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5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<sst xmlns="http://schemas.openxmlformats.org/spreadsheetml/2006/main" count="34782" uniqueCount="2054">
  <si>
    <t>numrodeligne</t>
  </si>
  <si>
    <t>dataentryby</t>
  </si>
  <si>
    <t>source</t>
  </si>
  <si>
    <t>Page</t>
  </si>
  <si>
    <t>Année</t>
  </si>
  <si>
    <t>Sortie/ Entrée</t>
  </si>
  <si>
    <t>Nom MarChandise</t>
  </si>
  <si>
    <t>pays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</si>
  <si>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</si>
  <si>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</si>
  <si>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</si>
  <si>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</si>
  <si>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</si>
  <si>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</si>
  <si>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</si>
  <si>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</si>
  <si>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</si>
  <si>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</si>
  <si>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</si>
  <si>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</si>
  <si>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</si>
  <si>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Remarques</t>
  </si>
  <si>
    <t>Laura</t>
  </si>
  <si>
    <t>Fonds Gournay - M87</t>
  </si>
  <si>
    <t>Entrées</t>
  </si>
  <si>
    <t>Acier</t>
  </si>
  <si>
    <t>Allemagne</t>
  </si>
  <si>
    <t>Bourgogne</t>
  </si>
  <si>
    <t>Livres</t>
  </si>
  <si>
    <t>Chaalons</t>
  </si>
  <si>
    <t>Charleville</t>
  </si>
  <si>
    <t>Erreur de calcul</t>
  </si>
  <si>
    <t>Langres</t>
  </si>
  <si>
    <t>Saint-Quentin</t>
  </si>
  <si>
    <t>Agneaux</t>
  </si>
  <si>
    <t>Pièces</t>
  </si>
  <si>
    <t>Aiguilles</t>
  </si>
  <si>
    <t>Airain ; ouvré</t>
  </si>
  <si>
    <t>Alun</t>
  </si>
  <si>
    <t>Amidon</t>
  </si>
  <si>
    <t>Sorties</t>
  </si>
  <si>
    <t>Amandes</t>
  </si>
  <si>
    <t>Ardoises</t>
  </si>
  <si>
    <t>Flandre</t>
  </si>
  <si>
    <t>Muids</t>
  </si>
  <si>
    <t>Argenterie</t>
  </si>
  <si>
    <t>Valeur</t>
  </si>
  <si>
    <t>Armes ; à feu</t>
  </si>
  <si>
    <t>Asnes</t>
  </si>
  <si>
    <t>Anchois</t>
  </si>
  <si>
    <t>Lyon</t>
  </si>
  <si>
    <t>Anguilles</t>
  </si>
  <si>
    <t>Arbres</t>
  </si>
  <si>
    <t>Milles</t>
  </si>
  <si>
    <t>Armoire</t>
  </si>
  <si>
    <t>Nombre</t>
  </si>
  <si>
    <t>Avoine</t>
  </si>
  <si>
    <t>Septiers</t>
  </si>
  <si>
    <t>Boisseaux</t>
  </si>
  <si>
    <t>Balais ; de bois</t>
  </si>
  <si>
    <t>Bas ; de coton</t>
  </si>
  <si>
    <t>Douzaines</t>
  </si>
  <si>
    <t>Batons ; de coliers</t>
  </si>
  <si>
    <t>Grosses</t>
  </si>
  <si>
    <t>Bazannes ; tannées</t>
  </si>
  <si>
    <t>Balles ; d'ozier</t>
  </si>
  <si>
    <t>Baleine ; coupée</t>
  </si>
  <si>
    <t>Baracan</t>
  </si>
  <si>
    <t>Amiens</t>
  </si>
  <si>
    <t>Bas ; de filozelle</t>
  </si>
  <si>
    <t>Bas ; de fleuret</t>
  </si>
  <si>
    <t>Bas ; de laine</t>
  </si>
  <si>
    <t>Rouen</t>
  </si>
  <si>
    <t>Bas ; de poil</t>
  </si>
  <si>
    <t>Bas ; de soye</t>
  </si>
  <si>
    <t>Douzaine</t>
  </si>
  <si>
    <t>Beufs</t>
  </si>
  <si>
    <t>Beurre</t>
  </si>
  <si>
    <t>Bierre</t>
  </si>
  <si>
    <t>Bouteilles</t>
  </si>
  <si>
    <t>Bijouterie</t>
  </si>
  <si>
    <t>Boëtes ; de bois</t>
  </si>
  <si>
    <t>Char</t>
  </si>
  <si>
    <t>Chars</t>
  </si>
  <si>
    <t>Bazin</t>
  </si>
  <si>
    <t>Beure</t>
  </si>
  <si>
    <t>Bled ; froment</t>
  </si>
  <si>
    <t>Bled ; seigle</t>
  </si>
  <si>
    <t>Bois ; à baril</t>
  </si>
  <si>
    <t>%</t>
  </si>
  <si>
    <t>Bois ; à bâtir</t>
  </si>
  <si>
    <t>Blanc ; en chevron</t>
  </si>
  <si>
    <t>Chartées</t>
  </si>
  <si>
    <t>Bois ; à brûler</t>
  </si>
  <si>
    <t>Bois ; de chesne</t>
  </si>
  <si>
    <t>Bois ; fustel</t>
  </si>
  <si>
    <t>Bois ; gros</t>
  </si>
  <si>
    <t>Toises</t>
  </si>
  <si>
    <t>Bois ; merrain</t>
  </si>
  <si>
    <t>Treilles</t>
  </si>
  <si>
    <t>Bois ; ouvré</t>
  </si>
  <si>
    <t>Chartée</t>
  </si>
  <si>
    <t>Bois ; petit ; de roüage</t>
  </si>
  <si>
    <t>Bois ; scié en planches</t>
  </si>
  <si>
    <t>Bois ; de sommier</t>
  </si>
  <si>
    <t>Bois ; d'Ebenne</t>
  </si>
  <si>
    <t>Bois ; de palissandre</t>
  </si>
  <si>
    <t>Bois ; à teindre</t>
  </si>
  <si>
    <t>Bois ; à teindre </t>
  </si>
  <si>
    <t>Bottes ; neuves</t>
  </si>
  <si>
    <t>Paires</t>
  </si>
  <si>
    <t>Boules ; vulneraires</t>
  </si>
  <si>
    <t>Bourre</t>
  </si>
  <si>
    <t>Bouteilles ; de verre</t>
  </si>
  <si>
    <t>arrondi</t>
  </si>
  <si>
    <t>Boneterie ; de coton</t>
  </si>
  <si>
    <t>Boneterie ; de laine</t>
  </si>
  <si>
    <t>Boucs </t>
  </si>
  <si>
    <t>Bouchons ; de liege</t>
  </si>
  <si>
    <t>Bougie ; blanche</t>
  </si>
  <si>
    <t>Bougran</t>
  </si>
  <si>
    <t>Boutons ; de crin</t>
  </si>
  <si>
    <t>Boutons ; d'etain</t>
  </si>
  <si>
    <t>Boutons ; de verre</t>
  </si>
  <si>
    <t>Briques</t>
  </si>
  <si>
    <t>%% ; Erreur de conversion</t>
  </si>
  <si>
    <t>Boutons ; de fil ; d'or</t>
  </si>
  <si>
    <t>Boutons ; de fil ; d'or et d'argent</t>
  </si>
  <si>
    <t>Onces</t>
  </si>
  <si>
    <t>Boutons ; de livrée</t>
  </si>
  <si>
    <t>Boutons ; de poil ; de chevre</t>
  </si>
  <si>
    <t>Brochets</t>
  </si>
  <si>
    <t>Bruyeres</t>
  </si>
  <si>
    <t>Burat</t>
  </si>
  <si>
    <t>Carpes</t>
  </si>
  <si>
    <t>Carpeaux ; alvins</t>
  </si>
  <si>
    <t>Caracteres d'imprimerie</t>
  </si>
  <si>
    <t>Carreaux ; de terre</t>
  </si>
  <si>
    <t>Cadis</t>
  </si>
  <si>
    <t>Caffé</t>
  </si>
  <si>
    <t>la Rochelle</t>
  </si>
  <si>
    <t>Callemande</t>
  </si>
  <si>
    <t>Camelot</t>
  </si>
  <si>
    <t>Caneva</t>
  </si>
  <si>
    <t>Capiton</t>
  </si>
  <si>
    <t>Capres</t>
  </si>
  <si>
    <t>Cardes ; à cadrer</t>
  </si>
  <si>
    <t>Cendre ; commune</t>
  </si>
  <si>
    <t>Barils</t>
  </si>
  <si>
    <t>Cendre ; gravelée</t>
  </si>
  <si>
    <t>Cendre ; de Plomb</t>
  </si>
  <si>
    <t>Cendre ; potasse</t>
  </si>
  <si>
    <t>Cercles ; de bois</t>
  </si>
  <si>
    <t>%, arrondi</t>
  </si>
  <si>
    <t>Cerises</t>
  </si>
  <si>
    <t>Chaisnes ; de fer</t>
  </si>
  <si>
    <t>Chandelle</t>
  </si>
  <si>
    <t>Cercles ; de fer</t>
  </si>
  <si>
    <t>Ceruze</t>
  </si>
  <si>
    <t>Chair ; salée</t>
  </si>
  <si>
    <t>Chaises ; de paille</t>
  </si>
  <si>
    <t>Chanvre ; cru</t>
  </si>
  <si>
    <t>Chanvre ; peignée</t>
  </si>
  <si>
    <t>Charbon ; de bois</t>
  </si>
  <si>
    <t>Bannes</t>
  </si>
  <si>
    <t>Charbon ; de terre</t>
  </si>
  <si>
    <t>Chapeaux ; castor</t>
  </si>
  <si>
    <t>Chapeaux ; Dauphin</t>
  </si>
  <si>
    <t>Chapeaux ; demi castor</t>
  </si>
  <si>
    <t>Chapeaux ; de feutre</t>
  </si>
  <si>
    <t>Chapeaux ; de laine</t>
  </si>
  <si>
    <t>Chapeaux ; poil et laine</t>
  </si>
  <si>
    <t>Chapeaux ; de Vigognes</t>
  </si>
  <si>
    <t>Chapelets ; de cocos</t>
  </si>
  <si>
    <t>Chataignes</t>
  </si>
  <si>
    <t>Chaux</t>
  </si>
  <si>
    <t>Tonneaux</t>
  </si>
  <si>
    <t>Queues</t>
  </si>
  <si>
    <t>Chevaux</t>
  </si>
  <si>
    <t>Cheveux</t>
  </si>
  <si>
    <t>Cire ; blanche ; ouvré</t>
  </si>
  <si>
    <t>Cire ; d'Espagne</t>
  </si>
  <si>
    <t>1 cheval d'un an</t>
  </si>
  <si>
    <t>Chevreaux</t>
  </si>
  <si>
    <t>Chocolat</t>
  </si>
  <si>
    <t>Cidre</t>
  </si>
  <si>
    <t>Roüen</t>
  </si>
  <si>
    <t>Cire ; jaune</t>
  </si>
  <si>
    <t>Citrons</t>
  </si>
  <si>
    <t>Clous ; de fer</t>
  </si>
  <si>
    <t>Confitures</t>
  </si>
  <si>
    <t>Cornes ; bruttes</t>
  </si>
  <si>
    <t>millier</t>
  </si>
  <si>
    <t>Cornes ; à lanternes</t>
  </si>
  <si>
    <t>Cornes ; plattes</t>
  </si>
  <si>
    <t>Cochons ; de lait</t>
  </si>
  <si>
    <t>Colle ; forte</t>
  </si>
  <si>
    <t>Cordages</t>
  </si>
  <si>
    <t>Cordes ; à boyau</t>
  </si>
  <si>
    <t>Coton ; filé</t>
  </si>
  <si>
    <t>Couperose</t>
  </si>
  <si>
    <t>Couteaux</t>
  </si>
  <si>
    <t>Couvertures ; de laine</t>
  </si>
  <si>
    <t>Couvertures ; de plocq</t>
  </si>
  <si>
    <t>Coton ; cardé</t>
  </si>
  <si>
    <t>Coton ; en laine</t>
  </si>
  <si>
    <t>Couty</t>
  </si>
  <si>
    <t>Craye ; blanche</t>
  </si>
  <si>
    <t>Creme ; de tarte</t>
  </si>
  <si>
    <t>Cribles </t>
  </si>
  <si>
    <t>Crin</t>
  </si>
  <si>
    <t>Cuirs ; de beuf ; tannés</t>
  </si>
  <si>
    <t>Cuirs ; doré</t>
  </si>
  <si>
    <t>Cuirs ; de vaches ; tannés</t>
  </si>
  <si>
    <t>Crespe ; de Reims</t>
  </si>
  <si>
    <t>Creusets</t>
  </si>
  <si>
    <t>Cristaux ; d'office</t>
  </si>
  <si>
    <t>Cuirs ; d'asnes ; en poil</t>
  </si>
  <si>
    <t>Cuirs ; de beuf ; en poil</t>
  </si>
  <si>
    <t>Cuirs ; de cheval ; en poil</t>
  </si>
  <si>
    <t>Cuirs ; de cheval ; tannés</t>
  </si>
  <si>
    <t>Cuirs ; d'Hongrie</t>
  </si>
  <si>
    <t>Cuirs ; de vaches ; coroyés</t>
  </si>
  <si>
    <t>Cuirs ; de vache ; en poil</t>
  </si>
  <si>
    <t>Cuirs ; de vache ; tannés</t>
  </si>
  <si>
    <t>Cuivre ; en batterie</t>
  </si>
  <si>
    <t>Cuivre ; brut</t>
  </si>
  <si>
    <t>Cuivre ; ouvré</t>
  </si>
  <si>
    <t>Cuivre ; vieux</t>
  </si>
  <si>
    <t>Cuve ; à vin</t>
  </si>
  <si>
    <t>Damas ; fil et coton</t>
  </si>
  <si>
    <t>Daufine</t>
  </si>
  <si>
    <t>Degras ; de peaux</t>
  </si>
  <si>
    <t>Dentelle ; de fil</t>
  </si>
  <si>
    <t>Dragées</t>
  </si>
  <si>
    <t>erreur de calcul</t>
  </si>
  <si>
    <t>Dentelle ; d'argent ; fin</t>
  </si>
  <si>
    <t>Dentelle ; or et argent ; faux</t>
  </si>
  <si>
    <t>Dentelle ; or et argent ; fin</t>
  </si>
  <si>
    <t>Livre</t>
  </si>
  <si>
    <t>Dentelle ; de soye</t>
  </si>
  <si>
    <t>Dominoterie</t>
  </si>
  <si>
    <t>Dorure ; fausse</t>
  </si>
  <si>
    <t>Dorure ; fine</t>
  </si>
  <si>
    <t>Drap ; de laine</t>
  </si>
  <si>
    <t>Drap ; d'Abbeville</t>
  </si>
  <si>
    <t>Drap ; d'Amiens</t>
  </si>
  <si>
    <t>Drap ; d'Elbeuf</t>
  </si>
  <si>
    <t>Aunes</t>
  </si>
  <si>
    <t>Drap ; de Lodeve</t>
  </si>
  <si>
    <t>Drap ; de Louviers</t>
  </si>
  <si>
    <t>Drap ; de Roüen</t>
  </si>
  <si>
    <t>Drap ; de Silesie</t>
  </si>
  <si>
    <t>Draperie ; ecarlatte</t>
  </si>
  <si>
    <t>Draperie ; ordinaire</t>
  </si>
  <si>
    <t>Draperie ; petite</t>
  </si>
  <si>
    <t>Droguerie</t>
  </si>
  <si>
    <t>Drogues ; de laine</t>
  </si>
  <si>
    <t>Eau ; de cerise</t>
  </si>
  <si>
    <t>Eau de vie</t>
  </si>
  <si>
    <t>Pièce</t>
  </si>
  <si>
    <t>Echalats</t>
  </si>
  <si>
    <t>Ecorce ; de chesne</t>
  </si>
  <si>
    <t>Ecorce ; de citron</t>
  </si>
  <si>
    <t>Eau , de fleur d'orange</t>
  </si>
  <si>
    <t>Eau ; medecinale</t>
  </si>
  <si>
    <t>Eau ; de senteur</t>
  </si>
  <si>
    <t>Poincons</t>
  </si>
  <si>
    <t>Poinçons</t>
  </si>
  <si>
    <t>Effilé ; de soye</t>
  </si>
  <si>
    <t>Etoffe ; d'argent</t>
  </si>
  <si>
    <t>Etoffe ; façonnée</t>
  </si>
  <si>
    <t>Etoffe ; de fleuret</t>
  </si>
  <si>
    <t>Etoffe ; d'or</t>
  </si>
  <si>
    <t>Etoffe ; d'or et d'argent ; faux</t>
  </si>
  <si>
    <t>Etoffe ; d'or et d'argent ; fin</t>
  </si>
  <si>
    <t>Etoffe ; de soye</t>
  </si>
  <si>
    <t>Etoffe ; mi soye</t>
  </si>
  <si>
    <t>Etoffe ; soye et fleuret</t>
  </si>
  <si>
    <t>Etoffe ; à peu de soye</t>
  </si>
  <si>
    <t>Etoffe ; au quart de soye</t>
  </si>
  <si>
    <t>Eventails ; fins</t>
  </si>
  <si>
    <t>Eventails ; de taffetas</t>
  </si>
  <si>
    <t>Fagots</t>
  </si>
  <si>
    <t>Faucilles </t>
  </si>
  <si>
    <t>Faux ; à faucher</t>
  </si>
  <si>
    <t>Fayance</t>
  </si>
  <si>
    <t>Fer ; en barres</t>
  </si>
  <si>
    <t>Fer ; en batterie</t>
  </si>
  <si>
    <t>Fer ; battu</t>
  </si>
  <si>
    <t>Farine</t>
  </si>
  <si>
    <t>Fer ; blanc</t>
  </si>
  <si>
    <t>Fer ; en ecopes</t>
  </si>
  <si>
    <t>Fer ; en etrilles</t>
  </si>
  <si>
    <t>Fer ; de fonte</t>
  </si>
  <si>
    <t>Fer ; en lames</t>
  </si>
  <si>
    <t>Fer ; maqua</t>
  </si>
  <si>
    <t>Fer ; noir</t>
  </si>
  <si>
    <t>Fer ; ouvré</t>
  </si>
  <si>
    <t>Fer ; en plaques </t>
  </si>
  <si>
    <t>Fer ; en platines</t>
  </si>
  <si>
    <t>Fer ; spaté</t>
  </si>
  <si>
    <t>Fer ; en taule</t>
  </si>
  <si>
    <t>Fer ; en verges</t>
  </si>
  <si>
    <t>Fer ; en potterie</t>
  </si>
  <si>
    <t>Fer ; vieux</t>
  </si>
  <si>
    <t>Feves</t>
  </si>
  <si>
    <t>Fil ; blanc</t>
  </si>
  <si>
    <t>Fil ; de chanvre</t>
  </si>
  <si>
    <t>Fil ; de chenette</t>
  </si>
  <si>
    <t>Fil ; d'etoupe</t>
  </si>
  <si>
    <t>Fil ; de fer</t>
  </si>
  <si>
    <t>Fil ; de leton</t>
  </si>
  <si>
    <t>Fil ; de lin</t>
  </si>
  <si>
    <t>Feuilles d'or et d'argent ; battu</t>
  </si>
  <si>
    <t>Ficelle</t>
  </si>
  <si>
    <t>Fil ; à broder</t>
  </si>
  <si>
    <t>Fil ; d'or</t>
  </si>
  <si>
    <t>Fil ; d'or et d'argent</t>
  </si>
  <si>
    <t>144 livres et 7 onces à 112</t>
  </si>
  <si>
    <t>Fil ; plat</t>
  </si>
  <si>
    <t>Foin</t>
  </si>
  <si>
    <t>chartées</t>
  </si>
  <si>
    <t>Forces ; à drapier</t>
  </si>
  <si>
    <t>Fromage</t>
  </si>
  <si>
    <t>Flanelle</t>
  </si>
  <si>
    <t>Fleurs ; artificielles</t>
  </si>
  <si>
    <t>Fleur ; de souffre</t>
  </si>
  <si>
    <t>Fleuret</t>
  </si>
  <si>
    <t>Chariots</t>
  </si>
  <si>
    <t>Friperie</t>
  </si>
  <si>
    <t>Futailles</t>
  </si>
  <si>
    <t>Fuzeaux</t>
  </si>
  <si>
    <t>%%</t>
  </si>
  <si>
    <t>Fruit ; crud</t>
  </si>
  <si>
    <t>Charges</t>
  </si>
  <si>
    <t>Fruit ; sec</t>
  </si>
  <si>
    <t>Futaillerie ; de Saint-Claude</t>
  </si>
  <si>
    <t>Galon ; d'argent</t>
  </si>
  <si>
    <t>Galon ; d'or</t>
  </si>
  <si>
    <t>69 livres et 9 onces à 128 livres</t>
  </si>
  <si>
    <t>Galon ; d'or et d'argent ; faux</t>
  </si>
  <si>
    <t>265 livres et 2 onces à 20 livres</t>
  </si>
  <si>
    <t>Galon ; d'or en d'rgent ; fin</t>
  </si>
  <si>
    <t>Galon ; soye et fil</t>
  </si>
  <si>
    <t>Galon ; au quart soye</t>
  </si>
  <si>
    <t>Gans ; de peaux</t>
  </si>
  <si>
    <t>Gentes ; de bois</t>
  </si>
  <si>
    <t>Gentianne</t>
  </si>
  <si>
    <t>Graine ; de jardin</t>
  </si>
  <si>
    <t>Gans ; de peaux ; garnis ; de soye</t>
  </si>
  <si>
    <t>Garance</t>
  </si>
  <si>
    <t>Gaze ; de soye</t>
  </si>
  <si>
    <t>31£ et 7 onces à 40£</t>
  </si>
  <si>
    <t>Gaze ; au quart de soye</t>
  </si>
  <si>
    <t>14£ et 6 onces à 10£</t>
  </si>
  <si>
    <t>Gibier</t>
  </si>
  <si>
    <t>Glüe</t>
  </si>
  <si>
    <t>Graine ; de navette</t>
  </si>
  <si>
    <t>Grenas</t>
  </si>
  <si>
    <t>Gruau</t>
  </si>
  <si>
    <t>Hidromel</t>
  </si>
  <si>
    <t>Horloge</t>
  </si>
  <si>
    <t>Hostes ; d'ozier</t>
  </si>
  <si>
    <t>Houblon</t>
  </si>
  <si>
    <t>Habits ; enrichis</t>
  </si>
  <si>
    <t>Habits ; de soye</t>
  </si>
  <si>
    <t>Habits ; unis</t>
  </si>
  <si>
    <t>Harangs ; blancs</t>
  </si>
  <si>
    <t>Harangs ; sors</t>
  </si>
  <si>
    <t>Harnois ; de cuir</t>
  </si>
  <si>
    <t>Huile ; de navette</t>
  </si>
  <si>
    <t>Jambons</t>
  </si>
  <si>
    <t>Images ; de papier</t>
  </si>
  <si>
    <t>Caques</t>
  </si>
  <si>
    <t>Tonnes</t>
  </si>
  <si>
    <t>Huile ; de noix</t>
  </si>
  <si>
    <t>Huile ; d'olive</t>
  </si>
  <si>
    <t>Huile ; de poisson</t>
  </si>
  <si>
    <t>Jarretieres ; de fleuret</t>
  </si>
  <si>
    <t>69£ et 7onces à 16£</t>
  </si>
  <si>
    <t>Indigo</t>
  </si>
  <si>
    <t>La Rochelle</t>
  </si>
  <si>
    <t>Instruments ; de musique</t>
  </si>
  <si>
    <t>Jus ; de réglisse</t>
  </si>
  <si>
    <t>Laine ; d'agnelin</t>
  </si>
  <si>
    <t>Laine ; commune</t>
  </si>
  <si>
    <t>Laine ; toison</t>
  </si>
  <si>
    <t>Laine ; vivante</t>
  </si>
  <si>
    <t>Iris ; de Florence</t>
  </si>
  <si>
    <t>Injubes</t>
  </si>
  <si>
    <t>Jus ; de citron</t>
  </si>
  <si>
    <t>Lacets ; de fleuret</t>
  </si>
  <si>
    <t>Laine ; peignée</t>
  </si>
  <si>
    <t>Laine ; à tapisserie</t>
  </si>
  <si>
    <t>Lanternes</t>
  </si>
  <si>
    <t>Lard</t>
  </si>
  <si>
    <t>Lattes</t>
  </si>
  <si>
    <t>Lessive ; grasse</t>
  </si>
  <si>
    <t>Léton ; en feuilles</t>
  </si>
  <si>
    <t>Léton ; gratté</t>
  </si>
  <si>
    <t>Limes</t>
  </si>
  <si>
    <t>Lin ; cru</t>
  </si>
  <si>
    <t>Lin ; peigné</t>
  </si>
  <si>
    <t>Linge ; de table</t>
  </si>
  <si>
    <t>Linge ; vieux</t>
  </si>
  <si>
    <t>Linge ; ligerie</t>
  </si>
  <si>
    <t>Linge ; lingerie</t>
  </si>
  <si>
    <t>Liqueurs</t>
  </si>
  <si>
    <t>Lit ; de plume</t>
  </si>
  <si>
    <t>Marbre ; brut</t>
  </si>
  <si>
    <t>Pieds</t>
  </si>
  <si>
    <t>Marchandises ; meslées</t>
  </si>
  <si>
    <t>Lizieres ; de drap</t>
  </si>
  <si>
    <t>Mar ; de raisin</t>
  </si>
  <si>
    <t>Marbre ; ouvré</t>
  </si>
  <si>
    <t>Marons</t>
  </si>
  <si>
    <t>Poches</t>
  </si>
  <si>
    <t>Matelats</t>
  </si>
  <si>
    <t>Ménage</t>
  </si>
  <si>
    <t>Mercerie</t>
  </si>
  <si>
    <t>Meubles</t>
  </si>
  <si>
    <t>Meubles ; à taillandier</t>
  </si>
  <si>
    <t>Meules ; à moulin</t>
  </si>
  <si>
    <t>Miel</t>
  </si>
  <si>
    <t>Baril</t>
  </si>
  <si>
    <t>Mine ; de plomb</t>
  </si>
  <si>
    <t>Morüe</t>
  </si>
  <si>
    <t>Moules ; de bouton</t>
  </si>
  <si>
    <t>Moutons</t>
  </si>
  <si>
    <t>Miroir</t>
  </si>
  <si>
    <t>Mitaines ; garnies ; de soye</t>
  </si>
  <si>
    <t>Moncayard</t>
  </si>
  <si>
    <t>Moquette</t>
  </si>
  <si>
    <t>Mouches ; de soye</t>
  </si>
  <si>
    <t>Mousseline</t>
  </si>
  <si>
    <t>Moutarde</t>
  </si>
  <si>
    <t>Pots</t>
  </si>
  <si>
    <t>Noir ; à noircir</t>
  </si>
  <si>
    <t>Noisettes</t>
  </si>
  <si>
    <t>Ocre</t>
  </si>
  <si>
    <t>Napes</t>
  </si>
  <si>
    <t>Nipes</t>
  </si>
  <si>
    <t>Noix</t>
  </si>
  <si>
    <t>Noix ; de Galle</t>
  </si>
  <si>
    <t>Œufs</t>
  </si>
  <si>
    <t>Oignons</t>
  </si>
  <si>
    <t>Boues</t>
  </si>
  <si>
    <t>Oignons ; de fleur</t>
  </si>
  <si>
    <t>Olives</t>
  </si>
  <si>
    <t>Or et argent ; faux</t>
  </si>
  <si>
    <t>Oreillons ; à faire colle</t>
  </si>
  <si>
    <t>Orseille ; aprêté</t>
  </si>
  <si>
    <t>Ouvrages ; de terre</t>
  </si>
  <si>
    <t>Ozier</t>
  </si>
  <si>
    <t>Bottes</t>
  </si>
  <si>
    <t>Or ; trait ; filé</t>
  </si>
  <si>
    <t>Oranges</t>
  </si>
  <si>
    <t>Ouvrages ; de cuivre</t>
  </si>
  <si>
    <t>Ouvrages ; d'ozier</t>
  </si>
  <si>
    <t>Paille</t>
  </si>
  <si>
    <t>Pain ; d'épice</t>
  </si>
  <si>
    <t>Pains ; de navette</t>
  </si>
  <si>
    <t>Paniers ; d'ozier</t>
  </si>
  <si>
    <t>Papier ; balnc</t>
  </si>
  <si>
    <t>Rames</t>
  </si>
  <si>
    <t>Papier ; bleu</t>
  </si>
  <si>
    <t>Papier ; doré</t>
  </si>
  <si>
    <t>Papier ; gris</t>
  </si>
  <si>
    <t>Padoux ; de fil</t>
  </si>
  <si>
    <t>Panne</t>
  </si>
  <si>
    <t>Papier ; blanc</t>
  </si>
  <si>
    <t>Papier ; marbré</t>
  </si>
  <si>
    <t>Parchemin</t>
  </si>
  <si>
    <t>Peaux ; de chevre</t>
  </si>
  <si>
    <t>Peaux ; de cribles</t>
  </si>
  <si>
    <t>Peaux ; de loup ; cervier</t>
  </si>
  <si>
    <t>Peaux ; de martre</t>
  </si>
  <si>
    <t>Timbres</t>
  </si>
  <si>
    <t>Peaux ; de mouton ; en laine</t>
  </si>
  <si>
    <t>Peaux ; de mouton ; passées</t>
  </si>
  <si>
    <t>Peaux , de veau ; aprêtées</t>
  </si>
  <si>
    <t>Peaux , de veau ; bronzées</t>
  </si>
  <si>
    <t>Peaux , de veau ; en poil</t>
  </si>
  <si>
    <t>Peaux ; de velin</t>
  </si>
  <si>
    <t>Peaux ; blanche</t>
  </si>
  <si>
    <t>Peaux ; de bouc</t>
  </si>
  <si>
    <t>Peaux ; de chagrin</t>
  </si>
  <si>
    <t>Peaux de ; chevre</t>
  </si>
  <si>
    <t>Peaux ;  de maroquin</t>
  </si>
  <si>
    <t> Valeur</t>
  </si>
  <si>
    <t>Peaux ; d'ours</t>
  </si>
  <si>
    <t>Peaux ; de petit dain</t>
  </si>
  <si>
    <t>Peaux ; de sanglier</t>
  </si>
  <si>
    <t>Peaux ; de veau ; corroyés</t>
  </si>
  <si>
    <t>Peaux ; de veau ; en poil</t>
  </si>
  <si>
    <t>Peaux ; de veau ; tannées</t>
  </si>
  <si>
    <t>Peignes ; de corne</t>
  </si>
  <si>
    <t>Pelles ; de bois</t>
  </si>
  <si>
    <t>Pelles ; de fer</t>
  </si>
  <si>
    <t>Pelleterie ; aprestée</t>
  </si>
  <si>
    <t>Pelleterie ; crüe</t>
  </si>
  <si>
    <t>Peluche</t>
  </si>
  <si>
    <t>Pierres ; à batir</t>
  </si>
  <si>
    <t>Pierres ; à faulx</t>
  </si>
  <si>
    <t>Pipes ; à fumer</t>
  </si>
  <si>
    <t>Perles ; fausses</t>
  </si>
  <si>
    <t>Pierres ; à fusils</t>
  </si>
  <si>
    <t>Piment</t>
  </si>
  <si>
    <t>Planches ; de chesne</t>
  </si>
  <si>
    <t>c</t>
  </si>
  <si>
    <t>Planches ; de sapin</t>
  </si>
  <si>
    <t>Plomb ; en saumon</t>
  </si>
  <si>
    <t>Plumes ; à lit</t>
  </si>
  <si>
    <t>Poix ; noire</t>
  </si>
  <si>
    <t>Plomb ; en grenaille</t>
  </si>
  <si>
    <t>Plumes ; d'Autruche ; aprestées </t>
  </si>
  <si>
    <t>Plumes ; d'Autruche ; à écrire</t>
  </si>
  <si>
    <t>Poil ; de chameau</t>
  </si>
  <si>
    <t>Poil ; de chevre ; filée</t>
  </si>
  <si>
    <t>Pommes et poires</t>
  </si>
  <si>
    <t>milliers</t>
  </si>
  <si>
    <t>% ; ici 13 milliers = 13000</t>
  </si>
  <si>
    <t>Porcs</t>
  </si>
  <si>
    <t>Porcelaine ; ordinaire</t>
  </si>
  <si>
    <t>Porcelaine ; de saxe</t>
  </si>
  <si>
    <t>Porcelets</t>
  </si>
  <si>
    <t>Potterie ; de grez</t>
  </si>
  <si>
    <t>Poterie ; de grez</t>
  </si>
  <si>
    <t>Potterie ; de terre</t>
  </si>
  <si>
    <t>Polimy</t>
  </si>
  <si>
    <t>Pomade</t>
  </si>
  <si>
    <t>Estimés</t>
  </si>
  <si>
    <t>Paniers</t>
  </si>
  <si>
    <t>Vivants</t>
  </si>
  <si>
    <t>Porcelaine ; du Japon</t>
  </si>
  <si>
    <t>Provisions ; de bouches</t>
  </si>
  <si>
    <t>Pruneaux </t>
  </si>
  <si>
    <t>Quincaille ; de cuivre</t>
  </si>
  <si>
    <t>Quincaille ; de fer</t>
  </si>
  <si>
    <t>Quincaille ; de fer et acier</t>
  </si>
  <si>
    <t>Poudre ; à poudrer</t>
  </si>
  <si>
    <t>Poulets ; d'Inde</t>
  </si>
  <si>
    <t>Raisin ; sec</t>
  </si>
  <si>
    <t>Ris</t>
  </si>
  <si>
    <t>Rocaille ; de verre</t>
  </si>
  <si>
    <t>Roües ; non ferrées</t>
  </si>
  <si>
    <t>Ruban ; de fil</t>
  </si>
  <si>
    <t>Ratafia</t>
  </si>
  <si>
    <t>Raz ; de morue</t>
  </si>
  <si>
    <t>Reglisse</t>
  </si>
  <si>
    <t>Rognures ; de peau</t>
  </si>
  <si>
    <t>Ruban ; or et argent</t>
  </si>
  <si>
    <t>Ruban ; de soye</t>
  </si>
  <si>
    <t>Sabots</t>
  </si>
  <si>
    <t>Saumon ; salé</t>
  </si>
  <si>
    <t>Seaux ; de sapin</t>
  </si>
  <si>
    <t>Sel ; d'Epsum et globert</t>
  </si>
  <si>
    <t>Saffran</t>
  </si>
  <si>
    <t>Sardines</t>
  </si>
  <si>
    <t>Hambourg</t>
  </si>
  <si>
    <t>Savon</t>
  </si>
  <si>
    <t>Savonettes</t>
  </si>
  <si>
    <t>Sel ; blanc</t>
  </si>
  <si>
    <t>Razieres</t>
  </si>
  <si>
    <t>Selles ; de cheval</t>
  </si>
  <si>
    <t>Serge ; a doubler</t>
  </si>
  <si>
    <t>Serrures</t>
  </si>
  <si>
    <t>Soufflets</t>
  </si>
  <si>
    <t>Souliers</t>
  </si>
  <si>
    <t>Serge ; drapée</t>
  </si>
  <si>
    <t>Sege ; de Saint Louis</t>
  </si>
  <si>
    <t>Serviettes</t>
  </si>
  <si>
    <t>Siamoise</t>
  </si>
  <si>
    <t>Sirop ; de capilaire</t>
  </si>
  <si>
    <t>Caisse</t>
  </si>
  <si>
    <t>Souffre</t>
  </si>
  <si>
    <t>Souliers ; de cuir</t>
  </si>
  <si>
    <t>Soye ; à coudre</t>
  </si>
  <si>
    <t>Stocfiche</t>
  </si>
  <si>
    <t>Sucre ; en pain</t>
  </si>
  <si>
    <t>Soye ; crüe</t>
  </si>
  <si>
    <t>Soye ; teinte</t>
  </si>
  <si>
    <t>Sucre ; terré</t>
  </si>
  <si>
    <t>Suif</t>
  </si>
  <si>
    <t>Sumac</t>
  </si>
  <si>
    <t>Tabernacle</t>
  </si>
  <si>
    <t>Tables ; de marbre</t>
  </si>
  <si>
    <t>Terre ; à pipes</t>
  </si>
  <si>
    <t>Thé</t>
  </si>
  <si>
    <t>Tabac ; en feuilles</t>
  </si>
  <si>
    <t>arrondi.</t>
  </si>
  <si>
    <t>Tabac ; de Saint-Vincent</t>
  </si>
  <si>
    <t>Tabatieres ; de corne</t>
  </si>
  <si>
    <t>Tapisserie ; d'Aubusson</t>
  </si>
  <si>
    <t>Tapisserie ; d'Auvergne</t>
  </si>
  <si>
    <t>Tapisserie ; de cuir ; doré</t>
  </si>
  <si>
    <t>Tapisserie ; d'Elbeuf</t>
  </si>
  <si>
    <t>Tapisserie ; de Flandre</t>
  </si>
  <si>
    <t>Tapisserie ; de Roüen</t>
  </si>
  <si>
    <t>Coupons</t>
  </si>
  <si>
    <t>Taureaux</t>
  </si>
  <si>
    <t>Terebenthine</t>
  </si>
  <si>
    <t>Terre ; à pottier</t>
  </si>
  <si>
    <t>Toiles ; de chanvre</t>
  </si>
  <si>
    <t>Toiles ; de crin</t>
  </si>
  <si>
    <t>Toiles ; grosses</t>
  </si>
  <si>
    <t>Tirtaine</t>
  </si>
  <si>
    <t>Toiles ; Batiste</t>
  </si>
  <si>
    <t>Toiles  ; de Chanvre</t>
  </si>
  <si>
    <t>Toile ; de chanvre</t>
  </si>
  <si>
    <t>Toiles ; de chasse</t>
  </si>
  <si>
    <t>Toiles ; cholet</t>
  </si>
  <si>
    <t>Toiles ; cirée</t>
  </si>
  <si>
    <t>Toiles ; commune</t>
  </si>
  <si>
    <t>Toiles ; coton</t>
  </si>
  <si>
    <t>Toiles ; etoupe ; de lin</t>
  </si>
  <si>
    <t>Toiles ; de lin ; de Beauvais</t>
  </si>
  <si>
    <t>Toiles ; de lin ; de Laval</t>
  </si>
  <si>
    <t>Toiles ; de lin ; de Lille</t>
  </si>
  <si>
    <t>Toiles ; de lin ; de Saint Quentin</t>
  </si>
  <si>
    <t>Toiles ; de lin ; de Troyes</t>
  </si>
  <si>
    <t>Toiles ; piquée</t>
  </si>
  <si>
    <t>Toiles ; Royales</t>
  </si>
  <si>
    <t>Toiles ; teinte</t>
  </si>
  <si>
    <t>Toiles ; Valenciennes</t>
  </si>
  <si>
    <t>Tuiles</t>
  </si>
  <si>
    <t>Turlutaines</t>
  </si>
  <si>
    <t>Vaches</t>
  </si>
  <si>
    <t>Vans ; à vanner</t>
  </si>
  <si>
    <t>Veaux</t>
  </si>
  <si>
    <t>Vendanges</t>
  </si>
  <si>
    <t>Estimation de 6 tonneaux à 160£</t>
  </si>
  <si>
    <t>Tours ; de lit ; de bourre</t>
  </si>
  <si>
    <t>Tresse ; de fleuret</t>
  </si>
  <si>
    <t>Trippe ; de velour</t>
  </si>
  <si>
    <t>Tuilles</t>
  </si>
  <si>
    <t>%  ; arrondi</t>
  </si>
  <si>
    <t>Velours</t>
  </si>
  <si>
    <t>Vernis</t>
  </si>
  <si>
    <t>Verres ; blancs</t>
  </si>
  <si>
    <t>Verres ; communs</t>
  </si>
  <si>
    <t>Verres ; de cristal</t>
  </si>
  <si>
    <t>Verres ; à vitres</t>
  </si>
  <si>
    <t>Liens</t>
  </si>
  <si>
    <t>Vieux oing</t>
  </si>
  <si>
    <t>Vin ; de Barrois</t>
  </si>
  <si>
    <t>Vin ; blanc</t>
  </si>
  <si>
    <t>Verd ; de gris</t>
  </si>
  <si>
    <t>Verdet</t>
  </si>
  <si>
    <t>Vin ; de Bourgogne</t>
  </si>
  <si>
    <t>Vin ; d'Hongrie</t>
  </si>
  <si>
    <t>Vin ; de Bourgogne ; de Beaune</t>
  </si>
  <si>
    <t>Pintes</t>
  </si>
  <si>
    <t>Vin ; de Bourgogne ; de chablis</t>
  </si>
  <si>
    <t>Vin ; de Bourgogne ; de Chagny</t>
  </si>
  <si>
    <t>Vin ; de Bourgogne ; de Comté</t>
  </si>
  <si>
    <t>Vin ; de Bourgogne ; de Dijon</t>
  </si>
  <si>
    <t>Erreur de calcul; Il est indiqué 158 Poinçons 1/3 1/16 à 60£</t>
  </si>
  <si>
    <t>Vin ; de Bourgogne ; de Maron</t>
  </si>
  <si>
    <t>Vin ; de Bourgogne ; de Nays</t>
  </si>
  <si>
    <t>Vin ; de champagne</t>
  </si>
  <si>
    <t>Vin ; de champagne ; de Chaalons</t>
  </si>
  <si>
    <t>Vin ; de champagne ; de Reims </t>
  </si>
  <si>
    <t>Vin ; de champagne ; de Rivière</t>
  </si>
  <si>
    <t>Vin ; muscat</t>
  </si>
  <si>
    <t>Vin ; du Rhin</t>
  </si>
  <si>
    <t>Vinaigre</t>
  </si>
  <si>
    <t>Violons</t>
  </si>
  <si>
    <t>Volailles</t>
  </si>
  <si>
    <t>Vin ; Jauge gros bard</t>
  </si>
  <si>
    <t>Poinçon</t>
  </si>
  <si>
    <t>Vin ; de Langres</t>
  </si>
  <si>
    <t>Vin ; de Lyon</t>
  </si>
  <si>
    <t>Vin ; de muscat</t>
  </si>
  <si>
    <t>Vinaigre </t>
  </si>
  <si>
    <t>BNF N. Acq. 20541</t>
  </si>
  <si>
    <t>Danemark</t>
  </si>
  <si>
    <t>Bordeaux</t>
  </si>
  <si>
    <t>Nantes</t>
  </si>
  <si>
    <t>Ancres ; de fer</t>
  </si>
  <si>
    <t>Anspects</t>
  </si>
  <si>
    <t>Rennes</t>
  </si>
  <si>
    <t>Avirons</t>
  </si>
  <si>
    <t>Traques</t>
  </si>
  <si>
    <t>Montpellier</t>
  </si>
  <si>
    <t>Barres ; d'anspects</t>
  </si>
  <si>
    <t>Batons ; de gaffe</t>
  </si>
  <si>
    <t>Brasses</t>
  </si>
  <si>
    <t>Bourdillons</t>
  </si>
  <si>
    <t>Cents</t>
  </si>
  <si>
    <t>Bray</t>
  </si>
  <si>
    <t>Brun ; rouge</t>
  </si>
  <si>
    <t>Milliers</t>
  </si>
  <si>
    <t>Cabillaud</t>
  </si>
  <si>
    <t>Canons ; de fer</t>
  </si>
  <si>
    <t>Chevrons ; de sapin</t>
  </si>
  <si>
    <t>Mannes</t>
  </si>
  <si>
    <t>Caffé ; des isles</t>
  </si>
  <si>
    <t>Caffé ; de Moka</t>
  </si>
  <si>
    <t>Chardons</t>
  </si>
  <si>
    <t>Cuivre ; jaune</t>
  </si>
  <si>
    <t>Cuivre ; rouge</t>
  </si>
  <si>
    <t>Cuivre ; en rozette</t>
  </si>
  <si>
    <t>Citrons ; confits</t>
  </si>
  <si>
    <t>Confitures </t>
  </si>
  <si>
    <t>Cotonade</t>
  </si>
  <si>
    <t>Demoiselles</t>
  </si>
  <si>
    <t>Doüelles ; bariques</t>
  </si>
  <si>
    <t>Doüelles ; à pipes</t>
  </si>
  <si>
    <t>Doüelles ; de sapin</t>
  </si>
  <si>
    <t>Doüelles ; à tonneaux</t>
  </si>
  <si>
    <t>Espars </t>
  </si>
  <si>
    <t>Eau ; de la Reine d'Hongrie</t>
  </si>
  <si>
    <t>Bariques</t>
  </si>
  <si>
    <t>Droits</t>
  </si>
  <si>
    <t>Barriques</t>
  </si>
  <si>
    <t>Verges</t>
  </si>
  <si>
    <t>Veltes</t>
  </si>
  <si>
    <t>Etamine ; de laine</t>
  </si>
  <si>
    <t>Etoffe ; or et argent</t>
  </si>
  <si>
    <t>Eventails</t>
  </si>
  <si>
    <t>Fer ; en pellerie</t>
  </si>
  <si>
    <t>Fil ; à coudre</t>
  </si>
  <si>
    <t>Flambeaux ; de cuivre ; argentés</t>
  </si>
  <si>
    <t>Futailles ; vieilles</t>
  </si>
  <si>
    <t>Gaudron</t>
  </si>
  <si>
    <t>Fluttes</t>
  </si>
  <si>
    <t>Gonnes</t>
  </si>
  <si>
    <t>Gaules</t>
  </si>
  <si>
    <t>Fruit ; cru</t>
  </si>
  <si>
    <t>Gans ; de chamois</t>
  </si>
  <si>
    <t>Gans ; communs</t>
  </si>
  <si>
    <t>Graine ; de lin</t>
  </si>
  <si>
    <t>Graine ; de moutarde</t>
  </si>
  <si>
    <t>Harangs</t>
  </si>
  <si>
    <t>Quarts </t>
  </si>
  <si>
    <t>Lin</t>
  </si>
  <si>
    <t>Huile ; à brûler</t>
  </si>
  <si>
    <t>Luege ; en planches</t>
  </si>
  <si>
    <t>Manches ; de pioche</t>
  </si>
  <si>
    <t>Maquereaux</t>
  </si>
  <si>
    <t>Mats</t>
  </si>
  <si>
    <t>Matreaux</t>
  </si>
  <si>
    <t>Meules ; à eguiser</t>
  </si>
  <si>
    <t>Marmittes ; de fer</t>
  </si>
  <si>
    <t>Il y a un 1 en trop (erreur de copies).</t>
  </si>
  <si>
    <t>Mêche ; à chandelle</t>
  </si>
  <si>
    <t>Planches ; de chesnes</t>
  </si>
  <si>
    <t>Plâtre</t>
  </si>
  <si>
    <t>?</t>
  </si>
  <si>
    <t>Pruneaux</t>
  </si>
  <si>
    <t>Quincaille</t>
  </si>
  <si>
    <t>Ramures ; de sapin</t>
  </si>
  <si>
    <t>Erreur de copie.</t>
  </si>
  <si>
    <t>Rogues ; de stocfiche</t>
  </si>
  <si>
    <t>Sapins ; à faire ; comble</t>
  </si>
  <si>
    <t>Sapins ; à faire ; echelle</t>
  </si>
  <si>
    <t>Saumons ; fumés</t>
  </si>
  <si>
    <t>Saumons ; salés</t>
  </si>
  <si>
    <t>Ancre</t>
  </si>
  <si>
    <t>Rocou</t>
  </si>
  <si>
    <t>Ruban ; de filozelle</t>
  </si>
  <si>
    <t>Solivaux ; de chêne</t>
  </si>
  <si>
    <t>Sel</t>
  </si>
  <si>
    <t>Sirop ; melasse</t>
  </si>
  <si>
    <t>Sucre ; blanc</t>
  </si>
  <si>
    <t>Sucre ; brut</t>
  </si>
  <si>
    <t>Sucre ; en pains</t>
  </si>
  <si>
    <t>Arrondi</t>
  </si>
  <si>
    <t>Tabatieres ; d'ecaille</t>
  </si>
  <si>
    <t>Taffetas</t>
  </si>
  <si>
    <t>Terres ; à pottier</t>
  </si>
  <si>
    <t>Toile ; batiste</t>
  </si>
  <si>
    <t>Toile ; de Bretagne</t>
  </si>
  <si>
    <t>Toile ; cholet</t>
  </si>
  <si>
    <t>Toile ; de coton</t>
  </si>
  <si>
    <t>Toile ; de laval</t>
  </si>
  <si>
    <t>Toile ; de lin</t>
  </si>
  <si>
    <t>Vaudes</t>
  </si>
  <si>
    <t>Velours ; de Genes</t>
  </si>
  <si>
    <t>Quantités difficiles à lire</t>
  </si>
  <si>
    <t>Vin ; d'amont</t>
  </si>
  <si>
    <t>Vin ; de Bordeaux</t>
  </si>
  <si>
    <t>Vin ; de Bordeaux ; de blaye</t>
  </si>
  <si>
    <t>Vin ; de Bordeaux ; de haut</t>
  </si>
  <si>
    <t>Vin ; de Bordeaux ; de ville</t>
  </si>
  <si>
    <t>Vin ; de cognac</t>
  </si>
  <si>
    <t>Vin ; François</t>
  </si>
  <si>
    <t>Muid</t>
  </si>
  <si>
    <t>Vin ; de Languedoc</t>
  </si>
  <si>
    <t>Vin ; Nantois</t>
  </si>
  <si>
    <t>Fonds Gournay – M85</t>
  </si>
  <si>
    <t>Espagne</t>
  </si>
  <si>
    <t>Bayonne</t>
  </si>
  <si>
    <t>Ails</t>
  </si>
  <si>
    <t>Narbonne</t>
  </si>
  <si>
    <t>Fours</t>
  </si>
  <si>
    <t>Alaya</t>
  </si>
  <si>
    <t>Marseille</t>
  </si>
  <si>
    <t>Alquitra</t>
  </si>
  <si>
    <t>Amandes ; cassées</t>
  </si>
  <si>
    <t>Canastres</t>
  </si>
  <si>
    <t>Amandes ; en coques</t>
  </si>
  <si>
    <t>Ajamis</t>
  </si>
  <si>
    <t>Aloës</t>
  </si>
  <si>
    <t>Amadou</t>
  </si>
  <si>
    <t>Ancres</t>
  </si>
  <si>
    <t>Anis</t>
  </si>
  <si>
    <t>Antimoine</t>
  </si>
  <si>
    <t>Arbres ; fruitiers</t>
  </si>
  <si>
    <t>Cannes</t>
  </si>
  <si>
    <t>Argent ; en lingot</t>
  </si>
  <si>
    <t>Auf</t>
  </si>
  <si>
    <t>Manades</t>
  </si>
  <si>
    <t>Caën</t>
  </si>
  <si>
    <t>Bagues ; à pierres ; fausses</t>
  </si>
  <si>
    <t>Arcenic</t>
  </si>
  <si>
    <t>Armoires</t>
  </si>
  <si>
    <t>Arquifou</t>
  </si>
  <si>
    <t>Babouches</t>
  </si>
  <si>
    <t>Balais ; de palmes</t>
  </si>
  <si>
    <t>Baleine ; en fanon</t>
  </si>
  <si>
    <t>Bas ; d'estames</t>
  </si>
  <si>
    <t>Bas ; de fil</t>
  </si>
  <si>
    <t>80 livres et 12onces 40£</t>
  </si>
  <si>
    <t>Bateaux ; à pêcher</t>
  </si>
  <si>
    <t>Bazanne ; tannées</t>
  </si>
  <si>
    <t>Becasses</t>
  </si>
  <si>
    <t>Batanonis</t>
  </si>
  <si>
    <t>Baudriers</t>
  </si>
  <si>
    <t>Bayette</t>
  </si>
  <si>
    <t>Biscuit ; de mer</t>
  </si>
  <si>
    <t>Panier</t>
  </si>
  <si>
    <t>Cordes</t>
  </si>
  <si>
    <t>Bois ; de buis</t>
  </si>
  <si>
    <t>Bois ; de campeche</t>
  </si>
  <si>
    <t>Bois ; de Sainte-Marthe</t>
  </si>
  <si>
    <t>Bonnets ; de coton</t>
  </si>
  <si>
    <t>Bonnets ; de laine </t>
  </si>
  <si>
    <t>Billes ; d'yvoire</t>
  </si>
  <si>
    <t>Bois ; de Brezil</t>
  </si>
  <si>
    <t>Bois ; de fustes</t>
  </si>
  <si>
    <t>Bois , de sandal</t>
  </si>
  <si>
    <t>Bois ; de sandal</t>
  </si>
  <si>
    <t>Bordages ; de chêne</t>
  </si>
  <si>
    <t>Bouchons ; de liège</t>
  </si>
  <si>
    <t>Bourde</t>
  </si>
  <si>
    <t>Bourses ; de filozelle</t>
  </si>
  <si>
    <t>Bonneterie ; de fil</t>
  </si>
  <si>
    <t>Bonneterie ; de laine</t>
  </si>
  <si>
    <t>Boucles ; de fer</t>
  </si>
  <si>
    <t>Bougie</t>
  </si>
  <si>
    <t>Bours ; fil et coton</t>
  </si>
  <si>
    <t>Bourses ; à cheveux</t>
  </si>
  <si>
    <t>Burail</t>
  </si>
  <si>
    <t>Cabas ; de jong</t>
  </si>
  <si>
    <t>Cabas ; de palmes</t>
  </si>
  <si>
    <t>Caps</t>
  </si>
  <si>
    <t>Boutons ; de cuivre ; doré</t>
  </si>
  <si>
    <t>Garnitures</t>
  </si>
  <si>
    <t>Boutons ; de fil ; d'argent</t>
  </si>
  <si>
    <t>Garniture</t>
  </si>
  <si>
    <t>% erreur de conversion</t>
  </si>
  <si>
    <t>Bure</t>
  </si>
  <si>
    <t>Bureau</t>
  </si>
  <si>
    <t>Cacao</t>
  </si>
  <si>
    <t>Caffé ; de Levant</t>
  </si>
  <si>
    <t>Caffé ; de Bourbon</t>
  </si>
  <si>
    <t>Ballots</t>
  </si>
  <si>
    <t>Canards</t>
  </si>
  <si>
    <t>Canons ; de fusil</t>
  </si>
  <si>
    <t>Carreaux ; de marbre</t>
  </si>
  <si>
    <t>Carrouge</t>
  </si>
  <si>
    <t>Camphre</t>
  </si>
  <si>
    <t>Canefice</t>
  </si>
  <si>
    <t>Canelle</t>
  </si>
  <si>
    <t>Canons et boulets ; de fer</t>
  </si>
  <si>
    <t>Cantarides</t>
  </si>
  <si>
    <t>Capots</t>
  </si>
  <si>
    <t>Cartes ; à jouer</t>
  </si>
  <si>
    <t>Cendre</t>
  </si>
  <si>
    <t>Arrobes</t>
  </si>
  <si>
    <t>Chandeliers ; de Leton</t>
  </si>
  <si>
    <t>Carton</t>
  </si>
  <si>
    <t>Cassonnade</t>
  </si>
  <si>
    <t>Castalogne</t>
  </si>
  <si>
    <t>Ceinturons</t>
  </si>
  <si>
    <t>Chanvre ; peigné</t>
  </si>
  <si>
    <t>% et arrondi</t>
  </si>
  <si>
    <t>Changeante</t>
  </si>
  <si>
    <t>Chapeaux ; mi castor</t>
  </si>
  <si>
    <t>Chapeaux ; communs</t>
  </si>
  <si>
    <t>Chapeaux ; vigognes</t>
  </si>
  <si>
    <t>Chapeaux ; mi vigognes</t>
  </si>
  <si>
    <t>Cartieres</t>
  </si>
  <si>
    <t>ou Fartieres?</t>
  </si>
  <si>
    <t>1 poulain d'un an</t>
  </si>
  <si>
    <t>Chaussettes ; de fil</t>
  </si>
  <si>
    <t>Chaussons ; de laine</t>
  </si>
  <si>
    <t>Chemises</t>
  </si>
  <si>
    <t>Chevillieres ; de fil</t>
  </si>
  <si>
    <t>9 milliers = 9000 ici</t>
  </si>
  <si>
    <t>Caisses</t>
  </si>
  <si>
    <t>Cizeaux</t>
  </si>
  <si>
    <t>Clavessins</t>
  </si>
  <si>
    <t>"Clavessin" ou "clavecin"</t>
  </si>
  <si>
    <t>Cochenille</t>
  </si>
  <si>
    <t>Cire ; blanche</t>
  </si>
  <si>
    <t>Millier</t>
  </si>
  <si>
    <t>Cochon ; salé</t>
  </si>
  <si>
    <t>Coliers ; de nacre ; de perles</t>
  </si>
  <si>
    <t>Coloquinte</t>
  </si>
  <si>
    <t>Corail ; brut</t>
  </si>
  <si>
    <t>Cordages ; d'Auf</t>
  </si>
  <si>
    <t>Cordages ; de chanvre</t>
  </si>
  <si>
    <t>Cordages ; d'espars</t>
  </si>
  <si>
    <t>Coëffes ; à perruques</t>
  </si>
  <si>
    <t>Coffre</t>
  </si>
  <si>
    <t>Congres</t>
  </si>
  <si>
    <t>Coque-levant</t>
  </si>
  <si>
    <t>Corail ; ouvré</t>
  </si>
  <si>
    <t>Cordes ; à violon</t>
  </si>
  <si>
    <t>Cordeillar</t>
  </si>
  <si>
    <t>Cornes ; de mouton</t>
  </si>
  <si>
    <t>Cordes ; de guitarre</t>
  </si>
  <si>
    <t>Cornes ; de cerf</t>
  </si>
  <si>
    <t>Cotillon ; de toile ; piquée</t>
  </si>
  <si>
    <t>Coton ; souffré</t>
  </si>
  <si>
    <t>Couty ; à lit</t>
  </si>
  <si>
    <t>Couty ; à meubles</t>
  </si>
  <si>
    <t>Couvertures ; de fil et coton</t>
  </si>
  <si>
    <t>Crasse ; d'huile</t>
  </si>
  <si>
    <t>Craye</t>
  </si>
  <si>
    <t>Couvertures ; de Bear</t>
  </si>
  <si>
    <t>Couvertures ; d'Indienne</t>
  </si>
  <si>
    <t>Crasse ; de cire</t>
  </si>
  <si>
    <t>Crème ; de tartre</t>
  </si>
  <si>
    <t>Crin </t>
  </si>
  <si>
    <t>Crinieres</t>
  </si>
  <si>
    <t>Cristal ; taillé</t>
  </si>
  <si>
    <t>Croix ; de cuivre ; argenté</t>
  </si>
  <si>
    <t>Estimation d'une valeur à 60£</t>
  </si>
  <si>
    <t>Cuirs ; d'asne ; en poil</t>
  </si>
  <si>
    <t>Cuirs ; de beuf ; aprestée</t>
  </si>
  <si>
    <t>pièces</t>
  </si>
  <si>
    <t>Arobe</t>
  </si>
  <si>
    <t>Cullieres ; de Léton</t>
  </si>
  <si>
    <t> ou "cuillere"</t>
  </si>
  <si>
    <t>Cuirs ; de Genisse ; corroïés</t>
  </si>
  <si>
    <t>Cuirs ; de vache ; de Russie</t>
  </si>
  <si>
    <t>Cuirs ; de vache ; de tannés</t>
  </si>
  <si>
    <t>Cuisse ; d'oye</t>
  </si>
  <si>
    <t>Cuivre ; tangoul</t>
  </si>
  <si>
    <t>Dents ; d'elephant</t>
  </si>
  <si>
    <t>Dentelle ; commune</t>
  </si>
  <si>
    <t>3 livres et 2 onces à 30£</t>
  </si>
  <si>
    <t>Culottes ; de chamois</t>
  </si>
  <si>
    <t>Cumin</t>
  </si>
  <si>
    <t>Damas ; de soye</t>
  </si>
  <si>
    <t>Dattes</t>
  </si>
  <si>
    <t>Demitte</t>
  </si>
  <si>
    <t>Dentelle ; d'argent</t>
  </si>
  <si>
    <t>Dentelle ; de fil ; blanc</t>
  </si>
  <si>
    <t>Dentelle ; de Flandre</t>
  </si>
  <si>
    <t>Dentelle ; de Normandie</t>
  </si>
  <si>
    <t>Dentelle ; du Puy</t>
  </si>
  <si>
    <t>Doüelles ; à baril</t>
  </si>
  <si>
    <t>Drap ; d'Andelis</t>
  </si>
  <si>
    <t>Drap ; d'Arnetal</t>
  </si>
  <si>
    <t>Drap ; de Carcassone</t>
  </si>
  <si>
    <t>Balles</t>
  </si>
  <si>
    <t>Drap ; ecarlatte</t>
  </si>
  <si>
    <t>Drap ; d'elbeuf</t>
  </si>
  <si>
    <t>Drap ; de France</t>
  </si>
  <si>
    <t>Drap ; de Languedoc</t>
  </si>
  <si>
    <t>Drap ; de L'Ille</t>
  </si>
  <si>
    <t>Drap ; de Sedan</t>
  </si>
  <si>
    <t>Drogueries</t>
  </si>
  <si>
    <t>Droguet ; de soye</t>
  </si>
  <si>
    <t>Drap ; Londrin</t>
  </si>
  <si>
    <t>Drap ; de Montauban</t>
  </si>
  <si>
    <t>Drap ; de Silezie</t>
  </si>
  <si>
    <t>Drap ; de vir</t>
  </si>
  <si>
    <t>Ballot</t>
  </si>
  <si>
    <t>Draperie ; de Languedoc </t>
  </si>
  <si>
    <t>Drogueries </t>
  </si>
  <si>
    <t>Droguet ; de laine</t>
  </si>
  <si>
    <t>Eau ; de fleur d'orange</t>
  </si>
  <si>
    <t>Eau ; de la Reyne d'Hongrie</t>
  </si>
  <si>
    <t>Arobes</t>
  </si>
  <si>
    <t>Ecorce ; d'orange</t>
  </si>
  <si>
    <t>Eponges</t>
  </si>
  <si>
    <t>Escarpins</t>
  </si>
  <si>
    <t>Eau ; forte</t>
  </si>
  <si>
    <t>Eau ; de melice</t>
  </si>
  <si>
    <t>Eau ; de raisine</t>
  </si>
  <si>
    <t>Pipes</t>
  </si>
  <si>
    <t>Egrettes ; de soye et argent</t>
  </si>
  <si>
    <t>Encens</t>
  </si>
  <si>
    <t>Epicerie</t>
  </si>
  <si>
    <t>Epingles</t>
  </si>
  <si>
    <t>Escayolles</t>
  </si>
  <si>
    <t>Espars</t>
  </si>
  <si>
    <t>Espardilles</t>
  </si>
  <si>
    <t>Essence</t>
  </si>
  <si>
    <t>Estampes</t>
  </si>
  <si>
    <t>Etain ; ouvré</t>
  </si>
  <si>
    <t>Etamine ; de Reims</t>
  </si>
  <si>
    <t>Eventails ; de palmes</t>
  </si>
  <si>
    <t>%. Erreur de calcul</t>
  </si>
  <si>
    <t>Fer ; en feuilles</t>
  </si>
  <si>
    <t>%, Erreur de calcul</t>
  </si>
  <si>
    <t>Figues</t>
  </si>
  <si>
    <t>Fil ; d'Auvergne</t>
  </si>
  <si>
    <t>Fil ; de Bourgagne</t>
  </si>
  <si>
    <t>Fil ; de chevre</t>
  </si>
  <si>
    <t>Fil ; à dentelle</t>
  </si>
  <si>
    <t>23 livres et 2 onces à 96£; Erreur de calcul</t>
  </si>
  <si>
    <t>99 livres et 6 onces à 48£</t>
  </si>
  <si>
    <t>Fil ; à gans</t>
  </si>
  <si>
    <t>Fil ; de Leton</t>
  </si>
  <si>
    <t>Fil ; en masse</t>
  </si>
  <si>
    <t>Masses</t>
  </si>
  <si>
    <t>Fil ; de menage</t>
  </si>
  <si>
    <t>Fil ; d'or ; faux</t>
  </si>
  <si>
    <t>Fil ; de Pitte</t>
  </si>
  <si>
    <t>Fil ; de tisserand</t>
  </si>
  <si>
    <t>Fil ; à voile</t>
  </si>
  <si>
    <t>Filets ; d'espars</t>
  </si>
  <si>
    <t>Filets ; pour la pêche</t>
  </si>
  <si>
    <t>Fondettes ; de Corail</t>
  </si>
  <si>
    <t>Fourure ; de soye</t>
  </si>
  <si>
    <t>Fruit ; verd</t>
  </si>
  <si>
    <t>Fil ; de Rennes</t>
  </si>
  <si>
    <t>Filozelle</t>
  </si>
  <si>
    <t>Fleurs ; de violette</t>
  </si>
  <si>
    <t>Charge</t>
  </si>
  <si>
    <t>Fusils</t>
  </si>
  <si>
    <t>Gaudes</t>
  </si>
  <si>
    <t>Galbanum</t>
  </si>
  <si>
    <t>Galipot</t>
  </si>
  <si>
    <t>Galles</t>
  </si>
  <si>
    <t>Galons ; d'argent</t>
  </si>
  <si>
    <t>Galons ; d'or</t>
  </si>
  <si>
    <t>Galons ; d'or et d'argent</t>
  </si>
  <si>
    <t>Gans ; de peau</t>
  </si>
  <si>
    <t>Goblets ; de verre</t>
  </si>
  <si>
    <t>Gomme ; Arabique</t>
  </si>
  <si>
    <t>Gomme ; du Païs</t>
  </si>
  <si>
    <t>Grabeau ; de corail</t>
  </si>
  <si>
    <t>Grabeau ; de vermillon</t>
  </si>
  <si>
    <t>Graine ; jaune</t>
  </si>
  <si>
    <t>Graine ; d'oignons</t>
  </si>
  <si>
    <t>Geroffle</t>
  </si>
  <si>
    <t>Gillets ; de laine</t>
  </si>
  <si>
    <t>Gingembre ; sec</t>
  </si>
  <si>
    <t>Glaces ; de miroirs</t>
  </si>
  <si>
    <t>2 pièces estimées à 120</t>
  </si>
  <si>
    <t>Gomme ; Adragan</t>
  </si>
  <si>
    <t>Gomme ; elemy</t>
  </si>
  <si>
    <t>Gomme ; sandarac</t>
  </si>
  <si>
    <t>Grabeau ; de cire</t>
  </si>
  <si>
    <t>Grabeau ; d'encens</t>
  </si>
  <si>
    <t>Grabeau ; de sené</t>
  </si>
  <si>
    <t>Graine ; de Genievre</t>
  </si>
  <si>
    <t>Graine ; de treffle</t>
  </si>
  <si>
    <t>Graisse</t>
  </si>
  <si>
    <t>Harancardes</t>
  </si>
  <si>
    <t>Harangs ; fumés</t>
  </si>
  <si>
    <t>Huile ; d'Aspic</t>
  </si>
  <si>
    <t>Millerolles</t>
  </si>
  <si>
    <t>Grisette</t>
  </si>
  <si>
    <t>Housses ; de cheval</t>
  </si>
  <si>
    <t>Huile ; de lin</t>
  </si>
  <si>
    <t>Jalap</t>
  </si>
  <si>
    <t>Jongs ; à joncher ; volailles</t>
  </si>
  <si>
    <t>Jonquine</t>
  </si>
  <si>
    <t>Jus ; de reglisse</t>
  </si>
  <si>
    <t>Jaretieres ; de laine</t>
  </si>
  <si>
    <t>Indienne</t>
  </si>
  <si>
    <t>Jupons</t>
  </si>
  <si>
    <t>Lacque ; platte</t>
  </si>
  <si>
    <t>Laine ; brute</t>
  </si>
  <si>
    <t>Laine ; de chevron</t>
  </si>
  <si>
    <t>Laine ; d'Espagne</t>
  </si>
  <si>
    <t>Laine ; grosse</t>
  </si>
  <si>
    <t>Laine ; lavée</t>
  </si>
  <si>
    <t>Laine ; de Segovie</t>
  </si>
  <si>
    <t>Laine ; surge</t>
  </si>
  <si>
    <t>Lames ; d'epée</t>
  </si>
  <si>
    <t>Lapins</t>
  </si>
  <si>
    <t>Lampareille</t>
  </si>
  <si>
    <t>Lamproyes</t>
  </si>
  <si>
    <t>Boëtes</t>
  </si>
  <si>
    <t>Lanchez</t>
  </si>
  <si>
    <t>Lanillas</t>
  </si>
  <si>
    <t>Legumes</t>
  </si>
  <si>
    <t>Libans</t>
  </si>
  <si>
    <t>Librairie</t>
  </si>
  <si>
    <t>Liege</t>
  </si>
  <si>
    <t>Lievres</t>
  </si>
  <si>
    <t>Leton ; ouvré</t>
  </si>
  <si>
    <t>Ligature</t>
  </si>
  <si>
    <t>Lillas</t>
  </si>
  <si>
    <t>Lits ; de campagne</t>
  </si>
  <si>
    <t>Litarge</t>
  </si>
  <si>
    <t>Loupins</t>
  </si>
  <si>
    <t>Mesure</t>
  </si>
  <si>
    <t>Lunettes ; d'aproche</t>
  </si>
  <si>
    <t>Lustres ; de Venise</t>
  </si>
  <si>
    <t>Manchettes ; brodées</t>
  </si>
  <si>
    <t>Mâne</t>
  </si>
  <si>
    <t>Merluche</t>
  </si>
  <si>
    <t>Meules ; batardes</t>
  </si>
  <si>
    <t>Meules ; à favre</t>
  </si>
  <si>
    <t>Microscope</t>
  </si>
  <si>
    <t>Millet</t>
  </si>
  <si>
    <t>Mesures</t>
  </si>
  <si>
    <t>Mine ; de fer</t>
  </si>
  <si>
    <t>Marraye</t>
  </si>
  <si>
    <t>Mimy</t>
  </si>
  <si>
    <t>Morilles</t>
  </si>
  <si>
    <t>Mouches ; à miel</t>
  </si>
  <si>
    <t>Mouchoirs ; de soye</t>
  </si>
  <si>
    <t>Moucade</t>
  </si>
  <si>
    <t>Mouchoirs ; de coton</t>
  </si>
  <si>
    <t>Coupon</t>
  </si>
  <si>
    <t>Mouchoirs ; de fil</t>
  </si>
  <si>
    <t>Mouchoirs ; de fil et coton</t>
  </si>
  <si>
    <t>Mouchoirs ; peints</t>
  </si>
  <si>
    <t>Mouchoirs ; de toile ; de cholette</t>
  </si>
  <si>
    <t>Mousserons</t>
  </si>
  <si>
    <t>Mules</t>
  </si>
  <si>
    <t>Mulets</t>
  </si>
  <si>
    <t>Nacres ; de perles</t>
  </si>
  <si>
    <t>Mousse ; de bois</t>
  </si>
  <si>
    <t>Muscades</t>
  </si>
  <si>
    <t>Nattes</t>
  </si>
  <si>
    <t>Navets</t>
  </si>
  <si>
    <t>Oiseaux</t>
  </si>
  <si>
    <t>Bolliches</t>
  </si>
  <si>
    <t>Orge</t>
  </si>
  <si>
    <t>Sacs</t>
  </si>
  <si>
    <t>Origanum</t>
  </si>
  <si>
    <t>Ouvrage ; de palme</t>
  </si>
  <si>
    <t>Papier ; de trasse</t>
  </si>
  <si>
    <t>Orpiment</t>
  </si>
  <si>
    <t>Oüate</t>
  </si>
  <si>
    <t>Panne ; ecarlatte</t>
  </si>
  <si>
    <t>Panne ; ordinaire</t>
  </si>
  <si>
    <t>Papier ; batard ; commun</t>
  </si>
  <si>
    <t>Papier ; batard ; fin</t>
  </si>
  <si>
    <t>Papier ; à bulle ; blanc</t>
  </si>
  <si>
    <t>Papier ; genne ; fin</t>
  </si>
  <si>
    <t>Parapluyes</t>
  </si>
  <si>
    <t>Passes</t>
  </si>
  <si>
    <t>Peaux ; d'agneau ; en laine</t>
  </si>
  <si>
    <t>Peaux ; chamois</t>
  </si>
  <si>
    <t>Peaux ; de chevre ; en poil</t>
  </si>
  <si>
    <t>Peau</t>
  </si>
  <si>
    <t>Peaux ; de chien ; de mer</t>
  </si>
  <si>
    <t>Peaux ; de lapin</t>
  </si>
  <si>
    <t>Peaux ; de lievre</t>
  </si>
  <si>
    <t>Peaux ; lievre</t>
  </si>
  <si>
    <t>Peaux ; de maroquin</t>
  </si>
  <si>
    <t>Parasols</t>
  </si>
  <si>
    <t>Pastel</t>
  </si>
  <si>
    <t>Peaux ; de cerf ; aprestées</t>
  </si>
  <si>
    <t>Peaux ; de chamois</t>
  </si>
  <si>
    <t>Peaux ; d'elan</t>
  </si>
  <si>
    <t>Peaux ; de veau ; corroïés</t>
  </si>
  <si>
    <t>Peaux ; de veau ; corroïés ; en poil</t>
  </si>
  <si>
    <t>Peaux ; de cacao</t>
  </si>
  <si>
    <t>Peignes ; de tisserand</t>
  </si>
  <si>
    <t>Peaux ; de mouton ; aprêtées</t>
  </si>
  <si>
    <t>Peaux ; de veau ; corroyées</t>
  </si>
  <si>
    <t>Peaux ; de veau ; corroyées ; en poil</t>
  </si>
  <si>
    <t>Peaux ; de veau ; corroyées ; tannées</t>
  </si>
  <si>
    <t>Peignes ; de buis</t>
  </si>
  <si>
    <t>Peigne ; à chanvre</t>
  </si>
  <si>
    <t>Perdrix</t>
  </si>
  <si>
    <t>Plastres</t>
  </si>
  <si>
    <t>Marcs</t>
  </si>
  <si>
    <t>Pierres ; à filtrer ; l'eau</t>
  </si>
  <si>
    <t>Pierres ; à meubles</t>
  </si>
  <si>
    <t>Pierres ; à taillandier</t>
  </si>
  <si>
    <t>Pigeons ; sauvages</t>
  </si>
  <si>
    <t>Paire</t>
  </si>
  <si>
    <t>Pignons ; d'epine</t>
  </si>
  <si>
    <t>Philipiches</t>
  </si>
  <si>
    <t>Picotte ; de laine</t>
  </si>
  <si>
    <t>Picotte ; de soye</t>
  </si>
  <si>
    <t>Pierres ; ponce</t>
  </si>
  <si>
    <t>Pierres ; à razoir</t>
  </si>
  <si>
    <t>Pincettes ; de fer</t>
  </si>
  <si>
    <t>Pistaches</t>
  </si>
  <si>
    <t>Planches ; de pin</t>
  </si>
  <si>
    <t>Platines ; de fusils</t>
  </si>
  <si>
    <t>Communes</t>
  </si>
  <si>
    <t>Fourneaux</t>
  </si>
  <si>
    <t>Plumes ; d'Autruche ; brutes</t>
  </si>
  <si>
    <t>Poil ; de lapin</t>
  </si>
  <si>
    <t>Plomb ; en grenailles</t>
  </si>
  <si>
    <t>Plomb ; ouvré</t>
  </si>
  <si>
    <t>Plumes ; d'Autruche ; aprêtées</t>
  </si>
  <si>
    <t>Poëles ; à frire</t>
  </si>
  <si>
    <t>Poil ; de chevre</t>
  </si>
  <si>
    <t>Poires</t>
  </si>
  <si>
    <t>Poissons ; frais</t>
  </si>
  <si>
    <t>Poissons ; salés</t>
  </si>
  <si>
    <t>Poivre</t>
  </si>
  <si>
    <t>Poix ; raisine</t>
  </si>
  <si>
    <t>Pommes</t>
  </si>
  <si>
    <t>Poterie ; de terre</t>
  </si>
  <si>
    <t>Porcelaine</t>
  </si>
  <si>
    <t>Pots ; de fer</t>
  </si>
  <si>
    <t>Poudre ; à canon</t>
  </si>
  <si>
    <t>Quinquina</t>
  </si>
  <si>
    <t>Raisin</t>
  </si>
  <si>
    <t>Provision ; de bouche</t>
  </si>
  <si>
    <t>Quinette</t>
  </si>
  <si>
    <t>Razoirs</t>
  </si>
  <si>
    <t>Robinets</t>
  </si>
  <si>
    <t>Ratines</t>
  </si>
  <si>
    <t>Raves ; de morue</t>
  </si>
  <si>
    <t>Raz ; de fleury</t>
  </si>
  <si>
    <t>Raz ; de Maroc</t>
  </si>
  <si>
    <t>Raz ; de Saint-Cir</t>
  </si>
  <si>
    <t>Rhubarbe</t>
  </si>
  <si>
    <t>Erreur de calcul ; 4,5 onces à 25£ la livre</t>
  </si>
  <si>
    <t>Rognures ; de cartes</t>
  </si>
  <si>
    <t>Romaines</t>
  </si>
  <si>
    <t>Roüets ; de moulin</t>
  </si>
  <si>
    <t>Rozeaux ; d'Espagne</t>
  </si>
  <si>
    <t>Ruches ; à miel</t>
  </si>
  <si>
    <t>Ruches ; de pin</t>
  </si>
  <si>
    <t>Saffranon</t>
  </si>
  <si>
    <t>Salage</t>
  </si>
  <si>
    <t>Salicor</t>
  </si>
  <si>
    <t>Salpêtre</t>
  </si>
  <si>
    <t>Salsepareille</t>
  </si>
  <si>
    <t>Sanctuaire</t>
  </si>
  <si>
    <t>Sardines ; salées</t>
  </si>
  <si>
    <t>Saucissons</t>
  </si>
  <si>
    <t>Saumure</t>
  </si>
  <si>
    <t>Savon ; marbré</t>
  </si>
  <si>
    <t>Satin</t>
  </si>
  <si>
    <t>Saumon ; frais</t>
  </si>
  <si>
    <t>Savon ; blanc</t>
  </si>
  <si>
    <t>Scies</t>
  </si>
  <si>
    <t>Sels ; emetique</t>
  </si>
  <si>
    <t>Sels ; mistry</t>
  </si>
  <si>
    <t>Sels ; d'ypsum</t>
  </si>
  <si>
    <t>Savonnettes</t>
  </si>
  <si>
    <t>Sayn</t>
  </si>
  <si>
    <t>Scamonée</t>
  </si>
  <si>
    <t>Sel </t>
  </si>
  <si>
    <t>Sels ; mineral</t>
  </si>
  <si>
    <t>Sempiterne</t>
  </si>
  <si>
    <t>Sené</t>
  </si>
  <si>
    <t>Serge ; de laine</t>
  </si>
  <si>
    <t>Serge ; de Montauban</t>
  </si>
  <si>
    <t>Serviettes ; communes</t>
  </si>
  <si>
    <t>Sirop ; de melasse</t>
  </si>
  <si>
    <t>Soude </t>
  </si>
  <si>
    <t>Soliveaux ; de sapin</t>
  </si>
  <si>
    <t>Sonnettes ; de Bronge</t>
  </si>
  <si>
    <t>Siamoise </t>
  </si>
  <si>
    <t>Soye ; crue</t>
  </si>
  <si>
    <t>Soye ; ouvrée</t>
  </si>
  <si>
    <t>Soye ; de porc</t>
  </si>
  <si>
    <t>Soye ; aprestée</t>
  </si>
  <si>
    <t>Soyerie </t>
  </si>
  <si>
    <t>Spermacety</t>
  </si>
  <si>
    <t>Storax</t>
  </si>
  <si>
    <t>Sucre ; commun</t>
  </si>
  <si>
    <t>Sucre ; rafiné</t>
  </si>
  <si>
    <t>Sucre ; versoir</t>
  </si>
  <si>
    <t>Tabac ; en poudre</t>
  </si>
  <si>
    <t>Tabliers</t>
  </si>
  <si>
    <t>Tabac ; de Brezil</t>
  </si>
  <si>
    <t>Tabac ; Briquet</t>
  </si>
  <si>
    <t>Tabac ; en carottes</t>
  </si>
  <si>
    <t>Tabac ; fin</t>
  </si>
  <si>
    <t>Tabatieres ; d'argent</t>
  </si>
  <si>
    <t>Tabatieres ; diverses</t>
  </si>
  <si>
    <t>Tabatieres ; d'olivier</t>
  </si>
  <si>
    <t>Tabatieres ; d'or</t>
  </si>
  <si>
    <t>Tamarins</t>
  </si>
  <si>
    <t>Tambours ; d'enfant</t>
  </si>
  <si>
    <t>Tapisserie</t>
  </si>
  <si>
    <t>Tartre</t>
  </si>
  <si>
    <t>Terraille</t>
  </si>
  <si>
    <t>Terre ; d'ombre</t>
  </si>
  <si>
    <t>Terre ; rouge</t>
  </si>
  <si>
    <t>Tapis ; de laine</t>
  </si>
  <si>
    <t>Tapis ; de Perse</t>
  </si>
  <si>
    <t>Tenture</t>
  </si>
  <si>
    <t>Tayolles</t>
  </si>
  <si>
    <t>Terrailles</t>
  </si>
  <si>
    <t>Terre ; de mine</t>
  </si>
  <si>
    <t>Theriaque</t>
  </si>
  <si>
    <t>Thon ; mariné</t>
  </si>
  <si>
    <t>Toiles ; blanche</t>
  </si>
  <si>
    <t>Toiles ; de Bretagne</t>
  </si>
  <si>
    <t>Toiles ; d'Agen</t>
  </si>
  <si>
    <t>Toiles ; d'Allemagne</t>
  </si>
  <si>
    <t>Toiles ; d'Aman</t>
  </si>
  <si>
    <t>Toiles ; d'Antioche</t>
  </si>
  <si>
    <t>Toiles ; beuriere</t>
  </si>
  <si>
    <t>Toiles ; blancard</t>
  </si>
  <si>
    <t>Toiles ; de Bretagne ; de brin</t>
  </si>
  <si>
    <t>Toiles ; de Bretagne ; à carreaux</t>
  </si>
  <si>
    <t>Toiles ; de Bretagne ; cottray</t>
  </si>
  <si>
    <t>Toiles ; de Bretagne ; crée</t>
  </si>
  <si>
    <t>Toiles ; de Bretagne ; crée ; large</t>
  </si>
  <si>
    <t>Toiles ; de Bretagne écrüe ; large</t>
  </si>
  <si>
    <t>Toiles ; de Bretagne ; etroittes</t>
  </si>
  <si>
    <t>Toiles ; de Bretagne ; gratienne</t>
  </si>
  <si>
    <t>Toiles ; de Bretagne ; gros ; brin</t>
  </si>
  <si>
    <t>Toiles ; de halle</t>
  </si>
  <si>
    <t>Toiles ; de Bretagne ; de haut ; brin</t>
  </si>
  <si>
    <t>Toiles ; de Bretagne ; langerneau</t>
  </si>
  <si>
    <t>Toiles ; de Bretagne ; large</t>
  </si>
  <si>
    <t>Toiles ; de Bretagne ; de ménage</t>
  </si>
  <si>
    <t>Toiles ; de Bretagne ; de Morlaix</t>
  </si>
  <si>
    <t>Toiles ; de Bretagne ; d'Ollonne</t>
  </si>
  <si>
    <t>Toiles ; de Bretagne ; de Pontivy</t>
  </si>
  <si>
    <t>Toiles ; de Bretagne ; rayée</t>
  </si>
  <si>
    <t>Toiles ; de Bretagne ; rosconne</t>
  </si>
  <si>
    <t>Toiles ; de Bretagne ; rousse</t>
  </si>
  <si>
    <t>Toiles ; de Bretagne ; à voile</t>
  </si>
  <si>
    <t>Toiles ; Caissie</t>
  </si>
  <si>
    <t>Toiles ; de Cambray</t>
  </si>
  <si>
    <t>Toiles ; à carreaux</t>
  </si>
  <si>
    <t>Toiles ; cholette</t>
  </si>
  <si>
    <t>Toiles ; de coton</t>
  </si>
  <si>
    <t>Toiles ; dure</t>
  </si>
  <si>
    <t>Toiles ; d'emballage</t>
  </si>
  <si>
    <t>Toiles ; d'étoupe ; de lin</t>
  </si>
  <si>
    <t>Toiles ; fine</t>
  </si>
  <si>
    <t>Toiles ; de Flandre</t>
  </si>
  <si>
    <t>Toiles ; Gingas</t>
  </si>
  <si>
    <t>Toiles ; grise</t>
  </si>
  <si>
    <t>Toiles ; grosse</t>
  </si>
  <si>
    <t>Toiles ; d'Hollande</t>
  </si>
  <si>
    <t>Toiles ; de Laval</t>
  </si>
  <si>
    <t>Pierres</t>
  </si>
  <si>
    <t>Toiles ; de lin ; de Roüen</t>
  </si>
  <si>
    <t>Toiles ; de lin ; de Saint-Quentin</t>
  </si>
  <si>
    <t>Toiles ; manouf</t>
  </si>
  <si>
    <t>Toiles ; à matelat</t>
  </si>
  <si>
    <t>Toiles ; de ménage</t>
  </si>
  <si>
    <t>Toiles ; de montagne</t>
  </si>
  <si>
    <t>Toiles ; non battue</t>
  </si>
  <si>
    <t>Toiles ; peinte</t>
  </si>
  <si>
    <t>Toiles ; rayée</t>
  </si>
  <si>
    <t>Toiles ; rousse</t>
  </si>
  <si>
    <t>Toiles ; royale</t>
  </si>
  <si>
    <t>Toiles ; à sac</t>
  </si>
  <si>
    <t>Toiles ; de Saintonges</t>
  </si>
  <si>
    <t>Toiles ; à serviettes</t>
  </si>
  <si>
    <t>Toiles ; de Suisse</t>
  </si>
  <si>
    <t>Toiles ; à voile</t>
  </si>
  <si>
    <t>Toilettes</t>
  </si>
  <si>
    <t>Tourons</t>
  </si>
  <si>
    <t>Trenelles ; d'espars</t>
  </si>
  <si>
    <t>Paquets</t>
  </si>
  <si>
    <t>Truëlles ; de fer</t>
  </si>
  <si>
    <t>Truffes</t>
  </si>
  <si>
    <t>Treilly</t>
  </si>
  <si>
    <t>Trippe ; de velou</t>
  </si>
  <si>
    <t>Vacquettes</t>
  </si>
  <si>
    <t>Vaisselle ; d'argent</t>
  </si>
  <si>
    <t>Erreur de calcul ; 188 marcs et 7,5 onces à 55£ le Marc</t>
  </si>
  <si>
    <t>Vermichel</t>
  </si>
  <si>
    <t>Vermillon</t>
  </si>
  <si>
    <t>Vin ; d'Alicant</t>
  </si>
  <si>
    <t>Migeres</t>
  </si>
  <si>
    <t>Vin ; de France</t>
  </si>
  <si>
    <t>Vin ; de liqueur</t>
  </si>
  <si>
    <t>Vin ; de Navarre</t>
  </si>
  <si>
    <t>Vin ; de pacaret</t>
  </si>
  <si>
    <t>Vin , de Rancio</t>
  </si>
  <si>
    <t>Pelaux</t>
  </si>
  <si>
    <t>Vin , rouge</t>
  </si>
  <si>
    <t>Vin ; de tinte</t>
  </si>
  <si>
    <t>Vin ; de Xirès</t>
  </si>
  <si>
    <t>Vin , de Xirès</t>
  </si>
  <si>
    <t>Aroves</t>
  </si>
  <si>
    <t>Vin ; rouge</t>
  </si>
  <si>
    <t>Tierçons</t>
  </si>
  <si>
    <t>Vitriol ; de chipre</t>
  </si>
  <si>
    <t>Yeux ; d'ecrevisses</t>
  </si>
  <si>
    <t>BNF N. Acq. 20538</t>
  </si>
  <si>
    <t>Flandres</t>
  </si>
  <si>
    <t>Aloses</t>
  </si>
  <si>
    <t>Agrement ; de soye</t>
  </si>
  <si>
    <t>Agrement ; au quart </t>
  </si>
  <si>
    <t>Anis ; verds</t>
  </si>
  <si>
    <t>Arbres ; à planter</t>
  </si>
  <si>
    <t>Ardoises </t>
  </si>
  <si>
    <t>Azur</t>
  </si>
  <si>
    <t>Bas ; de fil et coton</t>
  </si>
  <si>
    <t>Basses ; de violle</t>
  </si>
  <si>
    <t>Bassons</t>
  </si>
  <si>
    <t>Bas ; de castor</t>
  </si>
  <si>
    <t>780£ et 9 onces à 40£</t>
  </si>
  <si>
    <t>Batin</t>
  </si>
  <si>
    <t>Batteaux ; neufs</t>
  </si>
  <si>
    <t>Bazannes ; tanées</t>
  </si>
  <si>
    <t>Beure ; commun</t>
  </si>
  <si>
    <t>Beure ; de dixmude</t>
  </si>
  <si>
    <t>Bierre ; blanche</t>
  </si>
  <si>
    <t>Billard ; vieux</t>
  </si>
  <si>
    <t>Bois ; à bruler</t>
  </si>
  <si>
    <t>Bois ; en planches</t>
  </si>
  <si>
    <t>Bol ; commun</t>
  </si>
  <si>
    <t>Bled ; de Turquie</t>
  </si>
  <si>
    <t>Blonde ; or et argent</t>
  </si>
  <si>
    <t>Blonde ; de soye</t>
  </si>
  <si>
    <t>Erreur de calcul ; 1£ et 10 onces à 384£</t>
  </si>
  <si>
    <t>Boëtes ; à cadrille</t>
  </si>
  <si>
    <t>Latz</t>
  </si>
  <si>
    <t>Bois ; de gayac</t>
  </si>
  <si>
    <t>Bois ; de menuiserie</t>
  </si>
  <si>
    <t>Boucles</t>
  </si>
  <si>
    <t>Bougie ; de table</t>
  </si>
  <si>
    <t>Bouras</t>
  </si>
  <si>
    <t>Bouts ; de corne</t>
  </si>
  <si>
    <t>Brebis</t>
  </si>
  <si>
    <t>Bruyere</t>
  </si>
  <si>
    <t>Cadrilles</t>
  </si>
  <si>
    <t>Jeux</t>
  </si>
  <si>
    <t>Boulons ; de crin</t>
  </si>
  <si>
    <t>Boulons ; de fil d'argent</t>
  </si>
  <si>
    <t>Boulons ; de fil d'or</t>
  </si>
  <si>
    <t>Erreur de calcul ; 2£  et 3 onces à 70£</t>
  </si>
  <si>
    <t>Boulons ; de fil d'or et d'argent</t>
  </si>
  <si>
    <t>Boulons ; de gay</t>
  </si>
  <si>
    <t>Boutonnieres ; d'or</t>
  </si>
  <si>
    <t>Brosses</t>
  </si>
  <si>
    <t>Caboches</t>
  </si>
  <si>
    <t>Carracteres à imprimerie</t>
  </si>
  <si>
    <t>Carreaux ; de Pierre</t>
  </si>
  <si>
    <t>Carpette</t>
  </si>
  <si>
    <t>Casses</t>
  </si>
  <si>
    <t>Cathechismes</t>
  </si>
  <si>
    <t>Ceinturons ; de buffle</t>
  </si>
  <si>
    <t>225 estimés à 315£</t>
  </si>
  <si>
    <t>Cardes ; carder</t>
  </si>
  <si>
    <t>Carmin</t>
  </si>
  <si>
    <t>Grosse</t>
  </si>
  <si>
    <t>Cedras</t>
  </si>
  <si>
    <t>Cendre ; à fumer ; terre</t>
  </si>
  <si>
    <t>Cendre ; de hoüille</t>
  </si>
  <si>
    <t>Cendre ; de courbe</t>
  </si>
  <si>
    <t>Cendre ; vedasse</t>
  </si>
  <si>
    <t>Cercles ; à tonneaux</t>
  </si>
  <si>
    <t>Cercles ; à tamis</t>
  </si>
  <si>
    <t>Chaises ; de canne</t>
  </si>
  <si>
    <t>Chapeaux ; de paille</t>
  </si>
  <si>
    <t>Chapeaux ; de castor</t>
  </si>
  <si>
    <t>Chapeaux ; demi-castor</t>
  </si>
  <si>
    <t>Chapeaux ; de Loutre</t>
  </si>
  <si>
    <t>Chapeaux ; de poil</t>
  </si>
  <si>
    <t>Croix</t>
  </si>
  <si>
    <t>Cheminées ; de marbre</t>
  </si>
  <si>
    <t>Clavesins</t>
  </si>
  <si>
    <t>Choux</t>
  </si>
  <si>
    <t>Coëffes ; de chapeaux</t>
  </si>
  <si>
    <t>Colle ; de poisson</t>
  </si>
  <si>
    <t>Confitues</t>
  </si>
  <si>
    <t>Cors ; de chasse</t>
  </si>
  <si>
    <t>Corne ; de beuf</t>
  </si>
  <si>
    <t>Corne ; à lanterne</t>
  </si>
  <si>
    <t>Corne ; de vache</t>
  </si>
  <si>
    <t>Confection ; d'hiacinthe</t>
  </si>
  <si>
    <t>Pots </t>
  </si>
  <si>
    <t>3 estimés à 90£</t>
  </si>
  <si>
    <t>Cordes ; de chil</t>
  </si>
  <si>
    <t>Cordons ; or et soye</t>
  </si>
  <si>
    <t>Cordons ; de soye</t>
  </si>
  <si>
    <t>Coriande</t>
  </si>
  <si>
    <t>Corne ; de cerf</t>
  </si>
  <si>
    <t>Cornichons</t>
  </si>
  <si>
    <t>Couvertures ; d'etoupe</t>
  </si>
  <si>
    <t>Coton ; filé ; teint</t>
  </si>
  <si>
    <t>Couvertures ; en laine</t>
  </si>
  <si>
    <t>Couvertures ; de Loquette</t>
  </si>
  <si>
    <t>Crayon</t>
  </si>
  <si>
    <t>Crespes ; de Reims</t>
  </si>
  <si>
    <t>Crespon ; de laine</t>
  </si>
  <si>
    <t>Cribles</t>
  </si>
  <si>
    <t>Cuivre ; en chaudrons</t>
  </si>
  <si>
    <t>Cuivre ; en plattes</t>
  </si>
  <si>
    <t>Damas ; de fil</t>
  </si>
  <si>
    <t>Cuivre ; en platines</t>
  </si>
  <si>
    <t>Dattes </t>
  </si>
  <si>
    <t>Dechet ; de pierre</t>
  </si>
  <si>
    <t>Degras ; de peau</t>
  </si>
  <si>
    <t>Dentelles ; de fil ; blanc</t>
  </si>
  <si>
    <t>Erreur de calcul ; 327 et 1,(3/8) onces</t>
  </si>
  <si>
    <t>Dentelle ; d'argent ; faux</t>
  </si>
  <si>
    <t>Dentelle ; or et argent</t>
  </si>
  <si>
    <t>12£ et 5 onces à 350£</t>
  </si>
  <si>
    <t>Dindons</t>
  </si>
  <si>
    <t>Eau ; sans pareille</t>
  </si>
  <si>
    <t>Eau ; de Selzer</t>
  </si>
  <si>
    <t>Eau ; spa</t>
  </si>
  <si>
    <t>Drap ; de Louvier</t>
  </si>
  <si>
    <t>Drap ; de Romorentin</t>
  </si>
  <si>
    <t>Drap ; de sedan</t>
  </si>
  <si>
    <t>Drap ; de silesie</t>
  </si>
  <si>
    <t>Eau ; d'Anis</t>
  </si>
  <si>
    <t>Eau ; de lavande</t>
  </si>
  <si>
    <t>Chariot</t>
  </si>
  <si>
    <t>Empeignes ; de soulier</t>
  </si>
  <si>
    <t>Encre ; à imprimer</t>
  </si>
  <si>
    <t>Epinette</t>
  </si>
  <si>
    <t>Ecrevisses</t>
  </si>
  <si>
    <t>Effilé ; de fil</t>
  </si>
  <si>
    <t>Elexir</t>
  </si>
  <si>
    <t>Ergots ; de beuf</t>
  </si>
  <si>
    <t>Espagnolette</t>
  </si>
  <si>
    <t>Esturgeons</t>
  </si>
  <si>
    <t>Etaim ; ouvré</t>
  </si>
  <si>
    <t>Etaim ; vieux</t>
  </si>
  <si>
    <t>Etamette</t>
  </si>
  <si>
    <t>Etamine ; buraille</t>
  </si>
  <si>
    <t>Etamine ; virée</t>
  </si>
  <si>
    <t>Etendelle</t>
  </si>
  <si>
    <t>Etoffe ; d'Amiens ; façonnée</t>
  </si>
  <si>
    <t>Etoupe ; de lin</t>
  </si>
  <si>
    <t>Eventails ; taffetas</t>
  </si>
  <si>
    <t>Feuilles</t>
  </si>
  <si>
    <t>Fer ; coulé</t>
  </si>
  <si>
    <t>Fil ; cru</t>
  </si>
  <si>
    <t>Fil ; epinal ; blanc</t>
  </si>
  <si>
    <t>Fil ; de sayette</t>
  </si>
  <si>
    <t>Fer ; en chaudrons</t>
  </si>
  <si>
    <t>Fer ; en plattes</t>
  </si>
  <si>
    <t>Erreur de calcul ; %</t>
  </si>
  <si>
    <t>Feuilles ; d'or et d'argent</t>
  </si>
  <si>
    <t>Fil ; d'argent </t>
  </si>
  <si>
    <t>Gros</t>
  </si>
  <si>
    <t>Fil ; d'or ; fin</t>
  </si>
  <si>
    <t>Fil ; d'or et d'argent ; faux</t>
  </si>
  <si>
    <t>Flambeaux</t>
  </si>
  <si>
    <t>Freze</t>
  </si>
  <si>
    <t>Fromage ; commun</t>
  </si>
  <si>
    <t>Fromage ; d'Hollande</t>
  </si>
  <si>
    <t>Frange ; d'argent</t>
  </si>
  <si>
    <t>Frange ; de soye</t>
  </si>
  <si>
    <t>10 livres et 4,5 onces à 33£</t>
  </si>
  <si>
    <t>Fromage ; de brie</t>
  </si>
  <si>
    <t>Fromage ; de guyere</t>
  </si>
  <si>
    <t>Fromage ; de Marottes</t>
  </si>
  <si>
    <t>Fromage ; de roquefort</t>
  </si>
  <si>
    <t>Gauffres</t>
  </si>
  <si>
    <t>Genests</t>
  </si>
  <si>
    <t>Galon ; d'or ; faux</t>
  </si>
  <si>
    <t>Galon ; d'or ; fin</t>
  </si>
  <si>
    <t>6 onces à 128£ le livre soit 8£</t>
  </si>
  <si>
    <t>Galon ; d'or et d'argent</t>
  </si>
  <si>
    <t>Gans ; de laine</t>
  </si>
  <si>
    <t>Gans ; garnis ; de soye</t>
  </si>
  <si>
    <t>Gance ; de fleuret</t>
  </si>
  <si>
    <t>Gaze ; or et argent</t>
  </si>
  <si>
    <t>Gibecieres</t>
  </si>
  <si>
    <t>Graine ; de paradis</t>
  </si>
  <si>
    <t>Grenades</t>
  </si>
  <si>
    <t>Gingembre</t>
  </si>
  <si>
    <t>Gomme ; commune</t>
  </si>
  <si>
    <t>Graine ; de canarie</t>
  </si>
  <si>
    <t>Raziere</t>
  </si>
  <si>
    <t>Graine ; de luzerne</t>
  </si>
  <si>
    <t>Sac</t>
  </si>
  <si>
    <t>Graine ; d'Oyseau</t>
  </si>
  <si>
    <t>Haches</t>
  </si>
  <si>
    <t>Tonne</t>
  </si>
  <si>
    <t>Hautbois</t>
  </si>
  <si>
    <t>Erreur de calcul (un zéro en trop)</t>
  </si>
  <si>
    <t>Habits ; brodé ; d'or</t>
  </si>
  <si>
    <t>Habits ; de drap</t>
  </si>
  <si>
    <t>Harnois</t>
  </si>
  <si>
    <t>Herbes ; à teindre</t>
  </si>
  <si>
    <t>Huitres</t>
  </si>
  <si>
    <t>Images ; de parchermin</t>
  </si>
  <si>
    <t>Ayme</t>
  </si>
  <si>
    <t>Jaspe ; ouvré</t>
  </si>
  <si>
    <t>Jons ; à faire chaises</t>
  </si>
  <si>
    <t>Joüets ; d'enfant</t>
  </si>
  <si>
    <t>Laine ; filée</t>
  </si>
  <si>
    <t>Laine ; de perse</t>
  </si>
  <si>
    <t>Laine ; en suin</t>
  </si>
  <si>
    <t>Jupons; de taffetas</t>
  </si>
  <si>
    <t>Laine ; de tapisserie</t>
  </si>
  <si>
    <t>Leton ; en feuilles</t>
  </si>
  <si>
    <t>Lie ; de vin</t>
  </si>
  <si>
    <t>Lin ; en gerbes</t>
  </si>
  <si>
    <t>Lin ; peignée</t>
  </si>
  <si>
    <t>Linge ; damasse</t>
  </si>
  <si>
    <t>Linge ; uni</t>
  </si>
  <si>
    <t>Lingerie ; de toile ; de lin</t>
  </si>
  <si>
    <t>Livres ; en blanc</t>
  </si>
  <si>
    <t>Paquet</t>
  </si>
  <si>
    <t>Lentilles</t>
  </si>
  <si>
    <t>Manches ; de fouets</t>
  </si>
  <si>
    <t>Manchons ; communs</t>
  </si>
  <si>
    <t>Manchons ; de prix</t>
  </si>
  <si>
    <t>Marée ; fraiche</t>
  </si>
  <si>
    <t>Mane</t>
  </si>
  <si>
    <t>Marcottes ; d'oeüillets</t>
  </si>
  <si>
    <t>Marne</t>
  </si>
  <si>
    <t>Batteaux</t>
  </si>
  <si>
    <t>Marons </t>
  </si>
  <si>
    <t>Mercerie </t>
  </si>
  <si>
    <t>Mêches ; à chandelle</t>
  </si>
  <si>
    <t>Meubles ; à moulin</t>
  </si>
  <si>
    <t>Masques</t>
  </si>
  <si>
    <t>Matelas ; de laine</t>
  </si>
  <si>
    <t>Medailles ; d'argent</t>
  </si>
  <si>
    <t>Estimation de 2 pièces à 324£</t>
  </si>
  <si>
    <t>Pièces </t>
  </si>
  <si>
    <t>Miel ; crud</t>
  </si>
  <si>
    <t>Miel ; cuit</t>
  </si>
  <si>
    <t>Montre ; d'argent</t>
  </si>
  <si>
    <t>Morue</t>
  </si>
  <si>
    <t>Miroirs</t>
  </si>
  <si>
    <t>Molton</t>
  </si>
  <si>
    <t>Nattes ; de jongs</t>
  </si>
  <si>
    <t>Oignons ; de fleurs</t>
  </si>
  <si>
    <t>Onglons ; de beuf</t>
  </si>
  <si>
    <t>Oreillons ; à faire folle</t>
  </si>
  <si>
    <t>Noir ; de noircir</t>
  </si>
  <si>
    <t>Orge ; mondée</t>
  </si>
  <si>
    <t>Os ; de beuf</t>
  </si>
  <si>
    <t>Pain ; d'epice</t>
  </si>
  <si>
    <t>Papier ; à ecrire</t>
  </si>
  <si>
    <t>Ouvrage ; d'yvoire</t>
  </si>
  <si>
    <t>Pannes ; à couvrir</t>
  </si>
  <si>
    <t>Pendulles</t>
  </si>
  <si>
    <t>Pierres ; à faux</t>
  </si>
  <si>
    <t>Pierres ; à tombe</t>
  </si>
  <si>
    <t>Perdreaux</t>
  </si>
  <si>
    <t>Perruques</t>
  </si>
  <si>
    <t>Phaisans</t>
  </si>
  <si>
    <t>Pierres ; blanche ; à bâtir</t>
  </si>
  <si>
    <t>Pierres ; blanche ; à faire chaux</t>
  </si>
  <si>
    <t>Pierres ; de grez ; à paver</t>
  </si>
  <si>
    <t>Pigeons</t>
  </si>
  <si>
    <t>Plocq</t>
  </si>
  <si>
    <t>Poisson ; d'eau douce</t>
  </si>
  <si>
    <t>Poisson ; de mer</t>
  </si>
  <si>
    <t>Somme</t>
  </si>
  <si>
    <t>Oubli de la conversion (en %)</t>
  </si>
  <si>
    <t>Plume ; d'autruche ; aprestée</t>
  </si>
  <si>
    <t>4 onces à 80£ la livre</t>
  </si>
  <si>
    <t>Plume ; à lit</t>
  </si>
  <si>
    <t>Poil ; d'Espagne ; d'argent</t>
  </si>
  <si>
    <t>Point ; d'Espagne ; d'or</t>
  </si>
  <si>
    <t>Potterie ; de Grez</t>
  </si>
  <si>
    <t>Porcs ; gras</t>
  </si>
  <si>
    <t>Poulardes</t>
  </si>
  <si>
    <t>Poules</t>
  </si>
  <si>
    <t>Poulets</t>
  </si>
  <si>
    <t>Presse ; d'imprimerie</t>
  </si>
  <si>
    <t>Provisions ; de bouche</t>
  </si>
  <si>
    <t>Psalterion</t>
  </si>
  <si>
    <t>Raiseau ; d'or</t>
  </si>
  <si>
    <t>8£ et 2 onces à 136£</t>
  </si>
  <si>
    <t>Raiseau ; d'or et d'argent</t>
  </si>
  <si>
    <t>Ratine</t>
  </si>
  <si>
    <t>Rognures ; de papier</t>
  </si>
  <si>
    <t>Rognures ; de peaux</t>
  </si>
  <si>
    <t>Rognures ; de drap</t>
  </si>
  <si>
    <t>Ruban ; d'argent</t>
  </si>
  <si>
    <t>Ruban ; de fleuret</t>
  </si>
  <si>
    <t>Ruban ; d'or</t>
  </si>
  <si>
    <t>livre</t>
  </si>
  <si>
    <t>Ruban ; d'or et d'argent</t>
  </si>
  <si>
    <t>Saquins</t>
  </si>
  <si>
    <t>Saucisses</t>
  </si>
  <si>
    <t>Saumons ; frais </t>
  </si>
  <si>
    <t>Sel ; d'ypsum</t>
  </si>
  <si>
    <t>Savon ; noir</t>
  </si>
  <si>
    <t>Sel ; amoniac</t>
  </si>
  <si>
    <t>Razières</t>
  </si>
  <si>
    <t>Sel ; gris</t>
  </si>
  <si>
    <t>Semences ; froides</t>
  </si>
  <si>
    <t>Serge ; de Bruxelles</t>
  </si>
  <si>
    <t>Soude</t>
  </si>
  <si>
    <t>Souliers ; neufs</t>
  </si>
  <si>
    <t>Soye ; crüe ; orgransine</t>
  </si>
  <si>
    <t>Serge ; à doubler</t>
  </si>
  <si>
    <t>Serge ; de l'Illes</t>
  </si>
  <si>
    <t>Son</t>
  </si>
  <si>
    <t>Razière</t>
  </si>
  <si>
    <t>Sucre ; candy</t>
  </si>
  <si>
    <t>Suye ; de cheminée</t>
  </si>
  <si>
    <t>Sucre ; en poudre</t>
  </si>
  <si>
    <t>Tableaux</t>
  </si>
  <si>
    <t>Taillanderie</t>
  </si>
  <si>
    <t>Tapisserie ; d'Hongrie</t>
  </si>
  <si>
    <t>Tapisserie ; d'Oudenerde</t>
  </si>
  <si>
    <t>Teinture</t>
  </si>
  <si>
    <t>Terre ; blanche</t>
  </si>
  <si>
    <t>% ; erreur de calcul (manque un 0)</t>
  </si>
  <si>
    <t>Teyeres ; d'etain</t>
  </si>
  <si>
    <t>Tapisserie ; peinte</t>
  </si>
  <si>
    <t>Portugal</t>
  </si>
  <si>
    <t>Baume</t>
  </si>
  <si>
    <t>Bois ; de Buis</t>
  </si>
  <si>
    <t>Bois ; de fernambourg</t>
  </si>
  <si>
    <t>Bois ; de marqueterie</t>
  </si>
  <si>
    <t>Bois ; violet</t>
  </si>
  <si>
    <t>Boulets ; de canon</t>
  </si>
  <si>
    <t>Beuf ; salé</t>
  </si>
  <si>
    <t>Cachou </t>
  </si>
  <si>
    <t>Boulons ; de fil ; d'or et d'argent</t>
  </si>
  <si>
    <t>Erreur d'un 0.</t>
  </si>
  <si>
    <t>Camelot ; de laine</t>
  </si>
  <si>
    <t>Camelot ; meslé ; de soye</t>
  </si>
  <si>
    <t>Ceinturons ; brodés</t>
  </si>
  <si>
    <t>Chaises ; de jongs</t>
  </si>
  <si>
    <t>Chapeaux ; mi-castor</t>
  </si>
  <si>
    <t>Chapeaux ; mi-vigognes</t>
  </si>
  <si>
    <t>Chemises ; de toile</t>
  </si>
  <si>
    <t>Cire ; blanche ; ouvrée</t>
  </si>
  <si>
    <t>Cuirs ; genisse ; coroyée</t>
  </si>
  <si>
    <t>Cuirs ; de vache ; en croute</t>
  </si>
  <si>
    <t>Cuirs ; de vache ; en grain</t>
  </si>
  <si>
    <t>Culottes ; de dain</t>
  </si>
  <si>
    <t>Culottes ; de mouton</t>
  </si>
  <si>
    <t>Dorure</t>
  </si>
  <si>
    <t>Drap ; d'arnetal</t>
  </si>
  <si>
    <t>Drap ; de louvier</t>
  </si>
  <si>
    <t>Eau ; de la reine d'Hongrie</t>
  </si>
  <si>
    <t>Etamine ; d'Amiens</t>
  </si>
  <si>
    <t>Etamine ; du mans</t>
  </si>
  <si>
    <t>Etoffe ; mi-soye</t>
  </si>
  <si>
    <t>Eventails ; communs</t>
  </si>
  <si>
    <t>Cabas</t>
  </si>
  <si>
    <t>Fauteuils ; de cane</t>
  </si>
  <si>
    <t>Fil ; de couleur</t>
  </si>
  <si>
    <t>Graine ; de chapelets</t>
  </si>
  <si>
    <t>Herbe ; d'orseille</t>
  </si>
  <si>
    <t>Huile ; de copahu</t>
  </si>
  <si>
    <t>Gomme ; de Sénégal</t>
  </si>
  <si>
    <t>Ipecacuana</t>
  </si>
  <si>
    <t>Laine ; de Portugal</t>
  </si>
  <si>
    <t>Estimation d'une pièce à 50£</t>
  </si>
  <si>
    <t>Montres ; d'argent</t>
  </si>
  <si>
    <t>Estimation de 4 pièces à 350£</t>
  </si>
  <si>
    <t>Morüe ; verte</t>
  </si>
  <si>
    <t>Papier ; à bulle ; gros</t>
  </si>
  <si>
    <t>Papier ; Genne ; fin</t>
  </si>
  <si>
    <t>Peaux ; de dain</t>
  </si>
  <si>
    <t>Peaux ; de moutons ; passées</t>
  </si>
  <si>
    <t>Peaux ; de veau ; corroiées</t>
  </si>
  <si>
    <t>Pelleterie</t>
  </si>
  <si>
    <t>Pois ; fayolles</t>
  </si>
  <si>
    <t>Pois ; verds</t>
  </si>
  <si>
    <t>Poivre </t>
  </si>
  <si>
    <t>Rozeaux</t>
  </si>
  <si>
    <t>Raiseau ; or et argent</t>
  </si>
  <si>
    <t>Rassade</t>
  </si>
  <si>
    <t>Ruban ; au quart de soye</t>
  </si>
  <si>
    <t>% ; erreur de calcul</t>
  </si>
  <si>
    <t>Serge ; d'aumal</t>
  </si>
  <si>
    <t>Sirop ; d'Alkerme</t>
  </si>
  <si>
    <t>Sirop ; de violette</t>
  </si>
  <si>
    <t>Souliers </t>
  </si>
  <si>
    <t>Tapisserie ; d'elbeuf</t>
  </si>
  <si>
    <t>Tapisserie ; d'hautelisse</t>
  </si>
  <si>
    <t>Terre ; seguillée</t>
  </si>
  <si>
    <t>Toile ; Batiste</t>
  </si>
  <si>
    <t>Toile ; de Bretagne ; à carreaux</t>
  </si>
  <si>
    <t>Toile ; de Bretagne ;crée ; largé</t>
  </si>
  <si>
    <t>Toile ; de Bretagne ; etroitte</t>
  </si>
  <si>
    <t>Toile ; de Bretagne ; gratienne</t>
  </si>
  <si>
    <t>Toile ; de Bretagne ; de halle</t>
  </si>
  <si>
    <t>Toile ; de Bretagne ; large</t>
  </si>
  <si>
    <t>Toile ; de Bretagne ; de ménage</t>
  </si>
  <si>
    <t>Toile ; de Bretagne ; Pontdavi</t>
  </si>
  <si>
    <t>Toile ; de Bretagne ; Rosconne</t>
  </si>
  <si>
    <t>Toile ; de Bretagne ; Rousse</t>
  </si>
  <si>
    <t>Toile ; de Bretagne ; à voile</t>
  </si>
  <si>
    <t>Toile ; cirée</t>
  </si>
  <si>
    <t>Toile ; de crin</t>
  </si>
  <si>
    <t>Toile ; d'Hollande</t>
  </si>
  <si>
    <t>Toile ; de Laval</t>
  </si>
  <si>
    <t>Toile ; de lin ; de Beauvais</t>
  </si>
  <si>
    <t>Toile ; de lin ; de Roüen</t>
  </si>
  <si>
    <t>Toile ; de lin ; de Saint-Quentin</t>
  </si>
  <si>
    <t>Toile ; royale</t>
  </si>
  <si>
    <t>Vin ; d'Espagne</t>
  </si>
  <si>
    <t>Vin ; de madere</t>
  </si>
  <si>
    <t>Vin ; ordinaire</t>
  </si>
  <si>
    <t>Estimation de 3/4 de muid à 112£</t>
  </si>
  <si>
    <t>Vin ; de Portugal</t>
  </si>
  <si>
    <t>Vin ; de François</t>
  </si>
  <si>
    <t>Vin ; rouge ; commun</t>
  </si>
  <si>
    <t>Cables ; de navire</t>
  </si>
  <si>
    <t>Russie</t>
  </si>
  <si>
    <t>Chanvre</t>
  </si>
  <si>
    <t>Fruit ; à l'eau de vie</t>
  </si>
  <si>
    <t>Peaux ; de lievres</t>
  </si>
  <si>
    <t>Plyes ; sêches</t>
  </si>
  <si>
    <t>Ouvrage ; de bois</t>
  </si>
  <si>
    <t>Toile ; à voile</t>
  </si>
  <si>
    <t>Tabatieres</t>
  </si>
  <si>
    <t>Barique</t>
  </si>
  <si>
    <t>Vin ; d'orléans</t>
  </si>
  <si>
    <t>Suède</t>
  </si>
  <si>
    <t>Artichaux</t>
  </si>
  <si>
    <t>Avelines</t>
  </si>
  <si>
    <t>Barreaux ; de sapin</t>
  </si>
  <si>
    <t>Barres ; d'aspect</t>
  </si>
  <si>
    <t>Bouts</t>
  </si>
  <si>
    <t>Bois ; de construction</t>
  </si>
  <si>
    <t>Cabrions</t>
  </si>
  <si>
    <t>Chanvre ; en liens</t>
  </si>
  <si>
    <t>Inversion de deux chiffres.</t>
  </si>
  <si>
    <t>Chardons ; à drapier</t>
  </si>
  <si>
    <t>Cloche ; de fonte</t>
  </si>
  <si>
    <t>Cuivre ; monnoye</t>
  </si>
  <si>
    <t>Cuivre ; en planches</t>
  </si>
  <si>
    <t>Doüelles ; à bariques</t>
  </si>
  <si>
    <t>Doüelles ; à quarts</t>
  </si>
  <si>
    <t>Doüelles ; de tonneaux</t>
  </si>
  <si>
    <t>Damas</t>
  </si>
  <si>
    <t>Drap</t>
  </si>
  <si>
    <t>Droguet</t>
  </si>
  <si>
    <t>Fer ; en placques</t>
  </si>
  <si>
    <t>Fer ; en léton</t>
  </si>
  <si>
    <t>Gans</t>
  </si>
  <si>
    <t>Quarts</t>
  </si>
  <si>
    <t>Gomme</t>
  </si>
  <si>
    <t>Huile ; de senteur</t>
  </si>
  <si>
    <t>Manches ; de gaffe</t>
  </si>
  <si>
    <t>Mature ; de navire</t>
  </si>
  <si>
    <t>Une demi pièce estimée à 2500£</t>
  </si>
  <si>
    <t>Moureaux ; de bois</t>
  </si>
  <si>
    <t>Perches</t>
  </si>
  <si>
    <t>Planches ; de Prusse</t>
  </si>
  <si>
    <t>Papier ; à écrire</t>
  </si>
  <si>
    <t>Peaux ; de castor</t>
  </si>
  <si>
    <t>Demies</t>
  </si>
  <si>
    <t>Poutreaux</t>
  </si>
  <si>
    <t>Salemporis</t>
  </si>
  <si>
    <t>Sapins ; à faire échelle</t>
  </si>
  <si>
    <t>Sapins ; à faire pioche</t>
  </si>
  <si>
    <t>Serge</t>
  </si>
  <si>
    <t>Soyerie</t>
  </si>
  <si>
    <t>Sucre ; teste</t>
  </si>
  <si>
    <t>Tabac ; de la ferme</t>
  </si>
  <si>
    <t>Tabatieres ; de carton</t>
  </si>
  <si>
    <t>Table ; de marbre</t>
  </si>
  <si>
    <t>Tableaux </t>
  </si>
  <si>
    <t>Terre ; à sucre</t>
  </si>
  <si>
    <t>Toile ; platille</t>
  </si>
  <si>
    <t>vergues</t>
  </si>
  <si>
    <t>Toile ; blanche</t>
  </si>
  <si>
    <t>Vaudes </t>
  </si>
  <si>
    <t>Carreaux</t>
  </si>
  <si>
    <t>Vin ; d'Amont</t>
  </si>
  <si>
    <t>Tonneau</t>
  </si>
  <si>
    <t>Un demi muid estimé à 108£</t>
  </si>
  <si>
    <t>Vin ; hors</t>
  </si>
  <si>
    <t>3/4 de muid estimé à 81£</t>
  </si>
  <si>
    <t>Acier ; brut</t>
  </si>
  <si>
    <t>Suisse</t>
  </si>
  <si>
    <t>Acier ; ouvré</t>
  </si>
  <si>
    <t>Agaric</t>
  </si>
  <si>
    <t>Agremens ; de soye</t>
  </si>
  <si>
    <t>Agremens ; de soye et fil</t>
  </si>
  <si>
    <t>Aloüettes</t>
  </si>
  <si>
    <t>Basse ; de voille</t>
  </si>
  <si>
    <t>Bazanes ; tannées</t>
  </si>
  <si>
    <t>Balais ; de jongs</t>
  </si>
  <si>
    <t>Baracan </t>
  </si>
  <si>
    <t>Bariteaux</t>
  </si>
  <si>
    <t>Erreur de copie(3 au lieu de 2 pour le chiffre des centaines)</t>
  </si>
  <si>
    <t>Biscuits</t>
  </si>
  <si>
    <t>Bois ; à batir</t>
  </si>
  <si>
    <t>Bois ; scié ; en barreaux</t>
  </si>
  <si>
    <t>Bonnets ; fil et coton</t>
  </si>
  <si>
    <t>Beccasses</t>
  </si>
  <si>
    <t>Bergamottes</t>
  </si>
  <si>
    <t>Blanc ; de troyes</t>
  </si>
  <si>
    <t>Bois ;  à teindre</t>
  </si>
  <si>
    <t>Borax</t>
  </si>
  <si>
    <t>Bouchons ; de lieges</t>
  </si>
  <si>
    <t>Bourre ; à batier</t>
  </si>
  <si>
    <t>Bonneterie ; ecarlatte</t>
  </si>
  <si>
    <t>Bougie </t>
  </si>
  <si>
    <t>Boutons ; d'argent ; sur bois</t>
  </si>
  <si>
    <t>Caractères à imprimer</t>
  </si>
  <si>
    <t>Casses ; de fer</t>
  </si>
  <si>
    <t>Cendre ; de plomb</t>
  </si>
  <si>
    <t>Camelot ; laine et soye</t>
  </si>
  <si>
    <t>Camelot ; à peu de soye</t>
  </si>
  <si>
    <t>Carrouge </t>
  </si>
  <si>
    <t>Chapelets ; de verre</t>
  </si>
  <si>
    <t>Chataignes </t>
  </si>
  <si>
    <t>Chevaux ; de labour</t>
  </si>
  <si>
    <t>Chevaux ; de selle</t>
  </si>
  <si>
    <t>Champignons</t>
  </si>
  <si>
    <t>Chapeaux ; de poil et laine</t>
  </si>
  <si>
    <t>Chapons</t>
  </si>
  <si>
    <t>Chevaux ; d'un an</t>
  </si>
  <si>
    <t>Confection</t>
  </si>
  <si>
    <t>Cornes ; meslées</t>
  </si>
  <si>
    <t>Coton ; filé ; rouge</t>
  </si>
  <si>
    <t>Coqs ; d'Indes</t>
  </si>
  <si>
    <t>Cristal ; brut</t>
  </si>
  <si>
    <t>Crsital ; taillé</t>
  </si>
  <si>
    <t>Cuirs ; de beuf ; corroyés</t>
  </si>
  <si>
    <t>inversion des 2 derniers chiffres.</t>
  </si>
  <si>
    <t>Cuivre ; en placques</t>
  </si>
  <si>
    <t>Dentelle ; de fil ; grosse</t>
  </si>
  <si>
    <t>Culottes ; de peau</t>
  </si>
  <si>
    <t>Dentelle ; de fil ; commune</t>
  </si>
  <si>
    <t>Dentelle ; de fil ; de Normandie</t>
  </si>
  <si>
    <t>Drapeaux ; vieux</t>
  </si>
  <si>
    <t>Eau ; de cerize</t>
  </si>
  <si>
    <t>Eau ; cordialle</t>
  </si>
  <si>
    <t>Draperie ; de dauphine</t>
  </si>
  <si>
    <t>Eau ; de pin</t>
  </si>
  <si>
    <t>Email</t>
  </si>
  <si>
    <t>Etaim ; en bloc</t>
  </si>
  <si>
    <t>Emery</t>
  </si>
  <si>
    <t>Esprit ; de vin </t>
  </si>
  <si>
    <t>Etoffe ; fleuret et soye</t>
  </si>
  <si>
    <t>Etoffe ; soye</t>
  </si>
  <si>
    <t>Faucilles</t>
  </si>
  <si>
    <t>Faulx ; à faucher</t>
  </si>
  <si>
    <t>Fenoüille</t>
  </si>
  <si>
    <t>Fer ; en blanc</t>
  </si>
  <si>
    <t>Fer ; en grenaille</t>
  </si>
  <si>
    <t>Ferandine</t>
  </si>
  <si>
    <t>Feüilles ; d'or ; battu</t>
  </si>
  <si>
    <t>Fleurs ; de chardon</t>
  </si>
  <si>
    <t>Fromage ; de gruyere</t>
  </si>
  <si>
    <t>2 Paires estimées à 30£</t>
  </si>
  <si>
    <t>Fromage ; de chevre</t>
  </si>
  <si>
    <t>Futaillerie ; grossiere</t>
  </si>
  <si>
    <t>Galles </t>
  </si>
  <si>
    <t>Galon ; de fleuret</t>
  </si>
  <si>
    <t>Gance ; de laine</t>
  </si>
  <si>
    <t>Gaze ; de soye et fil</t>
  </si>
  <si>
    <t>Gomme ; arabique</t>
  </si>
  <si>
    <t>Graine ; de chanvre</t>
  </si>
  <si>
    <t>Graine ; d'epicerie</t>
  </si>
  <si>
    <t>Hardes ; vieilles</t>
  </si>
  <si>
    <t>Horloges ; communes</t>
  </si>
  <si>
    <t>Horloges ; à réveil</t>
  </si>
  <si>
    <t>Huile ; de canelle</t>
  </si>
  <si>
    <t>13 Pièces estimées à 2600£</t>
  </si>
  <si>
    <t>Huile ; de graine</t>
  </si>
  <si>
    <t>Images ; peintes</t>
  </si>
  <si>
    <t>Lames ; de razoir</t>
  </si>
  <si>
    <t>Langues ; salées</t>
  </si>
  <si>
    <t>Leton ; gratté</t>
  </si>
  <si>
    <t>Jujubes</t>
  </si>
  <si>
    <t>Lacets ; de peaux</t>
  </si>
  <si>
    <t>Laine ; d'Autriche</t>
  </si>
  <si>
    <t>Laine ; à broder</t>
  </si>
  <si>
    <t>Laine ; de Levant</t>
  </si>
  <si>
    <t>Librairies</t>
  </si>
  <si>
    <t>Manchons ; de peaux ; de grebes</t>
  </si>
  <si>
    <t>Liege ; en planches</t>
  </si>
  <si>
    <t>Matieres ; de verre ; composées</t>
  </si>
  <si>
    <t>Mercerie ; ordinaire</t>
  </si>
  <si>
    <t>Metal ; de cloche</t>
  </si>
  <si>
    <t>Montres ; de cuivre</t>
  </si>
  <si>
    <t>Montres ; d'or</t>
  </si>
  <si>
    <t>Moutons </t>
  </si>
  <si>
    <t>Pain d'épice</t>
  </si>
  <si>
    <t>Palatines ; de peau ; de grebes</t>
  </si>
  <si>
    <t>Peaux ; de chevre ; aprestées</t>
  </si>
  <si>
    <t>Peaux ; de chevreau ; aprestées</t>
  </si>
  <si>
    <t>Peaux ; de grebes</t>
  </si>
  <si>
    <t>Mercerie ; commune</t>
  </si>
  <si>
    <t>Mercerie et quincaille</t>
  </si>
  <si>
    <t>Mignonnette</t>
  </si>
  <si>
    <t>Poignées</t>
  </si>
  <si>
    <t>Mouvements ; de montre</t>
  </si>
  <si>
    <t>Peaux ; de cerf</t>
  </si>
  <si>
    <t>Peaux ; de chameau ; en poil</t>
  </si>
  <si>
    <t>Peaux ; de chevron ; en poil</t>
  </si>
  <si>
    <t>Peaux ; de loup ; marin</t>
  </si>
  <si>
    <t>Peaux ; de tigres</t>
  </si>
  <si>
    <t>Peau ; de veau ; corroiées</t>
  </si>
  <si>
    <t>Peaux ; de veau ; tannés</t>
  </si>
  <si>
    <t>Peaux ; de loup ; de bois</t>
  </si>
  <si>
    <t>Peaux ; de martre ; du Canada</t>
  </si>
  <si>
    <t>Peaux ; de martre ; Zebline</t>
  </si>
  <si>
    <t>Peaux ; de mouton , en couleur</t>
  </si>
  <si>
    <t>Peaux ; de mouton ; en toison</t>
  </si>
  <si>
    <t>Peaux ; veau ; tannées</t>
  </si>
  <si>
    <t>Pelleterie ; de Canada</t>
  </si>
  <si>
    <t>Pelleterie ; crue</t>
  </si>
  <si>
    <t>Pelleterie ; sauvagine</t>
  </si>
  <si>
    <t>Pendulles ; comunes</t>
  </si>
  <si>
    <t>Pierres ; de suisse</t>
  </si>
  <si>
    <t>Pierres ; de verre</t>
  </si>
  <si>
    <t>Poissons ; frits</t>
  </si>
  <si>
    <t>Pommade</t>
  </si>
  <si>
    <t>Pots ; de terre</t>
  </si>
  <si>
    <t>Quincaille ; de fer </t>
  </si>
  <si>
    <t>Rocaille</t>
  </si>
  <si>
    <t>Pierres ; à huile</t>
  </si>
  <si>
    <t>Poix ; blanche</t>
  </si>
  <si>
    <t>Sang ; bouquetin</t>
  </si>
  <si>
    <t>Savon </t>
  </si>
  <si>
    <t>Sucre ; en lait</t>
  </si>
  <si>
    <t>Onces </t>
  </si>
  <si>
    <t>4 onces estimées à 5£</t>
  </si>
  <si>
    <t>Suc ; de reglisse</t>
  </si>
  <si>
    <t>Suif </t>
  </si>
  <si>
    <t>Tableaux ; de famille</t>
  </si>
  <si>
    <t>Tapisserie ; d'aubusson</t>
  </si>
  <si>
    <t>Tapisserie ; point ; d'Hongrie</t>
  </si>
  <si>
    <t>Testes ; de pavots</t>
  </si>
  <si>
    <t>Toile ; barrois</t>
  </si>
  <si>
    <t>Toile ; de Suisse</t>
  </si>
  <si>
    <t>Truittes </t>
  </si>
  <si>
    <t>Toile ; de cambray</t>
  </si>
  <si>
    <t>Toile ; commune</t>
  </si>
  <si>
    <t>Toile ; de comté</t>
  </si>
  <si>
    <t>Toile ; de cordat</t>
  </si>
  <si>
    <t>Toile ; d'etoupe</t>
  </si>
  <si>
    <t>Toile ; de serviettes</t>
  </si>
  <si>
    <t>Toile ; teinte</t>
  </si>
  <si>
    <t>Tresse ; de jongs</t>
  </si>
  <si>
    <t>Velour</t>
  </si>
  <si>
    <t>Verres ; cassés</t>
  </si>
  <si>
    <t>Verres ; cristalins</t>
  </si>
  <si>
    <t>Verres ; de montre</t>
  </si>
  <si>
    <t>Velour ; de Gueux</t>
  </si>
  <si>
    <t>16 Paniers estimés à 1440£</t>
  </si>
  <si>
    <t>Vin ; de Bourgogne ; de macon</t>
  </si>
  <si>
    <t>Vin ; de Bourgogne ; de Nuys</t>
  </si>
  <si>
    <t>Vin ; de Comté</t>
  </si>
  <si>
    <t>Barraux</t>
  </si>
  <si>
    <t>Vin ; de pais</t>
  </si>
  <si>
    <t>Queue</t>
  </si>
  <si>
    <t>Sommées</t>
  </si>
  <si>
    <t>Vin ; de Lyonnois</t>
  </si>
  <si>
    <t>Vin ; de Provence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</si>
</sst>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#,##0"/>
    <numFmt numFmtId="168" formatCode="#,##0.0000000"/>
    <numFmt numFmtId="169" formatCode="0"/>
    <numFmt numFmtId="170" formatCode="#,##0.0000"/>
    <numFmt numFmtId="171" formatCode="0.00"/>
    <numFmt numFmtId="172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  <font>
      <sz val="11"/>
      <color rgb="FFA6A6A6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D1" activeCellId="0" sqref="D1"/>
    </sheetView>
  </sheetViews>
  <sheetFormatPr defaultRowHeight="13.8"/>
  <cols>
    <col collapsed="false" hidden="false" max="2" min="1" style="0" width="10.4387755102041"/>
    <col collapsed="false" hidden="false" max="3" min="3" style="0" width="20.5"/>
    <col collapsed="false" hidden="false" max="6" min="4" style="0" width="10.4387755102041"/>
    <col collapsed="false" hidden="false" max="7" min="7" style="0" width="20.6632653061224"/>
    <col collapsed="false" hidden="false" max="8" min="8" style="0" width="16.4948979591837"/>
    <col collapsed="false" hidden="false" max="9" min="9" style="0" width="14.0051020408163"/>
    <col collapsed="false" hidden="false" max="10" min="10" style="0" width="10.4387755102041"/>
    <col collapsed="false" hidden="false" max="11" min="11" style="0" width="11.6632653061225"/>
    <col collapsed="false" hidden="false" max="12" min="12" style="0" width="10.4387755102041"/>
    <col collapsed="false" hidden="false" max="13" min="13" style="0" width="7.33673469387755"/>
    <col collapsed="false" hidden="false" max="14" min="14" style="1" width="11.9948979591837"/>
    <col collapsed="false" hidden="false" max="15" min="15" style="0" width="13.5"/>
    <col collapsed="false" hidden="false" max="16" min="16" style="0" width="10.4387755102041"/>
    <col collapsed="false" hidden="false" max="17" min="17" style="0" width="7.33673469387755"/>
    <col collapsed="false" hidden="false" max="18" min="18" style="0" width="11.5"/>
    <col collapsed="false" hidden="false" max="19" min="19" style="0" width="13.1683673469388"/>
    <col collapsed="false" hidden="false" max="20" min="20" style="0" width="10.8367346938776"/>
    <col collapsed="false" hidden="false" max="21" min="21" style="0" width="32.4948979591837"/>
    <col collapsed="false" hidden="false" max="1025" min="22" style="0" width="10.4387755102041"/>
  </cols>
  <sheetData>
    <row r="1" customFormat="false" ht="84.3" hidden="false" customHeight="false" outlineLevel="0" collapsed="false">
      <c r="A1" s="0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1" t="s">
        <v>21</v>
      </c>
    </row>
    <row r="2" customFormat="false" ht="13.8" hidden="false" customHeight="false" outlineLevel="0" collapsed="false">
      <c r="A2" s="0" t="n">
        <v>1</v>
      </c>
      <c r="B2" s="12" t="s">
        <v>22</v>
      </c>
      <c r="C2" s="13" t="s">
        <v>23</v>
      </c>
      <c r="D2" s="12" t="n">
        <v>2</v>
      </c>
      <c r="E2" s="14" t="n">
        <v>1749</v>
      </c>
      <c r="F2" s="14" t="s">
        <v>24</v>
      </c>
      <c r="G2" s="15" t="s">
        <v>25</v>
      </c>
      <c r="H2" s="15" t="s">
        <v>26</v>
      </c>
      <c r="I2" s="16" t="s">
        <v>27</v>
      </c>
      <c r="J2" s="17" t="n">
        <v>70670</v>
      </c>
      <c r="K2" s="18" t="s">
        <v>28</v>
      </c>
      <c r="L2" s="17"/>
      <c r="M2" s="17" t="n">
        <v>6</v>
      </c>
      <c r="N2" s="19"/>
      <c r="O2" s="20" t="n">
        <f aca="false">L2+(0.05*M2)+(N2/240)</f>
        <v>0.3</v>
      </c>
      <c r="P2" s="21" t="n">
        <v>21201</v>
      </c>
      <c r="Q2" s="21"/>
      <c r="R2" s="21"/>
      <c r="S2" s="22" t="n">
        <f aca="false">P2+(Q2*0.05)+(R2/240)</f>
        <v>21201</v>
      </c>
      <c r="T2" s="22" t="n">
        <f aca="false">J2*O2</f>
        <v>21201</v>
      </c>
      <c r="U2" s="22" t="n">
        <f aca="false">S2-T2</f>
        <v>0</v>
      </c>
      <c r="V2" s="23"/>
    </row>
    <row r="3" customFormat="false" ht="13.8" hidden="false" customHeight="false" outlineLevel="0" collapsed="false">
      <c r="A3" s="13" t="n">
        <v>2</v>
      </c>
      <c r="B3" s="12" t="s">
        <v>22</v>
      </c>
      <c r="C3" s="13" t="s">
        <v>23</v>
      </c>
      <c r="D3" s="12" t="n">
        <v>2</v>
      </c>
      <c r="E3" s="14" t="n">
        <v>1749</v>
      </c>
      <c r="F3" s="14" t="s">
        <v>24</v>
      </c>
      <c r="G3" s="15" t="s">
        <v>25</v>
      </c>
      <c r="H3" s="15" t="s">
        <v>26</v>
      </c>
      <c r="I3" s="16" t="s">
        <v>29</v>
      </c>
      <c r="J3" s="17" t="n">
        <v>13409</v>
      </c>
      <c r="K3" s="18" t="s">
        <v>28</v>
      </c>
      <c r="L3" s="17"/>
      <c r="M3" s="17" t="n">
        <v>9</v>
      </c>
      <c r="N3" s="19"/>
      <c r="O3" s="20" t="n">
        <f aca="false">L3+(0.05*M3)+(N3/240)</f>
        <v>0.45</v>
      </c>
      <c r="P3" s="21" t="n">
        <v>6034</v>
      </c>
      <c r="Q3" s="21" t="n">
        <v>1</v>
      </c>
      <c r="R3" s="21"/>
      <c r="S3" s="22" t="n">
        <f aca="false">P3+(Q3*0.05)+(R3/240)</f>
        <v>6034.05</v>
      </c>
      <c r="T3" s="22" t="n">
        <f aca="false">J3*O3</f>
        <v>6034.05</v>
      </c>
      <c r="U3" s="22" t="n">
        <f aca="false">S3-T3</f>
        <v>0</v>
      </c>
      <c r="V3" s="23"/>
    </row>
    <row r="4" customFormat="false" ht="14.2" hidden="false" customHeight="false" outlineLevel="0" collapsed="false">
      <c r="A4" s="13" t="n">
        <v>3</v>
      </c>
      <c r="B4" s="12" t="s">
        <v>22</v>
      </c>
      <c r="C4" s="13" t="s">
        <v>23</v>
      </c>
      <c r="D4" s="12" t="n">
        <v>2</v>
      </c>
      <c r="E4" s="14" t="n">
        <v>1749</v>
      </c>
      <c r="F4" s="14" t="s">
        <v>24</v>
      </c>
      <c r="G4" s="15" t="s">
        <v>25</v>
      </c>
      <c r="H4" s="15" t="s">
        <v>26</v>
      </c>
      <c r="I4" s="16" t="s">
        <v>30</v>
      </c>
      <c r="J4" s="17" t="n">
        <v>165</v>
      </c>
      <c r="K4" s="18" t="s">
        <v>28</v>
      </c>
      <c r="L4" s="17"/>
      <c r="M4" s="17" t="n">
        <v>9</v>
      </c>
      <c r="N4" s="19"/>
      <c r="O4" s="20" t="n">
        <f aca="false">L4+(0.05*M4)+(N4/240)</f>
        <v>0.45</v>
      </c>
      <c r="P4" s="21" t="n">
        <v>74</v>
      </c>
      <c r="Q4" s="21" t="n">
        <v>15</v>
      </c>
      <c r="R4" s="21"/>
      <c r="S4" s="22" t="n">
        <f aca="false">P4+(Q4*0.05)+(R4/240)</f>
        <v>74.75</v>
      </c>
      <c r="T4" s="22" t="n">
        <f aca="false">J4*O4</f>
        <v>74.25</v>
      </c>
      <c r="U4" s="22" t="n">
        <f aca="false">S4-T4</f>
        <v>0.5</v>
      </c>
      <c r="V4" s="23" t="s">
        <v>31</v>
      </c>
    </row>
    <row r="5" customFormat="false" ht="13.8" hidden="false" customHeight="false" outlineLevel="0" collapsed="false">
      <c r="A5" s="13" t="n">
        <v>4</v>
      </c>
      <c r="B5" s="12" t="s">
        <v>22</v>
      </c>
      <c r="C5" s="13" t="s">
        <v>23</v>
      </c>
      <c r="D5" s="12" t="n">
        <v>2</v>
      </c>
      <c r="E5" s="14" t="n">
        <v>1749</v>
      </c>
      <c r="F5" s="14" t="s">
        <v>24</v>
      </c>
      <c r="G5" s="15" t="s">
        <v>25</v>
      </c>
      <c r="H5" s="15" t="s">
        <v>26</v>
      </c>
      <c r="I5" s="16" t="s">
        <v>32</v>
      </c>
      <c r="J5" s="17" t="n">
        <v>300</v>
      </c>
      <c r="K5" s="18" t="s">
        <v>28</v>
      </c>
      <c r="L5" s="17"/>
      <c r="M5" s="17" t="n">
        <v>9</v>
      </c>
      <c r="N5" s="19"/>
      <c r="O5" s="20" t="n">
        <f aca="false">L5+(0.05*M5)+(N5/240)</f>
        <v>0.45</v>
      </c>
      <c r="P5" s="21" t="n">
        <v>135</v>
      </c>
      <c r="Q5" s="21"/>
      <c r="R5" s="21"/>
      <c r="S5" s="22" t="n">
        <f aca="false">P5+(Q5*0.05)+(R5/240)</f>
        <v>135</v>
      </c>
      <c r="T5" s="22" t="n">
        <f aca="false">J5*O5</f>
        <v>135</v>
      </c>
      <c r="U5" s="22" t="n">
        <f aca="false">S5-T5</f>
        <v>0</v>
      </c>
      <c r="V5" s="23"/>
    </row>
    <row r="6" customFormat="false" ht="13.8" hidden="false" customHeight="false" outlineLevel="0" collapsed="false">
      <c r="A6" s="13" t="n">
        <v>5</v>
      </c>
      <c r="B6" s="12" t="s">
        <v>22</v>
      </c>
      <c r="C6" s="13" t="s">
        <v>23</v>
      </c>
      <c r="D6" s="12" t="n">
        <v>2</v>
      </c>
      <c r="E6" s="14" t="n">
        <v>1749</v>
      </c>
      <c r="F6" s="14" t="s">
        <v>24</v>
      </c>
      <c r="G6" s="15" t="s">
        <v>25</v>
      </c>
      <c r="H6" s="15" t="s">
        <v>26</v>
      </c>
      <c r="I6" s="16" t="s">
        <v>33</v>
      </c>
      <c r="J6" s="17" t="n">
        <v>300</v>
      </c>
      <c r="K6" s="18" t="s">
        <v>28</v>
      </c>
      <c r="L6" s="17"/>
      <c r="M6" s="17" t="n">
        <v>6</v>
      </c>
      <c r="N6" s="19"/>
      <c r="O6" s="20" t="n">
        <f aca="false">L6+(0.05*M6)+(N6/240)</f>
        <v>0.3</v>
      </c>
      <c r="P6" s="21" t="n">
        <v>90</v>
      </c>
      <c r="Q6" s="21"/>
      <c r="R6" s="21"/>
      <c r="S6" s="22" t="n">
        <f aca="false">P6+(Q6*0.05)+(R6/240)</f>
        <v>90</v>
      </c>
      <c r="T6" s="22" t="n">
        <f aca="false">J6*O6</f>
        <v>90</v>
      </c>
      <c r="U6" s="22" t="n">
        <f aca="false">S6-T6</f>
        <v>0</v>
      </c>
      <c r="V6" s="23"/>
    </row>
    <row r="7" customFormat="false" ht="13.8" hidden="false" customHeight="false" outlineLevel="0" collapsed="false">
      <c r="A7" s="13" t="n">
        <v>6</v>
      </c>
      <c r="B7" s="12" t="s">
        <v>22</v>
      </c>
      <c r="C7" s="13" t="s">
        <v>23</v>
      </c>
      <c r="D7" s="12" t="n">
        <v>2</v>
      </c>
      <c r="E7" s="14" t="n">
        <v>1749</v>
      </c>
      <c r="F7" s="14" t="s">
        <v>24</v>
      </c>
      <c r="G7" s="15" t="s">
        <v>34</v>
      </c>
      <c r="H7" s="15" t="s">
        <v>26</v>
      </c>
      <c r="I7" s="16" t="s">
        <v>29</v>
      </c>
      <c r="J7" s="17" t="n">
        <v>42</v>
      </c>
      <c r="K7" s="18" t="s">
        <v>35</v>
      </c>
      <c r="L7" s="17" t="n">
        <v>3</v>
      </c>
      <c r="M7" s="17"/>
      <c r="N7" s="19"/>
      <c r="O7" s="20" t="n">
        <f aca="false">L7+(0.05*M7)+(N7/240)</f>
        <v>3</v>
      </c>
      <c r="P7" s="21" t="n">
        <v>126</v>
      </c>
      <c r="Q7" s="21"/>
      <c r="R7" s="21"/>
      <c r="S7" s="22" t="n">
        <f aca="false">P7+(Q7*0.05)+(R7/240)</f>
        <v>126</v>
      </c>
      <c r="T7" s="22" t="n">
        <f aca="false">J7*O7</f>
        <v>126</v>
      </c>
      <c r="U7" s="22" t="n">
        <f aca="false">S7-T7</f>
        <v>0</v>
      </c>
      <c r="V7" s="23"/>
    </row>
    <row r="8" customFormat="false" ht="13.8" hidden="false" customHeight="false" outlineLevel="0" collapsed="false">
      <c r="A8" s="13" t="n">
        <v>7</v>
      </c>
      <c r="B8" s="12" t="s">
        <v>22</v>
      </c>
      <c r="C8" s="13" t="s">
        <v>23</v>
      </c>
      <c r="D8" s="12" t="n">
        <v>2</v>
      </c>
      <c r="E8" s="14" t="n">
        <v>1749</v>
      </c>
      <c r="F8" s="14" t="s">
        <v>24</v>
      </c>
      <c r="G8" s="15" t="s">
        <v>36</v>
      </c>
      <c r="H8" s="15" t="s">
        <v>26</v>
      </c>
      <c r="I8" s="16" t="s">
        <v>27</v>
      </c>
      <c r="J8" s="17" t="n">
        <v>161</v>
      </c>
      <c r="K8" s="18" t="s">
        <v>28</v>
      </c>
      <c r="L8" s="17" t="n">
        <v>6</v>
      </c>
      <c r="M8" s="17"/>
      <c r="N8" s="19"/>
      <c r="O8" s="20" t="n">
        <f aca="false">L8+(0.05*M8)+(N8/240)</f>
        <v>6</v>
      </c>
      <c r="P8" s="21" t="n">
        <v>966</v>
      </c>
      <c r="Q8" s="21"/>
      <c r="R8" s="21"/>
      <c r="S8" s="22" t="n">
        <f aca="false">P8+(Q8*0.05)+(R8/240)</f>
        <v>966</v>
      </c>
      <c r="T8" s="22" t="n">
        <f aca="false">J8*O8</f>
        <v>966</v>
      </c>
      <c r="U8" s="22" t="n">
        <f aca="false">S8-T8</f>
        <v>0</v>
      </c>
      <c r="V8" s="23"/>
    </row>
    <row r="9" customFormat="false" ht="13.8" hidden="false" customHeight="false" outlineLevel="0" collapsed="false">
      <c r="A9" s="13" t="n">
        <v>8</v>
      </c>
      <c r="B9" s="12" t="s">
        <v>22</v>
      </c>
      <c r="C9" s="13" t="s">
        <v>23</v>
      </c>
      <c r="D9" s="12" t="n">
        <v>2</v>
      </c>
      <c r="E9" s="14" t="n">
        <v>1749</v>
      </c>
      <c r="F9" s="14" t="s">
        <v>24</v>
      </c>
      <c r="G9" s="15" t="s">
        <v>36</v>
      </c>
      <c r="H9" s="15" t="s">
        <v>26</v>
      </c>
      <c r="I9" s="16" t="s">
        <v>30</v>
      </c>
      <c r="J9" s="17" t="n">
        <v>64758</v>
      </c>
      <c r="K9" s="18" t="s">
        <v>28</v>
      </c>
      <c r="L9" s="17" t="n">
        <v>5</v>
      </c>
      <c r="M9" s="17"/>
      <c r="N9" s="19"/>
      <c r="O9" s="20" t="n">
        <f aca="false">L9+(0.05*M9)+(N9/240)</f>
        <v>5</v>
      </c>
      <c r="P9" s="21" t="n">
        <v>323790</v>
      </c>
      <c r="Q9" s="21"/>
      <c r="R9" s="21"/>
      <c r="S9" s="22" t="n">
        <f aca="false">P9+(Q9*0.05)+(R9/240)</f>
        <v>323790</v>
      </c>
      <c r="T9" s="22" t="n">
        <f aca="false">J9*O9</f>
        <v>323790</v>
      </c>
      <c r="U9" s="22" t="n">
        <f aca="false">S9-T9</f>
        <v>0</v>
      </c>
      <c r="V9" s="23"/>
    </row>
    <row r="10" customFormat="false" ht="13.8" hidden="false" customHeight="false" outlineLevel="0" collapsed="false">
      <c r="A10" s="13" t="n">
        <v>9</v>
      </c>
      <c r="B10" s="12" t="s">
        <v>22</v>
      </c>
      <c r="C10" s="13" t="s">
        <v>23</v>
      </c>
      <c r="D10" s="12" t="n">
        <v>2</v>
      </c>
      <c r="E10" s="14" t="n">
        <v>1749</v>
      </c>
      <c r="F10" s="14" t="s">
        <v>24</v>
      </c>
      <c r="G10" s="15" t="s">
        <v>37</v>
      </c>
      <c r="H10" s="15" t="s">
        <v>26</v>
      </c>
      <c r="I10" s="16" t="s">
        <v>29</v>
      </c>
      <c r="J10" s="17" t="n">
        <v>766</v>
      </c>
      <c r="K10" s="18" t="s">
        <v>28</v>
      </c>
      <c r="L10" s="17"/>
      <c r="M10" s="17" t="n">
        <v>30</v>
      </c>
      <c r="N10" s="19"/>
      <c r="O10" s="20" t="n">
        <f aca="false">L10+(0.05*M10)+(N10/240)</f>
        <v>1.5</v>
      </c>
      <c r="P10" s="21" t="n">
        <v>1149</v>
      </c>
      <c r="Q10" s="21"/>
      <c r="R10" s="21"/>
      <c r="S10" s="22" t="n">
        <f aca="false">P10+(Q10*0.05)+(R10/240)</f>
        <v>1149</v>
      </c>
      <c r="T10" s="22" t="n">
        <f aca="false">J10*O10</f>
        <v>1149</v>
      </c>
      <c r="U10" s="22" t="n">
        <f aca="false">S10-T10</f>
        <v>0</v>
      </c>
      <c r="V10" s="23"/>
    </row>
    <row r="11" customFormat="false" ht="13.8" hidden="false" customHeight="false" outlineLevel="0" collapsed="false">
      <c r="A11" s="13" t="n">
        <v>10</v>
      </c>
      <c r="B11" s="12" t="s">
        <v>22</v>
      </c>
      <c r="C11" s="13" t="s">
        <v>23</v>
      </c>
      <c r="D11" s="12" t="n">
        <v>2</v>
      </c>
      <c r="E11" s="14" t="n">
        <v>1749</v>
      </c>
      <c r="F11" s="14" t="s">
        <v>24</v>
      </c>
      <c r="G11" s="15" t="s">
        <v>38</v>
      </c>
      <c r="H11" s="15" t="s">
        <v>26</v>
      </c>
      <c r="I11" s="16" t="s">
        <v>27</v>
      </c>
      <c r="J11" s="17" t="n">
        <v>67400</v>
      </c>
      <c r="K11" s="18" t="s">
        <v>28</v>
      </c>
      <c r="L11" s="17"/>
      <c r="M11" s="17" t="n">
        <v>4</v>
      </c>
      <c r="N11" s="19"/>
      <c r="O11" s="20" t="n">
        <f aca="false">L11+(0.05*M11)+(N11/240)</f>
        <v>0.2</v>
      </c>
      <c r="P11" s="21" t="n">
        <v>13480</v>
      </c>
      <c r="Q11" s="21"/>
      <c r="R11" s="21"/>
      <c r="S11" s="22" t="n">
        <f aca="false">P11+(Q11*0.05)+(R11/240)</f>
        <v>13480</v>
      </c>
      <c r="T11" s="22" t="n">
        <f aca="false">J11*O11</f>
        <v>13480</v>
      </c>
      <c r="U11" s="22" t="n">
        <f aca="false">S11-T11</f>
        <v>0</v>
      </c>
      <c r="V11" s="23"/>
    </row>
    <row r="12" customFormat="false" ht="13.8" hidden="false" customHeight="false" outlineLevel="0" collapsed="false">
      <c r="A12" s="13" t="n">
        <v>11</v>
      </c>
      <c r="B12" s="12" t="s">
        <v>22</v>
      </c>
      <c r="C12" s="13" t="s">
        <v>23</v>
      </c>
      <c r="D12" s="12" t="n">
        <v>2</v>
      </c>
      <c r="E12" s="14" t="n">
        <v>1749</v>
      </c>
      <c r="F12" s="14" t="s">
        <v>24</v>
      </c>
      <c r="G12" s="15" t="s">
        <v>38</v>
      </c>
      <c r="H12" s="15" t="s">
        <v>26</v>
      </c>
      <c r="I12" s="16" t="s">
        <v>29</v>
      </c>
      <c r="J12" s="17" t="n">
        <v>19777</v>
      </c>
      <c r="K12" s="18" t="s">
        <v>28</v>
      </c>
      <c r="L12" s="17"/>
      <c r="M12" s="17" t="n">
        <v>5</v>
      </c>
      <c r="N12" s="19"/>
      <c r="O12" s="20" t="n">
        <f aca="false">L12+(0.05*M12)+(N12/240)</f>
        <v>0.25</v>
      </c>
      <c r="P12" s="21" t="n">
        <v>4944</v>
      </c>
      <c r="Q12" s="21" t="n">
        <v>5</v>
      </c>
      <c r="R12" s="21"/>
      <c r="S12" s="22" t="n">
        <f aca="false">P12+(Q12*0.05)+(R12/240)</f>
        <v>4944.25</v>
      </c>
      <c r="T12" s="22" t="n">
        <f aca="false">J12*O12</f>
        <v>4944.25</v>
      </c>
      <c r="U12" s="22" t="n">
        <f aca="false">S12-T12</f>
        <v>0</v>
      </c>
      <c r="V12" s="23"/>
    </row>
    <row r="13" customFormat="false" ht="13.8" hidden="false" customHeight="false" outlineLevel="0" collapsed="false">
      <c r="A13" s="13" t="n">
        <v>12</v>
      </c>
      <c r="B13" s="12" t="s">
        <v>22</v>
      </c>
      <c r="C13" s="13" t="s">
        <v>23</v>
      </c>
      <c r="D13" s="12" t="n">
        <v>2</v>
      </c>
      <c r="E13" s="14" t="n">
        <v>1749</v>
      </c>
      <c r="F13" s="14" t="s">
        <v>24</v>
      </c>
      <c r="G13" s="15" t="s">
        <v>38</v>
      </c>
      <c r="H13" s="15" t="s">
        <v>26</v>
      </c>
      <c r="I13" s="16" t="s">
        <v>30</v>
      </c>
      <c r="J13" s="17" t="n">
        <v>22132</v>
      </c>
      <c r="K13" s="18" t="s">
        <v>28</v>
      </c>
      <c r="L13" s="17"/>
      <c r="M13" s="17" t="n">
        <v>5</v>
      </c>
      <c r="N13" s="19"/>
      <c r="O13" s="20" t="n">
        <f aca="false">L13+(0.05*M13)+(N13/240)</f>
        <v>0.25</v>
      </c>
      <c r="P13" s="21" t="n">
        <v>5533</v>
      </c>
      <c r="Q13" s="21"/>
      <c r="R13" s="21"/>
      <c r="S13" s="22" t="n">
        <f aca="false">P13+(Q13*0.05)+(R13/240)</f>
        <v>5533</v>
      </c>
      <c r="T13" s="22" t="n">
        <f aca="false">J13*O13</f>
        <v>5533</v>
      </c>
      <c r="U13" s="22" t="n">
        <f aca="false">S13-T13</f>
        <v>0</v>
      </c>
      <c r="V13" s="23"/>
    </row>
    <row r="14" customFormat="false" ht="13.8" hidden="false" customHeight="false" outlineLevel="0" collapsed="false">
      <c r="A14" s="13" t="n">
        <v>13</v>
      </c>
      <c r="B14" s="12" t="s">
        <v>22</v>
      </c>
      <c r="C14" s="13" t="s">
        <v>23</v>
      </c>
      <c r="D14" s="12" t="n">
        <v>2</v>
      </c>
      <c r="E14" s="14" t="n">
        <v>1749</v>
      </c>
      <c r="F14" s="14" t="s">
        <v>24</v>
      </c>
      <c r="G14" s="15" t="s">
        <v>38</v>
      </c>
      <c r="H14" s="15" t="s">
        <v>26</v>
      </c>
      <c r="I14" s="16" t="s">
        <v>32</v>
      </c>
      <c r="J14" s="17" t="n">
        <v>625</v>
      </c>
      <c r="K14" s="18" t="s">
        <v>28</v>
      </c>
      <c r="L14" s="17"/>
      <c r="M14" s="17" t="n">
        <v>5</v>
      </c>
      <c r="N14" s="19"/>
      <c r="O14" s="20" t="n">
        <f aca="false">L14+(0.05*M14)+(N14/240)</f>
        <v>0.25</v>
      </c>
      <c r="P14" s="21" t="n">
        <v>156</v>
      </c>
      <c r="Q14" s="21" t="n">
        <v>5</v>
      </c>
      <c r="R14" s="21"/>
      <c r="S14" s="22" t="n">
        <f aca="false">P14+(Q14*0.05)+(R14/240)</f>
        <v>156.25</v>
      </c>
      <c r="T14" s="22" t="n">
        <f aca="false">J14*O14</f>
        <v>156.25</v>
      </c>
      <c r="U14" s="22" t="n">
        <f aca="false">S14-T14</f>
        <v>0</v>
      </c>
      <c r="V14" s="23"/>
    </row>
    <row r="15" customFormat="false" ht="13.8" hidden="false" customHeight="false" outlineLevel="0" collapsed="false">
      <c r="A15" s="13" t="n">
        <v>14</v>
      </c>
      <c r="B15" s="12" t="s">
        <v>22</v>
      </c>
      <c r="C15" s="13" t="s">
        <v>23</v>
      </c>
      <c r="D15" s="12" t="n">
        <v>2</v>
      </c>
      <c r="E15" s="14" t="n">
        <v>1749</v>
      </c>
      <c r="F15" s="14" t="s">
        <v>24</v>
      </c>
      <c r="G15" s="15" t="s">
        <v>38</v>
      </c>
      <c r="H15" s="15" t="s">
        <v>26</v>
      </c>
      <c r="I15" s="16" t="s">
        <v>33</v>
      </c>
      <c r="J15" s="17" t="n">
        <v>100</v>
      </c>
      <c r="K15" s="18" t="s">
        <v>28</v>
      </c>
      <c r="L15" s="17"/>
      <c r="M15" s="17" t="n">
        <v>3</v>
      </c>
      <c r="N15" s="19"/>
      <c r="O15" s="20" t="n">
        <f aca="false">L15+(0.05*M15)+(N15/240)</f>
        <v>0.15</v>
      </c>
      <c r="P15" s="21" t="n">
        <v>15</v>
      </c>
      <c r="Q15" s="21"/>
      <c r="R15" s="21"/>
      <c r="S15" s="22" t="n">
        <f aca="false">P15+(Q15*0.05)+(R15/240)</f>
        <v>15</v>
      </c>
      <c r="T15" s="22" t="n">
        <f aca="false">J15*O15</f>
        <v>15</v>
      </c>
      <c r="U15" s="22" t="n">
        <f aca="false">S15-T15</f>
        <v>0</v>
      </c>
      <c r="V15" s="23"/>
    </row>
    <row r="16" customFormat="false" ht="13.8" hidden="false" customHeight="false" outlineLevel="0" collapsed="false">
      <c r="A16" s="13" t="n">
        <v>15</v>
      </c>
      <c r="B16" s="12" t="s">
        <v>22</v>
      </c>
      <c r="C16" s="13" t="s">
        <v>23</v>
      </c>
      <c r="D16" s="12" t="n">
        <v>2</v>
      </c>
      <c r="E16" s="14" t="n">
        <v>1749</v>
      </c>
      <c r="F16" s="14" t="s">
        <v>24</v>
      </c>
      <c r="G16" s="15" t="s">
        <v>39</v>
      </c>
      <c r="H16" s="15" t="s">
        <v>26</v>
      </c>
      <c r="I16" s="16" t="s">
        <v>29</v>
      </c>
      <c r="J16" s="17" t="n">
        <v>200</v>
      </c>
      <c r="K16" s="18" t="s">
        <v>28</v>
      </c>
      <c r="L16" s="17"/>
      <c r="M16" s="17" t="n">
        <v>4</v>
      </c>
      <c r="N16" s="19"/>
      <c r="O16" s="20" t="n">
        <f aca="false">L16+(0.05*M16)+(N16/240)</f>
        <v>0.2</v>
      </c>
      <c r="P16" s="21" t="n">
        <v>40</v>
      </c>
      <c r="Q16" s="21"/>
      <c r="R16" s="21"/>
      <c r="S16" s="22" t="n">
        <f aca="false">P16+(Q16*0.05)+(R16/240)</f>
        <v>40</v>
      </c>
      <c r="T16" s="22" t="n">
        <f aca="false">J16*O16</f>
        <v>40</v>
      </c>
      <c r="U16" s="22" t="n">
        <f aca="false">S16-T16</f>
        <v>0</v>
      </c>
      <c r="V16" s="23"/>
    </row>
    <row r="17" customFormat="false" ht="14.2" hidden="false" customHeight="false" outlineLevel="0" collapsed="false">
      <c r="A17" s="13" t="n">
        <v>16</v>
      </c>
      <c r="B17" s="12" t="s">
        <v>22</v>
      </c>
      <c r="C17" s="13" t="s">
        <v>23</v>
      </c>
      <c r="D17" s="12" t="n">
        <v>2</v>
      </c>
      <c r="E17" s="14" t="n">
        <v>1749</v>
      </c>
      <c r="F17" s="14" t="s">
        <v>40</v>
      </c>
      <c r="G17" s="15" t="s">
        <v>34</v>
      </c>
      <c r="H17" s="15" t="s">
        <v>26</v>
      </c>
      <c r="I17" s="16" t="s">
        <v>29</v>
      </c>
      <c r="J17" s="17" t="n">
        <v>62</v>
      </c>
      <c r="K17" s="18" t="s">
        <v>35</v>
      </c>
      <c r="L17" s="17" t="n">
        <v>6</v>
      </c>
      <c r="M17" s="17"/>
      <c r="N17" s="19"/>
      <c r="O17" s="20" t="n">
        <f aca="false">L17+(0.05*M17)+(N17/240)</f>
        <v>6</v>
      </c>
      <c r="P17" s="21" t="n">
        <v>172</v>
      </c>
      <c r="Q17" s="21"/>
      <c r="R17" s="21"/>
      <c r="S17" s="22" t="n">
        <f aca="false">P17+(Q17*0.05)+(R17/240)</f>
        <v>172</v>
      </c>
      <c r="T17" s="22" t="n">
        <f aca="false">J17*O17</f>
        <v>372</v>
      </c>
      <c r="U17" s="22" t="n">
        <f aca="false">S17-T17</f>
        <v>-200</v>
      </c>
      <c r="V17" s="23" t="s">
        <v>31</v>
      </c>
    </row>
    <row r="18" customFormat="false" ht="13.8" hidden="false" customHeight="false" outlineLevel="0" collapsed="false">
      <c r="A18" s="13" t="n">
        <v>17</v>
      </c>
      <c r="B18" s="12" t="s">
        <v>22</v>
      </c>
      <c r="C18" s="13" t="s">
        <v>23</v>
      </c>
      <c r="D18" s="12" t="n">
        <v>2</v>
      </c>
      <c r="E18" s="14" t="n">
        <v>1749</v>
      </c>
      <c r="F18" s="14" t="s">
        <v>40</v>
      </c>
      <c r="G18" s="15" t="s">
        <v>37</v>
      </c>
      <c r="H18" s="15" t="s">
        <v>26</v>
      </c>
      <c r="I18" s="16" t="s">
        <v>29</v>
      </c>
      <c r="J18" s="17" t="n">
        <v>49</v>
      </c>
      <c r="K18" s="18" t="s">
        <v>28</v>
      </c>
      <c r="L18" s="17"/>
      <c r="M18" s="17" t="n">
        <v>20</v>
      </c>
      <c r="N18" s="19"/>
      <c r="O18" s="20" t="n">
        <f aca="false">L18+(0.05*M18)+(N18/240)</f>
        <v>1</v>
      </c>
      <c r="P18" s="21" t="n">
        <v>49</v>
      </c>
      <c r="Q18" s="21"/>
      <c r="R18" s="21"/>
      <c r="S18" s="22" t="n">
        <f aca="false">P18+(Q18*0.05)+(R18/240)</f>
        <v>49</v>
      </c>
      <c r="T18" s="22" t="n">
        <f aca="false">J18*O18</f>
        <v>49</v>
      </c>
      <c r="U18" s="22" t="n">
        <f aca="false">S18-T18</f>
        <v>0</v>
      </c>
      <c r="V18" s="23"/>
    </row>
    <row r="19" customFormat="false" ht="13.8" hidden="false" customHeight="false" outlineLevel="0" collapsed="false">
      <c r="A19" s="13" t="n">
        <v>18</v>
      </c>
      <c r="B19" s="12" t="s">
        <v>22</v>
      </c>
      <c r="C19" s="13" t="s">
        <v>23</v>
      </c>
      <c r="D19" s="12" t="n">
        <v>2</v>
      </c>
      <c r="E19" s="14" t="n">
        <v>1749</v>
      </c>
      <c r="F19" s="14" t="s">
        <v>40</v>
      </c>
      <c r="G19" s="15" t="s">
        <v>41</v>
      </c>
      <c r="H19" s="15" t="s">
        <v>26</v>
      </c>
      <c r="I19" s="16" t="s">
        <v>29</v>
      </c>
      <c r="J19" s="17" t="n">
        <v>215</v>
      </c>
      <c r="K19" s="18" t="s">
        <v>28</v>
      </c>
      <c r="L19" s="17"/>
      <c r="M19" s="17" t="n">
        <v>6</v>
      </c>
      <c r="N19" s="19"/>
      <c r="O19" s="20" t="n">
        <f aca="false">L19+(0.05*M19)+(N19/240)</f>
        <v>0.3</v>
      </c>
      <c r="P19" s="21" t="n">
        <v>64</v>
      </c>
      <c r="Q19" s="21" t="n">
        <v>10</v>
      </c>
      <c r="R19" s="21"/>
      <c r="S19" s="22" t="n">
        <f aca="false">P19+(Q19*0.05)+(R19/240)</f>
        <v>64.5</v>
      </c>
      <c r="T19" s="22" t="n">
        <f aca="false">J19*O19</f>
        <v>64.5</v>
      </c>
      <c r="U19" s="22" t="n">
        <f aca="false">S19-T19</f>
        <v>0</v>
      </c>
      <c r="V19" s="23"/>
    </row>
    <row r="20" customFormat="false" ht="13.8" hidden="false" customHeight="false" outlineLevel="0" collapsed="false">
      <c r="A20" s="13" t="n">
        <v>19</v>
      </c>
      <c r="B20" s="12" t="s">
        <v>22</v>
      </c>
      <c r="C20" s="13" t="s">
        <v>23</v>
      </c>
      <c r="D20" s="12" t="n">
        <v>2</v>
      </c>
      <c r="E20" s="14" t="n">
        <v>1749</v>
      </c>
      <c r="F20" s="14" t="s">
        <v>40</v>
      </c>
      <c r="G20" s="15" t="s">
        <v>41</v>
      </c>
      <c r="H20" s="15" t="s">
        <v>26</v>
      </c>
      <c r="I20" s="16" t="s">
        <v>32</v>
      </c>
      <c r="J20" s="17" t="n">
        <v>27</v>
      </c>
      <c r="K20" s="18" t="s">
        <v>28</v>
      </c>
      <c r="L20" s="17"/>
      <c r="M20" s="17" t="n">
        <v>8</v>
      </c>
      <c r="N20" s="19"/>
      <c r="O20" s="20" t="n">
        <f aca="false">L20+(0.05*M20)+(N20/240)</f>
        <v>0.4</v>
      </c>
      <c r="P20" s="21" t="n">
        <v>10</v>
      </c>
      <c r="Q20" s="21" t="n">
        <v>16</v>
      </c>
      <c r="R20" s="21"/>
      <c r="S20" s="22" t="n">
        <f aca="false">P20+(Q20*0.05)+(R20/240)</f>
        <v>10.8</v>
      </c>
      <c r="T20" s="22" t="n">
        <f aca="false">J20*O20</f>
        <v>10.8</v>
      </c>
      <c r="U20" s="22" t="n">
        <f aca="false">S20-T20</f>
        <v>0</v>
      </c>
      <c r="V20" s="23"/>
    </row>
    <row r="21" customFormat="false" ht="13.8" hidden="false" customHeight="false" outlineLevel="0" collapsed="false">
      <c r="A21" s="13" t="n">
        <v>20</v>
      </c>
      <c r="B21" s="12" t="s">
        <v>22</v>
      </c>
      <c r="C21" s="13" t="s">
        <v>23</v>
      </c>
      <c r="D21" s="12" t="n">
        <v>2</v>
      </c>
      <c r="E21" s="14" t="n">
        <v>1749</v>
      </c>
      <c r="F21" s="14" t="s">
        <v>40</v>
      </c>
      <c r="G21" s="15" t="s">
        <v>39</v>
      </c>
      <c r="H21" s="15" t="s">
        <v>26</v>
      </c>
      <c r="I21" s="16" t="s">
        <v>29</v>
      </c>
      <c r="J21" s="17" t="n">
        <v>9147.5</v>
      </c>
      <c r="K21" s="18" t="s">
        <v>28</v>
      </c>
      <c r="L21" s="17"/>
      <c r="M21" s="17" t="n">
        <v>4</v>
      </c>
      <c r="N21" s="19"/>
      <c r="O21" s="20" t="n">
        <f aca="false">L21+(0.05*M21)+(N21/240)</f>
        <v>0.2</v>
      </c>
      <c r="P21" s="21" t="n">
        <v>1829</v>
      </c>
      <c r="Q21" s="21" t="n">
        <v>10</v>
      </c>
      <c r="R21" s="21"/>
      <c r="S21" s="22" t="n">
        <f aca="false">P21+(Q21*0.05)+(R21/240)</f>
        <v>1829.5</v>
      </c>
      <c r="T21" s="22" t="n">
        <f aca="false">J21*O21</f>
        <v>1829.5</v>
      </c>
      <c r="U21" s="22" t="n">
        <f aca="false">S21-T21</f>
        <v>0</v>
      </c>
      <c r="V21" s="23"/>
    </row>
    <row r="22" customFormat="false" ht="14.2" hidden="false" customHeight="false" outlineLevel="0" collapsed="false">
      <c r="A22" s="13" t="n">
        <v>21</v>
      </c>
      <c r="B22" s="12" t="s">
        <v>22</v>
      </c>
      <c r="C22" s="13" t="s">
        <v>23</v>
      </c>
      <c r="D22" s="12" t="n">
        <v>2</v>
      </c>
      <c r="E22" s="14" t="n">
        <v>1749</v>
      </c>
      <c r="F22" s="14" t="s">
        <v>40</v>
      </c>
      <c r="G22" s="15" t="s">
        <v>39</v>
      </c>
      <c r="H22" s="15" t="s">
        <v>26</v>
      </c>
      <c r="I22" s="16" t="s">
        <v>32</v>
      </c>
      <c r="J22" s="17" t="n">
        <v>1214</v>
      </c>
      <c r="K22" s="18" t="s">
        <v>28</v>
      </c>
      <c r="L22" s="17"/>
      <c r="M22" s="17" t="n">
        <v>4</v>
      </c>
      <c r="N22" s="19"/>
      <c r="O22" s="20" t="n">
        <f aca="false">L22+(0.05*M22)+(N22/240)</f>
        <v>0.2</v>
      </c>
      <c r="P22" s="21" t="n">
        <v>282</v>
      </c>
      <c r="Q22" s="21" t="n">
        <v>16</v>
      </c>
      <c r="R22" s="21"/>
      <c r="S22" s="22" t="n">
        <f aca="false">P22+(Q22*0.05)+(R22/240)</f>
        <v>282.8</v>
      </c>
      <c r="T22" s="22" t="n">
        <f aca="false">J22*O22</f>
        <v>242.8</v>
      </c>
      <c r="U22" s="22" t="n">
        <f aca="false">S22-T22</f>
        <v>40</v>
      </c>
      <c r="V22" s="23" t="s">
        <v>31</v>
      </c>
    </row>
    <row r="23" customFormat="false" ht="13.8" hidden="false" customHeight="false" outlineLevel="0" collapsed="false">
      <c r="A23" s="13" t="n">
        <v>22</v>
      </c>
      <c r="B23" s="12" t="s">
        <v>22</v>
      </c>
      <c r="C23" s="13" t="s">
        <v>23</v>
      </c>
      <c r="D23" s="12" t="n">
        <v>3</v>
      </c>
      <c r="E23" s="14" t="n">
        <v>1749</v>
      </c>
      <c r="F23" s="14" t="s">
        <v>24</v>
      </c>
      <c r="G23" s="15" t="s">
        <v>42</v>
      </c>
      <c r="H23" s="15" t="s">
        <v>26</v>
      </c>
      <c r="I23" s="16" t="s">
        <v>43</v>
      </c>
      <c r="J23" s="17" t="n">
        <v>2680.5</v>
      </c>
      <c r="K23" s="18" t="s">
        <v>44</v>
      </c>
      <c r="L23" s="17" t="n">
        <v>26</v>
      </c>
      <c r="M23" s="17"/>
      <c r="N23" s="19"/>
      <c r="O23" s="20" t="n">
        <f aca="false">L23+(0.05*M23)+(N23/240)</f>
        <v>26</v>
      </c>
      <c r="P23" s="21" t="n">
        <v>69693</v>
      </c>
      <c r="Q23" s="21"/>
      <c r="R23" s="21"/>
      <c r="S23" s="22" t="n">
        <f aca="false">P23+(Q23*0.05)+(R23/240)</f>
        <v>69693</v>
      </c>
      <c r="T23" s="22" t="n">
        <f aca="false">J23*O23</f>
        <v>69693</v>
      </c>
      <c r="U23" s="22" t="n">
        <f aca="false">S23-T23</f>
        <v>0</v>
      </c>
      <c r="V23" s="23"/>
    </row>
    <row r="24" customFormat="false" ht="13.8" hidden="false" customHeight="false" outlineLevel="0" collapsed="false">
      <c r="A24" s="13" t="n">
        <v>23</v>
      </c>
      <c r="B24" s="12" t="s">
        <v>22</v>
      </c>
      <c r="C24" s="13" t="s">
        <v>23</v>
      </c>
      <c r="D24" s="12" t="n">
        <v>3</v>
      </c>
      <c r="E24" s="14" t="n">
        <v>1749</v>
      </c>
      <c r="F24" s="14" t="s">
        <v>24</v>
      </c>
      <c r="G24" s="15" t="s">
        <v>45</v>
      </c>
      <c r="H24" s="15" t="s">
        <v>26</v>
      </c>
      <c r="I24" s="16" t="s">
        <v>32</v>
      </c>
      <c r="J24" s="17" t="n">
        <v>1</v>
      </c>
      <c r="K24" s="18" t="s">
        <v>46</v>
      </c>
      <c r="L24" s="17" t="n">
        <v>165</v>
      </c>
      <c r="M24" s="17"/>
      <c r="N24" s="19"/>
      <c r="O24" s="20" t="n">
        <f aca="false">L24+(0.05*M24)+(N24/240)</f>
        <v>165</v>
      </c>
      <c r="P24" s="21" t="n">
        <v>165</v>
      </c>
      <c r="Q24" s="21"/>
      <c r="R24" s="21"/>
      <c r="S24" s="22" t="n">
        <f aca="false">P24+(Q24*0.05)+(R24/240)</f>
        <v>165</v>
      </c>
      <c r="T24" s="22" t="n">
        <f aca="false">J24*O24</f>
        <v>165</v>
      </c>
      <c r="U24" s="22" t="n">
        <f aca="false">S24-T24</f>
        <v>0</v>
      </c>
      <c r="V24" s="23"/>
    </row>
    <row r="25" customFormat="false" ht="13.8" hidden="false" customHeight="false" outlineLevel="0" collapsed="false">
      <c r="A25" s="13" t="n">
        <v>24</v>
      </c>
      <c r="B25" s="12" t="s">
        <v>22</v>
      </c>
      <c r="C25" s="13" t="s">
        <v>23</v>
      </c>
      <c r="D25" s="12" t="n">
        <v>3</v>
      </c>
      <c r="E25" s="14" t="n">
        <v>1749</v>
      </c>
      <c r="F25" s="14" t="s">
        <v>24</v>
      </c>
      <c r="G25" s="15" t="s">
        <v>47</v>
      </c>
      <c r="H25" s="15" t="s">
        <v>26</v>
      </c>
      <c r="I25" s="16" t="s">
        <v>30</v>
      </c>
      <c r="J25" s="17" t="n">
        <v>167486</v>
      </c>
      <c r="K25" s="18" t="s">
        <v>28</v>
      </c>
      <c r="L25" s="17" t="n">
        <v>3</v>
      </c>
      <c r="M25" s="17"/>
      <c r="N25" s="19"/>
      <c r="O25" s="20" t="n">
        <f aca="false">L25+(0.05*M25)+(N25/240)</f>
        <v>3</v>
      </c>
      <c r="P25" s="21" t="n">
        <v>502458</v>
      </c>
      <c r="Q25" s="21"/>
      <c r="R25" s="21"/>
      <c r="S25" s="22" t="n">
        <f aca="false">P25+(Q25*0.05)+(R25/240)</f>
        <v>502458</v>
      </c>
      <c r="T25" s="22" t="n">
        <f aca="false">J25*O25</f>
        <v>502458</v>
      </c>
      <c r="U25" s="22" t="n">
        <f aca="false">S25-T25</f>
        <v>0</v>
      </c>
      <c r="V25" s="23"/>
    </row>
    <row r="26" customFormat="false" ht="13.8" hidden="false" customHeight="false" outlineLevel="0" collapsed="false">
      <c r="A26" s="13" t="n">
        <v>25</v>
      </c>
      <c r="B26" s="12" t="s">
        <v>22</v>
      </c>
      <c r="C26" s="13" t="s">
        <v>23</v>
      </c>
      <c r="D26" s="12" t="n">
        <v>3</v>
      </c>
      <c r="E26" s="14" t="n">
        <v>1749</v>
      </c>
      <c r="F26" s="14" t="s">
        <v>24</v>
      </c>
      <c r="G26" s="15" t="s">
        <v>48</v>
      </c>
      <c r="H26" s="15" t="s">
        <v>26</v>
      </c>
      <c r="I26" s="16" t="s">
        <v>29</v>
      </c>
      <c r="J26" s="17" t="n">
        <v>5</v>
      </c>
      <c r="K26" s="18" t="s">
        <v>35</v>
      </c>
      <c r="L26" s="17" t="n">
        <v>30</v>
      </c>
      <c r="M26" s="17"/>
      <c r="N26" s="19"/>
      <c r="O26" s="20" t="n">
        <f aca="false">L26+(0.05*M26)+(N26/240)</f>
        <v>30</v>
      </c>
      <c r="P26" s="21" t="n">
        <v>150</v>
      </c>
      <c r="Q26" s="21"/>
      <c r="R26" s="21"/>
      <c r="S26" s="22" t="n">
        <f aca="false">P26+(Q26*0.05)+(R26/240)</f>
        <v>150</v>
      </c>
      <c r="T26" s="22" t="n">
        <f aca="false">J26*O26</f>
        <v>150</v>
      </c>
      <c r="U26" s="22" t="n">
        <f aca="false">S26-T26</f>
        <v>0</v>
      </c>
      <c r="V26" s="23"/>
    </row>
    <row r="27" customFormat="false" ht="13.8" hidden="false" customHeight="false" outlineLevel="0" collapsed="false">
      <c r="A27" s="13" t="n">
        <v>26</v>
      </c>
      <c r="B27" s="12" t="s">
        <v>22</v>
      </c>
      <c r="C27" s="13" t="s">
        <v>23</v>
      </c>
      <c r="D27" s="12" t="n">
        <v>3</v>
      </c>
      <c r="E27" s="14" t="n">
        <v>1749</v>
      </c>
      <c r="F27" s="14" t="s">
        <v>40</v>
      </c>
      <c r="G27" s="15" t="s">
        <v>49</v>
      </c>
      <c r="H27" s="15" t="s">
        <v>26</v>
      </c>
      <c r="I27" s="16" t="s">
        <v>27</v>
      </c>
      <c r="J27" s="17" t="n">
        <v>37</v>
      </c>
      <c r="K27" s="18" t="s">
        <v>28</v>
      </c>
      <c r="L27" s="17"/>
      <c r="M27" s="17" t="n">
        <v>20</v>
      </c>
      <c r="N27" s="19"/>
      <c r="O27" s="20" t="n">
        <f aca="false">L27+(0.05*M27)+(N27/240)</f>
        <v>1</v>
      </c>
      <c r="P27" s="21" t="n">
        <v>37</v>
      </c>
      <c r="Q27" s="21"/>
      <c r="R27" s="21"/>
      <c r="S27" s="22" t="n">
        <f aca="false">P27+(Q27*0.05)+(R27/240)</f>
        <v>37</v>
      </c>
      <c r="T27" s="22" t="n">
        <f aca="false">J27*O27</f>
        <v>37</v>
      </c>
      <c r="U27" s="22" t="n">
        <f aca="false">S27-T27</f>
        <v>0</v>
      </c>
      <c r="V27" s="23"/>
    </row>
    <row r="28" customFormat="false" ht="13.8" hidden="false" customHeight="false" outlineLevel="0" collapsed="false">
      <c r="A28" s="13" t="n">
        <v>27</v>
      </c>
      <c r="B28" s="12" t="s">
        <v>22</v>
      </c>
      <c r="C28" s="13" t="s">
        <v>23</v>
      </c>
      <c r="D28" s="12" t="n">
        <v>3</v>
      </c>
      <c r="E28" s="14" t="n">
        <v>1749</v>
      </c>
      <c r="F28" s="14" t="s">
        <v>40</v>
      </c>
      <c r="G28" s="15" t="s">
        <v>49</v>
      </c>
      <c r="H28" s="15" t="s">
        <v>26</v>
      </c>
      <c r="I28" s="16" t="s">
        <v>29</v>
      </c>
      <c r="J28" s="17" t="n">
        <v>23</v>
      </c>
      <c r="K28" s="18" t="s">
        <v>28</v>
      </c>
      <c r="L28" s="17"/>
      <c r="M28" s="17" t="n">
        <v>20</v>
      </c>
      <c r="N28" s="19"/>
      <c r="O28" s="20" t="n">
        <f aca="false">L28+(0.05*M28)+(N28/240)</f>
        <v>1</v>
      </c>
      <c r="P28" s="21" t="n">
        <v>23</v>
      </c>
      <c r="Q28" s="21"/>
      <c r="R28" s="21"/>
      <c r="S28" s="22" t="n">
        <f aca="false">P28+(Q28*0.05)+(R28/240)</f>
        <v>23</v>
      </c>
      <c r="T28" s="22" t="n">
        <f aca="false">J28*O28</f>
        <v>23</v>
      </c>
      <c r="U28" s="22" t="n">
        <f aca="false">S28-T28</f>
        <v>0</v>
      </c>
      <c r="V28" s="23"/>
    </row>
    <row r="29" customFormat="false" ht="13.8" hidden="false" customHeight="false" outlineLevel="0" collapsed="false">
      <c r="A29" s="13" t="n">
        <v>28</v>
      </c>
      <c r="B29" s="12" t="s">
        <v>22</v>
      </c>
      <c r="C29" s="13" t="s">
        <v>23</v>
      </c>
      <c r="D29" s="12" t="n">
        <v>3</v>
      </c>
      <c r="E29" s="14" t="n">
        <v>1749</v>
      </c>
      <c r="F29" s="14" t="s">
        <v>40</v>
      </c>
      <c r="G29" s="15" t="s">
        <v>49</v>
      </c>
      <c r="H29" s="15" t="s">
        <v>26</v>
      </c>
      <c r="I29" s="16" t="s">
        <v>50</v>
      </c>
      <c r="J29" s="17" t="n">
        <v>120</v>
      </c>
      <c r="K29" s="18" t="s">
        <v>28</v>
      </c>
      <c r="L29" s="17"/>
      <c r="M29" s="17" t="n">
        <v>15</v>
      </c>
      <c r="N29" s="19"/>
      <c r="O29" s="20" t="n">
        <f aca="false">L29+(0.05*M29)+(N29/240)</f>
        <v>0.75</v>
      </c>
      <c r="P29" s="21" t="n">
        <v>90</v>
      </c>
      <c r="Q29" s="21"/>
      <c r="R29" s="21"/>
      <c r="S29" s="22" t="n">
        <f aca="false">P29+(Q29*0.05)+(R29/240)</f>
        <v>90</v>
      </c>
      <c r="T29" s="22" t="n">
        <f aca="false">J29*O29</f>
        <v>90</v>
      </c>
      <c r="U29" s="22" t="n">
        <f aca="false">S29-T29</f>
        <v>0</v>
      </c>
      <c r="V29" s="23"/>
    </row>
    <row r="30" customFormat="false" ht="13.8" hidden="false" customHeight="false" outlineLevel="0" collapsed="false">
      <c r="A30" s="13" t="n">
        <v>29</v>
      </c>
      <c r="B30" s="12" t="s">
        <v>22</v>
      </c>
      <c r="C30" s="13" t="s">
        <v>23</v>
      </c>
      <c r="D30" s="12" t="n">
        <v>3</v>
      </c>
      <c r="E30" s="14" t="n">
        <v>1749</v>
      </c>
      <c r="F30" s="14" t="s">
        <v>40</v>
      </c>
      <c r="G30" s="15" t="s">
        <v>51</v>
      </c>
      <c r="H30" s="15" t="s">
        <v>26</v>
      </c>
      <c r="I30" s="16" t="s">
        <v>30</v>
      </c>
      <c r="J30" s="17" t="n">
        <v>1</v>
      </c>
      <c r="K30" s="18" t="s">
        <v>46</v>
      </c>
      <c r="L30" s="17" t="n">
        <v>450</v>
      </c>
      <c r="M30" s="17"/>
      <c r="N30" s="19"/>
      <c r="O30" s="20" t="n">
        <f aca="false">L30+(0.05*M30)+(N30/240)</f>
        <v>450</v>
      </c>
      <c r="P30" s="21" t="n">
        <v>450</v>
      </c>
      <c r="Q30" s="21"/>
      <c r="R30" s="21"/>
      <c r="S30" s="22" t="n">
        <f aca="false">P30+(Q30*0.05)+(R30/240)</f>
        <v>450</v>
      </c>
      <c r="T30" s="22" t="n">
        <f aca="false">J30*O30</f>
        <v>450</v>
      </c>
      <c r="U30" s="22" t="n">
        <f aca="false">S30-T30</f>
        <v>0</v>
      </c>
      <c r="V30" s="23"/>
    </row>
    <row r="31" customFormat="false" ht="13.8" hidden="false" customHeight="false" outlineLevel="0" collapsed="false">
      <c r="A31" s="13" t="n">
        <v>30</v>
      </c>
      <c r="B31" s="12" t="s">
        <v>22</v>
      </c>
      <c r="C31" s="13" t="s">
        <v>23</v>
      </c>
      <c r="D31" s="12" t="n">
        <v>3</v>
      </c>
      <c r="E31" s="14" t="n">
        <v>1749</v>
      </c>
      <c r="F31" s="14" t="s">
        <v>40</v>
      </c>
      <c r="G31" s="15" t="s">
        <v>52</v>
      </c>
      <c r="H31" s="15" t="s">
        <v>26</v>
      </c>
      <c r="I31" s="16" t="s">
        <v>29</v>
      </c>
      <c r="J31" s="17" t="n">
        <v>1</v>
      </c>
      <c r="K31" s="18" t="s">
        <v>46</v>
      </c>
      <c r="L31" s="17" t="n">
        <v>565</v>
      </c>
      <c r="M31" s="17"/>
      <c r="N31" s="19"/>
      <c r="O31" s="20" t="n">
        <f aca="false">L31+(0.05*M31)+(N31/240)</f>
        <v>565</v>
      </c>
      <c r="P31" s="21" t="n">
        <v>565</v>
      </c>
      <c r="Q31" s="21"/>
      <c r="R31" s="21"/>
      <c r="S31" s="22" t="n">
        <f aca="false">P31+(Q31*0.05)+(R31/240)</f>
        <v>565</v>
      </c>
      <c r="T31" s="22" t="n">
        <f aca="false">J31*O31</f>
        <v>565</v>
      </c>
      <c r="U31" s="22" t="n">
        <f aca="false">S31-T31</f>
        <v>0</v>
      </c>
      <c r="V31" s="23"/>
    </row>
    <row r="32" customFormat="false" ht="13.8" hidden="false" customHeight="false" outlineLevel="0" collapsed="false">
      <c r="A32" s="13" t="n">
        <v>31</v>
      </c>
      <c r="B32" s="12" t="s">
        <v>22</v>
      </c>
      <c r="C32" s="13" t="s">
        <v>23</v>
      </c>
      <c r="D32" s="12" t="n">
        <v>3</v>
      </c>
      <c r="E32" s="14" t="n">
        <v>1749</v>
      </c>
      <c r="F32" s="14" t="s">
        <v>40</v>
      </c>
      <c r="G32" s="15" t="s">
        <v>42</v>
      </c>
      <c r="H32" s="15" t="s">
        <v>26</v>
      </c>
      <c r="I32" s="16" t="s">
        <v>29</v>
      </c>
      <c r="J32" s="17" t="n">
        <v>1.5</v>
      </c>
      <c r="K32" s="18" t="s">
        <v>53</v>
      </c>
      <c r="L32" s="17" t="n">
        <v>25</v>
      </c>
      <c r="M32" s="17"/>
      <c r="N32" s="19"/>
      <c r="O32" s="20" t="n">
        <f aca="false">L32+(0.05*M32)+(N32/240)</f>
        <v>25</v>
      </c>
      <c r="P32" s="21" t="n">
        <v>37</v>
      </c>
      <c r="Q32" s="21" t="n">
        <v>10</v>
      </c>
      <c r="R32" s="21"/>
      <c r="S32" s="22" t="n">
        <f aca="false">P32+(Q32*0.05)+(R32/240)</f>
        <v>37.5</v>
      </c>
      <c r="T32" s="22" t="n">
        <f aca="false">J32*O32</f>
        <v>37.5</v>
      </c>
      <c r="U32" s="22" t="n">
        <f aca="false">S32-T32</f>
        <v>0</v>
      </c>
      <c r="V32" s="23"/>
    </row>
    <row r="33" customFormat="false" ht="13.8" hidden="false" customHeight="false" outlineLevel="0" collapsed="false">
      <c r="A33" s="13" t="n">
        <v>32</v>
      </c>
      <c r="B33" s="12" t="s">
        <v>22</v>
      </c>
      <c r="C33" s="13" t="s">
        <v>23</v>
      </c>
      <c r="D33" s="12" t="n">
        <v>3</v>
      </c>
      <c r="E33" s="14" t="n">
        <v>1749</v>
      </c>
      <c r="F33" s="14" t="s">
        <v>40</v>
      </c>
      <c r="G33" s="15" t="s">
        <v>42</v>
      </c>
      <c r="H33" s="15" t="s">
        <v>26</v>
      </c>
      <c r="I33" s="16" t="s">
        <v>30</v>
      </c>
      <c r="J33" s="17" t="n">
        <v>390</v>
      </c>
      <c r="K33" s="18" t="s">
        <v>53</v>
      </c>
      <c r="L33" s="17" t="n">
        <v>25</v>
      </c>
      <c r="M33" s="17"/>
      <c r="N33" s="19"/>
      <c r="O33" s="20" t="n">
        <f aca="false">L33+(0.05*M33)+(N33/240)</f>
        <v>25</v>
      </c>
      <c r="P33" s="21" t="n">
        <v>9750</v>
      </c>
      <c r="Q33" s="21"/>
      <c r="R33" s="21"/>
      <c r="S33" s="22" t="n">
        <f aca="false">P33+(Q33*0.05)+(R33/240)</f>
        <v>9750</v>
      </c>
      <c r="T33" s="22" t="n">
        <f aca="false">J33*O33</f>
        <v>9750</v>
      </c>
      <c r="U33" s="22" t="n">
        <f aca="false">S33-T33</f>
        <v>0</v>
      </c>
      <c r="V33" s="23"/>
    </row>
    <row r="34" customFormat="false" ht="13.8" hidden="false" customHeight="false" outlineLevel="0" collapsed="false">
      <c r="A34" s="13" t="n">
        <v>33</v>
      </c>
      <c r="B34" s="12" t="s">
        <v>22</v>
      </c>
      <c r="C34" s="13" t="s">
        <v>23</v>
      </c>
      <c r="D34" s="12" t="n">
        <v>3</v>
      </c>
      <c r="E34" s="14" t="n">
        <v>1749</v>
      </c>
      <c r="F34" s="14" t="s">
        <v>40</v>
      </c>
      <c r="G34" s="15" t="s">
        <v>54</v>
      </c>
      <c r="H34" s="15" t="s">
        <v>26</v>
      </c>
      <c r="I34" s="16" t="s">
        <v>30</v>
      </c>
      <c r="J34" s="17" t="n">
        <v>1</v>
      </c>
      <c r="K34" s="18" t="s">
        <v>55</v>
      </c>
      <c r="L34" s="17" t="n">
        <v>35</v>
      </c>
      <c r="M34" s="17"/>
      <c r="N34" s="19"/>
      <c r="O34" s="20" t="n">
        <f aca="false">L34+(0.05*M34)+(N34/240)</f>
        <v>35</v>
      </c>
      <c r="P34" s="21" t="n">
        <v>35</v>
      </c>
      <c r="Q34" s="21"/>
      <c r="R34" s="21"/>
      <c r="S34" s="22" t="n">
        <f aca="false">P34+(Q34*0.05)+(R34/240)</f>
        <v>35</v>
      </c>
      <c r="T34" s="22" t="n">
        <f aca="false">J34*O34</f>
        <v>35</v>
      </c>
      <c r="U34" s="22" t="n">
        <f aca="false">S34-T34</f>
        <v>0</v>
      </c>
      <c r="V34" s="23"/>
    </row>
    <row r="35" customFormat="false" ht="13.8" hidden="false" customHeight="false" outlineLevel="0" collapsed="false">
      <c r="A35" s="13" t="n">
        <v>34</v>
      </c>
      <c r="B35" s="12" t="s">
        <v>22</v>
      </c>
      <c r="C35" s="13" t="s">
        <v>23</v>
      </c>
      <c r="D35" s="12" t="n">
        <v>3</v>
      </c>
      <c r="E35" s="14" t="n">
        <v>1749</v>
      </c>
      <c r="F35" s="14" t="s">
        <v>40</v>
      </c>
      <c r="G35" s="15" t="s">
        <v>56</v>
      </c>
      <c r="H35" s="15" t="s">
        <v>26</v>
      </c>
      <c r="I35" s="16" t="s">
        <v>29</v>
      </c>
      <c r="J35" s="17" t="n">
        <v>102</v>
      </c>
      <c r="K35" s="18" t="s">
        <v>57</v>
      </c>
      <c r="L35" s="17" t="n">
        <v>8</v>
      </c>
      <c r="M35" s="17" t="n">
        <v>10</v>
      </c>
      <c r="N35" s="19"/>
      <c r="O35" s="20" t="n">
        <f aca="false">L35+(0.05*M35)+(N35/240)</f>
        <v>8.5</v>
      </c>
      <c r="P35" s="21" t="n">
        <v>867</v>
      </c>
      <c r="Q35" s="21"/>
      <c r="R35" s="21"/>
      <c r="S35" s="22" t="n">
        <f aca="false">P35+(Q35*0.05)+(R35/240)</f>
        <v>867</v>
      </c>
      <c r="T35" s="22" t="n">
        <f aca="false">J35*O35</f>
        <v>867</v>
      </c>
      <c r="U35" s="22" t="n">
        <f aca="false">S35-T35</f>
        <v>0</v>
      </c>
      <c r="V35" s="23"/>
    </row>
    <row r="36" customFormat="false" ht="13.8" hidden="false" customHeight="false" outlineLevel="0" collapsed="false">
      <c r="A36" s="13" t="n">
        <v>35</v>
      </c>
      <c r="B36" s="12" t="s">
        <v>22</v>
      </c>
      <c r="C36" s="13" t="s">
        <v>23</v>
      </c>
      <c r="D36" s="12" t="n">
        <v>3</v>
      </c>
      <c r="E36" s="14" t="n">
        <v>1749</v>
      </c>
      <c r="F36" s="14" t="s">
        <v>40</v>
      </c>
      <c r="G36" s="15" t="s">
        <v>56</v>
      </c>
      <c r="H36" s="15" t="s">
        <v>26</v>
      </c>
      <c r="I36" s="16" t="s">
        <v>29</v>
      </c>
      <c r="J36" s="17" t="n">
        <v>164</v>
      </c>
      <c r="K36" s="18" t="s">
        <v>58</v>
      </c>
      <c r="L36" s="17"/>
      <c r="M36" s="17" t="n">
        <v>15</v>
      </c>
      <c r="N36" s="19"/>
      <c r="O36" s="20" t="n">
        <f aca="false">L36+(0.05*M36)+(N36/240)</f>
        <v>0.75</v>
      </c>
      <c r="P36" s="21" t="n">
        <v>123</v>
      </c>
      <c r="Q36" s="21"/>
      <c r="R36" s="21"/>
      <c r="S36" s="22" t="n">
        <f aca="false">P36+(Q36*0.05)+(R36/240)</f>
        <v>123</v>
      </c>
      <c r="T36" s="22" t="n">
        <f aca="false">J36*O36</f>
        <v>123</v>
      </c>
      <c r="U36" s="22" t="n">
        <f aca="false">S36-T36</f>
        <v>0</v>
      </c>
      <c r="V36" s="23"/>
    </row>
    <row r="37" customFormat="false" ht="13.8" hidden="false" customHeight="false" outlineLevel="0" collapsed="false">
      <c r="A37" s="13" t="n">
        <v>36</v>
      </c>
      <c r="B37" s="12" t="s">
        <v>22</v>
      </c>
      <c r="C37" s="13" t="s">
        <v>23</v>
      </c>
      <c r="D37" s="12" t="n">
        <v>4</v>
      </c>
      <c r="E37" s="14" t="n">
        <v>1749</v>
      </c>
      <c r="F37" s="14" t="s">
        <v>24</v>
      </c>
      <c r="G37" s="15" t="s">
        <v>59</v>
      </c>
      <c r="H37" s="15" t="s">
        <v>26</v>
      </c>
      <c r="I37" s="16" t="s">
        <v>32</v>
      </c>
      <c r="J37" s="17" t="n">
        <v>1</v>
      </c>
      <c r="K37" s="18" t="s">
        <v>46</v>
      </c>
      <c r="L37" s="17" t="n">
        <v>10</v>
      </c>
      <c r="M37" s="17"/>
      <c r="N37" s="19"/>
      <c r="O37" s="20" t="n">
        <f aca="false">L37+(0.05*M37)+(N37/240)</f>
        <v>10</v>
      </c>
      <c r="P37" s="21" t="n">
        <v>10</v>
      </c>
      <c r="Q37" s="21"/>
      <c r="R37" s="21"/>
      <c r="S37" s="22" t="n">
        <f aca="false">P37+(Q37*0.05)+(R37/240)</f>
        <v>10</v>
      </c>
      <c r="T37" s="22" t="n">
        <f aca="false">J37*O37</f>
        <v>10</v>
      </c>
      <c r="U37" s="22" t="n">
        <f aca="false">S37-T37</f>
        <v>0</v>
      </c>
      <c r="V37" s="23"/>
    </row>
    <row r="38" customFormat="false" ht="13.8" hidden="false" customHeight="false" outlineLevel="0" collapsed="false">
      <c r="A38" s="13" t="n">
        <v>37</v>
      </c>
      <c r="B38" s="12" t="s">
        <v>22</v>
      </c>
      <c r="C38" s="13" t="s">
        <v>23</v>
      </c>
      <c r="D38" s="12" t="n">
        <v>4</v>
      </c>
      <c r="E38" s="14" t="n">
        <v>1749</v>
      </c>
      <c r="F38" s="14" t="s">
        <v>24</v>
      </c>
      <c r="G38" s="15" t="s">
        <v>60</v>
      </c>
      <c r="H38" s="15" t="s">
        <v>26</v>
      </c>
      <c r="I38" s="16" t="s">
        <v>27</v>
      </c>
      <c r="J38" s="17" t="n">
        <v>41</v>
      </c>
      <c r="K38" s="18" t="s">
        <v>61</v>
      </c>
      <c r="L38" s="17" t="n">
        <v>36</v>
      </c>
      <c r="M38" s="17"/>
      <c r="N38" s="19"/>
      <c r="O38" s="20" t="n">
        <f aca="false">L38+(0.05*M38)+(N38/240)</f>
        <v>36</v>
      </c>
      <c r="P38" s="21" t="n">
        <v>1476</v>
      </c>
      <c r="Q38" s="21"/>
      <c r="R38" s="21"/>
      <c r="S38" s="22" t="n">
        <f aca="false">P38+(Q38*0.05)+(R38/240)</f>
        <v>1476</v>
      </c>
      <c r="T38" s="22" t="n">
        <f aca="false">J38*O38</f>
        <v>1476</v>
      </c>
      <c r="U38" s="22" t="n">
        <f aca="false">S38-T38</f>
        <v>0</v>
      </c>
      <c r="V38" s="23"/>
    </row>
    <row r="39" customFormat="false" ht="14.2" hidden="false" customHeight="false" outlineLevel="0" collapsed="false">
      <c r="A39" s="13" t="n">
        <v>38</v>
      </c>
      <c r="B39" s="12" t="s">
        <v>22</v>
      </c>
      <c r="C39" s="13" t="s">
        <v>23</v>
      </c>
      <c r="D39" s="12" t="n">
        <v>4</v>
      </c>
      <c r="E39" s="14" t="n">
        <v>1749</v>
      </c>
      <c r="F39" s="14" t="s">
        <v>24</v>
      </c>
      <c r="G39" s="15" t="s">
        <v>62</v>
      </c>
      <c r="H39" s="15" t="s">
        <v>26</v>
      </c>
      <c r="I39" s="16" t="s">
        <v>29</v>
      </c>
      <c r="J39" s="17" t="n">
        <v>5.5</v>
      </c>
      <c r="K39" s="18" t="s">
        <v>63</v>
      </c>
      <c r="L39" s="17" t="n">
        <v>12</v>
      </c>
      <c r="M39" s="17"/>
      <c r="N39" s="19"/>
      <c r="O39" s="20" t="n">
        <f aca="false">L39+(0.05*M39)+(N39/240)</f>
        <v>12</v>
      </c>
      <c r="P39" s="21" t="n">
        <v>54</v>
      </c>
      <c r="Q39" s="21"/>
      <c r="R39" s="21"/>
      <c r="S39" s="22" t="n">
        <f aca="false">P39+(Q39*0.05)+(R39/240)</f>
        <v>54</v>
      </c>
      <c r="T39" s="22" t="n">
        <f aca="false">J39*O39</f>
        <v>66</v>
      </c>
      <c r="U39" s="22" t="n">
        <f aca="false">S39-T39</f>
        <v>-12</v>
      </c>
      <c r="V39" s="23" t="s">
        <v>31</v>
      </c>
    </row>
    <row r="40" customFormat="false" ht="13.8" hidden="false" customHeight="false" outlineLevel="0" collapsed="false">
      <c r="A40" s="13" t="n">
        <v>39</v>
      </c>
      <c r="B40" s="12" t="s">
        <v>22</v>
      </c>
      <c r="C40" s="13" t="s">
        <v>23</v>
      </c>
      <c r="D40" s="12" t="n">
        <v>4</v>
      </c>
      <c r="E40" s="14" t="n">
        <v>1749</v>
      </c>
      <c r="F40" s="14" t="s">
        <v>24</v>
      </c>
      <c r="G40" s="15" t="s">
        <v>64</v>
      </c>
      <c r="H40" s="15" t="s">
        <v>26</v>
      </c>
      <c r="I40" s="16" t="s">
        <v>29</v>
      </c>
      <c r="J40" s="17" t="n">
        <v>51</v>
      </c>
      <c r="K40" s="18" t="s">
        <v>35</v>
      </c>
      <c r="L40" s="17"/>
      <c r="M40" s="17" t="n">
        <v>15</v>
      </c>
      <c r="N40" s="19"/>
      <c r="O40" s="20" t="n">
        <f aca="false">L40+(0.05*M40)+(N40/240)</f>
        <v>0.75</v>
      </c>
      <c r="P40" s="21" t="n">
        <v>38</v>
      </c>
      <c r="Q40" s="21" t="n">
        <v>5</v>
      </c>
      <c r="R40" s="21"/>
      <c r="S40" s="22" t="n">
        <f aca="false">P40+(Q40*0.05)+(R40/240)</f>
        <v>38.25</v>
      </c>
      <c r="T40" s="22" t="n">
        <f aca="false">J40*O40</f>
        <v>38.25</v>
      </c>
      <c r="U40" s="22" t="n">
        <f aca="false">S40-T40</f>
        <v>0</v>
      </c>
      <c r="V40" s="23"/>
    </row>
    <row r="41" customFormat="false" ht="13.8" hidden="false" customHeight="false" outlineLevel="0" collapsed="false">
      <c r="A41" s="13" t="n">
        <v>40</v>
      </c>
      <c r="B41" s="12" t="s">
        <v>22</v>
      </c>
      <c r="C41" s="13" t="s">
        <v>23</v>
      </c>
      <c r="D41" s="12" t="n">
        <v>4</v>
      </c>
      <c r="E41" s="14" t="n">
        <v>1749</v>
      </c>
      <c r="F41" s="14" t="s">
        <v>40</v>
      </c>
      <c r="G41" s="15" t="s">
        <v>65</v>
      </c>
      <c r="H41" s="15" t="s">
        <v>26</v>
      </c>
      <c r="I41" s="16" t="s">
        <v>29</v>
      </c>
      <c r="J41" s="17" t="n">
        <v>4</v>
      </c>
      <c r="K41" s="18" t="s">
        <v>61</v>
      </c>
      <c r="L41" s="17" t="n">
        <v>9</v>
      </c>
      <c r="M41" s="17"/>
      <c r="N41" s="19"/>
      <c r="O41" s="20" t="n">
        <f aca="false">L41+(0.05*M41)+(N41/240)</f>
        <v>9</v>
      </c>
      <c r="P41" s="21" t="n">
        <v>36</v>
      </c>
      <c r="Q41" s="21"/>
      <c r="R41" s="21"/>
      <c r="S41" s="22" t="n">
        <f aca="false">P41+(Q41*0.05)+(R41/240)</f>
        <v>36</v>
      </c>
      <c r="T41" s="22" t="n">
        <f aca="false">J41*O41</f>
        <v>36</v>
      </c>
      <c r="U41" s="22" t="n">
        <f aca="false">S41-T41</f>
        <v>0</v>
      </c>
      <c r="V41" s="23"/>
    </row>
    <row r="42" customFormat="false" ht="13.8" hidden="false" customHeight="false" outlineLevel="0" collapsed="false">
      <c r="A42" s="13" t="n">
        <v>41</v>
      </c>
      <c r="B42" s="12" t="s">
        <v>22</v>
      </c>
      <c r="C42" s="13" t="s">
        <v>23</v>
      </c>
      <c r="D42" s="12" t="n">
        <v>4</v>
      </c>
      <c r="E42" s="14" t="n">
        <v>1749</v>
      </c>
      <c r="F42" s="14" t="s">
        <v>40</v>
      </c>
      <c r="G42" s="15" t="s">
        <v>66</v>
      </c>
      <c r="H42" s="15" t="s">
        <v>26</v>
      </c>
      <c r="I42" s="16" t="s">
        <v>32</v>
      </c>
      <c r="J42" s="17" t="n">
        <v>240</v>
      </c>
      <c r="K42" s="18" t="s">
        <v>28</v>
      </c>
      <c r="L42" s="17"/>
      <c r="M42" s="17"/>
      <c r="N42" s="19"/>
      <c r="O42" s="20" t="n">
        <f aca="false">L42+(0.05*M42)+(N42/240)</f>
        <v>0</v>
      </c>
      <c r="P42" s="21"/>
      <c r="Q42" s="21"/>
      <c r="R42" s="21"/>
      <c r="S42" s="22" t="n">
        <f aca="false">P42+(Q42*0.05)+(R42/240)</f>
        <v>0</v>
      </c>
      <c r="T42" s="22" t="n">
        <f aca="false">J42*O42</f>
        <v>0</v>
      </c>
      <c r="U42" s="22" t="n">
        <f aca="false">S42-T42</f>
        <v>0</v>
      </c>
      <c r="V42" s="23"/>
    </row>
    <row r="43" customFormat="false" ht="13.8" hidden="false" customHeight="false" outlineLevel="0" collapsed="false">
      <c r="A43" s="13" t="n">
        <v>42</v>
      </c>
      <c r="B43" s="12" t="s">
        <v>22</v>
      </c>
      <c r="C43" s="13" t="s">
        <v>23</v>
      </c>
      <c r="D43" s="12" t="n">
        <v>4</v>
      </c>
      <c r="E43" s="14" t="n">
        <v>1749</v>
      </c>
      <c r="F43" s="14" t="s">
        <v>40</v>
      </c>
      <c r="G43" s="15" t="s">
        <v>67</v>
      </c>
      <c r="H43" s="15" t="s">
        <v>26</v>
      </c>
      <c r="I43" s="16" t="s">
        <v>68</v>
      </c>
      <c r="J43" s="17" t="n">
        <v>905</v>
      </c>
      <c r="K43" s="18" t="s">
        <v>28</v>
      </c>
      <c r="L43" s="17" t="n">
        <v>3</v>
      </c>
      <c r="M43" s="17"/>
      <c r="N43" s="19"/>
      <c r="O43" s="20" t="n">
        <f aca="false">L43+(0.05*M43)+(N43/240)</f>
        <v>3</v>
      </c>
      <c r="P43" s="21" t="n">
        <v>2715</v>
      </c>
      <c r="Q43" s="21"/>
      <c r="R43" s="21"/>
      <c r="S43" s="22" t="n">
        <f aca="false">P43+(Q43*0.05)+(R43/240)</f>
        <v>2715</v>
      </c>
      <c r="T43" s="22" t="n">
        <f aca="false">J43*O43</f>
        <v>2715</v>
      </c>
      <c r="U43" s="22" t="n">
        <f aca="false">S43-T43</f>
        <v>0</v>
      </c>
      <c r="V43" s="23"/>
    </row>
    <row r="44" customFormat="false" ht="13.8" hidden="false" customHeight="false" outlineLevel="0" collapsed="false">
      <c r="A44" s="13" t="n">
        <v>43</v>
      </c>
      <c r="B44" s="12" t="s">
        <v>22</v>
      </c>
      <c r="C44" s="13" t="s">
        <v>23</v>
      </c>
      <c r="D44" s="12" t="n">
        <v>4</v>
      </c>
      <c r="E44" s="14" t="n">
        <v>1749</v>
      </c>
      <c r="F44" s="14" t="s">
        <v>40</v>
      </c>
      <c r="G44" s="15" t="s">
        <v>67</v>
      </c>
      <c r="H44" s="15" t="s">
        <v>26</v>
      </c>
      <c r="I44" s="16" t="s">
        <v>29</v>
      </c>
      <c r="J44" s="17" t="n">
        <v>71</v>
      </c>
      <c r="K44" s="18" t="s">
        <v>28</v>
      </c>
      <c r="L44" s="17" t="n">
        <v>4</v>
      </c>
      <c r="M44" s="17"/>
      <c r="N44" s="19"/>
      <c r="O44" s="20" t="n">
        <f aca="false">L44+(0.05*M44)+(N44/240)</f>
        <v>4</v>
      </c>
      <c r="P44" s="21" t="n">
        <v>284</v>
      </c>
      <c r="Q44" s="21"/>
      <c r="R44" s="21"/>
      <c r="S44" s="22" t="n">
        <f aca="false">P44+(Q44*0.05)+(R44/240)</f>
        <v>284</v>
      </c>
      <c r="T44" s="22" t="n">
        <f aca="false">J44*O44</f>
        <v>284</v>
      </c>
      <c r="U44" s="22" t="n">
        <f aca="false">S44-T44</f>
        <v>0</v>
      </c>
      <c r="V44" s="23"/>
    </row>
    <row r="45" customFormat="false" ht="13.8" hidden="false" customHeight="false" outlineLevel="0" collapsed="false">
      <c r="A45" s="13" t="n">
        <v>44</v>
      </c>
      <c r="B45" s="12" t="s">
        <v>22</v>
      </c>
      <c r="C45" s="13" t="s">
        <v>23</v>
      </c>
      <c r="D45" s="12" t="n">
        <v>4</v>
      </c>
      <c r="E45" s="14" t="n">
        <v>1749</v>
      </c>
      <c r="F45" s="14" t="s">
        <v>40</v>
      </c>
      <c r="G45" s="15" t="s">
        <v>60</v>
      </c>
      <c r="H45" s="15" t="s">
        <v>26</v>
      </c>
      <c r="I45" s="16" t="s">
        <v>32</v>
      </c>
      <c r="J45" s="17" t="n">
        <v>5</v>
      </c>
      <c r="K45" s="18" t="s">
        <v>28</v>
      </c>
      <c r="L45" s="17" t="n">
        <v>8</v>
      </c>
      <c r="M45" s="17"/>
      <c r="N45" s="19"/>
      <c r="O45" s="20" t="n">
        <f aca="false">L45+(0.05*M45)+(N45/240)</f>
        <v>8</v>
      </c>
      <c r="P45" s="21" t="n">
        <v>40</v>
      </c>
      <c r="Q45" s="21"/>
      <c r="R45" s="21"/>
      <c r="S45" s="22" t="n">
        <f aca="false">P45+(Q45*0.05)+(R45/240)</f>
        <v>40</v>
      </c>
      <c r="T45" s="22" t="n">
        <f aca="false">J45*O45</f>
        <v>40</v>
      </c>
      <c r="U45" s="22" t="n">
        <f aca="false">S45-T45</f>
        <v>0</v>
      </c>
      <c r="V45" s="23"/>
    </row>
    <row r="46" customFormat="false" ht="13.8" hidden="false" customHeight="false" outlineLevel="0" collapsed="false">
      <c r="A46" s="13" t="n">
        <v>45</v>
      </c>
      <c r="B46" s="12" t="s">
        <v>22</v>
      </c>
      <c r="C46" s="13" t="s">
        <v>23</v>
      </c>
      <c r="D46" s="12" t="n">
        <v>4</v>
      </c>
      <c r="E46" s="14" t="n">
        <v>1749</v>
      </c>
      <c r="F46" s="14" t="s">
        <v>40</v>
      </c>
      <c r="G46" s="15" t="s">
        <v>69</v>
      </c>
      <c r="H46" s="15" t="s">
        <v>26</v>
      </c>
      <c r="I46" s="16" t="s">
        <v>50</v>
      </c>
      <c r="J46" s="17" t="n">
        <v>4</v>
      </c>
      <c r="K46" s="18" t="s">
        <v>28</v>
      </c>
      <c r="L46" s="17" t="n">
        <v>16</v>
      </c>
      <c r="M46" s="17"/>
      <c r="N46" s="19"/>
      <c r="O46" s="20" t="n">
        <f aca="false">L46+(0.05*M46)+(N46/240)</f>
        <v>16</v>
      </c>
      <c r="P46" s="21" t="n">
        <v>64</v>
      </c>
      <c r="Q46" s="21"/>
      <c r="R46" s="21"/>
      <c r="S46" s="22" t="n">
        <f aca="false">P46+(Q46*0.05)+(R46/240)</f>
        <v>64</v>
      </c>
      <c r="T46" s="22" t="n">
        <f aca="false">J46*O46</f>
        <v>64</v>
      </c>
      <c r="U46" s="22" t="n">
        <f aca="false">S46-T46</f>
        <v>0</v>
      </c>
      <c r="V46" s="23"/>
    </row>
    <row r="47" customFormat="false" ht="13.8" hidden="false" customHeight="false" outlineLevel="0" collapsed="false">
      <c r="A47" s="13" t="n">
        <v>46</v>
      </c>
      <c r="B47" s="12" t="s">
        <v>22</v>
      </c>
      <c r="C47" s="13" t="s">
        <v>23</v>
      </c>
      <c r="D47" s="12" t="n">
        <v>4</v>
      </c>
      <c r="E47" s="14" t="n">
        <v>1749</v>
      </c>
      <c r="F47" s="14" t="s">
        <v>40</v>
      </c>
      <c r="G47" s="15" t="s">
        <v>70</v>
      </c>
      <c r="H47" s="15" t="s">
        <v>26</v>
      </c>
      <c r="I47" s="16" t="s">
        <v>50</v>
      </c>
      <c r="J47" s="17" t="n">
        <v>62</v>
      </c>
      <c r="K47" s="18" t="s">
        <v>28</v>
      </c>
      <c r="L47" s="17" t="n">
        <v>10</v>
      </c>
      <c r="M47" s="17"/>
      <c r="N47" s="19"/>
      <c r="O47" s="20" t="n">
        <f aca="false">L47+(0.05*M47)+(N47/240)</f>
        <v>10</v>
      </c>
      <c r="P47" s="21" t="n">
        <v>620</v>
      </c>
      <c r="Q47" s="21"/>
      <c r="R47" s="21"/>
      <c r="S47" s="22" t="n">
        <f aca="false">P47+(Q47*0.05)+(R47/240)</f>
        <v>620</v>
      </c>
      <c r="T47" s="22" t="n">
        <f aca="false">J47*O47</f>
        <v>620</v>
      </c>
      <c r="U47" s="22" t="n">
        <f aca="false">S47-T47</f>
        <v>0</v>
      </c>
      <c r="V47" s="23"/>
    </row>
    <row r="48" customFormat="false" ht="13.8" hidden="false" customHeight="false" outlineLevel="0" collapsed="false">
      <c r="A48" s="13" t="n">
        <v>47</v>
      </c>
      <c r="B48" s="12" t="s">
        <v>22</v>
      </c>
      <c r="C48" s="13" t="s">
        <v>23</v>
      </c>
      <c r="D48" s="12" t="n">
        <v>4</v>
      </c>
      <c r="E48" s="14" t="n">
        <v>1749</v>
      </c>
      <c r="F48" s="14" t="s">
        <v>40</v>
      </c>
      <c r="G48" s="15" t="s">
        <v>71</v>
      </c>
      <c r="H48" s="15" t="s">
        <v>26</v>
      </c>
      <c r="I48" s="16" t="s">
        <v>29</v>
      </c>
      <c r="J48" s="17" t="n">
        <v>895</v>
      </c>
      <c r="K48" s="18" t="s">
        <v>28</v>
      </c>
      <c r="L48" s="17" t="n">
        <v>10</v>
      </c>
      <c r="M48" s="17"/>
      <c r="N48" s="19"/>
      <c r="O48" s="20" t="n">
        <f aca="false">L48+(0.05*M48)+(N48/240)</f>
        <v>10</v>
      </c>
      <c r="P48" s="21" t="n">
        <v>8950</v>
      </c>
      <c r="Q48" s="21"/>
      <c r="R48" s="21"/>
      <c r="S48" s="22" t="n">
        <f aca="false">P48+(Q48*0.05)+(R48/240)</f>
        <v>8950</v>
      </c>
      <c r="T48" s="22" t="n">
        <f aca="false">J48*O48</f>
        <v>8950</v>
      </c>
      <c r="U48" s="22" t="n">
        <f aca="false">S48-T48</f>
        <v>0</v>
      </c>
      <c r="V48" s="23"/>
    </row>
    <row r="49" customFormat="false" ht="13.8" hidden="false" customHeight="false" outlineLevel="0" collapsed="false">
      <c r="A49" s="13" t="n">
        <v>48</v>
      </c>
      <c r="B49" s="12" t="s">
        <v>22</v>
      </c>
      <c r="C49" s="13" t="s">
        <v>23</v>
      </c>
      <c r="D49" s="12" t="n">
        <v>4</v>
      </c>
      <c r="E49" s="14" t="n">
        <v>1749</v>
      </c>
      <c r="F49" s="14" t="s">
        <v>40</v>
      </c>
      <c r="G49" s="15" t="s">
        <v>71</v>
      </c>
      <c r="H49" s="15" t="s">
        <v>26</v>
      </c>
      <c r="I49" s="16" t="s">
        <v>29</v>
      </c>
      <c r="J49" s="17" t="n">
        <v>1</v>
      </c>
      <c r="K49" s="18" t="s">
        <v>46</v>
      </c>
      <c r="L49" s="17" t="n">
        <v>150</v>
      </c>
      <c r="M49" s="17"/>
      <c r="N49" s="19"/>
      <c r="O49" s="20" t="n">
        <f aca="false">L49+(0.05*M49)+(N49/240)</f>
        <v>150</v>
      </c>
      <c r="P49" s="21" t="n">
        <v>150</v>
      </c>
      <c r="Q49" s="21"/>
      <c r="R49" s="21"/>
      <c r="S49" s="22" t="n">
        <f aca="false">P49+(Q49*0.05)+(R49/240)</f>
        <v>150</v>
      </c>
      <c r="T49" s="22" t="n">
        <f aca="false">J49*O49</f>
        <v>150</v>
      </c>
      <c r="U49" s="22" t="n">
        <f aca="false">S49-T49</f>
        <v>0</v>
      </c>
      <c r="V49" s="23"/>
    </row>
    <row r="50" customFormat="false" ht="13.8" hidden="false" customHeight="false" outlineLevel="0" collapsed="false">
      <c r="A50" s="13" t="n">
        <v>49</v>
      </c>
      <c r="B50" s="12" t="s">
        <v>22</v>
      </c>
      <c r="C50" s="13" t="s">
        <v>23</v>
      </c>
      <c r="D50" s="12" t="n">
        <v>4</v>
      </c>
      <c r="E50" s="14" t="n">
        <v>1749</v>
      </c>
      <c r="F50" s="14" t="s">
        <v>40</v>
      </c>
      <c r="G50" s="15" t="s">
        <v>71</v>
      </c>
      <c r="H50" s="15" t="s">
        <v>26</v>
      </c>
      <c r="I50" s="16" t="s">
        <v>32</v>
      </c>
      <c r="J50" s="17" t="n">
        <v>9</v>
      </c>
      <c r="K50" s="18" t="s">
        <v>28</v>
      </c>
      <c r="L50" s="17" t="n">
        <v>10</v>
      </c>
      <c r="M50" s="17"/>
      <c r="N50" s="19"/>
      <c r="O50" s="20" t="n">
        <f aca="false">L50+(0.05*M50)+(N50/240)</f>
        <v>10</v>
      </c>
      <c r="P50" s="21" t="n">
        <v>90</v>
      </c>
      <c r="Q50" s="21"/>
      <c r="R50" s="21"/>
      <c r="S50" s="22" t="n">
        <f aca="false">P50+(Q50*0.05)+(R50/240)</f>
        <v>90</v>
      </c>
      <c r="T50" s="22" t="n">
        <f aca="false">J50*O50</f>
        <v>90</v>
      </c>
      <c r="U50" s="22" t="n">
        <f aca="false">S50-T50</f>
        <v>0</v>
      </c>
      <c r="V50" s="23"/>
    </row>
    <row r="51" customFormat="false" ht="13.8" hidden="false" customHeight="false" outlineLevel="0" collapsed="false">
      <c r="A51" s="13" t="n">
        <v>50</v>
      </c>
      <c r="B51" s="12" t="s">
        <v>22</v>
      </c>
      <c r="C51" s="13" t="s">
        <v>23</v>
      </c>
      <c r="D51" s="12" t="n">
        <v>4</v>
      </c>
      <c r="E51" s="14" t="n">
        <v>1749</v>
      </c>
      <c r="F51" s="14" t="s">
        <v>40</v>
      </c>
      <c r="G51" s="15" t="s">
        <v>71</v>
      </c>
      <c r="H51" s="15" t="s">
        <v>26</v>
      </c>
      <c r="I51" s="16" t="s">
        <v>50</v>
      </c>
      <c r="J51" s="17" t="n">
        <v>130</v>
      </c>
      <c r="K51" s="18" t="s">
        <v>28</v>
      </c>
      <c r="L51" s="17" t="n">
        <v>3</v>
      </c>
      <c r="M51" s="17"/>
      <c r="N51" s="19"/>
      <c r="O51" s="20" t="n">
        <f aca="false">L51+(0.05*M51)+(N51/240)</f>
        <v>3</v>
      </c>
      <c r="P51" s="21" t="n">
        <v>390</v>
      </c>
      <c r="Q51" s="21"/>
      <c r="R51" s="21"/>
      <c r="S51" s="22" t="n">
        <f aca="false">P51+(Q51*0.05)+(R51/240)</f>
        <v>390</v>
      </c>
      <c r="T51" s="22" t="n">
        <f aca="false">J51*O51</f>
        <v>390</v>
      </c>
      <c r="U51" s="22" t="n">
        <f aca="false">S51-T51</f>
        <v>0</v>
      </c>
      <c r="V51" s="23"/>
    </row>
    <row r="52" customFormat="false" ht="13.8" hidden="false" customHeight="false" outlineLevel="0" collapsed="false">
      <c r="A52" s="13" t="n">
        <v>51</v>
      </c>
      <c r="B52" s="12" t="s">
        <v>22</v>
      </c>
      <c r="C52" s="13" t="s">
        <v>23</v>
      </c>
      <c r="D52" s="12" t="n">
        <v>4</v>
      </c>
      <c r="E52" s="14" t="n">
        <v>1749</v>
      </c>
      <c r="F52" s="14" t="s">
        <v>40</v>
      </c>
      <c r="G52" s="15" t="s">
        <v>71</v>
      </c>
      <c r="H52" s="15" t="s">
        <v>26</v>
      </c>
      <c r="I52" s="16" t="s">
        <v>72</v>
      </c>
      <c r="J52" s="17" t="n">
        <v>1</v>
      </c>
      <c r="K52" s="18" t="s">
        <v>46</v>
      </c>
      <c r="L52" s="17" t="n">
        <v>106</v>
      </c>
      <c r="M52" s="17"/>
      <c r="N52" s="19"/>
      <c r="O52" s="20" t="n">
        <f aca="false">L52+(0.05*M52)+(N52/240)</f>
        <v>106</v>
      </c>
      <c r="P52" s="21" t="n">
        <v>106</v>
      </c>
      <c r="Q52" s="21"/>
      <c r="R52" s="21"/>
      <c r="S52" s="22" t="n">
        <f aca="false">P52+(Q52*0.05)+(R52/240)</f>
        <v>106</v>
      </c>
      <c r="T52" s="22" t="n">
        <f aca="false">J52*O52</f>
        <v>106</v>
      </c>
      <c r="U52" s="22" t="n">
        <f aca="false">S52-T52</f>
        <v>0</v>
      </c>
      <c r="V52" s="23"/>
    </row>
    <row r="53" customFormat="false" ht="13.8" hidden="false" customHeight="false" outlineLevel="0" collapsed="false">
      <c r="A53" s="13" t="n">
        <v>52</v>
      </c>
      <c r="B53" s="12" t="s">
        <v>22</v>
      </c>
      <c r="C53" s="13" t="s">
        <v>23</v>
      </c>
      <c r="D53" s="12" t="n">
        <v>4</v>
      </c>
      <c r="E53" s="14" t="n">
        <v>1749</v>
      </c>
      <c r="F53" s="14" t="s">
        <v>40</v>
      </c>
      <c r="G53" s="15" t="s">
        <v>73</v>
      </c>
      <c r="H53" s="15" t="s">
        <v>26</v>
      </c>
      <c r="I53" s="16" t="s">
        <v>29</v>
      </c>
      <c r="J53" s="17" t="n">
        <v>6</v>
      </c>
      <c r="K53" s="18" t="s">
        <v>28</v>
      </c>
      <c r="L53" s="17" t="n">
        <v>10</v>
      </c>
      <c r="M53" s="17"/>
      <c r="N53" s="19"/>
      <c r="O53" s="20" t="n">
        <f aca="false">L53+(0.05*M53)+(N53/240)</f>
        <v>10</v>
      </c>
      <c r="P53" s="21" t="n">
        <v>60</v>
      </c>
      <c r="Q53" s="21"/>
      <c r="R53" s="21"/>
      <c r="S53" s="22" t="n">
        <f aca="false">P53+(Q53*0.05)+(R53/240)</f>
        <v>60</v>
      </c>
      <c r="T53" s="22" t="n">
        <f aca="false">J53*O53</f>
        <v>60</v>
      </c>
      <c r="U53" s="22" t="n">
        <f aca="false">S53-T53</f>
        <v>0</v>
      </c>
      <c r="V53" s="23"/>
    </row>
    <row r="54" customFormat="false" ht="13.8" hidden="false" customHeight="false" outlineLevel="0" collapsed="false">
      <c r="A54" s="13" t="n">
        <v>53</v>
      </c>
      <c r="B54" s="12" t="s">
        <v>22</v>
      </c>
      <c r="C54" s="13" t="s">
        <v>23</v>
      </c>
      <c r="D54" s="12" t="n">
        <v>4</v>
      </c>
      <c r="E54" s="14" t="n">
        <v>1749</v>
      </c>
      <c r="F54" s="14" t="s">
        <v>40</v>
      </c>
      <c r="G54" s="15" t="s">
        <v>74</v>
      </c>
      <c r="H54" s="15" t="s">
        <v>26</v>
      </c>
      <c r="I54" s="16" t="s">
        <v>27</v>
      </c>
      <c r="J54" s="17" t="n">
        <v>6</v>
      </c>
      <c r="K54" s="18" t="s">
        <v>28</v>
      </c>
      <c r="L54" s="17" t="n">
        <v>40</v>
      </c>
      <c r="M54" s="17"/>
      <c r="N54" s="19"/>
      <c r="O54" s="20" t="n">
        <f aca="false">L54+(0.05*M54)+(N54/240)</f>
        <v>40</v>
      </c>
      <c r="P54" s="21" t="n">
        <v>240</v>
      </c>
      <c r="Q54" s="21"/>
      <c r="R54" s="21"/>
      <c r="S54" s="22" t="n">
        <f aca="false">P54+(Q54*0.05)+(R54/240)</f>
        <v>240</v>
      </c>
      <c r="T54" s="22" t="n">
        <f aca="false">J54*O54</f>
        <v>240</v>
      </c>
      <c r="U54" s="22" t="n">
        <f aca="false">S54-T54</f>
        <v>0</v>
      </c>
      <c r="V54" s="23"/>
    </row>
    <row r="55" customFormat="false" ht="13.8" hidden="false" customHeight="false" outlineLevel="0" collapsed="false">
      <c r="A55" s="13" t="n">
        <v>54</v>
      </c>
      <c r="B55" s="12" t="s">
        <v>22</v>
      </c>
      <c r="C55" s="13" t="s">
        <v>23</v>
      </c>
      <c r="D55" s="12" t="n">
        <v>4</v>
      </c>
      <c r="E55" s="14" t="n">
        <v>1749</v>
      </c>
      <c r="F55" s="14" t="s">
        <v>40</v>
      </c>
      <c r="G55" s="15" t="s">
        <v>74</v>
      </c>
      <c r="H55" s="15" t="s">
        <v>26</v>
      </c>
      <c r="I55" s="16" t="s">
        <v>29</v>
      </c>
      <c r="J55" s="17" t="n">
        <f aca="false">886+(3/8)</f>
        <v>886.375</v>
      </c>
      <c r="K55" s="18" t="s">
        <v>28</v>
      </c>
      <c r="L55" s="17" t="n">
        <v>40</v>
      </c>
      <c r="M55" s="17"/>
      <c r="N55" s="19"/>
      <c r="O55" s="20" t="n">
        <f aca="false">L55+(0.05*M55)+(N55/240)</f>
        <v>40</v>
      </c>
      <c r="P55" s="21" t="n">
        <v>35455</v>
      </c>
      <c r="Q55" s="21"/>
      <c r="R55" s="21"/>
      <c r="S55" s="22" t="n">
        <f aca="false">P55+(Q55*0.05)+(R55/240)</f>
        <v>35455</v>
      </c>
      <c r="T55" s="22" t="n">
        <f aca="false">J55*O55</f>
        <v>35455</v>
      </c>
      <c r="U55" s="22" t="n">
        <f aca="false">S55-T55</f>
        <v>0</v>
      </c>
      <c r="V55" s="23"/>
    </row>
    <row r="56" customFormat="false" ht="13.8" hidden="false" customHeight="false" outlineLevel="0" collapsed="false">
      <c r="A56" s="13" t="n">
        <v>55</v>
      </c>
      <c r="B56" s="12" t="s">
        <v>22</v>
      </c>
      <c r="C56" s="13" t="s">
        <v>23</v>
      </c>
      <c r="D56" s="12" t="n">
        <v>4</v>
      </c>
      <c r="E56" s="14" t="n">
        <v>1749</v>
      </c>
      <c r="F56" s="14" t="s">
        <v>40</v>
      </c>
      <c r="G56" s="15" t="s">
        <v>74</v>
      </c>
      <c r="H56" s="15" t="s">
        <v>26</v>
      </c>
      <c r="I56" s="16" t="s">
        <v>30</v>
      </c>
      <c r="J56" s="17" t="n">
        <v>19.5</v>
      </c>
      <c r="K56" s="18" t="s">
        <v>28</v>
      </c>
      <c r="L56" s="17" t="n">
        <v>40</v>
      </c>
      <c r="M56" s="17"/>
      <c r="N56" s="19"/>
      <c r="O56" s="20" t="n">
        <f aca="false">L56+(0.05*M56)+(N56/240)</f>
        <v>40</v>
      </c>
      <c r="P56" s="21" t="n">
        <v>780</v>
      </c>
      <c r="Q56" s="21"/>
      <c r="R56" s="21"/>
      <c r="S56" s="22" t="n">
        <f aca="false">P56+(Q56*0.05)+(R56/240)</f>
        <v>780</v>
      </c>
      <c r="T56" s="22" t="n">
        <f aca="false">J56*O56</f>
        <v>780</v>
      </c>
      <c r="U56" s="22" t="n">
        <f aca="false">S56-T56</f>
        <v>0</v>
      </c>
      <c r="V56" s="23"/>
    </row>
    <row r="57" customFormat="false" ht="13.8" hidden="false" customHeight="false" outlineLevel="0" collapsed="false">
      <c r="A57" s="13" t="n">
        <v>56</v>
      </c>
      <c r="B57" s="12" t="s">
        <v>22</v>
      </c>
      <c r="C57" s="13" t="s">
        <v>23</v>
      </c>
      <c r="D57" s="12" t="n">
        <v>4</v>
      </c>
      <c r="E57" s="14" t="n">
        <v>1749</v>
      </c>
      <c r="F57" s="14" t="s">
        <v>40</v>
      </c>
      <c r="G57" s="15" t="s">
        <v>74</v>
      </c>
      <c r="H57" s="15" t="s">
        <v>26</v>
      </c>
      <c r="I57" s="16" t="s">
        <v>32</v>
      </c>
      <c r="J57" s="17" t="n">
        <v>20</v>
      </c>
      <c r="K57" s="18" t="s">
        <v>28</v>
      </c>
      <c r="L57" s="17" t="n">
        <v>40</v>
      </c>
      <c r="M57" s="17"/>
      <c r="N57" s="19"/>
      <c r="O57" s="20" t="n">
        <f aca="false">L57+(0.05*M57)+(N57/240)</f>
        <v>40</v>
      </c>
      <c r="P57" s="21" t="n">
        <v>800</v>
      </c>
      <c r="Q57" s="21"/>
      <c r="R57" s="21"/>
      <c r="S57" s="22" t="n">
        <f aca="false">P57+(Q57*0.05)+(R57/240)</f>
        <v>800</v>
      </c>
      <c r="T57" s="22" t="n">
        <f aca="false">J57*O57</f>
        <v>800</v>
      </c>
      <c r="U57" s="22" t="n">
        <f aca="false">S57-T57</f>
        <v>0</v>
      </c>
      <c r="V57" s="23"/>
    </row>
    <row r="58" customFormat="false" ht="13.8" hidden="false" customHeight="false" outlineLevel="0" collapsed="false">
      <c r="A58" s="13" t="n">
        <v>57</v>
      </c>
      <c r="B58" s="12" t="s">
        <v>22</v>
      </c>
      <c r="C58" s="13" t="s">
        <v>23</v>
      </c>
      <c r="D58" s="12" t="n">
        <v>4</v>
      </c>
      <c r="E58" s="14" t="n">
        <v>1749</v>
      </c>
      <c r="F58" s="14" t="s">
        <v>40</v>
      </c>
      <c r="G58" s="15" t="s">
        <v>74</v>
      </c>
      <c r="H58" s="15" t="s">
        <v>26</v>
      </c>
      <c r="I58" s="16" t="s">
        <v>50</v>
      </c>
      <c r="J58" s="17" t="n">
        <f aca="false">11826+(3/4)</f>
        <v>11826.75</v>
      </c>
      <c r="K58" s="18" t="s">
        <v>28</v>
      </c>
      <c r="L58" s="17" t="n">
        <v>40</v>
      </c>
      <c r="M58" s="17"/>
      <c r="N58" s="19"/>
      <c r="O58" s="20" t="n">
        <f aca="false">L58+(0.05*M58)+(N58/240)</f>
        <v>40</v>
      </c>
      <c r="P58" s="21" t="n">
        <v>473070</v>
      </c>
      <c r="Q58" s="21"/>
      <c r="R58" s="21"/>
      <c r="S58" s="22" t="n">
        <f aca="false">P58+(Q58*0.05)+(R58/240)</f>
        <v>473070</v>
      </c>
      <c r="T58" s="22" t="n">
        <f aca="false">J58*O58</f>
        <v>473070</v>
      </c>
      <c r="U58" s="22" t="n">
        <f aca="false">S58-T58</f>
        <v>0</v>
      </c>
      <c r="V58" s="23"/>
    </row>
    <row r="59" customFormat="false" ht="13.8" hidden="false" customHeight="false" outlineLevel="0" collapsed="false">
      <c r="A59" s="13" t="n">
        <v>58</v>
      </c>
      <c r="B59" s="12" t="s">
        <v>22</v>
      </c>
      <c r="C59" s="13" t="s">
        <v>23</v>
      </c>
      <c r="D59" s="12" t="n">
        <v>4</v>
      </c>
      <c r="E59" s="14" t="n">
        <v>1749</v>
      </c>
      <c r="F59" s="14" t="s">
        <v>40</v>
      </c>
      <c r="G59" s="15" t="s">
        <v>64</v>
      </c>
      <c r="H59" s="15" t="s">
        <v>26</v>
      </c>
      <c r="I59" s="16" t="s">
        <v>29</v>
      </c>
      <c r="J59" s="17" t="n">
        <v>1</v>
      </c>
      <c r="K59" s="18" t="s">
        <v>75</v>
      </c>
      <c r="L59" s="17" t="n">
        <v>8</v>
      </c>
      <c r="M59" s="17"/>
      <c r="N59" s="19"/>
      <c r="O59" s="20" t="n">
        <f aca="false">L59+(0.05*M59)+(N59/240)</f>
        <v>8</v>
      </c>
      <c r="P59" s="21" t="n">
        <v>8</v>
      </c>
      <c r="Q59" s="21"/>
      <c r="R59" s="21"/>
      <c r="S59" s="22" t="n">
        <f aca="false">P59+(Q59*0.05)+(R59/240)</f>
        <v>8</v>
      </c>
      <c r="T59" s="22" t="n">
        <f aca="false">J59*O59</f>
        <v>8</v>
      </c>
      <c r="U59" s="22" t="n">
        <f aca="false">S59-T59</f>
        <v>0</v>
      </c>
      <c r="V59" s="23"/>
    </row>
    <row r="60" customFormat="false" ht="13.8" hidden="false" customHeight="false" outlineLevel="0" collapsed="false">
      <c r="A60" s="13" t="n">
        <v>59</v>
      </c>
      <c r="B60" s="12" t="s">
        <v>22</v>
      </c>
      <c r="C60" s="13" t="s">
        <v>23</v>
      </c>
      <c r="D60" s="12" t="n">
        <v>5</v>
      </c>
      <c r="E60" s="14" t="n">
        <v>1749</v>
      </c>
      <c r="F60" s="14" t="s">
        <v>24</v>
      </c>
      <c r="G60" s="15" t="s">
        <v>76</v>
      </c>
      <c r="H60" s="15" t="s">
        <v>26</v>
      </c>
      <c r="I60" s="16" t="s">
        <v>29</v>
      </c>
      <c r="J60" s="17" t="n">
        <v>82</v>
      </c>
      <c r="K60" s="18" t="s">
        <v>35</v>
      </c>
      <c r="L60" s="17" t="n">
        <v>150</v>
      </c>
      <c r="M60" s="17"/>
      <c r="N60" s="19"/>
      <c r="O60" s="20" t="n">
        <f aca="false">L60+(0.05*M60)+(N60/240)</f>
        <v>150</v>
      </c>
      <c r="P60" s="21" t="n">
        <v>12300</v>
      </c>
      <c r="Q60" s="21"/>
      <c r="R60" s="21"/>
      <c r="S60" s="22" t="n">
        <f aca="false">P60+(Q60*0.05)+(R60/240)</f>
        <v>12300</v>
      </c>
      <c r="T60" s="22" t="n">
        <f aca="false">J60*O60</f>
        <v>12300</v>
      </c>
      <c r="U60" s="22" t="n">
        <f aca="false">S60-T60</f>
        <v>0</v>
      </c>
      <c r="V60" s="23"/>
    </row>
    <row r="61" customFormat="false" ht="13.8" hidden="false" customHeight="false" outlineLevel="0" collapsed="false">
      <c r="A61" s="13" t="n">
        <v>60</v>
      </c>
      <c r="B61" s="12" t="s">
        <v>22</v>
      </c>
      <c r="C61" s="13" t="s">
        <v>23</v>
      </c>
      <c r="D61" s="12" t="n">
        <v>5</v>
      </c>
      <c r="E61" s="14" t="n">
        <v>1749</v>
      </c>
      <c r="F61" s="14" t="s">
        <v>24</v>
      </c>
      <c r="G61" s="15" t="s">
        <v>76</v>
      </c>
      <c r="H61" s="15" t="s">
        <v>26</v>
      </c>
      <c r="I61" s="16" t="s">
        <v>30</v>
      </c>
      <c r="J61" s="17" t="n">
        <v>51</v>
      </c>
      <c r="K61" s="18" t="s">
        <v>28</v>
      </c>
      <c r="L61" s="17" t="n">
        <v>150</v>
      </c>
      <c r="M61" s="17"/>
      <c r="N61" s="19"/>
      <c r="O61" s="20" t="n">
        <f aca="false">L61+(0.05*M61)+(N61/240)</f>
        <v>150</v>
      </c>
      <c r="P61" s="21" t="n">
        <v>7650</v>
      </c>
      <c r="Q61" s="21"/>
      <c r="R61" s="21"/>
      <c r="S61" s="22" t="n">
        <f aca="false">P61+(Q61*0.05)+(R61/240)</f>
        <v>7650</v>
      </c>
      <c r="T61" s="22" t="n">
        <f aca="false">J61*O61</f>
        <v>7650</v>
      </c>
      <c r="U61" s="22" t="n">
        <f aca="false">S61-T61</f>
        <v>0</v>
      </c>
      <c r="V61" s="23"/>
    </row>
    <row r="62" customFormat="false" ht="13.8" hidden="false" customHeight="false" outlineLevel="0" collapsed="false">
      <c r="A62" s="13" t="n">
        <v>61</v>
      </c>
      <c r="B62" s="12" t="s">
        <v>22</v>
      </c>
      <c r="C62" s="13" t="s">
        <v>23</v>
      </c>
      <c r="D62" s="12" t="n">
        <v>5</v>
      </c>
      <c r="E62" s="14" t="n">
        <v>1749</v>
      </c>
      <c r="F62" s="14" t="s">
        <v>24</v>
      </c>
      <c r="G62" s="15" t="s">
        <v>76</v>
      </c>
      <c r="H62" s="15" t="s">
        <v>26</v>
      </c>
      <c r="I62" s="16" t="s">
        <v>32</v>
      </c>
      <c r="J62" s="17" t="n">
        <v>6</v>
      </c>
      <c r="K62" s="18" t="s">
        <v>28</v>
      </c>
      <c r="L62" s="17" t="n">
        <v>150</v>
      </c>
      <c r="M62" s="17"/>
      <c r="N62" s="19"/>
      <c r="O62" s="20" t="n">
        <f aca="false">L62+(0.05*M62)+(N62/240)</f>
        <v>150</v>
      </c>
      <c r="P62" s="21" t="n">
        <v>900</v>
      </c>
      <c r="Q62" s="21"/>
      <c r="R62" s="21"/>
      <c r="S62" s="22" t="n">
        <f aca="false">P62+(Q62*0.05)+(R62/240)</f>
        <v>900</v>
      </c>
      <c r="T62" s="22" t="n">
        <f aca="false">J62*O62</f>
        <v>900</v>
      </c>
      <c r="U62" s="22" t="n">
        <f aca="false">S62-T62</f>
        <v>0</v>
      </c>
      <c r="V62" s="23"/>
    </row>
    <row r="63" customFormat="false" ht="13.8" hidden="false" customHeight="false" outlineLevel="0" collapsed="false">
      <c r="A63" s="13" t="n">
        <v>62</v>
      </c>
      <c r="B63" s="12" t="s">
        <v>22</v>
      </c>
      <c r="C63" s="13" t="s">
        <v>23</v>
      </c>
      <c r="D63" s="12" t="n">
        <v>5</v>
      </c>
      <c r="E63" s="14" t="n">
        <v>1749</v>
      </c>
      <c r="F63" s="14" t="s">
        <v>24</v>
      </c>
      <c r="G63" s="15" t="s">
        <v>77</v>
      </c>
      <c r="H63" s="15" t="s">
        <v>26</v>
      </c>
      <c r="I63" s="16" t="s">
        <v>29</v>
      </c>
      <c r="J63" s="17" t="n">
        <v>10</v>
      </c>
      <c r="K63" s="18" t="s">
        <v>28</v>
      </c>
      <c r="L63" s="17"/>
      <c r="M63" s="17" t="n">
        <v>7</v>
      </c>
      <c r="N63" s="19"/>
      <c r="O63" s="20" t="n">
        <f aca="false">L63+(0.05*M63)+(N63/240)</f>
        <v>0.35</v>
      </c>
      <c r="P63" s="21" t="n">
        <v>3</v>
      </c>
      <c r="Q63" s="21" t="n">
        <v>10</v>
      </c>
      <c r="R63" s="21"/>
      <c r="S63" s="22" t="n">
        <f aca="false">P63+(Q63*0.05)+(R63/240)</f>
        <v>3.5</v>
      </c>
      <c r="T63" s="22" t="n">
        <f aca="false">J63*O63</f>
        <v>3.5</v>
      </c>
      <c r="U63" s="22" t="n">
        <f aca="false">S63-T63</f>
        <v>0</v>
      </c>
      <c r="V63" s="23"/>
    </row>
    <row r="64" customFormat="false" ht="13.8" hidden="false" customHeight="false" outlineLevel="0" collapsed="false">
      <c r="A64" s="13" t="n">
        <v>63</v>
      </c>
      <c r="B64" s="12" t="s">
        <v>22</v>
      </c>
      <c r="C64" s="13" t="s">
        <v>23</v>
      </c>
      <c r="D64" s="12" t="n">
        <v>5</v>
      </c>
      <c r="E64" s="14" t="n">
        <v>1749</v>
      </c>
      <c r="F64" s="14" t="s">
        <v>24</v>
      </c>
      <c r="G64" s="15" t="s">
        <v>77</v>
      </c>
      <c r="H64" s="15" t="s">
        <v>26</v>
      </c>
      <c r="I64" s="16" t="s">
        <v>30</v>
      </c>
      <c r="J64" s="17" t="n">
        <v>36</v>
      </c>
      <c r="K64" s="18" t="s">
        <v>28</v>
      </c>
      <c r="L64" s="17"/>
      <c r="M64" s="17" t="n">
        <v>7</v>
      </c>
      <c r="N64" s="19"/>
      <c r="O64" s="20" t="n">
        <f aca="false">L64+(0.05*M64)+(N64/240)</f>
        <v>0.35</v>
      </c>
      <c r="P64" s="21" t="n">
        <v>12</v>
      </c>
      <c r="Q64" s="21" t="n">
        <v>12</v>
      </c>
      <c r="R64" s="21"/>
      <c r="S64" s="22" t="n">
        <f aca="false">P64+(Q64*0.05)+(R64/240)</f>
        <v>12.6</v>
      </c>
      <c r="T64" s="22" t="n">
        <f aca="false">J64*O64</f>
        <v>12.6</v>
      </c>
      <c r="U64" s="22" t="n">
        <f aca="false">S64-T64</f>
        <v>0</v>
      </c>
      <c r="V64" s="23"/>
    </row>
    <row r="65" customFormat="false" ht="13.8" hidden="false" customHeight="false" outlineLevel="0" collapsed="false">
      <c r="A65" s="13" t="n">
        <v>64</v>
      </c>
      <c r="B65" s="12" t="s">
        <v>22</v>
      </c>
      <c r="C65" s="13" t="s">
        <v>23</v>
      </c>
      <c r="D65" s="12" t="n">
        <v>5</v>
      </c>
      <c r="E65" s="14" t="n">
        <v>1749</v>
      </c>
      <c r="F65" s="14" t="s">
        <v>24</v>
      </c>
      <c r="G65" s="15" t="s">
        <v>78</v>
      </c>
      <c r="H65" s="15" t="s">
        <v>26</v>
      </c>
      <c r="I65" s="16" t="s">
        <v>29</v>
      </c>
      <c r="J65" s="17" t="n">
        <v>12</v>
      </c>
      <c r="K65" s="18" t="s">
        <v>79</v>
      </c>
      <c r="L65" s="17"/>
      <c r="M65" s="17" t="n">
        <v>5</v>
      </c>
      <c r="N65" s="19"/>
      <c r="O65" s="20" t="n">
        <f aca="false">L65+(0.05*M65)+(N65/240)</f>
        <v>0.25</v>
      </c>
      <c r="P65" s="21" t="n">
        <v>3</v>
      </c>
      <c r="Q65" s="21"/>
      <c r="R65" s="21"/>
      <c r="S65" s="22" t="n">
        <f aca="false">P65+(Q65*0.05)+(R65/240)</f>
        <v>3</v>
      </c>
      <c r="T65" s="22" t="n">
        <f aca="false">J65*O65</f>
        <v>3</v>
      </c>
      <c r="U65" s="22" t="n">
        <f aca="false">S65-T65</f>
        <v>0</v>
      </c>
      <c r="V65" s="23"/>
    </row>
    <row r="66" customFormat="false" ht="13.8" hidden="false" customHeight="false" outlineLevel="0" collapsed="false">
      <c r="A66" s="13" t="n">
        <v>65</v>
      </c>
      <c r="B66" s="12" t="s">
        <v>22</v>
      </c>
      <c r="C66" s="13" t="s">
        <v>23</v>
      </c>
      <c r="D66" s="12" t="n">
        <v>5</v>
      </c>
      <c r="E66" s="14" t="n">
        <v>1749</v>
      </c>
      <c r="F66" s="14" t="s">
        <v>24</v>
      </c>
      <c r="G66" s="15" t="s">
        <v>80</v>
      </c>
      <c r="H66" s="15" t="s">
        <v>26</v>
      </c>
      <c r="I66" s="16" t="s">
        <v>29</v>
      </c>
      <c r="J66" s="17" t="n">
        <v>1</v>
      </c>
      <c r="K66" s="18" t="s">
        <v>46</v>
      </c>
      <c r="L66" s="17" t="n">
        <v>300</v>
      </c>
      <c r="M66" s="17"/>
      <c r="N66" s="19"/>
      <c r="O66" s="20" t="n">
        <f aca="false">L66+(0.05*M66)+(N66/240)</f>
        <v>300</v>
      </c>
      <c r="P66" s="21" t="n">
        <v>300</v>
      </c>
      <c r="Q66" s="21"/>
      <c r="R66" s="21"/>
      <c r="S66" s="22" t="n">
        <f aca="false">P66+(Q66*0.05)+(R66/240)</f>
        <v>300</v>
      </c>
      <c r="T66" s="22" t="n">
        <f aca="false">J66*O66</f>
        <v>300</v>
      </c>
      <c r="U66" s="22" t="n">
        <f aca="false">S66-T66</f>
        <v>0</v>
      </c>
      <c r="V66" s="23"/>
    </row>
    <row r="67" customFormat="false" ht="13.8" hidden="false" customHeight="false" outlineLevel="0" collapsed="false">
      <c r="A67" s="13" t="n">
        <v>66</v>
      </c>
      <c r="B67" s="12" t="s">
        <v>22</v>
      </c>
      <c r="C67" s="13" t="s">
        <v>23</v>
      </c>
      <c r="D67" s="12" t="n">
        <v>5</v>
      </c>
      <c r="E67" s="14" t="n">
        <v>1749</v>
      </c>
      <c r="F67" s="14" t="s">
        <v>24</v>
      </c>
      <c r="G67" s="15" t="s">
        <v>81</v>
      </c>
      <c r="H67" s="15" t="s">
        <v>26</v>
      </c>
      <c r="I67" s="16" t="s">
        <v>27</v>
      </c>
      <c r="J67" s="17" t="n">
        <v>160</v>
      </c>
      <c r="K67" s="18" t="s">
        <v>28</v>
      </c>
      <c r="L67" s="17" t="n">
        <v>5</v>
      </c>
      <c r="M67" s="17"/>
      <c r="N67" s="19"/>
      <c r="O67" s="20" t="n">
        <f aca="false">L67+(0.05*M67)+(N67/240)</f>
        <v>5</v>
      </c>
      <c r="P67" s="21" t="n">
        <v>800</v>
      </c>
      <c r="Q67" s="21"/>
      <c r="R67" s="21"/>
      <c r="S67" s="22" t="n">
        <f aca="false">P67+(Q67*0.05)+(R67/240)</f>
        <v>800</v>
      </c>
      <c r="T67" s="22" t="n">
        <f aca="false">J67*O67</f>
        <v>800</v>
      </c>
      <c r="U67" s="22" t="n">
        <f aca="false">S67-T67</f>
        <v>0</v>
      </c>
      <c r="V67" s="23"/>
    </row>
    <row r="68" customFormat="false" ht="13.8" hidden="false" customHeight="false" outlineLevel="0" collapsed="false">
      <c r="A68" s="13" t="n">
        <v>67</v>
      </c>
      <c r="B68" s="12" t="s">
        <v>22</v>
      </c>
      <c r="C68" s="13" t="s">
        <v>23</v>
      </c>
      <c r="D68" s="12" t="n">
        <v>5</v>
      </c>
      <c r="E68" s="14" t="n">
        <v>1749</v>
      </c>
      <c r="F68" s="14" t="s">
        <v>24</v>
      </c>
      <c r="G68" s="15" t="s">
        <v>81</v>
      </c>
      <c r="H68" s="15" t="s">
        <v>26</v>
      </c>
      <c r="I68" s="16" t="s">
        <v>29</v>
      </c>
      <c r="J68" s="17" t="n">
        <v>1539</v>
      </c>
      <c r="K68" s="18" t="s">
        <v>28</v>
      </c>
      <c r="L68" s="17"/>
      <c r="M68" s="17" t="n">
        <v>5</v>
      </c>
      <c r="N68" s="19"/>
      <c r="O68" s="20" t="n">
        <f aca="false">L68+(0.05*M68)+(N68/240)</f>
        <v>0.25</v>
      </c>
      <c r="P68" s="21" t="n">
        <v>384</v>
      </c>
      <c r="Q68" s="21" t="n">
        <v>15</v>
      </c>
      <c r="R68" s="21"/>
      <c r="S68" s="22" t="n">
        <f aca="false">P68+(Q68*0.05)+(R68/240)</f>
        <v>384.75</v>
      </c>
      <c r="T68" s="22" t="n">
        <f aca="false">J68*O68</f>
        <v>384.75</v>
      </c>
      <c r="U68" s="22" t="n">
        <f aca="false">S68-T68</f>
        <v>0</v>
      </c>
      <c r="V68" s="23"/>
    </row>
    <row r="69" customFormat="false" ht="13.8" hidden="false" customHeight="false" outlineLevel="0" collapsed="false">
      <c r="A69" s="13" t="n">
        <v>68</v>
      </c>
      <c r="B69" s="12" t="s">
        <v>22</v>
      </c>
      <c r="C69" s="13" t="s">
        <v>23</v>
      </c>
      <c r="D69" s="12" t="n">
        <v>5</v>
      </c>
      <c r="E69" s="14" t="n">
        <v>1749</v>
      </c>
      <c r="F69" s="14" t="s">
        <v>24</v>
      </c>
      <c r="G69" s="15" t="s">
        <v>81</v>
      </c>
      <c r="H69" s="15" t="s">
        <v>26</v>
      </c>
      <c r="I69" s="16" t="s">
        <v>30</v>
      </c>
      <c r="J69" s="17" t="n">
        <v>1.5</v>
      </c>
      <c r="K69" s="18" t="s">
        <v>82</v>
      </c>
      <c r="L69" s="17" t="n">
        <v>100</v>
      </c>
      <c r="M69" s="17"/>
      <c r="N69" s="19"/>
      <c r="O69" s="20" t="n">
        <f aca="false">L69+(0.05*M69)+(N69/240)</f>
        <v>100</v>
      </c>
      <c r="P69" s="21" t="n">
        <v>150</v>
      </c>
      <c r="Q69" s="21"/>
      <c r="R69" s="21"/>
      <c r="S69" s="22" t="n">
        <f aca="false">P69+(Q69*0.05)+(R69/240)</f>
        <v>150</v>
      </c>
      <c r="T69" s="22" t="n">
        <f aca="false">J69*O69</f>
        <v>150</v>
      </c>
      <c r="U69" s="22" t="n">
        <f aca="false">S69-T69</f>
        <v>0</v>
      </c>
      <c r="V69" s="23"/>
    </row>
    <row r="70" customFormat="false" ht="13.8" hidden="false" customHeight="false" outlineLevel="0" collapsed="false">
      <c r="A70" s="13" t="n">
        <v>69</v>
      </c>
      <c r="B70" s="12" t="s">
        <v>22</v>
      </c>
      <c r="C70" s="13" t="s">
        <v>23</v>
      </c>
      <c r="D70" s="12" t="n">
        <v>5</v>
      </c>
      <c r="E70" s="14" t="n">
        <v>1749</v>
      </c>
      <c r="F70" s="14" t="s">
        <v>24</v>
      </c>
      <c r="G70" s="15" t="s">
        <v>81</v>
      </c>
      <c r="H70" s="15" t="s">
        <v>26</v>
      </c>
      <c r="I70" s="16" t="s">
        <v>32</v>
      </c>
      <c r="J70" s="17" t="n">
        <v>2</v>
      </c>
      <c r="K70" s="18" t="s">
        <v>83</v>
      </c>
      <c r="L70" s="17" t="n">
        <v>100</v>
      </c>
      <c r="M70" s="17"/>
      <c r="N70" s="19"/>
      <c r="O70" s="20" t="n">
        <f aca="false">L70+(0.05*M70)+(N70/240)</f>
        <v>100</v>
      </c>
      <c r="P70" s="21" t="n">
        <v>200</v>
      </c>
      <c r="Q70" s="21"/>
      <c r="R70" s="21"/>
      <c r="S70" s="22" t="n">
        <f aca="false">P70+(Q70*0.05)+(R70/240)</f>
        <v>200</v>
      </c>
      <c r="T70" s="22" t="n">
        <f aca="false">J70*O70</f>
        <v>200</v>
      </c>
      <c r="U70" s="22" t="n">
        <f aca="false">S70-T70</f>
        <v>0</v>
      </c>
      <c r="V70" s="23"/>
    </row>
    <row r="71" customFormat="false" ht="13.8" hidden="false" customHeight="false" outlineLevel="0" collapsed="false">
      <c r="A71" s="13" t="n">
        <v>70</v>
      </c>
      <c r="B71" s="12" t="s">
        <v>22</v>
      </c>
      <c r="C71" s="13" t="s">
        <v>23</v>
      </c>
      <c r="D71" s="12" t="n">
        <v>5</v>
      </c>
      <c r="E71" s="14" t="n">
        <v>1749</v>
      </c>
      <c r="F71" s="14" t="s">
        <v>40</v>
      </c>
      <c r="G71" s="15" t="s">
        <v>84</v>
      </c>
      <c r="H71" s="15" t="s">
        <v>26</v>
      </c>
      <c r="I71" s="16" t="s">
        <v>50</v>
      </c>
      <c r="J71" s="17" t="n">
        <v>150</v>
      </c>
      <c r="K71" s="18" t="s">
        <v>28</v>
      </c>
      <c r="L71" s="17" t="n">
        <v>5</v>
      </c>
      <c r="M71" s="17"/>
      <c r="N71" s="19"/>
      <c r="O71" s="20" t="n">
        <f aca="false">L71+(0.05*M71)+(N71/240)</f>
        <v>5</v>
      </c>
      <c r="P71" s="21" t="n">
        <v>750</v>
      </c>
      <c r="Q71" s="21"/>
      <c r="R71" s="21"/>
      <c r="S71" s="22" t="n">
        <f aca="false">P71+(Q71*0.05)+(R71/240)</f>
        <v>750</v>
      </c>
      <c r="T71" s="22" t="n">
        <f aca="false">J71*O71</f>
        <v>750</v>
      </c>
      <c r="U71" s="22" t="n">
        <f aca="false">S71-T71</f>
        <v>0</v>
      </c>
      <c r="V71" s="23"/>
    </row>
    <row r="72" customFormat="false" ht="13.8" hidden="false" customHeight="false" outlineLevel="0" collapsed="false">
      <c r="A72" s="13" t="n">
        <v>71</v>
      </c>
      <c r="B72" s="12" t="s">
        <v>22</v>
      </c>
      <c r="C72" s="13" t="s">
        <v>23</v>
      </c>
      <c r="D72" s="12" t="n">
        <v>5</v>
      </c>
      <c r="E72" s="14" t="n">
        <v>1749</v>
      </c>
      <c r="F72" s="14" t="s">
        <v>40</v>
      </c>
      <c r="G72" s="15" t="s">
        <v>76</v>
      </c>
      <c r="H72" s="15" t="s">
        <v>26</v>
      </c>
      <c r="I72" s="16" t="s">
        <v>29</v>
      </c>
      <c r="J72" s="17" t="n">
        <v>29</v>
      </c>
      <c r="K72" s="18" t="s">
        <v>28</v>
      </c>
      <c r="L72" s="17" t="n">
        <v>140</v>
      </c>
      <c r="M72" s="17"/>
      <c r="N72" s="19"/>
      <c r="O72" s="20" t="n">
        <f aca="false">L72+(0.05*M72)+(N72/240)</f>
        <v>140</v>
      </c>
      <c r="P72" s="21" t="n">
        <v>4060</v>
      </c>
      <c r="Q72" s="21"/>
      <c r="R72" s="21"/>
      <c r="S72" s="22" t="n">
        <f aca="false">P72+(Q72*0.05)+(R72/240)</f>
        <v>4060</v>
      </c>
      <c r="T72" s="22" t="n">
        <f aca="false">J72*O72</f>
        <v>4060</v>
      </c>
      <c r="U72" s="22" t="n">
        <f aca="false">S72-T72</f>
        <v>0</v>
      </c>
      <c r="V72" s="23"/>
    </row>
    <row r="73" customFormat="false" ht="13.8" hidden="false" customHeight="false" outlineLevel="0" collapsed="false">
      <c r="A73" s="13" t="n">
        <v>72</v>
      </c>
      <c r="B73" s="12" t="s">
        <v>22</v>
      </c>
      <c r="C73" s="13" t="s">
        <v>23</v>
      </c>
      <c r="D73" s="12" t="n">
        <v>5</v>
      </c>
      <c r="E73" s="14" t="n">
        <v>1749</v>
      </c>
      <c r="F73" s="14" t="s">
        <v>40</v>
      </c>
      <c r="G73" s="15" t="s">
        <v>76</v>
      </c>
      <c r="H73" s="15" t="s">
        <v>26</v>
      </c>
      <c r="I73" s="16" t="s">
        <v>32</v>
      </c>
      <c r="J73" s="17" t="n">
        <v>37</v>
      </c>
      <c r="K73" s="18" t="s">
        <v>35</v>
      </c>
      <c r="L73" s="17" t="n">
        <v>150</v>
      </c>
      <c r="M73" s="17"/>
      <c r="N73" s="19"/>
      <c r="O73" s="20" t="n">
        <f aca="false">L73+(0.05*M73)+(N73/240)</f>
        <v>150</v>
      </c>
      <c r="P73" s="21" t="n">
        <v>5550</v>
      </c>
      <c r="Q73" s="21"/>
      <c r="R73" s="21"/>
      <c r="S73" s="22" t="n">
        <f aca="false">P73+(Q73*0.05)+(R73/240)</f>
        <v>5550</v>
      </c>
      <c r="T73" s="22" t="n">
        <f aca="false">J73*O73</f>
        <v>5550</v>
      </c>
      <c r="U73" s="22" t="n">
        <f aca="false">S73-T73</f>
        <v>0</v>
      </c>
      <c r="V73" s="23"/>
    </row>
    <row r="74" customFormat="false" ht="13.8" hidden="false" customHeight="false" outlineLevel="0" collapsed="false">
      <c r="A74" s="13" t="n">
        <v>73</v>
      </c>
      <c r="B74" s="12" t="s">
        <v>22</v>
      </c>
      <c r="C74" s="13" t="s">
        <v>23</v>
      </c>
      <c r="D74" s="12" t="n">
        <v>5</v>
      </c>
      <c r="E74" s="14" t="n">
        <v>1749</v>
      </c>
      <c r="F74" s="14" t="s">
        <v>40</v>
      </c>
      <c r="G74" s="15" t="s">
        <v>85</v>
      </c>
      <c r="H74" s="15" t="s">
        <v>26</v>
      </c>
      <c r="I74" s="16" t="s">
        <v>29</v>
      </c>
      <c r="J74" s="17" t="n">
        <v>40754</v>
      </c>
      <c r="K74" s="18" t="s">
        <v>28</v>
      </c>
      <c r="L74" s="17"/>
      <c r="M74" s="17" t="n">
        <v>7</v>
      </c>
      <c r="N74" s="19"/>
      <c r="O74" s="20" t="n">
        <f aca="false">L74+(0.05*M74)+(N74/240)</f>
        <v>0.35</v>
      </c>
      <c r="P74" s="21" t="n">
        <v>14263</v>
      </c>
      <c r="Q74" s="21" t="n">
        <v>18</v>
      </c>
      <c r="R74" s="21"/>
      <c r="S74" s="22" t="n">
        <f aca="false">P74+(Q74*0.05)+(R74/240)</f>
        <v>14263.9</v>
      </c>
      <c r="T74" s="22" t="n">
        <f aca="false">J74*O74</f>
        <v>14263.9</v>
      </c>
      <c r="U74" s="22" t="n">
        <f aca="false">S74-T74</f>
        <v>0</v>
      </c>
      <c r="V74" s="23"/>
    </row>
    <row r="75" customFormat="false" ht="13.8" hidden="false" customHeight="false" outlineLevel="0" collapsed="false">
      <c r="A75" s="13" t="n">
        <v>74</v>
      </c>
      <c r="B75" s="12" t="s">
        <v>22</v>
      </c>
      <c r="C75" s="13" t="s">
        <v>23</v>
      </c>
      <c r="D75" s="12" t="n">
        <v>5</v>
      </c>
      <c r="E75" s="14" t="n">
        <v>1749</v>
      </c>
      <c r="F75" s="14" t="s">
        <v>40</v>
      </c>
      <c r="G75" s="15" t="s">
        <v>85</v>
      </c>
      <c r="H75" s="15" t="s">
        <v>26</v>
      </c>
      <c r="I75" s="16" t="s">
        <v>30</v>
      </c>
      <c r="J75" s="17" t="n">
        <v>358</v>
      </c>
      <c r="K75" s="18" t="s">
        <v>28</v>
      </c>
      <c r="L75" s="17"/>
      <c r="M75" s="17" t="n">
        <v>7</v>
      </c>
      <c r="N75" s="19"/>
      <c r="O75" s="20" t="n">
        <f aca="false">L75+(0.05*M75)+(N75/240)</f>
        <v>0.35</v>
      </c>
      <c r="P75" s="21" t="n">
        <v>125</v>
      </c>
      <c r="Q75" s="21" t="n">
        <v>6</v>
      </c>
      <c r="R75" s="21"/>
      <c r="S75" s="22" t="n">
        <f aca="false">P75+(Q75*0.05)+(R75/240)</f>
        <v>125.3</v>
      </c>
      <c r="T75" s="22" t="n">
        <f aca="false">J75*O75</f>
        <v>125.3</v>
      </c>
      <c r="U75" s="22" t="n">
        <f aca="false">S75-T75</f>
        <v>0</v>
      </c>
      <c r="V75" s="23"/>
    </row>
    <row r="76" customFormat="false" ht="13.8" hidden="false" customHeight="false" outlineLevel="0" collapsed="false">
      <c r="A76" s="13" t="n">
        <v>75</v>
      </c>
      <c r="B76" s="12" t="s">
        <v>22</v>
      </c>
      <c r="C76" s="13" t="s">
        <v>23</v>
      </c>
      <c r="D76" s="12" t="n">
        <v>5</v>
      </c>
      <c r="E76" s="14" t="n">
        <v>1749</v>
      </c>
      <c r="F76" s="14" t="s">
        <v>40</v>
      </c>
      <c r="G76" s="15" t="s">
        <v>85</v>
      </c>
      <c r="H76" s="15" t="s">
        <v>26</v>
      </c>
      <c r="I76" s="16" t="s">
        <v>32</v>
      </c>
      <c r="J76" s="17" t="n">
        <v>70</v>
      </c>
      <c r="K76" s="18" t="s">
        <v>28</v>
      </c>
      <c r="L76" s="17"/>
      <c r="M76" s="17" t="n">
        <v>7</v>
      </c>
      <c r="N76" s="19"/>
      <c r="O76" s="20" t="n">
        <f aca="false">L76+(0.05*M76)+(N76/240)</f>
        <v>0.35</v>
      </c>
      <c r="P76" s="21" t="n">
        <v>24</v>
      </c>
      <c r="Q76" s="21" t="n">
        <v>10</v>
      </c>
      <c r="R76" s="21"/>
      <c r="S76" s="22" t="n">
        <f aca="false">P76+(Q76*0.05)+(R76/240)</f>
        <v>24.5</v>
      </c>
      <c r="T76" s="22" t="n">
        <f aca="false">J76*O76</f>
        <v>24.5</v>
      </c>
      <c r="U76" s="22" t="n">
        <f aca="false">S76-T76</f>
        <v>0</v>
      </c>
      <c r="V76" s="23"/>
    </row>
    <row r="77" customFormat="false" ht="14.2" hidden="false" customHeight="false" outlineLevel="0" collapsed="false">
      <c r="A77" s="13" t="n">
        <v>76</v>
      </c>
      <c r="B77" s="12" t="s">
        <v>22</v>
      </c>
      <c r="C77" s="13" t="s">
        <v>23</v>
      </c>
      <c r="D77" s="12" t="n">
        <v>5</v>
      </c>
      <c r="E77" s="14" t="n">
        <v>1749</v>
      </c>
      <c r="F77" s="14" t="s">
        <v>40</v>
      </c>
      <c r="G77" s="15" t="s">
        <v>78</v>
      </c>
      <c r="H77" s="15" t="s">
        <v>26</v>
      </c>
      <c r="I77" s="16" t="s">
        <v>29</v>
      </c>
      <c r="J77" s="17" t="n">
        <f aca="false">4+(3/4)</f>
        <v>4.75</v>
      </c>
      <c r="K77" s="18" t="s">
        <v>44</v>
      </c>
      <c r="L77" s="17" t="n">
        <v>40</v>
      </c>
      <c r="M77" s="17"/>
      <c r="N77" s="19"/>
      <c r="O77" s="20" t="n">
        <f aca="false">L77+(0.05*M77)+(N77/240)</f>
        <v>40</v>
      </c>
      <c r="P77" s="21" t="n">
        <v>170</v>
      </c>
      <c r="Q77" s="21"/>
      <c r="R77" s="21"/>
      <c r="S77" s="22" t="n">
        <f aca="false">P77+(Q77*0.05)+(R77/240)</f>
        <v>170</v>
      </c>
      <c r="T77" s="22" t="n">
        <f aca="false">J77*O77</f>
        <v>190</v>
      </c>
      <c r="U77" s="22" t="n">
        <f aca="false">S77-T77</f>
        <v>-20</v>
      </c>
      <c r="V77" s="23" t="s">
        <v>31</v>
      </c>
    </row>
    <row r="78" customFormat="false" ht="13.8" hidden="false" customHeight="false" outlineLevel="0" collapsed="false">
      <c r="A78" s="13" t="n">
        <v>77</v>
      </c>
      <c r="B78" s="12" t="s">
        <v>22</v>
      </c>
      <c r="C78" s="13" t="s">
        <v>23</v>
      </c>
      <c r="D78" s="12" t="n">
        <v>5</v>
      </c>
      <c r="E78" s="14" t="n">
        <v>1749</v>
      </c>
      <c r="F78" s="14" t="s">
        <v>40</v>
      </c>
      <c r="G78" s="15" t="s">
        <v>80</v>
      </c>
      <c r="H78" s="15" t="s">
        <v>26</v>
      </c>
      <c r="I78" s="16" t="s">
        <v>29</v>
      </c>
      <c r="J78" s="17" t="n">
        <v>1</v>
      </c>
      <c r="K78" s="18" t="s">
        <v>46</v>
      </c>
      <c r="L78" s="17" t="n">
        <v>440</v>
      </c>
      <c r="M78" s="17"/>
      <c r="N78" s="19"/>
      <c r="O78" s="20" t="n">
        <f aca="false">L78+(0.05*M78)+(N78/240)</f>
        <v>440</v>
      </c>
      <c r="P78" s="21" t="n">
        <v>440</v>
      </c>
      <c r="Q78" s="21"/>
      <c r="R78" s="21"/>
      <c r="S78" s="22" t="n">
        <f aca="false">P78+(Q78*0.05)+(R78/240)</f>
        <v>440</v>
      </c>
      <c r="T78" s="22" t="n">
        <f aca="false">J78*O78</f>
        <v>440</v>
      </c>
      <c r="U78" s="22" t="n">
        <f aca="false">S78-T78</f>
        <v>0</v>
      </c>
      <c r="V78" s="23"/>
    </row>
    <row r="79" customFormat="false" ht="13.8" hidden="false" customHeight="false" outlineLevel="0" collapsed="false">
      <c r="A79" s="13" t="n">
        <v>78</v>
      </c>
      <c r="B79" s="12" t="s">
        <v>22</v>
      </c>
      <c r="C79" s="13" t="s">
        <v>23</v>
      </c>
      <c r="D79" s="12" t="n">
        <v>5</v>
      </c>
      <c r="E79" s="14" t="n">
        <v>1749</v>
      </c>
      <c r="F79" s="14" t="s">
        <v>40</v>
      </c>
      <c r="G79" s="15" t="s">
        <v>86</v>
      </c>
      <c r="H79" s="15" t="s">
        <v>26</v>
      </c>
      <c r="I79" s="16" t="s">
        <v>29</v>
      </c>
      <c r="J79" s="17" t="n">
        <v>319</v>
      </c>
      <c r="K79" s="18" t="s">
        <v>57</v>
      </c>
      <c r="L79" s="17" t="n">
        <v>10</v>
      </c>
      <c r="M79" s="17"/>
      <c r="N79" s="19"/>
      <c r="O79" s="20" t="n">
        <f aca="false">L79+(0.05*M79)+(N79/240)</f>
        <v>10</v>
      </c>
      <c r="P79" s="21" t="n">
        <v>3190</v>
      </c>
      <c r="Q79" s="21"/>
      <c r="R79" s="21"/>
      <c r="S79" s="22" t="n">
        <f aca="false">P79+(Q79*0.05)+(R79/240)</f>
        <v>3190</v>
      </c>
      <c r="T79" s="22" t="n">
        <f aca="false">J79*O79</f>
        <v>3190</v>
      </c>
      <c r="U79" s="22" t="n">
        <f aca="false">S79-T79</f>
        <v>0</v>
      </c>
      <c r="V79" s="23"/>
    </row>
    <row r="80" customFormat="false" ht="13.8" hidden="false" customHeight="false" outlineLevel="0" collapsed="false">
      <c r="A80" s="13" t="n">
        <v>79</v>
      </c>
      <c r="B80" s="12" t="s">
        <v>22</v>
      </c>
      <c r="C80" s="13" t="s">
        <v>23</v>
      </c>
      <c r="D80" s="12" t="n">
        <v>5</v>
      </c>
      <c r="E80" s="14" t="n">
        <v>1749</v>
      </c>
      <c r="F80" s="14" t="s">
        <v>40</v>
      </c>
      <c r="G80" s="15" t="s">
        <v>86</v>
      </c>
      <c r="H80" s="15" t="s">
        <v>26</v>
      </c>
      <c r="I80" s="16" t="s">
        <v>29</v>
      </c>
      <c r="J80" s="17" t="n">
        <v>234</v>
      </c>
      <c r="K80" s="18" t="s">
        <v>58</v>
      </c>
      <c r="L80" s="17"/>
      <c r="M80" s="17" t="n">
        <v>25</v>
      </c>
      <c r="N80" s="19"/>
      <c r="O80" s="20" t="n">
        <f aca="false">L80+(0.05*M80)+(N80/240)</f>
        <v>1.25</v>
      </c>
      <c r="P80" s="21" t="n">
        <v>292</v>
      </c>
      <c r="Q80" s="21" t="n">
        <v>10</v>
      </c>
      <c r="R80" s="21"/>
      <c r="S80" s="22" t="n">
        <f aca="false">P80+(Q80*0.05)+(R80/240)</f>
        <v>292.5</v>
      </c>
      <c r="T80" s="22" t="n">
        <f aca="false">J80*O80</f>
        <v>292.5</v>
      </c>
      <c r="U80" s="22" t="n">
        <f aca="false">S80-T80</f>
        <v>0</v>
      </c>
      <c r="V80" s="23"/>
    </row>
    <row r="81" customFormat="false" ht="13.8" hidden="false" customHeight="false" outlineLevel="0" collapsed="false">
      <c r="A81" s="13" t="n">
        <v>80</v>
      </c>
      <c r="B81" s="12" t="s">
        <v>22</v>
      </c>
      <c r="C81" s="13" t="s">
        <v>23</v>
      </c>
      <c r="D81" s="12" t="n">
        <v>5</v>
      </c>
      <c r="E81" s="14" t="n">
        <v>1749</v>
      </c>
      <c r="F81" s="14" t="s">
        <v>40</v>
      </c>
      <c r="G81" s="15" t="s">
        <v>86</v>
      </c>
      <c r="H81" s="15" t="s">
        <v>26</v>
      </c>
      <c r="I81" s="16" t="s">
        <v>29</v>
      </c>
      <c r="J81" s="17" t="n">
        <v>31400</v>
      </c>
      <c r="K81" s="18" t="s">
        <v>28</v>
      </c>
      <c r="L81" s="17"/>
      <c r="M81" s="17" t="n">
        <v>1</v>
      </c>
      <c r="N81" s="19"/>
      <c r="O81" s="20" t="n">
        <f aca="false">L81+(0.05*M81)+(N81/240)</f>
        <v>0.05</v>
      </c>
      <c r="P81" s="21" t="n">
        <v>1570</v>
      </c>
      <c r="Q81" s="21"/>
      <c r="R81" s="21"/>
      <c r="S81" s="22" t="n">
        <f aca="false">P81+(Q81*0.05)+(R81/240)</f>
        <v>1570</v>
      </c>
      <c r="T81" s="22" t="n">
        <f aca="false">J81*O81</f>
        <v>1570</v>
      </c>
      <c r="U81" s="22" t="n">
        <f aca="false">S81-T81</f>
        <v>0</v>
      </c>
      <c r="V81" s="23"/>
    </row>
    <row r="82" customFormat="false" ht="13.8" hidden="false" customHeight="false" outlineLevel="0" collapsed="false">
      <c r="A82" s="13" t="n">
        <v>81</v>
      </c>
      <c r="B82" s="12" t="s">
        <v>22</v>
      </c>
      <c r="C82" s="13" t="s">
        <v>23</v>
      </c>
      <c r="D82" s="12" t="n">
        <v>5</v>
      </c>
      <c r="E82" s="14" t="n">
        <v>1749</v>
      </c>
      <c r="F82" s="14" t="s">
        <v>40</v>
      </c>
      <c r="G82" s="15" t="s">
        <v>87</v>
      </c>
      <c r="H82" s="15" t="s">
        <v>26</v>
      </c>
      <c r="I82" s="16" t="s">
        <v>30</v>
      </c>
      <c r="J82" s="17" t="n">
        <v>32</v>
      </c>
      <c r="K82" s="18" t="s">
        <v>83</v>
      </c>
      <c r="L82" s="17" t="n">
        <v>30</v>
      </c>
      <c r="M82" s="17"/>
      <c r="N82" s="19"/>
      <c r="O82" s="20" t="n">
        <f aca="false">L82+(0.05*M82)+(N82/240)</f>
        <v>30</v>
      </c>
      <c r="P82" s="21" t="n">
        <v>960</v>
      </c>
      <c r="Q82" s="21"/>
      <c r="R82" s="21"/>
      <c r="S82" s="22" t="n">
        <f aca="false">P82+(Q82*0.05)+(R82/240)</f>
        <v>960</v>
      </c>
      <c r="T82" s="22" t="n">
        <f aca="false">J82*O82</f>
        <v>960</v>
      </c>
      <c r="U82" s="22" t="n">
        <f aca="false">S82-T82</f>
        <v>0</v>
      </c>
      <c r="V82" s="23"/>
    </row>
    <row r="83" customFormat="false" ht="13.8" hidden="false" customHeight="false" outlineLevel="0" collapsed="false">
      <c r="A83" s="13" t="n">
        <v>82</v>
      </c>
      <c r="B83" s="12" t="s">
        <v>22</v>
      </c>
      <c r="C83" s="13" t="s">
        <v>23</v>
      </c>
      <c r="D83" s="12" t="n">
        <v>5</v>
      </c>
      <c r="E83" s="14" t="n">
        <v>1749</v>
      </c>
      <c r="F83" s="14" t="s">
        <v>40</v>
      </c>
      <c r="G83" s="15" t="s">
        <v>81</v>
      </c>
      <c r="H83" s="15" t="s">
        <v>26</v>
      </c>
      <c r="I83" s="16" t="s">
        <v>30</v>
      </c>
      <c r="J83" s="17" t="n">
        <v>1</v>
      </c>
      <c r="K83" s="18" t="s">
        <v>55</v>
      </c>
      <c r="L83" s="17" t="n">
        <v>10</v>
      </c>
      <c r="M83" s="17"/>
      <c r="N83" s="19"/>
      <c r="O83" s="20" t="n">
        <f aca="false">L83+(0.05*M83)+(N83/240)</f>
        <v>10</v>
      </c>
      <c r="P83" s="21" t="n">
        <v>10</v>
      </c>
      <c r="Q83" s="21"/>
      <c r="R83" s="21"/>
      <c r="S83" s="22" t="n">
        <f aca="false">P83+(Q83*0.05)+(R83/240)</f>
        <v>10</v>
      </c>
      <c r="T83" s="22" t="n">
        <f aca="false">J83*O83</f>
        <v>10</v>
      </c>
      <c r="U83" s="22" t="n">
        <f aca="false">S83-T83</f>
        <v>0</v>
      </c>
      <c r="V83" s="23"/>
    </row>
    <row r="84" customFormat="false" ht="13.8" hidden="false" customHeight="false" outlineLevel="0" collapsed="false">
      <c r="A84" s="13" t="n">
        <v>83</v>
      </c>
      <c r="B84" s="12" t="s">
        <v>22</v>
      </c>
      <c r="C84" s="13" t="s">
        <v>23</v>
      </c>
      <c r="D84" s="12" t="n">
        <v>6</v>
      </c>
      <c r="E84" s="14" t="n">
        <v>1749</v>
      </c>
      <c r="F84" s="14" t="s">
        <v>24</v>
      </c>
      <c r="G84" s="24" t="s">
        <v>88</v>
      </c>
      <c r="H84" s="15" t="s">
        <v>26</v>
      </c>
      <c r="I84" s="16" t="s">
        <v>29</v>
      </c>
      <c r="J84" s="17" t="n">
        <v>9200</v>
      </c>
      <c r="K84" s="18" t="s">
        <v>35</v>
      </c>
      <c r="L84" s="17" t="n">
        <v>0.08</v>
      </c>
      <c r="M84" s="17"/>
      <c r="N84" s="19"/>
      <c r="O84" s="20" t="n">
        <f aca="false">L84+(0.05*M84)+(N84/240)</f>
        <v>0.08</v>
      </c>
      <c r="P84" s="21" t="n">
        <v>736</v>
      </c>
      <c r="Q84" s="21"/>
      <c r="R84" s="21"/>
      <c r="S84" s="22" t="n">
        <f aca="false">P84+(Q84*0.05)+(R84/240)</f>
        <v>736</v>
      </c>
      <c r="T84" s="22" t="n">
        <f aca="false">J84*O84</f>
        <v>736</v>
      </c>
      <c r="U84" s="22" t="n">
        <f aca="false">S84-T84</f>
        <v>0</v>
      </c>
      <c r="V84" s="23" t="s">
        <v>89</v>
      </c>
    </row>
    <row r="85" customFormat="false" ht="13.8" hidden="false" customHeight="false" outlineLevel="0" collapsed="false">
      <c r="A85" s="13" t="n">
        <v>84</v>
      </c>
      <c r="B85" s="12" t="s">
        <v>22</v>
      </c>
      <c r="C85" s="13" t="s">
        <v>23</v>
      </c>
      <c r="D85" s="12" t="n">
        <v>6</v>
      </c>
      <c r="E85" s="14" t="n">
        <v>1749</v>
      </c>
      <c r="F85" s="14" t="s">
        <v>24</v>
      </c>
      <c r="G85" s="15" t="s">
        <v>90</v>
      </c>
      <c r="H85" s="15" t="s">
        <v>26</v>
      </c>
      <c r="I85" s="16" t="s">
        <v>29</v>
      </c>
      <c r="J85" s="17" t="n">
        <v>1752</v>
      </c>
      <c r="K85" s="18" t="s">
        <v>83</v>
      </c>
      <c r="L85" s="17" t="n">
        <v>40</v>
      </c>
      <c r="M85" s="17"/>
      <c r="N85" s="19"/>
      <c r="O85" s="20" t="n">
        <f aca="false">L85+(0.05*M85)+(N85/240)</f>
        <v>40</v>
      </c>
      <c r="P85" s="21" t="n">
        <v>70080</v>
      </c>
      <c r="Q85" s="21"/>
      <c r="R85" s="21"/>
      <c r="S85" s="22" t="n">
        <f aca="false">P85+(Q85*0.05)+(R85/240)</f>
        <v>70080</v>
      </c>
      <c r="T85" s="22" t="n">
        <f aca="false">J85*O85</f>
        <v>70080</v>
      </c>
      <c r="U85" s="22" t="n">
        <f aca="false">S85-T85</f>
        <v>0</v>
      </c>
      <c r="V85" s="23"/>
    </row>
    <row r="86" customFormat="false" ht="13.8" hidden="false" customHeight="false" outlineLevel="0" collapsed="false">
      <c r="A86" s="13" t="n">
        <v>85</v>
      </c>
      <c r="B86" s="12" t="s">
        <v>22</v>
      </c>
      <c r="C86" s="13" t="s">
        <v>23</v>
      </c>
      <c r="D86" s="12" t="n">
        <v>6</v>
      </c>
      <c r="E86" s="14" t="n">
        <v>1749</v>
      </c>
      <c r="F86" s="14" t="s">
        <v>24</v>
      </c>
      <c r="G86" s="15" t="s">
        <v>91</v>
      </c>
      <c r="H86" s="15" t="s">
        <v>26</v>
      </c>
      <c r="I86" s="16" t="s">
        <v>29</v>
      </c>
      <c r="J86" s="17" t="n">
        <v>2</v>
      </c>
      <c r="K86" s="18" t="s">
        <v>92</v>
      </c>
      <c r="L86" s="17" t="n">
        <v>20</v>
      </c>
      <c r="M86" s="17"/>
      <c r="N86" s="19"/>
      <c r="O86" s="20" t="n">
        <f aca="false">L86+(0.05*M86)+(N86/240)</f>
        <v>20</v>
      </c>
      <c r="P86" s="21" t="n">
        <v>40</v>
      </c>
      <c r="Q86" s="21"/>
      <c r="R86" s="21"/>
      <c r="S86" s="22" t="n">
        <f aca="false">P86+(Q86*0.05)+(R86/240)</f>
        <v>40</v>
      </c>
      <c r="T86" s="22" t="n">
        <f aca="false">J86*O86</f>
        <v>40</v>
      </c>
      <c r="U86" s="22" t="n">
        <f aca="false">S86-T86</f>
        <v>0</v>
      </c>
      <c r="V86" s="23"/>
    </row>
    <row r="87" customFormat="false" ht="13.8" hidden="false" customHeight="false" outlineLevel="0" collapsed="false">
      <c r="A87" s="13" t="n">
        <v>86</v>
      </c>
      <c r="B87" s="12" t="s">
        <v>22</v>
      </c>
      <c r="C87" s="13" t="s">
        <v>23</v>
      </c>
      <c r="D87" s="12" t="n">
        <v>6</v>
      </c>
      <c r="E87" s="14" t="n">
        <v>1749</v>
      </c>
      <c r="F87" s="14" t="s">
        <v>24</v>
      </c>
      <c r="G87" s="15" t="s">
        <v>93</v>
      </c>
      <c r="H87" s="15" t="s">
        <v>26</v>
      </c>
      <c r="I87" s="16" t="s">
        <v>29</v>
      </c>
      <c r="J87" s="17" t="n">
        <v>286</v>
      </c>
      <c r="K87" s="18" t="s">
        <v>83</v>
      </c>
      <c r="L87" s="17" t="n">
        <v>20</v>
      </c>
      <c r="M87" s="17"/>
      <c r="N87" s="19"/>
      <c r="O87" s="20" t="n">
        <f aca="false">L87+(0.05*M87)+(N87/240)</f>
        <v>20</v>
      </c>
      <c r="P87" s="21" t="n">
        <v>5720</v>
      </c>
      <c r="Q87" s="21"/>
      <c r="R87" s="21"/>
      <c r="S87" s="22" t="n">
        <f aca="false">P87+(Q87*0.05)+(R87/240)</f>
        <v>5720</v>
      </c>
      <c r="T87" s="22" t="n">
        <f aca="false">J87*O87</f>
        <v>5720</v>
      </c>
      <c r="U87" s="22" t="n">
        <f aca="false">S87-T87</f>
        <v>0</v>
      </c>
      <c r="V87" s="23"/>
    </row>
    <row r="88" customFormat="false" ht="13.8" hidden="false" customHeight="false" outlineLevel="0" collapsed="false">
      <c r="A88" s="13" t="n">
        <v>87</v>
      </c>
      <c r="B88" s="12" t="s">
        <v>22</v>
      </c>
      <c r="C88" s="13" t="s">
        <v>23</v>
      </c>
      <c r="D88" s="12" t="n">
        <v>6</v>
      </c>
      <c r="E88" s="14" t="n">
        <v>1749</v>
      </c>
      <c r="F88" s="14" t="s">
        <v>24</v>
      </c>
      <c r="G88" s="15" t="s">
        <v>93</v>
      </c>
      <c r="H88" s="15" t="s">
        <v>26</v>
      </c>
      <c r="I88" s="16" t="s">
        <v>29</v>
      </c>
      <c r="J88" s="17" t="n">
        <v>942</v>
      </c>
      <c r="K88" s="18" t="s">
        <v>92</v>
      </c>
      <c r="L88" s="17" t="n">
        <v>15</v>
      </c>
      <c r="M88" s="17"/>
      <c r="N88" s="19"/>
      <c r="O88" s="20" t="n">
        <f aca="false">L88+(0.05*M88)+(N88/240)</f>
        <v>15</v>
      </c>
      <c r="P88" s="21" t="n">
        <v>14130</v>
      </c>
      <c r="Q88" s="21"/>
      <c r="R88" s="21"/>
      <c r="S88" s="22" t="n">
        <f aca="false">P88+(Q88*0.05)+(R88/240)</f>
        <v>14130</v>
      </c>
      <c r="T88" s="22" t="n">
        <f aca="false">J88*O88</f>
        <v>14130</v>
      </c>
      <c r="U88" s="22" t="n">
        <f aca="false">S88-T88</f>
        <v>0</v>
      </c>
      <c r="V88" s="23"/>
    </row>
    <row r="89" customFormat="false" ht="13.8" hidden="false" customHeight="false" outlineLevel="0" collapsed="false">
      <c r="A89" s="13" t="n">
        <v>88</v>
      </c>
      <c r="B89" s="12" t="s">
        <v>22</v>
      </c>
      <c r="C89" s="13" t="s">
        <v>23</v>
      </c>
      <c r="D89" s="12" t="n">
        <v>6</v>
      </c>
      <c r="E89" s="14" t="n">
        <v>1749</v>
      </c>
      <c r="F89" s="14" t="s">
        <v>24</v>
      </c>
      <c r="G89" s="15" t="s">
        <v>93</v>
      </c>
      <c r="H89" s="15" t="s">
        <v>26</v>
      </c>
      <c r="I89" s="16" t="s">
        <v>30</v>
      </c>
      <c r="J89" s="17" t="n">
        <v>62</v>
      </c>
      <c r="K89" s="18" t="s">
        <v>83</v>
      </c>
      <c r="L89" s="17" t="n">
        <v>20</v>
      </c>
      <c r="M89" s="17"/>
      <c r="N89" s="19"/>
      <c r="O89" s="20" t="n">
        <f aca="false">L89+(0.05*M89)+(N89/240)</f>
        <v>20</v>
      </c>
      <c r="P89" s="21" t="n">
        <v>1240</v>
      </c>
      <c r="Q89" s="21"/>
      <c r="R89" s="21"/>
      <c r="S89" s="22" t="n">
        <f aca="false">P89+(Q89*0.05)+(R89/240)</f>
        <v>1240</v>
      </c>
      <c r="T89" s="22" t="n">
        <f aca="false">J89*O89</f>
        <v>1240</v>
      </c>
      <c r="U89" s="22" t="n">
        <f aca="false">S89-T89</f>
        <v>0</v>
      </c>
      <c r="V89" s="23"/>
    </row>
    <row r="90" customFormat="false" ht="13.8" hidden="false" customHeight="false" outlineLevel="0" collapsed="false">
      <c r="A90" s="13" t="n">
        <v>89</v>
      </c>
      <c r="B90" s="12" t="s">
        <v>22</v>
      </c>
      <c r="C90" s="13" t="s">
        <v>23</v>
      </c>
      <c r="D90" s="12" t="n">
        <v>6</v>
      </c>
      <c r="E90" s="14" t="n">
        <v>1749</v>
      </c>
      <c r="F90" s="14" t="s">
        <v>24</v>
      </c>
      <c r="G90" s="15" t="s">
        <v>93</v>
      </c>
      <c r="H90" s="15" t="s">
        <v>26</v>
      </c>
      <c r="I90" s="16" t="s">
        <v>32</v>
      </c>
      <c r="J90" s="17" t="n">
        <v>4</v>
      </c>
      <c r="K90" s="18" t="s">
        <v>83</v>
      </c>
      <c r="L90" s="17" t="n">
        <v>20</v>
      </c>
      <c r="M90" s="17"/>
      <c r="N90" s="19"/>
      <c r="O90" s="20" t="n">
        <f aca="false">L90+(0.05*M90)+(N90/240)</f>
        <v>20</v>
      </c>
      <c r="P90" s="21" t="n">
        <v>80</v>
      </c>
      <c r="Q90" s="21"/>
      <c r="R90" s="21"/>
      <c r="S90" s="22" t="n">
        <f aca="false">P90+(Q90*0.05)+(R90/240)</f>
        <v>80</v>
      </c>
      <c r="T90" s="22" t="n">
        <f aca="false">J90*O90</f>
        <v>80</v>
      </c>
      <c r="U90" s="22" t="n">
        <f aca="false">S90-T90</f>
        <v>0</v>
      </c>
      <c r="V90" s="23"/>
    </row>
    <row r="91" customFormat="false" ht="13.8" hidden="false" customHeight="false" outlineLevel="0" collapsed="false">
      <c r="A91" s="13" t="n">
        <v>90</v>
      </c>
      <c r="B91" s="12" t="s">
        <v>22</v>
      </c>
      <c r="C91" s="13" t="s">
        <v>23</v>
      </c>
      <c r="D91" s="12" t="n">
        <v>6</v>
      </c>
      <c r="E91" s="14" t="n">
        <v>1749</v>
      </c>
      <c r="F91" s="14" t="s">
        <v>24</v>
      </c>
      <c r="G91" s="15" t="s">
        <v>93</v>
      </c>
      <c r="H91" s="15" t="s">
        <v>26</v>
      </c>
      <c r="I91" s="16" t="s">
        <v>32</v>
      </c>
      <c r="J91" s="17" t="n">
        <v>2</v>
      </c>
      <c r="K91" s="18" t="s">
        <v>92</v>
      </c>
      <c r="L91" s="17" t="n">
        <v>15</v>
      </c>
      <c r="M91" s="17"/>
      <c r="N91" s="19"/>
      <c r="O91" s="20" t="n">
        <f aca="false">L91+(0.05*M91)+(N91/240)</f>
        <v>15</v>
      </c>
      <c r="P91" s="21" t="n">
        <v>30</v>
      </c>
      <c r="Q91" s="21"/>
      <c r="R91" s="21"/>
      <c r="S91" s="22" t="n">
        <f aca="false">P91+(Q91*0.05)+(R91/240)</f>
        <v>30</v>
      </c>
      <c r="T91" s="22" t="n">
        <f aca="false">J91*O91</f>
        <v>30</v>
      </c>
      <c r="U91" s="22" t="n">
        <f aca="false">S91-T91</f>
        <v>0</v>
      </c>
      <c r="V91" s="23"/>
    </row>
    <row r="92" customFormat="false" ht="13.8" hidden="false" customHeight="false" outlineLevel="0" collapsed="false">
      <c r="A92" s="13" t="n">
        <v>91</v>
      </c>
      <c r="B92" s="12" t="s">
        <v>22</v>
      </c>
      <c r="C92" s="13" t="s">
        <v>23</v>
      </c>
      <c r="D92" s="12" t="n">
        <v>6</v>
      </c>
      <c r="E92" s="14" t="n">
        <v>1749</v>
      </c>
      <c r="F92" s="14" t="s">
        <v>24</v>
      </c>
      <c r="G92" s="15" t="s">
        <v>94</v>
      </c>
      <c r="H92" s="15" t="s">
        <v>26</v>
      </c>
      <c r="I92" s="16" t="s">
        <v>29</v>
      </c>
      <c r="J92" s="17" t="n">
        <v>50</v>
      </c>
      <c r="K92" s="18" t="s">
        <v>35</v>
      </c>
      <c r="L92" s="17" t="n">
        <v>28</v>
      </c>
      <c r="M92" s="17"/>
      <c r="N92" s="19"/>
      <c r="O92" s="20" t="n">
        <f aca="false">L92+(0.05*M92)+(N92/240)</f>
        <v>28</v>
      </c>
      <c r="P92" s="21" t="n">
        <v>1400</v>
      </c>
      <c r="Q92" s="21"/>
      <c r="R92" s="21"/>
      <c r="S92" s="22" t="n">
        <f aca="false">P92+(Q92*0.05)+(R92/240)</f>
        <v>1400</v>
      </c>
      <c r="T92" s="22" t="n">
        <f aca="false">J92*O92</f>
        <v>1400</v>
      </c>
      <c r="U92" s="22" t="n">
        <f aca="false">S92-T92</f>
        <v>0</v>
      </c>
      <c r="V92" s="23"/>
    </row>
    <row r="93" customFormat="false" ht="13.8" hidden="false" customHeight="false" outlineLevel="0" collapsed="false">
      <c r="A93" s="13" t="n">
        <v>92</v>
      </c>
      <c r="B93" s="12" t="s">
        <v>22</v>
      </c>
      <c r="C93" s="13" t="s">
        <v>23</v>
      </c>
      <c r="D93" s="12" t="n">
        <v>6</v>
      </c>
      <c r="E93" s="14" t="n">
        <v>1749</v>
      </c>
      <c r="F93" s="14" t="s">
        <v>24</v>
      </c>
      <c r="G93" s="15" t="s">
        <v>95</v>
      </c>
      <c r="H93" s="15" t="s">
        <v>26</v>
      </c>
      <c r="I93" s="16" t="s">
        <v>27</v>
      </c>
      <c r="J93" s="17" t="n">
        <v>60</v>
      </c>
      <c r="K93" s="18" t="s">
        <v>28</v>
      </c>
      <c r="L93" s="17"/>
      <c r="M93" s="17" t="n">
        <v>40</v>
      </c>
      <c r="N93" s="19"/>
      <c r="O93" s="20" t="n">
        <f aca="false">L93+(0.05*M93)+(N93/240)</f>
        <v>2</v>
      </c>
      <c r="P93" s="21" t="n">
        <v>120</v>
      </c>
      <c r="Q93" s="21"/>
      <c r="R93" s="21"/>
      <c r="S93" s="22" t="n">
        <f aca="false">P93+(Q93*0.05)+(R93/240)</f>
        <v>120</v>
      </c>
      <c r="T93" s="22" t="n">
        <f aca="false">J93*O93</f>
        <v>120</v>
      </c>
      <c r="U93" s="22" t="n">
        <f aca="false">S93-T93</f>
        <v>0</v>
      </c>
      <c r="V93" s="23"/>
    </row>
    <row r="94" customFormat="false" ht="13.8" hidden="false" customHeight="false" outlineLevel="0" collapsed="false">
      <c r="A94" s="13" t="n">
        <v>93</v>
      </c>
      <c r="B94" s="12" t="s">
        <v>22</v>
      </c>
      <c r="C94" s="13" t="s">
        <v>23</v>
      </c>
      <c r="D94" s="12" t="n">
        <v>6</v>
      </c>
      <c r="E94" s="14" t="n">
        <v>1749</v>
      </c>
      <c r="F94" s="14" t="s">
        <v>24</v>
      </c>
      <c r="G94" s="15" t="s">
        <v>95</v>
      </c>
      <c r="H94" s="15" t="s">
        <v>26</v>
      </c>
      <c r="I94" s="16" t="s">
        <v>29</v>
      </c>
      <c r="J94" s="17" t="n">
        <v>25</v>
      </c>
      <c r="K94" s="18" t="s">
        <v>28</v>
      </c>
      <c r="L94" s="17"/>
      <c r="M94" s="17" t="n">
        <v>4</v>
      </c>
      <c r="N94" s="19"/>
      <c r="O94" s="20" t="n">
        <f aca="false">L94+(0.05*M94)+(N94/240)</f>
        <v>0.2</v>
      </c>
      <c r="P94" s="21" t="n">
        <v>5</v>
      </c>
      <c r="Q94" s="21"/>
      <c r="R94" s="21"/>
      <c r="S94" s="22" t="n">
        <f aca="false">P94+(Q94*0.05)+(R94/240)</f>
        <v>5</v>
      </c>
      <c r="T94" s="22" t="n">
        <f aca="false">J94*O94</f>
        <v>5</v>
      </c>
      <c r="U94" s="22" t="n">
        <f aca="false">S94-T94</f>
        <v>0</v>
      </c>
      <c r="V94" s="23"/>
    </row>
    <row r="95" customFormat="false" ht="13.8" hidden="false" customHeight="false" outlineLevel="0" collapsed="false">
      <c r="A95" s="13" t="n">
        <v>94</v>
      </c>
      <c r="B95" s="12" t="s">
        <v>22</v>
      </c>
      <c r="C95" s="13" t="s">
        <v>23</v>
      </c>
      <c r="D95" s="12" t="n">
        <v>6</v>
      </c>
      <c r="E95" s="14" t="n">
        <v>1749</v>
      </c>
      <c r="F95" s="14" t="s">
        <v>24</v>
      </c>
      <c r="G95" s="24" t="s">
        <v>96</v>
      </c>
      <c r="H95" s="15" t="s">
        <v>26</v>
      </c>
      <c r="I95" s="16" t="s">
        <v>29</v>
      </c>
      <c r="J95" s="17" t="n">
        <v>64</v>
      </c>
      <c r="K95" s="18" t="s">
        <v>97</v>
      </c>
      <c r="L95" s="17" t="n">
        <v>7</v>
      </c>
      <c r="M95" s="17"/>
      <c r="N95" s="19"/>
      <c r="O95" s="20" t="n">
        <f aca="false">L95+(0.05*M95)+(N95/240)</f>
        <v>7</v>
      </c>
      <c r="P95" s="21" t="n">
        <v>448</v>
      </c>
      <c r="Q95" s="21"/>
      <c r="R95" s="21"/>
      <c r="S95" s="22" t="n">
        <f aca="false">P95+(Q95*0.05)+(R95/240)</f>
        <v>448</v>
      </c>
      <c r="T95" s="22" t="n">
        <f aca="false">J95*O95</f>
        <v>448</v>
      </c>
      <c r="U95" s="22" t="n">
        <f aca="false">S95-T95</f>
        <v>0</v>
      </c>
      <c r="V95" s="23"/>
    </row>
    <row r="96" customFormat="false" ht="13.8" hidden="false" customHeight="false" outlineLevel="0" collapsed="false">
      <c r="A96" s="13" t="n">
        <v>95</v>
      </c>
      <c r="B96" s="12" t="s">
        <v>22</v>
      </c>
      <c r="C96" s="13" t="s">
        <v>23</v>
      </c>
      <c r="D96" s="12" t="n">
        <v>6</v>
      </c>
      <c r="E96" s="14" t="n">
        <v>1749</v>
      </c>
      <c r="F96" s="14" t="s">
        <v>24</v>
      </c>
      <c r="G96" s="15" t="s">
        <v>98</v>
      </c>
      <c r="H96" s="15" t="s">
        <v>26</v>
      </c>
      <c r="I96" s="16" t="s">
        <v>29</v>
      </c>
      <c r="J96" s="17" t="n">
        <v>14</v>
      </c>
      <c r="K96" s="18" t="s">
        <v>99</v>
      </c>
      <c r="L96" s="17" t="n">
        <v>60</v>
      </c>
      <c r="M96" s="17"/>
      <c r="N96" s="19"/>
      <c r="O96" s="20" t="n">
        <f aca="false">L96+(0.05*M96)+(N96/240)</f>
        <v>60</v>
      </c>
      <c r="P96" s="21" t="n">
        <v>840</v>
      </c>
      <c r="Q96" s="21"/>
      <c r="R96" s="21"/>
      <c r="S96" s="22" t="n">
        <f aca="false">P96+(Q96*0.05)+(R96/240)</f>
        <v>840</v>
      </c>
      <c r="T96" s="22" t="n">
        <f aca="false">J96*O96</f>
        <v>840</v>
      </c>
      <c r="U96" s="22" t="n">
        <f aca="false">S96-T96</f>
        <v>0</v>
      </c>
      <c r="V96" s="23"/>
    </row>
    <row r="97" customFormat="false" ht="13.8" hidden="false" customHeight="false" outlineLevel="0" collapsed="false">
      <c r="A97" s="13" t="n">
        <v>96</v>
      </c>
      <c r="B97" s="12" t="s">
        <v>22</v>
      </c>
      <c r="C97" s="13" t="s">
        <v>23</v>
      </c>
      <c r="D97" s="12" t="n">
        <v>6</v>
      </c>
      <c r="E97" s="14" t="n">
        <v>1749</v>
      </c>
      <c r="F97" s="14" t="s">
        <v>24</v>
      </c>
      <c r="G97" s="15" t="s">
        <v>98</v>
      </c>
      <c r="H97" s="15" t="s">
        <v>26</v>
      </c>
      <c r="I97" s="16" t="s">
        <v>29</v>
      </c>
      <c r="J97" s="17" t="n">
        <v>107325</v>
      </c>
      <c r="K97" s="18" t="s">
        <v>35</v>
      </c>
      <c r="L97" s="17" t="n">
        <v>0.08</v>
      </c>
      <c r="M97" s="17"/>
      <c r="N97" s="19"/>
      <c r="O97" s="20" t="n">
        <f aca="false">L97+(0.05*M97)+(N97/240)</f>
        <v>0.08</v>
      </c>
      <c r="P97" s="21" t="n">
        <v>8586</v>
      </c>
      <c r="Q97" s="21"/>
      <c r="R97" s="21"/>
      <c r="S97" s="22" t="n">
        <f aca="false">P97+(Q97*0.05)+(R97/240)</f>
        <v>8586</v>
      </c>
      <c r="T97" s="22" t="n">
        <f aca="false">J97*O97</f>
        <v>8586</v>
      </c>
      <c r="U97" s="22" t="n">
        <f aca="false">S97-T97</f>
        <v>0</v>
      </c>
      <c r="V97" s="23" t="s">
        <v>89</v>
      </c>
    </row>
    <row r="98" customFormat="false" ht="13.8" hidden="false" customHeight="false" outlineLevel="0" collapsed="false">
      <c r="A98" s="13" t="n">
        <v>97</v>
      </c>
      <c r="B98" s="12" t="s">
        <v>22</v>
      </c>
      <c r="C98" s="13" t="s">
        <v>23</v>
      </c>
      <c r="D98" s="12" t="n">
        <v>6</v>
      </c>
      <c r="E98" s="14" t="n">
        <v>1749</v>
      </c>
      <c r="F98" s="14" t="s">
        <v>24</v>
      </c>
      <c r="G98" s="15" t="s">
        <v>98</v>
      </c>
      <c r="H98" s="15" t="s">
        <v>26</v>
      </c>
      <c r="I98" s="16" t="s">
        <v>32</v>
      </c>
      <c r="J98" s="17" t="n">
        <v>7850</v>
      </c>
      <c r="K98" s="18" t="s">
        <v>28</v>
      </c>
      <c r="L98" s="17" t="n">
        <v>0.1</v>
      </c>
      <c r="M98" s="17"/>
      <c r="N98" s="19"/>
      <c r="O98" s="20" t="n">
        <f aca="false">L98+(0.05*M98)+(N98/240)</f>
        <v>0.1</v>
      </c>
      <c r="P98" s="21" t="n">
        <v>785</v>
      </c>
      <c r="Q98" s="21"/>
      <c r="R98" s="21"/>
      <c r="S98" s="22" t="n">
        <f aca="false">P98+(Q98*0.05)+(R98/240)</f>
        <v>785</v>
      </c>
      <c r="T98" s="22" t="n">
        <f aca="false">J98*O98</f>
        <v>785</v>
      </c>
      <c r="U98" s="22" t="n">
        <f aca="false">S98-T98</f>
        <v>0</v>
      </c>
      <c r="V98" s="23" t="s">
        <v>89</v>
      </c>
    </row>
    <row r="99" customFormat="false" ht="13.8" hidden="false" customHeight="false" outlineLevel="0" collapsed="false">
      <c r="A99" s="13" t="n">
        <v>98</v>
      </c>
      <c r="B99" s="12" t="s">
        <v>22</v>
      </c>
      <c r="C99" s="13" t="s">
        <v>23</v>
      </c>
      <c r="D99" s="12" t="n">
        <v>6</v>
      </c>
      <c r="E99" s="14" t="n">
        <v>1749</v>
      </c>
      <c r="F99" s="14" t="s">
        <v>24</v>
      </c>
      <c r="G99" s="15" t="s">
        <v>100</v>
      </c>
      <c r="H99" s="15" t="s">
        <v>26</v>
      </c>
      <c r="I99" s="16" t="s">
        <v>29</v>
      </c>
      <c r="J99" s="17" t="n">
        <v>1</v>
      </c>
      <c r="K99" s="18" t="s">
        <v>46</v>
      </c>
      <c r="L99" s="17" t="n">
        <v>2998</v>
      </c>
      <c r="M99" s="17" t="n">
        <v>4</v>
      </c>
      <c r="N99" s="19"/>
      <c r="O99" s="20" t="n">
        <f aca="false">L99+(0.05*M99)+(N99/240)</f>
        <v>2998.2</v>
      </c>
      <c r="P99" s="21" t="n">
        <v>2998</v>
      </c>
      <c r="Q99" s="21" t="n">
        <v>4</v>
      </c>
      <c r="R99" s="21"/>
      <c r="S99" s="22" t="n">
        <f aca="false">P99+(Q99*0.05)+(R99/240)</f>
        <v>2998.2</v>
      </c>
      <c r="T99" s="22" t="n">
        <f aca="false">J99*O99</f>
        <v>2998.2</v>
      </c>
      <c r="U99" s="22" t="n">
        <f aca="false">S99-T99</f>
        <v>0</v>
      </c>
      <c r="V99" s="23"/>
    </row>
    <row r="100" customFormat="false" ht="13.8" hidden="false" customHeight="false" outlineLevel="0" collapsed="false">
      <c r="A100" s="13" t="n">
        <v>99</v>
      </c>
      <c r="B100" s="12" t="s">
        <v>22</v>
      </c>
      <c r="C100" s="13" t="s">
        <v>23</v>
      </c>
      <c r="D100" s="12" t="n">
        <v>6</v>
      </c>
      <c r="E100" s="14" t="n">
        <v>1749</v>
      </c>
      <c r="F100" s="14" t="s">
        <v>24</v>
      </c>
      <c r="G100" s="15" t="s">
        <v>100</v>
      </c>
      <c r="H100" s="15" t="s">
        <v>26</v>
      </c>
      <c r="I100" s="16" t="s">
        <v>32</v>
      </c>
      <c r="J100" s="17" t="n">
        <v>1</v>
      </c>
      <c r="K100" s="18" t="s">
        <v>101</v>
      </c>
      <c r="L100" s="17" t="n">
        <v>80</v>
      </c>
      <c r="M100" s="17"/>
      <c r="N100" s="19"/>
      <c r="O100" s="20" t="n">
        <f aca="false">L100+(0.05*M100)+(N100/240)</f>
        <v>80</v>
      </c>
      <c r="P100" s="21" t="n">
        <v>80</v>
      </c>
      <c r="Q100" s="21"/>
      <c r="R100" s="21"/>
      <c r="S100" s="22" t="n">
        <f aca="false">P100+(Q100*0.05)+(R100/240)</f>
        <v>80</v>
      </c>
      <c r="T100" s="22" t="n">
        <f aca="false">J100*O100</f>
        <v>80</v>
      </c>
      <c r="U100" s="22" t="n">
        <f aca="false">S100-T100</f>
        <v>0</v>
      </c>
      <c r="V100" s="23"/>
    </row>
    <row r="101" customFormat="false" ht="13.8" hidden="false" customHeight="false" outlineLevel="0" collapsed="false">
      <c r="A101" s="13" t="n">
        <v>100</v>
      </c>
      <c r="B101" s="12" t="s">
        <v>22</v>
      </c>
      <c r="C101" s="13" t="s">
        <v>23</v>
      </c>
      <c r="D101" s="12" t="n">
        <v>6</v>
      </c>
      <c r="E101" s="14" t="n">
        <v>1749</v>
      </c>
      <c r="F101" s="14" t="s">
        <v>24</v>
      </c>
      <c r="G101" s="15" t="s">
        <v>100</v>
      </c>
      <c r="H101" s="15" t="s">
        <v>26</v>
      </c>
      <c r="I101" s="16" t="s">
        <v>32</v>
      </c>
      <c r="J101" s="17" t="n">
        <v>1</v>
      </c>
      <c r="K101" s="18" t="s">
        <v>46</v>
      </c>
      <c r="L101" s="17" t="n">
        <v>1550</v>
      </c>
      <c r="M101" s="17"/>
      <c r="N101" s="19"/>
      <c r="O101" s="20" t="n">
        <f aca="false">L101+(0.05*M101)+(N101/240)</f>
        <v>1550</v>
      </c>
      <c r="P101" s="21" t="n">
        <v>1550</v>
      </c>
      <c r="Q101" s="21"/>
      <c r="R101" s="21"/>
      <c r="S101" s="22" t="n">
        <f aca="false">P101+(Q101*0.05)+(R101/240)</f>
        <v>1550</v>
      </c>
      <c r="T101" s="22" t="n">
        <f aca="false">J101*O101</f>
        <v>1550</v>
      </c>
      <c r="U101" s="22" t="n">
        <f aca="false">S101-T101</f>
        <v>0</v>
      </c>
      <c r="V101" s="23"/>
    </row>
    <row r="102" customFormat="false" ht="13.8" hidden="false" customHeight="false" outlineLevel="0" collapsed="false">
      <c r="A102" s="13" t="n">
        <v>101</v>
      </c>
      <c r="B102" s="12" t="s">
        <v>22</v>
      </c>
      <c r="C102" s="13" t="s">
        <v>23</v>
      </c>
      <c r="D102" s="12" t="n">
        <v>6</v>
      </c>
      <c r="E102" s="14" t="n">
        <v>1749</v>
      </c>
      <c r="F102" s="14" t="s">
        <v>24</v>
      </c>
      <c r="G102" s="15" t="s">
        <v>102</v>
      </c>
      <c r="H102" s="15" t="s">
        <v>26</v>
      </c>
      <c r="I102" s="16" t="s">
        <v>29</v>
      </c>
      <c r="J102" s="17" t="n">
        <v>5.5</v>
      </c>
      <c r="K102" s="18" t="s">
        <v>97</v>
      </c>
      <c r="L102" s="17" t="n">
        <v>3</v>
      </c>
      <c r="M102" s="17" t="n">
        <v>10</v>
      </c>
      <c r="N102" s="19"/>
      <c r="O102" s="20" t="n">
        <f aca="false">L102+(0.05*M102)+(N102/240)</f>
        <v>3.5</v>
      </c>
      <c r="P102" s="21" t="n">
        <v>19</v>
      </c>
      <c r="Q102" s="21" t="n">
        <v>5</v>
      </c>
      <c r="R102" s="21"/>
      <c r="S102" s="22" t="n">
        <f aca="false">P102+(Q102*0.05)+(R102/240)</f>
        <v>19.25</v>
      </c>
      <c r="T102" s="22" t="n">
        <f aca="false">J102*O102</f>
        <v>19.25</v>
      </c>
      <c r="U102" s="22" t="n">
        <f aca="false">S102-T102</f>
        <v>0</v>
      </c>
      <c r="V102" s="23"/>
    </row>
    <row r="103" customFormat="false" ht="13.8" hidden="false" customHeight="false" outlineLevel="0" collapsed="false">
      <c r="A103" s="13" t="n">
        <v>102</v>
      </c>
      <c r="B103" s="12" t="s">
        <v>22</v>
      </c>
      <c r="C103" s="13" t="s">
        <v>23</v>
      </c>
      <c r="D103" s="12" t="n">
        <v>6</v>
      </c>
      <c r="E103" s="14" t="n">
        <v>1749</v>
      </c>
      <c r="F103" s="14" t="s">
        <v>24</v>
      </c>
      <c r="G103" s="15" t="s">
        <v>102</v>
      </c>
      <c r="H103" s="15" t="s">
        <v>26</v>
      </c>
      <c r="I103" s="16" t="s">
        <v>29</v>
      </c>
      <c r="J103" s="17" t="n">
        <v>750</v>
      </c>
      <c r="K103" s="18" t="s">
        <v>35</v>
      </c>
      <c r="L103" s="17"/>
      <c r="M103" s="17" t="n">
        <v>10</v>
      </c>
      <c r="N103" s="19"/>
      <c r="O103" s="20" t="n">
        <f aca="false">L103+(0.05*M103)+(N103/240)</f>
        <v>0.5</v>
      </c>
      <c r="P103" s="21" t="n">
        <v>375</v>
      </c>
      <c r="Q103" s="21"/>
      <c r="R103" s="21"/>
      <c r="S103" s="22" t="n">
        <f aca="false">P103+(Q103*0.05)+(R103/240)</f>
        <v>375</v>
      </c>
      <c r="T103" s="22" t="n">
        <f aca="false">J103*O103</f>
        <v>375</v>
      </c>
      <c r="U103" s="22" t="n">
        <f aca="false">S103-T103</f>
        <v>0</v>
      </c>
      <c r="V103" s="23"/>
    </row>
    <row r="104" customFormat="false" ht="13.8" hidden="false" customHeight="false" outlineLevel="0" collapsed="false">
      <c r="A104" s="13" t="n">
        <v>103</v>
      </c>
      <c r="B104" s="12" t="s">
        <v>22</v>
      </c>
      <c r="C104" s="13" t="s">
        <v>23</v>
      </c>
      <c r="D104" s="12" t="n">
        <v>6</v>
      </c>
      <c r="E104" s="14" t="n">
        <v>1749</v>
      </c>
      <c r="F104" s="14" t="s">
        <v>24</v>
      </c>
      <c r="G104" s="15" t="s">
        <v>103</v>
      </c>
      <c r="H104" s="15" t="s">
        <v>26</v>
      </c>
      <c r="I104" s="16" t="s">
        <v>29</v>
      </c>
      <c r="J104" s="17" t="n">
        <v>70637</v>
      </c>
      <c r="K104" s="18" t="s">
        <v>28</v>
      </c>
      <c r="L104" s="17"/>
      <c r="M104" s="17" t="n">
        <v>20</v>
      </c>
      <c r="N104" s="19"/>
      <c r="O104" s="20" t="n">
        <f aca="false">L104+(0.05*M104)+(N104/240)</f>
        <v>1</v>
      </c>
      <c r="P104" s="21" t="n">
        <v>70637</v>
      </c>
      <c r="Q104" s="21"/>
      <c r="R104" s="21"/>
      <c r="S104" s="22" t="n">
        <f aca="false">P104+(Q104*0.05)+(R104/240)</f>
        <v>70637</v>
      </c>
      <c r="T104" s="22" t="n">
        <f aca="false">J104*O104</f>
        <v>70637</v>
      </c>
      <c r="U104" s="22" t="n">
        <f aca="false">S104-T104</f>
        <v>0</v>
      </c>
      <c r="V104" s="23"/>
    </row>
    <row r="105" customFormat="false" ht="13.8" hidden="false" customHeight="false" outlineLevel="0" collapsed="false">
      <c r="A105" s="13" t="n">
        <v>104</v>
      </c>
      <c r="B105" s="12" t="s">
        <v>22</v>
      </c>
      <c r="C105" s="13" t="s">
        <v>23</v>
      </c>
      <c r="D105" s="12" t="n">
        <v>6</v>
      </c>
      <c r="E105" s="14" t="n">
        <v>1749</v>
      </c>
      <c r="F105" s="14" t="s">
        <v>24</v>
      </c>
      <c r="G105" s="15" t="s">
        <v>103</v>
      </c>
      <c r="H105" s="15" t="s">
        <v>26</v>
      </c>
      <c r="I105" s="16" t="s">
        <v>30</v>
      </c>
      <c r="J105" s="17" t="n">
        <v>75</v>
      </c>
      <c r="K105" s="18" t="s">
        <v>35</v>
      </c>
      <c r="L105" s="17"/>
      <c r="M105" s="17" t="n">
        <v>20</v>
      </c>
      <c r="N105" s="19"/>
      <c r="O105" s="20" t="n">
        <f aca="false">L105+(0.05*M105)+(N105/240)</f>
        <v>1</v>
      </c>
      <c r="P105" s="21" t="n">
        <v>75</v>
      </c>
      <c r="Q105" s="21"/>
      <c r="R105" s="21"/>
      <c r="S105" s="22" t="n">
        <f aca="false">P105+(Q105*0.05)+(R105/240)</f>
        <v>75</v>
      </c>
      <c r="T105" s="22" t="n">
        <f aca="false">J105*O105</f>
        <v>75</v>
      </c>
      <c r="U105" s="22" t="n">
        <f aca="false">S105-T105</f>
        <v>0</v>
      </c>
      <c r="V105" s="23"/>
    </row>
    <row r="106" customFormat="false" ht="13.8" hidden="false" customHeight="false" outlineLevel="0" collapsed="false">
      <c r="A106" s="13" t="n">
        <v>105</v>
      </c>
      <c r="B106" s="12" t="s">
        <v>22</v>
      </c>
      <c r="C106" s="13" t="s">
        <v>23</v>
      </c>
      <c r="D106" s="12" t="n">
        <v>6</v>
      </c>
      <c r="E106" s="14" t="n">
        <v>1749</v>
      </c>
      <c r="F106" s="14" t="s">
        <v>24</v>
      </c>
      <c r="G106" s="15" t="s">
        <v>103</v>
      </c>
      <c r="H106" s="15" t="s">
        <v>26</v>
      </c>
      <c r="I106" s="16" t="s">
        <v>32</v>
      </c>
      <c r="J106" s="17" t="n">
        <v>9</v>
      </c>
      <c r="K106" s="18" t="s">
        <v>28</v>
      </c>
      <c r="L106" s="17"/>
      <c r="M106" s="17" t="n">
        <v>20</v>
      </c>
      <c r="N106" s="19"/>
      <c r="O106" s="20" t="n">
        <f aca="false">L106+(0.05*M106)+(N106/240)</f>
        <v>1</v>
      </c>
      <c r="P106" s="21" t="n">
        <v>9</v>
      </c>
      <c r="Q106" s="21"/>
      <c r="R106" s="21"/>
      <c r="S106" s="22" t="n">
        <f aca="false">P106+(Q106*0.05)+(R106/240)</f>
        <v>9</v>
      </c>
      <c r="T106" s="22" t="n">
        <f aca="false">J106*O106</f>
        <v>9</v>
      </c>
      <c r="U106" s="22" t="n">
        <f aca="false">S106-T106</f>
        <v>0</v>
      </c>
      <c r="V106" s="23"/>
    </row>
    <row r="107" customFormat="false" ht="13.8" hidden="false" customHeight="false" outlineLevel="0" collapsed="false">
      <c r="A107" s="13" t="n">
        <v>106</v>
      </c>
      <c r="B107" s="12" t="s">
        <v>22</v>
      </c>
      <c r="C107" s="13" t="s">
        <v>23</v>
      </c>
      <c r="D107" s="12" t="n">
        <v>6</v>
      </c>
      <c r="E107" s="14" t="n">
        <v>1749</v>
      </c>
      <c r="F107" s="14" t="s">
        <v>24</v>
      </c>
      <c r="G107" s="15" t="s">
        <v>104</v>
      </c>
      <c r="H107" s="15" t="s">
        <v>26</v>
      </c>
      <c r="I107" s="16" t="s">
        <v>29</v>
      </c>
      <c r="J107" s="17" t="n">
        <v>1693</v>
      </c>
      <c r="K107" s="18" t="s">
        <v>35</v>
      </c>
      <c r="L107" s="17" t="n">
        <v>25</v>
      </c>
      <c r="M107" s="17"/>
      <c r="N107" s="19"/>
      <c r="O107" s="20" t="n">
        <f aca="false">L107+(0.05*M107)+(N107/240)</f>
        <v>25</v>
      </c>
      <c r="P107" s="21" t="n">
        <v>42325</v>
      </c>
      <c r="Q107" s="21"/>
      <c r="R107" s="21"/>
      <c r="S107" s="22" t="n">
        <f aca="false">P107+(Q107*0.05)+(R107/240)</f>
        <v>42325</v>
      </c>
      <c r="T107" s="22" t="n">
        <f aca="false">J107*O107</f>
        <v>42325</v>
      </c>
      <c r="U107" s="22" t="n">
        <f aca="false">S107-T107</f>
        <v>0</v>
      </c>
      <c r="V107" s="23"/>
    </row>
    <row r="108" customFormat="false" ht="13.8" hidden="false" customHeight="false" outlineLevel="0" collapsed="false">
      <c r="A108" s="13" t="n">
        <v>107</v>
      </c>
      <c r="B108" s="12" t="s">
        <v>22</v>
      </c>
      <c r="C108" s="13" t="s">
        <v>23</v>
      </c>
      <c r="D108" s="12" t="n">
        <v>6</v>
      </c>
      <c r="E108" s="14" t="n">
        <v>1749</v>
      </c>
      <c r="F108" s="14" t="s">
        <v>24</v>
      </c>
      <c r="G108" s="15" t="s">
        <v>104</v>
      </c>
      <c r="H108" s="15" t="s">
        <v>26</v>
      </c>
      <c r="I108" s="16" t="s">
        <v>29</v>
      </c>
      <c r="J108" s="17" t="n">
        <v>30</v>
      </c>
      <c r="K108" s="18" t="s">
        <v>97</v>
      </c>
      <c r="L108" s="17" t="n">
        <v>6</v>
      </c>
      <c r="M108" s="17"/>
      <c r="N108" s="19"/>
      <c r="O108" s="20" t="n">
        <f aca="false">L108+(0.05*M108)+(N108/240)</f>
        <v>6</v>
      </c>
      <c r="P108" s="21" t="n">
        <v>180</v>
      </c>
      <c r="Q108" s="21"/>
      <c r="R108" s="21"/>
      <c r="S108" s="22" t="n">
        <f aca="false">P108+(Q108*0.05)+(R108/240)</f>
        <v>180</v>
      </c>
      <c r="T108" s="22" t="n">
        <f aca="false">J108*O108</f>
        <v>180</v>
      </c>
      <c r="U108" s="22" t="n">
        <f aca="false">S108-T108</f>
        <v>0</v>
      </c>
      <c r="V108" s="23"/>
    </row>
    <row r="109" customFormat="false" ht="13.8" hidden="false" customHeight="false" outlineLevel="0" collapsed="false">
      <c r="A109" s="13" t="n">
        <v>108</v>
      </c>
      <c r="B109" s="12" t="s">
        <v>22</v>
      </c>
      <c r="C109" s="13" t="s">
        <v>23</v>
      </c>
      <c r="D109" s="12" t="n">
        <v>6</v>
      </c>
      <c r="E109" s="14" t="n">
        <v>1749</v>
      </c>
      <c r="F109" s="14" t="s">
        <v>40</v>
      </c>
      <c r="G109" s="15" t="s">
        <v>93</v>
      </c>
      <c r="H109" s="15" t="s">
        <v>26</v>
      </c>
      <c r="I109" s="16" t="s">
        <v>29</v>
      </c>
      <c r="J109" s="17" t="n">
        <v>1</v>
      </c>
      <c r="K109" s="18" t="s">
        <v>46</v>
      </c>
      <c r="L109" s="17" t="n">
        <v>40</v>
      </c>
      <c r="M109" s="17"/>
      <c r="N109" s="19"/>
      <c r="O109" s="20" t="n">
        <f aca="false">L109+(0.05*M109)+(N109/240)</f>
        <v>40</v>
      </c>
      <c r="P109" s="21" t="n">
        <v>40</v>
      </c>
      <c r="Q109" s="21"/>
      <c r="R109" s="21"/>
      <c r="S109" s="22" t="n">
        <f aca="false">P109+(Q109*0.05)+(R109/240)</f>
        <v>40</v>
      </c>
      <c r="T109" s="22" t="n">
        <f aca="false">J109*O109</f>
        <v>40</v>
      </c>
      <c r="U109" s="22" t="n">
        <f aca="false">S109-T109</f>
        <v>0</v>
      </c>
      <c r="V109" s="23"/>
    </row>
    <row r="110" customFormat="false" ht="13.8" hidden="false" customHeight="false" outlineLevel="0" collapsed="false">
      <c r="A110" s="13" t="n">
        <v>109</v>
      </c>
      <c r="B110" s="12" t="s">
        <v>22</v>
      </c>
      <c r="C110" s="13" t="s">
        <v>23</v>
      </c>
      <c r="D110" s="12" t="n">
        <v>6</v>
      </c>
      <c r="E110" s="14" t="n">
        <v>1749</v>
      </c>
      <c r="F110" s="14" t="s">
        <v>40</v>
      </c>
      <c r="G110" s="15" t="s">
        <v>93</v>
      </c>
      <c r="H110" s="15" t="s">
        <v>26</v>
      </c>
      <c r="I110" s="16" t="s">
        <v>32</v>
      </c>
      <c r="J110" s="17" t="n">
        <v>8</v>
      </c>
      <c r="K110" s="18" t="s">
        <v>83</v>
      </c>
      <c r="L110" s="17" t="n">
        <v>20</v>
      </c>
      <c r="M110" s="17"/>
      <c r="N110" s="19"/>
      <c r="O110" s="20" t="n">
        <f aca="false">L110+(0.05*M110)+(N110/240)</f>
        <v>20</v>
      </c>
      <c r="P110" s="21" t="n">
        <v>160</v>
      </c>
      <c r="Q110" s="21"/>
      <c r="R110" s="21"/>
      <c r="S110" s="22" t="n">
        <f aca="false">P110+(Q110*0.05)+(R110/240)</f>
        <v>160</v>
      </c>
      <c r="T110" s="22" t="n">
        <f aca="false">J110*O110</f>
        <v>160</v>
      </c>
      <c r="U110" s="22" t="n">
        <f aca="false">S110-T110</f>
        <v>0</v>
      </c>
      <c r="V110" s="23"/>
    </row>
    <row r="111" customFormat="false" ht="13.8" hidden="false" customHeight="false" outlineLevel="0" collapsed="false">
      <c r="A111" s="13" t="n">
        <v>110</v>
      </c>
      <c r="B111" s="12" t="s">
        <v>22</v>
      </c>
      <c r="C111" s="13" t="s">
        <v>23</v>
      </c>
      <c r="D111" s="12" t="n">
        <v>6</v>
      </c>
      <c r="E111" s="14" t="n">
        <v>1749</v>
      </c>
      <c r="F111" s="14" t="s">
        <v>40</v>
      </c>
      <c r="G111" s="15" t="s">
        <v>93</v>
      </c>
      <c r="H111" s="15" t="s">
        <v>26</v>
      </c>
      <c r="I111" s="16" t="s">
        <v>32</v>
      </c>
      <c r="J111" s="17" t="n">
        <v>11</v>
      </c>
      <c r="K111" s="18" t="s">
        <v>92</v>
      </c>
      <c r="L111" s="17" t="n">
        <v>15</v>
      </c>
      <c r="M111" s="17"/>
      <c r="N111" s="19"/>
      <c r="O111" s="20" t="n">
        <f aca="false">L111+(0.05*M111)+(N111/240)</f>
        <v>15</v>
      </c>
      <c r="P111" s="21" t="n">
        <v>165</v>
      </c>
      <c r="Q111" s="21"/>
      <c r="R111" s="21"/>
      <c r="S111" s="22" t="n">
        <f aca="false">P111+(Q111*0.05)+(R111/240)</f>
        <v>165</v>
      </c>
      <c r="T111" s="22" t="n">
        <f aca="false">J111*O111</f>
        <v>165</v>
      </c>
      <c r="U111" s="22" t="n">
        <f aca="false">S111-T111</f>
        <v>0</v>
      </c>
      <c r="V111" s="23"/>
    </row>
    <row r="112" customFormat="false" ht="13.8" hidden="false" customHeight="false" outlineLevel="0" collapsed="false">
      <c r="A112" s="13" t="n">
        <v>111</v>
      </c>
      <c r="B112" s="12" t="s">
        <v>22</v>
      </c>
      <c r="C112" s="13" t="s">
        <v>23</v>
      </c>
      <c r="D112" s="12" t="n">
        <v>6</v>
      </c>
      <c r="E112" s="14" t="n">
        <v>1749</v>
      </c>
      <c r="F112" s="14" t="s">
        <v>40</v>
      </c>
      <c r="G112" s="15" t="s">
        <v>105</v>
      </c>
      <c r="H112" s="15" t="s">
        <v>26</v>
      </c>
      <c r="I112" s="16" t="s">
        <v>32</v>
      </c>
      <c r="J112" s="17" t="n">
        <v>133</v>
      </c>
      <c r="K112" s="18" t="s">
        <v>28</v>
      </c>
      <c r="L112" s="17"/>
      <c r="M112" s="17" t="n">
        <v>14</v>
      </c>
      <c r="N112" s="19"/>
      <c r="O112" s="20" t="n">
        <f aca="false">L112+(0.05*M112)+(N112/240)</f>
        <v>0.7</v>
      </c>
      <c r="P112" s="21" t="n">
        <v>93</v>
      </c>
      <c r="Q112" s="21" t="n">
        <v>2</v>
      </c>
      <c r="R112" s="21"/>
      <c r="S112" s="22" t="n">
        <f aca="false">P112+(Q112*0.05)+(R112/240)</f>
        <v>93.1</v>
      </c>
      <c r="T112" s="22" t="n">
        <f aca="false">J112*O112</f>
        <v>93.1</v>
      </c>
      <c r="U112" s="22" t="n">
        <f aca="false">S112-T112</f>
        <v>0</v>
      </c>
      <c r="V112" s="23"/>
    </row>
    <row r="113" customFormat="false" ht="13.8" hidden="false" customHeight="false" outlineLevel="0" collapsed="false">
      <c r="A113" s="13" t="n">
        <v>112</v>
      </c>
      <c r="B113" s="12" t="s">
        <v>22</v>
      </c>
      <c r="C113" s="13" t="s">
        <v>23</v>
      </c>
      <c r="D113" s="12" t="n">
        <v>6</v>
      </c>
      <c r="E113" s="14" t="n">
        <v>1749</v>
      </c>
      <c r="F113" s="14" t="s">
        <v>40</v>
      </c>
      <c r="G113" s="15" t="s">
        <v>100</v>
      </c>
      <c r="H113" s="15" t="s">
        <v>26</v>
      </c>
      <c r="I113" s="16" t="s">
        <v>29</v>
      </c>
      <c r="J113" s="17" t="n">
        <v>1</v>
      </c>
      <c r="K113" s="18" t="s">
        <v>46</v>
      </c>
      <c r="L113" s="17" t="n">
        <v>137</v>
      </c>
      <c r="M113" s="17" t="n">
        <v>10</v>
      </c>
      <c r="N113" s="19"/>
      <c r="O113" s="20" t="n">
        <f aca="false">L113+(0.05*M113)+(N113/240)</f>
        <v>137.5</v>
      </c>
      <c r="P113" s="21" t="n">
        <v>137</v>
      </c>
      <c r="Q113" s="21" t="n">
        <v>10</v>
      </c>
      <c r="R113" s="21"/>
      <c r="S113" s="22" t="n">
        <f aca="false">P113+(Q113*0.05)+(R113/240)</f>
        <v>137.5</v>
      </c>
      <c r="T113" s="22" t="n">
        <f aca="false">J113*O113</f>
        <v>137.5</v>
      </c>
      <c r="U113" s="22" t="n">
        <f aca="false">S113-T113</f>
        <v>0</v>
      </c>
      <c r="V113" s="23"/>
    </row>
    <row r="114" customFormat="false" ht="13.8" hidden="false" customHeight="false" outlineLevel="0" collapsed="false">
      <c r="A114" s="13" t="n">
        <v>113</v>
      </c>
      <c r="B114" s="12" t="s">
        <v>22</v>
      </c>
      <c r="C114" s="13" t="s">
        <v>23</v>
      </c>
      <c r="D114" s="12" t="n">
        <v>6</v>
      </c>
      <c r="E114" s="14" t="n">
        <v>1749</v>
      </c>
      <c r="F114" s="14" t="s">
        <v>40</v>
      </c>
      <c r="G114" s="15" t="s">
        <v>100</v>
      </c>
      <c r="H114" s="15" t="s">
        <v>26</v>
      </c>
      <c r="I114" s="16" t="s">
        <v>30</v>
      </c>
      <c r="J114" s="17" t="n">
        <v>1</v>
      </c>
      <c r="K114" s="18" t="s">
        <v>46</v>
      </c>
      <c r="L114" s="17" t="n">
        <v>3</v>
      </c>
      <c r="M114" s="17" t="n">
        <v>15</v>
      </c>
      <c r="N114" s="19"/>
      <c r="O114" s="20" t="n">
        <f aca="false">L114+(0.05*M114)+(N114/240)</f>
        <v>3.75</v>
      </c>
      <c r="P114" s="21" t="n">
        <v>3</v>
      </c>
      <c r="Q114" s="21" t="n">
        <v>15</v>
      </c>
      <c r="R114" s="21"/>
      <c r="S114" s="22" t="n">
        <f aca="false">P114+(Q114*0.05)+(R114/240)</f>
        <v>3.75</v>
      </c>
      <c r="T114" s="22" t="n">
        <f aca="false">J114*O114</f>
        <v>3.75</v>
      </c>
      <c r="U114" s="22" t="n">
        <f aca="false">S114-T114</f>
        <v>0</v>
      </c>
      <c r="V114" s="23"/>
    </row>
    <row r="115" customFormat="false" ht="13.8" hidden="false" customHeight="false" outlineLevel="0" collapsed="false">
      <c r="A115" s="13" t="n">
        <v>114</v>
      </c>
      <c r="B115" s="12" t="s">
        <v>22</v>
      </c>
      <c r="C115" s="13" t="s">
        <v>23</v>
      </c>
      <c r="D115" s="12" t="n">
        <v>6</v>
      </c>
      <c r="E115" s="14" t="n">
        <v>1749</v>
      </c>
      <c r="F115" s="14" t="s">
        <v>40</v>
      </c>
      <c r="G115" s="15" t="s">
        <v>106</v>
      </c>
      <c r="H115" s="15" t="s">
        <v>26</v>
      </c>
      <c r="I115" s="16" t="s">
        <v>29</v>
      </c>
      <c r="J115" s="17" t="n">
        <v>280</v>
      </c>
      <c r="K115" s="18" t="s">
        <v>28</v>
      </c>
      <c r="L115" s="17"/>
      <c r="M115" s="17" t="n">
        <v>8</v>
      </c>
      <c r="N115" s="19"/>
      <c r="O115" s="20" t="n">
        <f aca="false">L115+(0.05*M115)+(N115/240)</f>
        <v>0.4</v>
      </c>
      <c r="P115" s="21" t="n">
        <v>112</v>
      </c>
      <c r="Q115" s="21"/>
      <c r="R115" s="21"/>
      <c r="S115" s="22" t="n">
        <f aca="false">P115+(Q115*0.05)+(R115/240)</f>
        <v>112</v>
      </c>
      <c r="T115" s="22" t="n">
        <f aca="false">J115*O115</f>
        <v>112</v>
      </c>
      <c r="U115" s="22" t="n">
        <f aca="false">S115-T115</f>
        <v>0</v>
      </c>
      <c r="V115" s="23"/>
    </row>
    <row r="116" customFormat="false" ht="13.8" hidden="false" customHeight="false" outlineLevel="0" collapsed="false">
      <c r="A116" s="13" t="n">
        <v>115</v>
      </c>
      <c r="B116" s="12" t="s">
        <v>22</v>
      </c>
      <c r="C116" s="13" t="s">
        <v>23</v>
      </c>
      <c r="D116" s="12" t="n">
        <v>6</v>
      </c>
      <c r="E116" s="14" t="n">
        <v>1749</v>
      </c>
      <c r="F116" s="14" t="s">
        <v>40</v>
      </c>
      <c r="G116" s="15" t="s">
        <v>107</v>
      </c>
      <c r="H116" s="15" t="s">
        <v>26</v>
      </c>
      <c r="I116" s="16" t="s">
        <v>29</v>
      </c>
      <c r="J116" s="17" t="n">
        <v>14425</v>
      </c>
      <c r="K116" s="18" t="s">
        <v>28</v>
      </c>
      <c r="L116" s="17"/>
      <c r="M116" s="17" t="n">
        <v>5</v>
      </c>
      <c r="N116" s="19"/>
      <c r="O116" s="20" t="n">
        <f aca="false">L116+(0.05*M116)+(N116/240)</f>
        <v>0.25</v>
      </c>
      <c r="P116" s="21" t="n">
        <v>3606</v>
      </c>
      <c r="Q116" s="21" t="n">
        <v>5</v>
      </c>
      <c r="R116" s="21"/>
      <c r="S116" s="22" t="n">
        <f aca="false">P116+(Q116*0.05)+(R116/240)</f>
        <v>3606.25</v>
      </c>
      <c r="T116" s="22" t="n">
        <f aca="false">J116*O116</f>
        <v>3606.25</v>
      </c>
      <c r="U116" s="22" t="n">
        <f aca="false">S116-T116</f>
        <v>0</v>
      </c>
      <c r="V116" s="23"/>
    </row>
    <row r="117" customFormat="false" ht="13.8" hidden="false" customHeight="false" outlineLevel="0" collapsed="false">
      <c r="A117" s="13" t="n">
        <v>116</v>
      </c>
      <c r="B117" s="12" t="s">
        <v>22</v>
      </c>
      <c r="C117" s="13" t="s">
        <v>23</v>
      </c>
      <c r="D117" s="12" t="n">
        <v>6</v>
      </c>
      <c r="E117" s="14" t="n">
        <v>1749</v>
      </c>
      <c r="F117" s="14" t="s">
        <v>40</v>
      </c>
      <c r="G117" s="15" t="s">
        <v>108</v>
      </c>
      <c r="H117" s="15" t="s">
        <v>26</v>
      </c>
      <c r="I117" s="16" t="s">
        <v>32</v>
      </c>
      <c r="J117" s="17" t="n">
        <v>950</v>
      </c>
      <c r="K117" s="18" t="s">
        <v>28</v>
      </c>
      <c r="L117" s="17"/>
      <c r="M117" s="17" t="n">
        <v>8</v>
      </c>
      <c r="N117" s="19"/>
      <c r="O117" s="20" t="n">
        <f aca="false">L117+(0.05*M117)+(N117/240)</f>
        <v>0.4</v>
      </c>
      <c r="P117" s="21" t="n">
        <v>380</v>
      </c>
      <c r="Q117" s="21"/>
      <c r="R117" s="21"/>
      <c r="S117" s="22" t="n">
        <f aca="false">P117+(Q117*0.05)+(R117/240)</f>
        <v>380</v>
      </c>
      <c r="T117" s="22" t="n">
        <f aca="false">J117*O117</f>
        <v>380</v>
      </c>
      <c r="U117" s="22" t="n">
        <f aca="false">S117-T117</f>
        <v>0</v>
      </c>
      <c r="V117" s="23"/>
    </row>
    <row r="118" customFormat="false" ht="14.2" hidden="false" customHeight="false" outlineLevel="0" collapsed="false">
      <c r="A118" s="13" t="n">
        <v>117</v>
      </c>
      <c r="B118" s="12" t="s">
        <v>22</v>
      </c>
      <c r="C118" s="13" t="s">
        <v>23</v>
      </c>
      <c r="D118" s="12" t="n">
        <v>6</v>
      </c>
      <c r="E118" s="14" t="n">
        <v>1749</v>
      </c>
      <c r="F118" s="14" t="s">
        <v>40</v>
      </c>
      <c r="G118" s="15" t="s">
        <v>107</v>
      </c>
      <c r="H118" s="15" t="s">
        <v>26</v>
      </c>
      <c r="I118" s="16" t="s">
        <v>32</v>
      </c>
      <c r="J118" s="17" t="n">
        <v>6690</v>
      </c>
      <c r="K118" s="18" t="s">
        <v>28</v>
      </c>
      <c r="L118" s="17"/>
      <c r="M118" s="17" t="n">
        <v>5</v>
      </c>
      <c r="N118" s="19"/>
      <c r="O118" s="20" t="n">
        <f aca="false">L118+(0.05*M118)+(N118/240)</f>
        <v>0.25</v>
      </c>
      <c r="P118" s="21" t="n">
        <v>1972</v>
      </c>
      <c r="Q118" s="21" t="n">
        <v>10</v>
      </c>
      <c r="R118" s="21"/>
      <c r="S118" s="22" t="n">
        <f aca="false">P118+(Q118*0.05)+(R118/240)</f>
        <v>1972.5</v>
      </c>
      <c r="T118" s="22" t="n">
        <f aca="false">J118*O118</f>
        <v>1672.5</v>
      </c>
      <c r="U118" s="22" t="n">
        <f aca="false">S118-T118</f>
        <v>300</v>
      </c>
      <c r="V118" s="23" t="s">
        <v>31</v>
      </c>
    </row>
    <row r="119" customFormat="false" ht="13.8" hidden="false" customHeight="false" outlineLevel="0" collapsed="false">
      <c r="A119" s="13" t="n">
        <v>118</v>
      </c>
      <c r="B119" s="12" t="s">
        <v>22</v>
      </c>
      <c r="C119" s="13" t="s">
        <v>23</v>
      </c>
      <c r="D119" s="12" t="n">
        <v>7</v>
      </c>
      <c r="E119" s="14" t="n">
        <v>1749</v>
      </c>
      <c r="F119" s="14" t="s">
        <v>24</v>
      </c>
      <c r="G119" s="15" t="s">
        <v>109</v>
      </c>
      <c r="H119" s="15" t="s">
        <v>26</v>
      </c>
      <c r="I119" s="16" t="s">
        <v>30</v>
      </c>
      <c r="J119" s="17" t="n">
        <v>2</v>
      </c>
      <c r="K119" s="18" t="s">
        <v>110</v>
      </c>
      <c r="L119" s="17" t="n">
        <v>15</v>
      </c>
      <c r="M119" s="17"/>
      <c r="N119" s="19"/>
      <c r="O119" s="20" t="n">
        <f aca="false">L119+(0.05*M119)+(N119/240)</f>
        <v>15</v>
      </c>
      <c r="P119" s="21" t="n">
        <v>30</v>
      </c>
      <c r="Q119" s="21"/>
      <c r="R119" s="21"/>
      <c r="S119" s="22" t="n">
        <f aca="false">P119+(Q119*0.05)+(R119/240)</f>
        <v>30</v>
      </c>
      <c r="T119" s="22" t="n">
        <f aca="false">J119*O119</f>
        <v>30</v>
      </c>
      <c r="U119" s="22" t="n">
        <f aca="false">S119-T119</f>
        <v>0</v>
      </c>
      <c r="V119" s="23"/>
    </row>
    <row r="120" customFormat="false" ht="13.8" hidden="false" customHeight="false" outlineLevel="0" collapsed="false">
      <c r="A120" s="13" t="n">
        <v>119</v>
      </c>
      <c r="B120" s="12" t="s">
        <v>22</v>
      </c>
      <c r="C120" s="13" t="s">
        <v>23</v>
      </c>
      <c r="D120" s="12" t="n">
        <v>7</v>
      </c>
      <c r="E120" s="14" t="n">
        <v>1749</v>
      </c>
      <c r="F120" s="14" t="s">
        <v>24</v>
      </c>
      <c r="G120" s="15" t="s">
        <v>111</v>
      </c>
      <c r="H120" s="15" t="s">
        <v>26</v>
      </c>
      <c r="I120" s="16" t="s">
        <v>30</v>
      </c>
      <c r="J120" s="17" t="n">
        <v>1</v>
      </c>
      <c r="K120" s="18" t="s">
        <v>46</v>
      </c>
      <c r="L120" s="17" t="n">
        <v>52</v>
      </c>
      <c r="M120" s="17"/>
      <c r="N120" s="19"/>
      <c r="O120" s="20" t="n">
        <f aca="false">L120+(0.05*M120)+(N120/240)</f>
        <v>52</v>
      </c>
      <c r="P120" s="21" t="n">
        <v>52</v>
      </c>
      <c r="Q120" s="21"/>
      <c r="R120" s="21"/>
      <c r="S120" s="22" t="n">
        <f aca="false">P120+(Q120*0.05)+(R120/240)</f>
        <v>52</v>
      </c>
      <c r="T120" s="22" t="n">
        <f aca="false">J120*O120</f>
        <v>52</v>
      </c>
      <c r="U120" s="22" t="n">
        <f aca="false">S120-T120</f>
        <v>0</v>
      </c>
      <c r="V120" s="23"/>
    </row>
    <row r="121" customFormat="false" ht="13.8" hidden="false" customHeight="false" outlineLevel="0" collapsed="false">
      <c r="A121" s="13" t="n">
        <v>120</v>
      </c>
      <c r="B121" s="12" t="s">
        <v>22</v>
      </c>
      <c r="C121" s="13" t="s">
        <v>23</v>
      </c>
      <c r="D121" s="12" t="n">
        <v>7</v>
      </c>
      <c r="E121" s="14" t="n">
        <v>1749</v>
      </c>
      <c r="F121" s="14" t="s">
        <v>24</v>
      </c>
      <c r="G121" s="15" t="s">
        <v>112</v>
      </c>
      <c r="H121" s="15" t="s">
        <v>26</v>
      </c>
      <c r="I121" s="16" t="s">
        <v>29</v>
      </c>
      <c r="J121" s="17" t="n">
        <v>40</v>
      </c>
      <c r="K121" s="18" t="s">
        <v>28</v>
      </c>
      <c r="L121" s="17"/>
      <c r="M121" s="17" t="n">
        <v>4</v>
      </c>
      <c r="N121" s="19"/>
      <c r="O121" s="20" t="n">
        <f aca="false">L121+(0.05*M121)+(N121/240)</f>
        <v>0.2</v>
      </c>
      <c r="P121" s="21" t="n">
        <v>8</v>
      </c>
      <c r="Q121" s="21"/>
      <c r="R121" s="21"/>
      <c r="S121" s="22" t="n">
        <f aca="false">P121+(Q121*0.05)+(R121/240)</f>
        <v>8</v>
      </c>
      <c r="T121" s="22" t="n">
        <f aca="false">J121*O121</f>
        <v>8</v>
      </c>
      <c r="U121" s="22" t="n">
        <f aca="false">S121-T121</f>
        <v>0</v>
      </c>
      <c r="V121" s="23"/>
    </row>
    <row r="122" customFormat="false" ht="14.2" hidden="false" customHeight="false" outlineLevel="0" collapsed="false">
      <c r="A122" s="13" t="n">
        <v>121</v>
      </c>
      <c r="B122" s="12" t="s">
        <v>22</v>
      </c>
      <c r="C122" s="13" t="s">
        <v>23</v>
      </c>
      <c r="D122" s="12" t="n">
        <v>7</v>
      </c>
      <c r="E122" s="14" t="n">
        <v>1749</v>
      </c>
      <c r="F122" s="14" t="s">
        <v>24</v>
      </c>
      <c r="G122" s="15" t="s">
        <v>113</v>
      </c>
      <c r="H122" s="15" t="s">
        <v>26</v>
      </c>
      <c r="I122" s="16" t="s">
        <v>27</v>
      </c>
      <c r="J122" s="17" t="n">
        <v>61</v>
      </c>
      <c r="K122" s="18" t="s">
        <v>28</v>
      </c>
      <c r="L122" s="17"/>
      <c r="M122" s="17"/>
      <c r="N122" s="19" t="n">
        <v>9</v>
      </c>
      <c r="O122" s="20" t="n">
        <f aca="false">L122+(0.05*M122)+(N122/240)</f>
        <v>0.0375</v>
      </c>
      <c r="P122" s="21" t="n">
        <v>2</v>
      </c>
      <c r="Q122" s="21" t="n">
        <v>5</v>
      </c>
      <c r="R122" s="21"/>
      <c r="S122" s="22" t="n">
        <f aca="false">P122+(Q122*0.05)+(R122/240)</f>
        <v>2.25</v>
      </c>
      <c r="T122" s="22" t="n">
        <f aca="false">J122*O122</f>
        <v>2.2875</v>
      </c>
      <c r="U122" s="22" t="n">
        <f aca="false">S122-T122</f>
        <v>-0.0375000000000001</v>
      </c>
      <c r="V122" s="23" t="s">
        <v>114</v>
      </c>
    </row>
    <row r="123" customFormat="false" ht="13.8" hidden="false" customHeight="false" outlineLevel="0" collapsed="false">
      <c r="A123" s="13" t="n">
        <v>122</v>
      </c>
      <c r="B123" s="12" t="s">
        <v>22</v>
      </c>
      <c r="C123" s="13" t="s">
        <v>23</v>
      </c>
      <c r="D123" s="12" t="n">
        <v>7</v>
      </c>
      <c r="E123" s="14" t="n">
        <v>1749</v>
      </c>
      <c r="F123" s="14" t="s">
        <v>24</v>
      </c>
      <c r="G123" s="15" t="s">
        <v>113</v>
      </c>
      <c r="H123" s="15" t="s">
        <v>26</v>
      </c>
      <c r="I123" s="16" t="s">
        <v>29</v>
      </c>
      <c r="J123" s="17" t="n">
        <v>1590</v>
      </c>
      <c r="K123" s="18" t="s">
        <v>35</v>
      </c>
      <c r="L123" s="17"/>
      <c r="M123" s="17" t="n">
        <v>4</v>
      </c>
      <c r="N123" s="19"/>
      <c r="O123" s="20" t="n">
        <f aca="false">L123+(0.05*M123)+(N123/240)</f>
        <v>0.2</v>
      </c>
      <c r="P123" s="21" t="n">
        <v>318</v>
      </c>
      <c r="Q123" s="21"/>
      <c r="R123" s="21"/>
      <c r="S123" s="22" t="n">
        <f aca="false">P123+(Q123*0.05)+(R123/240)</f>
        <v>318</v>
      </c>
      <c r="T123" s="22" t="n">
        <f aca="false">J123*O123</f>
        <v>318</v>
      </c>
      <c r="U123" s="22" t="n">
        <f aca="false">S123-T123</f>
        <v>0</v>
      </c>
      <c r="V123" s="23"/>
    </row>
    <row r="124" customFormat="false" ht="13.8" hidden="false" customHeight="false" outlineLevel="0" collapsed="false">
      <c r="A124" s="13" t="n">
        <v>123</v>
      </c>
      <c r="B124" s="12" t="s">
        <v>22</v>
      </c>
      <c r="C124" s="13" t="s">
        <v>23</v>
      </c>
      <c r="D124" s="12" t="n">
        <v>7</v>
      </c>
      <c r="E124" s="14" t="n">
        <v>1749</v>
      </c>
      <c r="F124" s="14" t="s">
        <v>24</v>
      </c>
      <c r="G124" s="15" t="s">
        <v>113</v>
      </c>
      <c r="H124" s="15" t="s">
        <v>26</v>
      </c>
      <c r="I124" s="16" t="s">
        <v>29</v>
      </c>
      <c r="J124" s="17" t="n">
        <v>8994</v>
      </c>
      <c r="K124" s="18" t="s">
        <v>28</v>
      </c>
      <c r="L124" s="17"/>
      <c r="M124" s="17" t="n">
        <v>2</v>
      </c>
      <c r="N124" s="19"/>
      <c r="O124" s="20" t="n">
        <f aca="false">L124+(0.05*M124)+(N124/240)</f>
        <v>0.1</v>
      </c>
      <c r="P124" s="21" t="n">
        <v>899</v>
      </c>
      <c r="Q124" s="21" t="n">
        <v>8</v>
      </c>
      <c r="R124" s="21"/>
      <c r="S124" s="22" t="n">
        <f aca="false">P124+(Q124*0.05)+(R124/240)</f>
        <v>899.4</v>
      </c>
      <c r="T124" s="22" t="n">
        <f aca="false">J124*O124</f>
        <v>899.4</v>
      </c>
      <c r="U124" s="22" t="n">
        <f aca="false">S124-T124</f>
        <v>0</v>
      </c>
      <c r="V124" s="23"/>
    </row>
    <row r="125" customFormat="false" ht="13.8" hidden="false" customHeight="false" outlineLevel="0" collapsed="false">
      <c r="A125" s="13" t="n">
        <v>124</v>
      </c>
      <c r="B125" s="12" t="s">
        <v>22</v>
      </c>
      <c r="C125" s="13" t="s">
        <v>23</v>
      </c>
      <c r="D125" s="12" t="n">
        <v>7</v>
      </c>
      <c r="E125" s="14" t="n">
        <v>1749</v>
      </c>
      <c r="F125" s="14" t="s">
        <v>24</v>
      </c>
      <c r="G125" s="15" t="s">
        <v>113</v>
      </c>
      <c r="H125" s="15" t="s">
        <v>26</v>
      </c>
      <c r="I125" s="16" t="s">
        <v>30</v>
      </c>
      <c r="J125" s="17" t="n">
        <v>2394</v>
      </c>
      <c r="K125" s="18" t="s">
        <v>28</v>
      </c>
      <c r="L125" s="17"/>
      <c r="M125" s="17" t="n">
        <v>2</v>
      </c>
      <c r="N125" s="19"/>
      <c r="O125" s="20" t="n">
        <f aca="false">L125+(0.05*M125)+(N125/240)</f>
        <v>0.1</v>
      </c>
      <c r="P125" s="21" t="n">
        <v>239</v>
      </c>
      <c r="Q125" s="21" t="n">
        <v>8</v>
      </c>
      <c r="R125" s="21"/>
      <c r="S125" s="22" t="n">
        <f aca="false">P125+(Q125*0.05)+(R125/240)</f>
        <v>239.4</v>
      </c>
      <c r="T125" s="22" t="n">
        <f aca="false">J125*O125</f>
        <v>239.4</v>
      </c>
      <c r="U125" s="22" t="n">
        <f aca="false">S125-T125</f>
        <v>0</v>
      </c>
      <c r="V125" s="23"/>
    </row>
    <row r="126" customFormat="false" ht="13.8" hidden="false" customHeight="false" outlineLevel="0" collapsed="false">
      <c r="A126" s="13" t="n">
        <v>125</v>
      </c>
      <c r="B126" s="12" t="s">
        <v>22</v>
      </c>
      <c r="C126" s="13" t="s">
        <v>23</v>
      </c>
      <c r="D126" s="12" t="n">
        <v>7</v>
      </c>
      <c r="E126" s="14" t="n">
        <v>1749</v>
      </c>
      <c r="F126" s="14" t="s">
        <v>40</v>
      </c>
      <c r="G126" s="15" t="s">
        <v>115</v>
      </c>
      <c r="H126" s="15" t="s">
        <v>26</v>
      </c>
      <c r="I126" s="16" t="s">
        <v>32</v>
      </c>
      <c r="J126" s="17" t="n">
        <v>15</v>
      </c>
      <c r="K126" s="18" t="s">
        <v>28</v>
      </c>
      <c r="L126" s="17" t="n">
        <v>8</v>
      </c>
      <c r="M126" s="17"/>
      <c r="N126" s="19"/>
      <c r="O126" s="20" t="n">
        <f aca="false">L126+(0.05*M126)+(N126/240)</f>
        <v>8</v>
      </c>
      <c r="P126" s="21" t="n">
        <v>120</v>
      </c>
      <c r="Q126" s="21"/>
      <c r="R126" s="21"/>
      <c r="S126" s="22" t="n">
        <f aca="false">P126+(Q126*0.05)+(R126/240)</f>
        <v>120</v>
      </c>
      <c r="T126" s="22" t="n">
        <f aca="false">J126*O126</f>
        <v>120</v>
      </c>
      <c r="U126" s="22" t="n">
        <f aca="false">S126-T126</f>
        <v>0</v>
      </c>
      <c r="V126" s="23"/>
    </row>
    <row r="127" customFormat="false" ht="13.8" hidden="false" customHeight="false" outlineLevel="0" collapsed="false">
      <c r="A127" s="13" t="n">
        <v>126</v>
      </c>
      <c r="B127" s="12" t="s">
        <v>22</v>
      </c>
      <c r="C127" s="13" t="s">
        <v>23</v>
      </c>
      <c r="D127" s="12" t="n">
        <v>7</v>
      </c>
      <c r="E127" s="14" t="n">
        <v>1749</v>
      </c>
      <c r="F127" s="14" t="s">
        <v>40</v>
      </c>
      <c r="G127" s="15" t="s">
        <v>116</v>
      </c>
      <c r="H127" s="15" t="s">
        <v>26</v>
      </c>
      <c r="I127" s="16" t="s">
        <v>29</v>
      </c>
      <c r="J127" s="17" t="n">
        <v>313</v>
      </c>
      <c r="K127" s="18" t="s">
        <v>28</v>
      </c>
      <c r="L127" s="17" t="n">
        <v>12</v>
      </c>
      <c r="M127" s="17"/>
      <c r="N127" s="19"/>
      <c r="O127" s="20" t="n">
        <f aca="false">L127+(0.05*M127)+(N127/240)</f>
        <v>12</v>
      </c>
      <c r="P127" s="21" t="n">
        <v>3756</v>
      </c>
      <c r="Q127" s="21"/>
      <c r="R127" s="21"/>
      <c r="S127" s="22" t="n">
        <f aca="false">P127+(Q127*0.05)+(R127/240)</f>
        <v>3756</v>
      </c>
      <c r="T127" s="22" t="n">
        <f aca="false">J127*O127</f>
        <v>3756</v>
      </c>
      <c r="U127" s="22" t="n">
        <f aca="false">S127-T127</f>
        <v>0</v>
      </c>
      <c r="V127" s="23"/>
    </row>
    <row r="128" customFormat="false" ht="13.8" hidden="false" customHeight="false" outlineLevel="0" collapsed="false">
      <c r="A128" s="13" t="n">
        <v>127</v>
      </c>
      <c r="B128" s="12" t="s">
        <v>22</v>
      </c>
      <c r="C128" s="13" t="s">
        <v>23</v>
      </c>
      <c r="D128" s="12" t="n">
        <v>7</v>
      </c>
      <c r="E128" s="14" t="n">
        <v>1749</v>
      </c>
      <c r="F128" s="14" t="s">
        <v>40</v>
      </c>
      <c r="G128" s="15" t="s">
        <v>116</v>
      </c>
      <c r="H128" s="15" t="s">
        <v>26</v>
      </c>
      <c r="I128" s="16" t="s">
        <v>50</v>
      </c>
      <c r="J128" s="17" t="n">
        <v>139</v>
      </c>
      <c r="K128" s="18" t="s">
        <v>28</v>
      </c>
      <c r="L128" s="17" t="n">
        <v>3</v>
      </c>
      <c r="M128" s="17"/>
      <c r="N128" s="19"/>
      <c r="O128" s="20" t="n">
        <f aca="false">L128+(0.05*M128)+(N128/240)</f>
        <v>3</v>
      </c>
      <c r="P128" s="21" t="n">
        <v>417</v>
      </c>
      <c r="Q128" s="21"/>
      <c r="R128" s="21"/>
      <c r="S128" s="22" t="n">
        <f aca="false">P128+(Q128*0.05)+(R128/240)</f>
        <v>417</v>
      </c>
      <c r="T128" s="22" t="n">
        <f aca="false">J128*O128</f>
        <v>417</v>
      </c>
      <c r="U128" s="22" t="n">
        <f aca="false">S128-T128</f>
        <v>0</v>
      </c>
      <c r="V128" s="23"/>
    </row>
    <row r="129" customFormat="false" ht="13.8" hidden="false" customHeight="false" outlineLevel="0" collapsed="false">
      <c r="A129" s="13" t="n">
        <v>128</v>
      </c>
      <c r="B129" s="12" t="s">
        <v>22</v>
      </c>
      <c r="C129" s="13" t="s">
        <v>23</v>
      </c>
      <c r="D129" s="12" t="n">
        <v>7</v>
      </c>
      <c r="E129" s="14" t="n">
        <v>1749</v>
      </c>
      <c r="F129" s="14" t="s">
        <v>40</v>
      </c>
      <c r="G129" s="24" t="s">
        <v>109</v>
      </c>
      <c r="H129" s="15" t="s">
        <v>26</v>
      </c>
      <c r="I129" s="16" t="s">
        <v>29</v>
      </c>
      <c r="J129" s="17" t="n">
        <v>4</v>
      </c>
      <c r="K129" s="18" t="s">
        <v>110</v>
      </c>
      <c r="L129" s="17" t="n">
        <v>15</v>
      </c>
      <c r="M129" s="17"/>
      <c r="N129" s="19"/>
      <c r="O129" s="20" t="n">
        <f aca="false">L129+(0.05*M129)+(N129/240)</f>
        <v>15</v>
      </c>
      <c r="P129" s="21" t="n">
        <v>60</v>
      </c>
      <c r="Q129" s="21"/>
      <c r="R129" s="21"/>
      <c r="S129" s="22" t="n">
        <f aca="false">P129+(Q129*0.05)+(R129/240)</f>
        <v>60</v>
      </c>
      <c r="T129" s="22" t="n">
        <f aca="false">J129*O129</f>
        <v>60</v>
      </c>
      <c r="U129" s="22" t="n">
        <f aca="false">S129-T129</f>
        <v>0</v>
      </c>
      <c r="V129" s="23"/>
    </row>
    <row r="130" customFormat="false" ht="13.8" hidden="false" customHeight="false" outlineLevel="0" collapsed="false">
      <c r="A130" s="13" t="n">
        <v>129</v>
      </c>
      <c r="B130" s="12" t="s">
        <v>22</v>
      </c>
      <c r="C130" s="13" t="s">
        <v>23</v>
      </c>
      <c r="D130" s="12" t="n">
        <v>7</v>
      </c>
      <c r="E130" s="14" t="n">
        <v>1749</v>
      </c>
      <c r="F130" s="14" t="s">
        <v>40</v>
      </c>
      <c r="G130" s="15" t="s">
        <v>117</v>
      </c>
      <c r="H130" s="15" t="s">
        <v>26</v>
      </c>
      <c r="I130" s="16" t="s">
        <v>29</v>
      </c>
      <c r="J130" s="17" t="n">
        <v>1</v>
      </c>
      <c r="K130" s="18" t="s">
        <v>55</v>
      </c>
      <c r="L130" s="17" t="n">
        <v>3</v>
      </c>
      <c r="M130" s="17"/>
      <c r="N130" s="19"/>
      <c r="O130" s="20" t="n">
        <f aca="false">L130+(0.05*M130)+(N130/240)</f>
        <v>3</v>
      </c>
      <c r="P130" s="21" t="n">
        <v>3</v>
      </c>
      <c r="Q130" s="21"/>
      <c r="R130" s="21"/>
      <c r="S130" s="22" t="n">
        <f aca="false">P130+(Q130*0.05)+(R130/240)</f>
        <v>3</v>
      </c>
      <c r="T130" s="22" t="n">
        <f aca="false">J130*O130</f>
        <v>3</v>
      </c>
      <c r="U130" s="22" t="n">
        <f aca="false">S130-T130</f>
        <v>0</v>
      </c>
      <c r="V130" s="23"/>
    </row>
    <row r="131" customFormat="false" ht="13.8" hidden="false" customHeight="false" outlineLevel="0" collapsed="false">
      <c r="A131" s="13" t="n">
        <v>130</v>
      </c>
      <c r="B131" s="12" t="s">
        <v>22</v>
      </c>
      <c r="C131" s="13" t="s">
        <v>23</v>
      </c>
      <c r="D131" s="12" t="n">
        <v>7</v>
      </c>
      <c r="E131" s="14" t="n">
        <v>1749</v>
      </c>
      <c r="F131" s="14" t="s">
        <v>40</v>
      </c>
      <c r="G131" s="24" t="s">
        <v>118</v>
      </c>
      <c r="H131" s="15" t="s">
        <v>26</v>
      </c>
      <c r="I131" s="16" t="s">
        <v>27</v>
      </c>
      <c r="J131" s="17" t="n">
        <v>25</v>
      </c>
      <c r="K131" s="18" t="s">
        <v>53</v>
      </c>
      <c r="L131" s="17" t="n">
        <v>50</v>
      </c>
      <c r="M131" s="17"/>
      <c r="N131" s="19"/>
      <c r="O131" s="20" t="n">
        <f aca="false">L131+(0.05*M131)+(N131/240)</f>
        <v>50</v>
      </c>
      <c r="P131" s="21" t="n">
        <v>1250</v>
      </c>
      <c r="Q131" s="21"/>
      <c r="R131" s="21"/>
      <c r="S131" s="22" t="n">
        <f aca="false">P131+(Q131*0.05)+(R131/240)</f>
        <v>1250</v>
      </c>
      <c r="T131" s="22" t="n">
        <f aca="false">J131*O131</f>
        <v>1250</v>
      </c>
      <c r="U131" s="22" t="n">
        <f aca="false">S131-T131</f>
        <v>0</v>
      </c>
      <c r="V131" s="23"/>
    </row>
    <row r="132" customFormat="false" ht="13.8" hidden="false" customHeight="false" outlineLevel="0" collapsed="false">
      <c r="A132" s="13" t="n">
        <v>131</v>
      </c>
      <c r="B132" s="12" t="s">
        <v>22</v>
      </c>
      <c r="C132" s="13" t="s">
        <v>23</v>
      </c>
      <c r="D132" s="12" t="n">
        <v>7</v>
      </c>
      <c r="E132" s="14" t="n">
        <v>1749</v>
      </c>
      <c r="F132" s="14" t="s">
        <v>40</v>
      </c>
      <c r="G132" s="24" t="s">
        <v>118</v>
      </c>
      <c r="H132" s="15" t="s">
        <v>26</v>
      </c>
      <c r="I132" s="16" t="s">
        <v>32</v>
      </c>
      <c r="J132" s="17" t="n">
        <v>40</v>
      </c>
      <c r="K132" s="18" t="s">
        <v>28</v>
      </c>
      <c r="L132" s="17"/>
      <c r="M132" s="17" t="n">
        <v>30</v>
      </c>
      <c r="N132" s="19"/>
      <c r="O132" s="20" t="n">
        <f aca="false">L132+(0.05*M132)+(N132/240)</f>
        <v>1.5</v>
      </c>
      <c r="P132" s="21" t="n">
        <v>60</v>
      </c>
      <c r="Q132" s="21"/>
      <c r="R132" s="21"/>
      <c r="S132" s="22" t="n">
        <f aca="false">P132+(Q132*0.05)+(R132/240)</f>
        <v>60</v>
      </c>
      <c r="T132" s="22" t="n">
        <f aca="false">J132*O132</f>
        <v>60</v>
      </c>
      <c r="U132" s="22" t="n">
        <f aca="false">S132-T132</f>
        <v>0</v>
      </c>
      <c r="V132" s="23"/>
    </row>
    <row r="133" customFormat="false" ht="13.8" hidden="false" customHeight="false" outlineLevel="0" collapsed="false">
      <c r="A133" s="13" t="n">
        <v>132</v>
      </c>
      <c r="B133" s="12" t="s">
        <v>22</v>
      </c>
      <c r="C133" s="13" t="s">
        <v>23</v>
      </c>
      <c r="D133" s="12" t="n">
        <v>7</v>
      </c>
      <c r="E133" s="14" t="n">
        <v>1749</v>
      </c>
      <c r="F133" s="14" t="s">
        <v>40</v>
      </c>
      <c r="G133" s="24" t="s">
        <v>118</v>
      </c>
      <c r="H133" s="15" t="s">
        <v>26</v>
      </c>
      <c r="I133" s="16" t="s">
        <v>50</v>
      </c>
      <c r="J133" s="17" t="n">
        <v>25</v>
      </c>
      <c r="K133" s="18" t="s">
        <v>28</v>
      </c>
      <c r="L133" s="17"/>
      <c r="M133" s="17" t="n">
        <v>5</v>
      </c>
      <c r="N133" s="19"/>
      <c r="O133" s="20" t="n">
        <f aca="false">L133+(0.05*M133)+(N133/240)</f>
        <v>0.25</v>
      </c>
      <c r="P133" s="21" t="n">
        <v>6</v>
      </c>
      <c r="Q133" s="21" t="n">
        <v>5</v>
      </c>
      <c r="R133" s="21"/>
      <c r="S133" s="22" t="n">
        <f aca="false">P133+(Q133*0.05)+(R133/240)</f>
        <v>6.25</v>
      </c>
      <c r="T133" s="22" t="n">
        <f aca="false">J133*O133</f>
        <v>6.25</v>
      </c>
      <c r="U133" s="22" t="n">
        <f aca="false">S133-T133</f>
        <v>0</v>
      </c>
      <c r="V133" s="23"/>
    </row>
    <row r="134" customFormat="false" ht="14.2" hidden="false" customHeight="false" outlineLevel="0" collapsed="false">
      <c r="A134" s="13" t="n">
        <v>133</v>
      </c>
      <c r="B134" s="12" t="s">
        <v>22</v>
      </c>
      <c r="C134" s="13" t="s">
        <v>23</v>
      </c>
      <c r="D134" s="12" t="n">
        <v>7</v>
      </c>
      <c r="E134" s="14" t="n">
        <v>1749</v>
      </c>
      <c r="F134" s="14" t="s">
        <v>40</v>
      </c>
      <c r="G134" s="15" t="s">
        <v>119</v>
      </c>
      <c r="H134" s="15" t="s">
        <v>26</v>
      </c>
      <c r="I134" s="16" t="s">
        <v>29</v>
      </c>
      <c r="J134" s="17" t="n">
        <v>2850</v>
      </c>
      <c r="K134" s="18" t="s">
        <v>28</v>
      </c>
      <c r="L134" s="17"/>
      <c r="M134" s="17" t="n">
        <v>45</v>
      </c>
      <c r="N134" s="19"/>
      <c r="O134" s="20" t="n">
        <f aca="false">L134+(0.05*M134)+(N134/240)</f>
        <v>2.25</v>
      </c>
      <c r="P134" s="21" t="n">
        <v>3562</v>
      </c>
      <c r="Q134" s="21" t="n">
        <v>10</v>
      </c>
      <c r="R134" s="21"/>
      <c r="S134" s="22" t="n">
        <f aca="false">P134+(Q134*0.05)+(R134/240)</f>
        <v>3562.5</v>
      </c>
      <c r="T134" s="22" t="n">
        <f aca="false">J134*O134</f>
        <v>6412.5</v>
      </c>
      <c r="U134" s="22" t="n">
        <f aca="false">S134-T134</f>
        <v>-2850</v>
      </c>
      <c r="V134" s="23" t="s">
        <v>31</v>
      </c>
    </row>
    <row r="135" customFormat="false" ht="14.2" hidden="false" customHeight="false" outlineLevel="0" collapsed="false">
      <c r="A135" s="13" t="n">
        <v>134</v>
      </c>
      <c r="B135" s="12" t="s">
        <v>22</v>
      </c>
      <c r="C135" s="13" t="s">
        <v>23</v>
      </c>
      <c r="D135" s="12" t="n">
        <v>7</v>
      </c>
      <c r="E135" s="14" t="n">
        <v>1749</v>
      </c>
      <c r="F135" s="14" t="s">
        <v>40</v>
      </c>
      <c r="G135" s="15" t="s">
        <v>120</v>
      </c>
      <c r="H135" s="15" t="s">
        <v>26</v>
      </c>
      <c r="I135" s="16" t="s">
        <v>29</v>
      </c>
      <c r="J135" s="17" t="n">
        <v>145</v>
      </c>
      <c r="K135" s="18" t="s">
        <v>28</v>
      </c>
      <c r="L135" s="17"/>
      <c r="M135" s="17" t="n">
        <v>16</v>
      </c>
      <c r="N135" s="19"/>
      <c r="O135" s="20" t="n">
        <f aca="false">L135+(0.05*M135)+(N135/240)</f>
        <v>0.8</v>
      </c>
      <c r="P135" s="21" t="n">
        <v>116</v>
      </c>
      <c r="Q135" s="21" t="n">
        <v>10</v>
      </c>
      <c r="R135" s="21"/>
      <c r="S135" s="22" t="n">
        <f aca="false">P135+(Q135*0.05)+(R135/240)</f>
        <v>116.5</v>
      </c>
      <c r="T135" s="22" t="n">
        <f aca="false">J135*O135</f>
        <v>116</v>
      </c>
      <c r="U135" s="22" t="n">
        <f aca="false">S135-T135</f>
        <v>0.5</v>
      </c>
      <c r="V135" s="23" t="s">
        <v>114</v>
      </c>
    </row>
    <row r="136" customFormat="false" ht="13.8" hidden="false" customHeight="false" outlineLevel="0" collapsed="false">
      <c r="A136" s="13" t="n">
        <v>135</v>
      </c>
      <c r="B136" s="12" t="s">
        <v>22</v>
      </c>
      <c r="C136" s="13" t="s">
        <v>23</v>
      </c>
      <c r="D136" s="12" t="n">
        <v>7</v>
      </c>
      <c r="E136" s="14" t="n">
        <v>1749</v>
      </c>
      <c r="F136" s="14" t="s">
        <v>40</v>
      </c>
      <c r="G136" s="15" t="s">
        <v>112</v>
      </c>
      <c r="H136" s="15" t="s">
        <v>26</v>
      </c>
      <c r="I136" s="16" t="s">
        <v>29</v>
      </c>
      <c r="J136" s="17" t="n">
        <v>10</v>
      </c>
      <c r="K136" s="18" t="s">
        <v>28</v>
      </c>
      <c r="L136" s="17"/>
      <c r="M136" s="17" t="n">
        <v>7</v>
      </c>
      <c r="N136" s="19"/>
      <c r="O136" s="20" t="n">
        <f aca="false">L136+(0.05*M136)+(N136/240)</f>
        <v>0.35</v>
      </c>
      <c r="P136" s="21" t="n">
        <v>3</v>
      </c>
      <c r="Q136" s="21" t="n">
        <v>10</v>
      </c>
      <c r="R136" s="21"/>
      <c r="S136" s="22" t="n">
        <f aca="false">P136+(Q136*0.05)+(R136/240)</f>
        <v>3.5</v>
      </c>
      <c r="T136" s="22" t="n">
        <f aca="false">J136*O136</f>
        <v>3.5</v>
      </c>
      <c r="U136" s="22" t="n">
        <f aca="false">S136-T136</f>
        <v>0</v>
      </c>
      <c r="V136" s="23"/>
    </row>
    <row r="137" customFormat="false" ht="13.8" hidden="false" customHeight="false" outlineLevel="0" collapsed="false">
      <c r="A137" s="13" t="n">
        <v>136</v>
      </c>
      <c r="B137" s="12" t="s">
        <v>22</v>
      </c>
      <c r="C137" s="13" t="s">
        <v>23</v>
      </c>
      <c r="D137" s="12" t="n">
        <v>7</v>
      </c>
      <c r="E137" s="14" t="n">
        <v>1749</v>
      </c>
      <c r="F137" s="14" t="s">
        <v>40</v>
      </c>
      <c r="G137" s="15" t="s">
        <v>113</v>
      </c>
      <c r="H137" s="15" t="s">
        <v>26</v>
      </c>
      <c r="I137" s="16" t="s">
        <v>30</v>
      </c>
      <c r="J137" s="17" t="n">
        <v>200</v>
      </c>
      <c r="K137" s="18" t="s">
        <v>35</v>
      </c>
      <c r="L137" s="17"/>
      <c r="M137" s="17" t="n">
        <v>4</v>
      </c>
      <c r="N137" s="19"/>
      <c r="O137" s="20" t="n">
        <f aca="false">L137+(0.05*M137)+(N137/240)</f>
        <v>0.2</v>
      </c>
      <c r="P137" s="21" t="n">
        <v>40</v>
      </c>
      <c r="Q137" s="21"/>
      <c r="R137" s="21"/>
      <c r="S137" s="22" t="n">
        <f aca="false">P137+(Q137*0.05)+(R137/240)</f>
        <v>40</v>
      </c>
      <c r="T137" s="22" t="n">
        <f aca="false">J137*O137</f>
        <v>40</v>
      </c>
      <c r="U137" s="22" t="n">
        <f aca="false">S137-T137</f>
        <v>0</v>
      </c>
      <c r="V137" s="23"/>
    </row>
    <row r="138" customFormat="false" ht="13.8" hidden="false" customHeight="false" outlineLevel="0" collapsed="false">
      <c r="A138" s="13" t="n">
        <v>137</v>
      </c>
      <c r="B138" s="12" t="s">
        <v>22</v>
      </c>
      <c r="C138" s="13" t="s">
        <v>23</v>
      </c>
      <c r="D138" s="12" t="n">
        <v>7</v>
      </c>
      <c r="E138" s="14" t="n">
        <v>1749</v>
      </c>
      <c r="F138" s="14" t="s">
        <v>40</v>
      </c>
      <c r="G138" s="15" t="s">
        <v>113</v>
      </c>
      <c r="H138" s="15" t="s">
        <v>26</v>
      </c>
      <c r="I138" s="16" t="s">
        <v>32</v>
      </c>
      <c r="J138" s="17" t="n">
        <v>122</v>
      </c>
      <c r="K138" s="18" t="s">
        <v>35</v>
      </c>
      <c r="L138" s="17"/>
      <c r="M138" s="17" t="n">
        <v>4</v>
      </c>
      <c r="N138" s="19"/>
      <c r="O138" s="20" t="n">
        <f aca="false">L138+(0.05*M138)+(N138/240)</f>
        <v>0.2</v>
      </c>
      <c r="P138" s="21" t="n">
        <v>24</v>
      </c>
      <c r="Q138" s="21" t="n">
        <v>8</v>
      </c>
      <c r="R138" s="21"/>
      <c r="S138" s="22" t="n">
        <f aca="false">P138+(Q138*0.05)+(R138/240)</f>
        <v>24.4</v>
      </c>
      <c r="T138" s="22" t="n">
        <f aca="false">J138*O138</f>
        <v>24.4</v>
      </c>
      <c r="U138" s="22" t="n">
        <f aca="false">S138-T138</f>
        <v>0</v>
      </c>
      <c r="V138" s="23"/>
    </row>
    <row r="139" customFormat="false" ht="13.8" hidden="false" customHeight="false" outlineLevel="0" collapsed="false">
      <c r="A139" s="13" t="n">
        <v>138</v>
      </c>
      <c r="B139" s="12" t="s">
        <v>22</v>
      </c>
      <c r="C139" s="13" t="s">
        <v>23</v>
      </c>
      <c r="D139" s="12" t="n">
        <v>7</v>
      </c>
      <c r="E139" s="14" t="n">
        <v>1749</v>
      </c>
      <c r="F139" s="14" t="s">
        <v>40</v>
      </c>
      <c r="G139" s="15" t="s">
        <v>113</v>
      </c>
      <c r="H139" s="15" t="s">
        <v>26</v>
      </c>
      <c r="I139" s="16" t="s">
        <v>50</v>
      </c>
      <c r="J139" s="17" t="n">
        <v>10</v>
      </c>
      <c r="K139" s="18" t="s">
        <v>28</v>
      </c>
      <c r="L139" s="17"/>
      <c r="M139" s="17" t="n">
        <v>4</v>
      </c>
      <c r="N139" s="19"/>
      <c r="O139" s="20" t="n">
        <f aca="false">L139+(0.05*M139)+(N139/240)</f>
        <v>0.2</v>
      </c>
      <c r="P139" s="21" t="n">
        <v>2</v>
      </c>
      <c r="Q139" s="21"/>
      <c r="R139" s="21"/>
      <c r="S139" s="22" t="n">
        <f aca="false">P139+(Q139*0.05)+(R139/240)</f>
        <v>2</v>
      </c>
      <c r="T139" s="22" t="n">
        <f aca="false">J139*O139</f>
        <v>2</v>
      </c>
      <c r="U139" s="22" t="n">
        <f aca="false">S139-T139</f>
        <v>0</v>
      </c>
      <c r="V139" s="23"/>
    </row>
    <row r="140" customFormat="false" ht="13.8" hidden="false" customHeight="false" outlineLevel="0" collapsed="false">
      <c r="A140" s="13" t="n">
        <v>139</v>
      </c>
      <c r="B140" s="12" t="s">
        <v>22</v>
      </c>
      <c r="C140" s="13" t="s">
        <v>23</v>
      </c>
      <c r="D140" s="12" t="n">
        <v>8</v>
      </c>
      <c r="E140" s="14" t="n">
        <v>1749</v>
      </c>
      <c r="F140" s="14" t="s">
        <v>24</v>
      </c>
      <c r="G140" s="15" t="s">
        <v>121</v>
      </c>
      <c r="H140" s="15" t="s">
        <v>26</v>
      </c>
      <c r="I140" s="16" t="s">
        <v>27</v>
      </c>
      <c r="J140" s="17" t="n">
        <v>1</v>
      </c>
      <c r="K140" s="18" t="s">
        <v>46</v>
      </c>
      <c r="L140" s="17" t="n">
        <v>20</v>
      </c>
      <c r="M140" s="17"/>
      <c r="N140" s="19"/>
      <c r="O140" s="20" t="n">
        <f aca="false">L140+(0.05*M140)+(N140/240)</f>
        <v>20</v>
      </c>
      <c r="P140" s="21" t="n">
        <v>20</v>
      </c>
      <c r="Q140" s="21"/>
      <c r="R140" s="21"/>
      <c r="S140" s="22" t="n">
        <f aca="false">P140+(Q140*0.05)+(R140/240)</f>
        <v>20</v>
      </c>
      <c r="T140" s="22" t="n">
        <f aca="false">J140*O140</f>
        <v>20</v>
      </c>
      <c r="U140" s="22" t="n">
        <f aca="false">S140-T140</f>
        <v>0</v>
      </c>
      <c r="V140" s="23"/>
    </row>
    <row r="141" customFormat="false" ht="13.8" hidden="false" customHeight="false" outlineLevel="0" collapsed="false">
      <c r="A141" s="13" t="n">
        <v>140</v>
      </c>
      <c r="B141" s="12" t="s">
        <v>22</v>
      </c>
      <c r="C141" s="13" t="s">
        <v>23</v>
      </c>
      <c r="D141" s="12" t="n">
        <v>8</v>
      </c>
      <c r="E141" s="14" t="n">
        <v>1749</v>
      </c>
      <c r="F141" s="14" t="s">
        <v>24</v>
      </c>
      <c r="G141" s="15" t="s">
        <v>121</v>
      </c>
      <c r="H141" s="15" t="s">
        <v>26</v>
      </c>
      <c r="I141" s="16" t="s">
        <v>29</v>
      </c>
      <c r="J141" s="17" t="n">
        <v>762</v>
      </c>
      <c r="K141" s="18" t="s">
        <v>28</v>
      </c>
      <c r="L141" s="17" t="n">
        <v>4</v>
      </c>
      <c r="M141" s="17"/>
      <c r="N141" s="19"/>
      <c r="O141" s="20" t="n">
        <f aca="false">L141+(0.05*M141)+(N141/240)</f>
        <v>4</v>
      </c>
      <c r="P141" s="21" t="n">
        <v>3048</v>
      </c>
      <c r="Q141" s="21"/>
      <c r="R141" s="21"/>
      <c r="S141" s="22" t="n">
        <f aca="false">P141+(Q141*0.05)+(R141/240)</f>
        <v>3048</v>
      </c>
      <c r="T141" s="22" t="n">
        <f aca="false">J141*O141</f>
        <v>3048</v>
      </c>
      <c r="U141" s="22" t="n">
        <f aca="false">S141-T141</f>
        <v>0</v>
      </c>
      <c r="V141" s="23"/>
    </row>
    <row r="142" customFormat="false" ht="13.8" hidden="false" customHeight="false" outlineLevel="0" collapsed="false">
      <c r="A142" s="13" t="n">
        <v>141</v>
      </c>
      <c r="B142" s="12" t="s">
        <v>22</v>
      </c>
      <c r="C142" s="13" t="s">
        <v>23</v>
      </c>
      <c r="D142" s="12" t="n">
        <v>8</v>
      </c>
      <c r="E142" s="14" t="n">
        <v>1749</v>
      </c>
      <c r="F142" s="14" t="s">
        <v>24</v>
      </c>
      <c r="G142" s="15" t="s">
        <v>121</v>
      </c>
      <c r="H142" s="15" t="s">
        <v>26</v>
      </c>
      <c r="I142" s="16" t="s">
        <v>30</v>
      </c>
      <c r="J142" s="17" t="n">
        <v>2946</v>
      </c>
      <c r="K142" s="18" t="s">
        <v>28</v>
      </c>
      <c r="L142" s="17" t="n">
        <v>4</v>
      </c>
      <c r="M142" s="17"/>
      <c r="N142" s="19"/>
      <c r="O142" s="20" t="n">
        <f aca="false">L142+(0.05*M142)+(N142/240)</f>
        <v>4</v>
      </c>
      <c r="P142" s="21" t="n">
        <v>11784</v>
      </c>
      <c r="Q142" s="21"/>
      <c r="R142" s="21"/>
      <c r="S142" s="22" t="n">
        <f aca="false">P142+(Q142*0.05)+(R142/240)</f>
        <v>11784</v>
      </c>
      <c r="T142" s="22" t="n">
        <f aca="false">J142*O142</f>
        <v>11784</v>
      </c>
      <c r="U142" s="22" t="n">
        <f aca="false">S142-T142</f>
        <v>0</v>
      </c>
      <c r="V142" s="23"/>
    </row>
    <row r="143" customFormat="false" ht="13.8" hidden="false" customHeight="false" outlineLevel="0" collapsed="false">
      <c r="A143" s="13" t="n">
        <v>142</v>
      </c>
      <c r="B143" s="12" t="s">
        <v>22</v>
      </c>
      <c r="C143" s="13" t="s">
        <v>23</v>
      </c>
      <c r="D143" s="12" t="n">
        <v>8</v>
      </c>
      <c r="E143" s="14" t="n">
        <v>1749</v>
      </c>
      <c r="F143" s="14" t="s">
        <v>24</v>
      </c>
      <c r="G143" s="15" t="s">
        <v>121</v>
      </c>
      <c r="H143" s="15" t="s">
        <v>26</v>
      </c>
      <c r="I143" s="16" t="s">
        <v>32</v>
      </c>
      <c r="J143" s="17" t="n">
        <v>150</v>
      </c>
      <c r="K143" s="18" t="s">
        <v>28</v>
      </c>
      <c r="L143" s="17" t="n">
        <v>4</v>
      </c>
      <c r="M143" s="17"/>
      <c r="N143" s="19"/>
      <c r="O143" s="20" t="n">
        <f aca="false">L143+(0.05*M143)+(N143/240)</f>
        <v>4</v>
      </c>
      <c r="P143" s="21" t="n">
        <v>600</v>
      </c>
      <c r="Q143" s="21"/>
      <c r="R143" s="21"/>
      <c r="S143" s="22" t="n">
        <f aca="false">P143+(Q143*0.05)+(R143/240)</f>
        <v>600</v>
      </c>
      <c r="T143" s="22" t="n">
        <f aca="false">J143*O143</f>
        <v>600</v>
      </c>
      <c r="U143" s="22" t="n">
        <f aca="false">S143-T143</f>
        <v>0</v>
      </c>
      <c r="V143" s="23"/>
    </row>
    <row r="144" customFormat="false" ht="13.8" hidden="false" customHeight="false" outlineLevel="0" collapsed="false">
      <c r="A144" s="13" t="n">
        <v>143</v>
      </c>
      <c r="B144" s="12" t="s">
        <v>22</v>
      </c>
      <c r="C144" s="13" t="s">
        <v>23</v>
      </c>
      <c r="D144" s="12" t="n">
        <v>8</v>
      </c>
      <c r="E144" s="14" t="n">
        <v>1749</v>
      </c>
      <c r="F144" s="14" t="s">
        <v>24</v>
      </c>
      <c r="G144" s="15" t="s">
        <v>122</v>
      </c>
      <c r="H144" s="15" t="s">
        <v>26</v>
      </c>
      <c r="I144" s="16" t="s">
        <v>29</v>
      </c>
      <c r="J144" s="17" t="n">
        <v>1356</v>
      </c>
      <c r="K144" s="18" t="s">
        <v>28</v>
      </c>
      <c r="L144" s="17"/>
      <c r="M144" s="17" t="n">
        <v>40</v>
      </c>
      <c r="N144" s="19"/>
      <c r="O144" s="20" t="n">
        <f aca="false">L144+(0.05*M144)+(N144/240)</f>
        <v>2</v>
      </c>
      <c r="P144" s="21" t="n">
        <v>2712</v>
      </c>
      <c r="Q144" s="21"/>
      <c r="R144" s="21"/>
      <c r="S144" s="22" t="n">
        <f aca="false">P144+(Q144*0.05)+(R144/240)</f>
        <v>2712</v>
      </c>
      <c r="T144" s="22" t="n">
        <f aca="false">J144*O144</f>
        <v>2712</v>
      </c>
      <c r="U144" s="22" t="n">
        <f aca="false">S144-T144</f>
        <v>0</v>
      </c>
      <c r="V144" s="23"/>
    </row>
    <row r="145" customFormat="false" ht="13.8" hidden="false" customHeight="false" outlineLevel="0" collapsed="false">
      <c r="A145" s="13" t="n">
        <v>144</v>
      </c>
      <c r="B145" s="12" t="s">
        <v>22</v>
      </c>
      <c r="C145" s="13" t="s">
        <v>23</v>
      </c>
      <c r="D145" s="12" t="n">
        <v>8</v>
      </c>
      <c r="E145" s="14" t="n">
        <v>1749</v>
      </c>
      <c r="F145" s="14" t="s">
        <v>24</v>
      </c>
      <c r="G145" s="15" t="s">
        <v>123</v>
      </c>
      <c r="H145" s="15" t="s">
        <v>26</v>
      </c>
      <c r="I145" s="16" t="s">
        <v>29</v>
      </c>
      <c r="J145" s="17" t="n">
        <v>6</v>
      </c>
      <c r="K145" s="18" t="s">
        <v>28</v>
      </c>
      <c r="L145" s="17"/>
      <c r="M145" s="17" t="n">
        <v>30</v>
      </c>
      <c r="N145" s="19"/>
      <c r="O145" s="20" t="n">
        <f aca="false">L145+(0.05*M145)+(N145/240)</f>
        <v>1.5</v>
      </c>
      <c r="P145" s="21" t="n">
        <v>9</v>
      </c>
      <c r="Q145" s="21"/>
      <c r="R145" s="21"/>
      <c r="S145" s="22" t="n">
        <f aca="false">P145+(Q145*0.05)+(R145/240)</f>
        <v>9</v>
      </c>
      <c r="T145" s="22" t="n">
        <f aca="false">J145*O145</f>
        <v>9</v>
      </c>
      <c r="U145" s="22" t="n">
        <f aca="false">S145-T145</f>
        <v>0</v>
      </c>
      <c r="V145" s="23"/>
    </row>
    <row r="146" customFormat="false" ht="14.2" hidden="false" customHeight="false" outlineLevel="0" collapsed="false">
      <c r="A146" s="13" t="n">
        <v>145</v>
      </c>
      <c r="B146" s="12" t="s">
        <v>22</v>
      </c>
      <c r="C146" s="13" t="s">
        <v>23</v>
      </c>
      <c r="D146" s="12" t="n">
        <v>8</v>
      </c>
      <c r="E146" s="14" t="n">
        <v>1749</v>
      </c>
      <c r="F146" s="14" t="s">
        <v>24</v>
      </c>
      <c r="G146" s="15" t="s">
        <v>124</v>
      </c>
      <c r="H146" s="15" t="s">
        <v>26</v>
      </c>
      <c r="I146" s="16" t="s">
        <v>29</v>
      </c>
      <c r="J146" s="17" t="n">
        <v>1800</v>
      </c>
      <c r="K146" s="18" t="s">
        <v>55</v>
      </c>
      <c r="L146" s="17" t="n">
        <v>0.003</v>
      </c>
      <c r="M146" s="17"/>
      <c r="N146" s="19"/>
      <c r="O146" s="20" t="n">
        <f aca="false">L146+(0.05*M146)+(N146/240)</f>
        <v>0.003</v>
      </c>
      <c r="P146" s="21" t="n">
        <v>54</v>
      </c>
      <c r="Q146" s="21"/>
      <c r="R146" s="21"/>
      <c r="S146" s="22" t="n">
        <f aca="false">P146+(Q146*0.05)+(R146/240)</f>
        <v>54</v>
      </c>
      <c r="T146" s="22" t="n">
        <f aca="false">J146*O146</f>
        <v>5.4</v>
      </c>
      <c r="U146" s="22" t="n">
        <f aca="false">S146-T146</f>
        <v>48.6</v>
      </c>
      <c r="V146" s="23" t="s">
        <v>125</v>
      </c>
    </row>
    <row r="147" customFormat="false" ht="13.8" hidden="false" customHeight="false" outlineLevel="0" collapsed="false">
      <c r="A147" s="13" t="n">
        <v>146</v>
      </c>
      <c r="B147" s="12" t="s">
        <v>22</v>
      </c>
      <c r="C147" s="13" t="s">
        <v>23</v>
      </c>
      <c r="D147" s="12" t="n">
        <v>8</v>
      </c>
      <c r="E147" s="14" t="n">
        <v>1749</v>
      </c>
      <c r="F147" s="14" t="s">
        <v>40</v>
      </c>
      <c r="G147" s="15" t="s">
        <v>126</v>
      </c>
      <c r="H147" s="15" t="s">
        <v>26</v>
      </c>
      <c r="I147" s="16" t="s">
        <v>29</v>
      </c>
      <c r="J147" s="17" t="n">
        <f aca="false">25+(5/16)</f>
        <v>25.3125</v>
      </c>
      <c r="K147" s="18" t="s">
        <v>28</v>
      </c>
      <c r="L147" s="17" t="n">
        <v>80</v>
      </c>
      <c r="M147" s="17"/>
      <c r="N147" s="19"/>
      <c r="O147" s="20" t="n">
        <f aca="false">L147+(0.05*M147)+(N147/240)</f>
        <v>80</v>
      </c>
      <c r="P147" s="21" t="n">
        <v>2025</v>
      </c>
      <c r="Q147" s="21"/>
      <c r="R147" s="21"/>
      <c r="S147" s="22" t="n">
        <f aca="false">P147+(Q147*0.05)+(R147/240)</f>
        <v>2025</v>
      </c>
      <c r="T147" s="22" t="n">
        <f aca="false">J147*O147</f>
        <v>2025</v>
      </c>
      <c r="U147" s="22" t="n">
        <f aca="false">S147-T147</f>
        <v>0</v>
      </c>
      <c r="V147" s="23"/>
    </row>
    <row r="148" customFormat="false" ht="13.8" hidden="false" customHeight="false" outlineLevel="0" collapsed="false">
      <c r="A148" s="13" t="n">
        <v>147</v>
      </c>
      <c r="B148" s="12" t="s">
        <v>22</v>
      </c>
      <c r="C148" s="13" t="s">
        <v>23</v>
      </c>
      <c r="D148" s="12" t="n">
        <v>8</v>
      </c>
      <c r="E148" s="14" t="n">
        <v>1749</v>
      </c>
      <c r="F148" s="14" t="s">
        <v>40</v>
      </c>
      <c r="G148" s="15" t="s">
        <v>126</v>
      </c>
      <c r="H148" s="15" t="s">
        <v>26</v>
      </c>
      <c r="I148" s="16" t="s">
        <v>32</v>
      </c>
      <c r="J148" s="17" t="n">
        <v>20</v>
      </c>
      <c r="K148" s="18" t="s">
        <v>28</v>
      </c>
      <c r="L148" s="17" t="n">
        <v>80</v>
      </c>
      <c r="M148" s="17"/>
      <c r="N148" s="19"/>
      <c r="O148" s="20" t="n">
        <f aca="false">L148+(0.05*M148)+(N148/240)</f>
        <v>80</v>
      </c>
      <c r="P148" s="21" t="n">
        <v>1600</v>
      </c>
      <c r="Q148" s="21"/>
      <c r="R148" s="21"/>
      <c r="S148" s="22" t="n">
        <f aca="false">P148+(Q148*0.05)+(R148/240)</f>
        <v>1600</v>
      </c>
      <c r="T148" s="22" t="n">
        <f aca="false">J148*O148</f>
        <v>1600</v>
      </c>
      <c r="U148" s="22" t="n">
        <f aca="false">S148-T148</f>
        <v>0</v>
      </c>
      <c r="V148" s="23"/>
    </row>
    <row r="149" customFormat="false" ht="13.8" hidden="false" customHeight="false" outlineLevel="0" collapsed="false">
      <c r="A149" s="13" t="n">
        <v>148</v>
      </c>
      <c r="B149" s="12" t="s">
        <v>22</v>
      </c>
      <c r="C149" s="13" t="s">
        <v>23</v>
      </c>
      <c r="D149" s="12" t="n">
        <v>8</v>
      </c>
      <c r="E149" s="14" t="n">
        <v>1749</v>
      </c>
      <c r="F149" s="14" t="s">
        <v>40</v>
      </c>
      <c r="G149" s="15" t="s">
        <v>126</v>
      </c>
      <c r="H149" s="15" t="s">
        <v>26</v>
      </c>
      <c r="I149" s="16" t="s">
        <v>50</v>
      </c>
      <c r="J149" s="17" t="n">
        <v>147</v>
      </c>
      <c r="K149" s="18" t="s">
        <v>28</v>
      </c>
      <c r="L149" s="17" t="n">
        <v>70</v>
      </c>
      <c r="M149" s="17"/>
      <c r="N149" s="19"/>
      <c r="O149" s="20" t="n">
        <f aca="false">L149+(0.05*M149)+(N149/240)</f>
        <v>70</v>
      </c>
      <c r="P149" s="21" t="n">
        <v>10290</v>
      </c>
      <c r="Q149" s="21"/>
      <c r="R149" s="21"/>
      <c r="S149" s="22" t="n">
        <f aca="false">P149+(Q149*0.05)+(R149/240)</f>
        <v>10290</v>
      </c>
      <c r="T149" s="22" t="n">
        <f aca="false">J149*O149</f>
        <v>10290</v>
      </c>
      <c r="U149" s="22" t="n">
        <f aca="false">S149-T149</f>
        <v>0</v>
      </c>
      <c r="V149" s="23"/>
    </row>
    <row r="150" customFormat="false" ht="14.2" hidden="false" customHeight="false" outlineLevel="0" collapsed="false">
      <c r="A150" s="13" t="n">
        <v>149</v>
      </c>
      <c r="B150" s="12" t="s">
        <v>22</v>
      </c>
      <c r="C150" s="13" t="s">
        <v>23</v>
      </c>
      <c r="D150" s="12" t="n">
        <v>8</v>
      </c>
      <c r="E150" s="14" t="n">
        <v>1749</v>
      </c>
      <c r="F150" s="14" t="s">
        <v>40</v>
      </c>
      <c r="G150" s="15" t="s">
        <v>127</v>
      </c>
      <c r="H150" s="15" t="s">
        <v>26</v>
      </c>
      <c r="I150" s="16" t="s">
        <v>29</v>
      </c>
      <c r="J150" s="17" t="n">
        <f aca="false">691+(1/8)</f>
        <v>691.125</v>
      </c>
      <c r="K150" s="18" t="s">
        <v>28</v>
      </c>
      <c r="L150" s="17" t="n">
        <v>65</v>
      </c>
      <c r="M150" s="17"/>
      <c r="N150" s="19"/>
      <c r="O150" s="20" t="n">
        <f aca="false">L150+(0.05*M150)+(N150/240)</f>
        <v>65</v>
      </c>
      <c r="P150" s="21" t="n">
        <v>44923</v>
      </c>
      <c r="Q150" s="21" t="n">
        <v>2</v>
      </c>
      <c r="R150" s="21"/>
      <c r="S150" s="22" t="n">
        <f aca="false">P150+(Q150*0.05)+(R150/240)</f>
        <v>44923.1</v>
      </c>
      <c r="T150" s="22" t="n">
        <f aca="false">J150*O150</f>
        <v>44923.125</v>
      </c>
      <c r="U150" s="22" t="n">
        <f aca="false">S150-T150</f>
        <v>-0.0250000000014552</v>
      </c>
      <c r="V150" s="23"/>
    </row>
    <row r="151" customFormat="false" ht="13.8" hidden="false" customHeight="false" outlineLevel="0" collapsed="false">
      <c r="A151" s="13" t="n">
        <v>150</v>
      </c>
      <c r="B151" s="12" t="s">
        <v>22</v>
      </c>
      <c r="C151" s="13" t="s">
        <v>23</v>
      </c>
      <c r="D151" s="12" t="n">
        <v>8</v>
      </c>
      <c r="E151" s="14" t="n">
        <v>1749</v>
      </c>
      <c r="F151" s="14" t="s">
        <v>40</v>
      </c>
      <c r="G151" s="15" t="s">
        <v>127</v>
      </c>
      <c r="H151" s="15" t="s">
        <v>26</v>
      </c>
      <c r="I151" s="16" t="s">
        <v>30</v>
      </c>
      <c r="J151" s="17" t="n">
        <v>14</v>
      </c>
      <c r="K151" s="18" t="s">
        <v>128</v>
      </c>
      <c r="L151" s="17" t="n">
        <v>4</v>
      </c>
      <c r="M151" s="17"/>
      <c r="N151" s="19"/>
      <c r="O151" s="20" t="n">
        <f aca="false">L151+(0.05*M151)+(N151/240)</f>
        <v>4</v>
      </c>
      <c r="P151" s="21" t="n">
        <v>56</v>
      </c>
      <c r="Q151" s="21"/>
      <c r="R151" s="21"/>
      <c r="S151" s="22" t="n">
        <f aca="false">P151+(Q151*0.05)+(R151/240)</f>
        <v>56</v>
      </c>
      <c r="T151" s="22" t="n">
        <f aca="false">J151*O151</f>
        <v>56</v>
      </c>
      <c r="U151" s="22" t="n">
        <f aca="false">S151-T151</f>
        <v>0</v>
      </c>
      <c r="V151" s="23"/>
    </row>
    <row r="152" customFormat="false" ht="13.8" hidden="false" customHeight="false" outlineLevel="0" collapsed="false">
      <c r="A152" s="13" t="n">
        <v>151</v>
      </c>
      <c r="B152" s="12" t="s">
        <v>22</v>
      </c>
      <c r="C152" s="13" t="s">
        <v>23</v>
      </c>
      <c r="D152" s="12" t="n">
        <v>8</v>
      </c>
      <c r="E152" s="14" t="n">
        <v>1749</v>
      </c>
      <c r="F152" s="14" t="s">
        <v>40</v>
      </c>
      <c r="G152" s="15" t="s">
        <v>129</v>
      </c>
      <c r="H152" s="15" t="s">
        <v>26</v>
      </c>
      <c r="I152" s="16" t="s">
        <v>29</v>
      </c>
      <c r="J152" s="17" t="n">
        <v>15</v>
      </c>
      <c r="K152" s="18" t="s">
        <v>28</v>
      </c>
      <c r="L152" s="17" t="n">
        <v>4</v>
      </c>
      <c r="M152" s="17"/>
      <c r="N152" s="19"/>
      <c r="O152" s="20" t="n">
        <f aca="false">L152+(0.05*M152)+(N152/240)</f>
        <v>4</v>
      </c>
      <c r="P152" s="21" t="n">
        <v>60</v>
      </c>
      <c r="Q152" s="21"/>
      <c r="R152" s="21"/>
      <c r="S152" s="22" t="n">
        <f aca="false">P152+(Q152*0.05)+(R152/240)</f>
        <v>60</v>
      </c>
      <c r="T152" s="22" t="n">
        <f aca="false">J152*O152</f>
        <v>60</v>
      </c>
      <c r="U152" s="22" t="n">
        <f aca="false">S152-T152</f>
        <v>0</v>
      </c>
      <c r="V152" s="23"/>
    </row>
    <row r="153" customFormat="false" ht="13.8" hidden="false" customHeight="false" outlineLevel="0" collapsed="false">
      <c r="A153" s="13" t="n">
        <v>152</v>
      </c>
      <c r="B153" s="12" t="s">
        <v>22</v>
      </c>
      <c r="C153" s="13" t="s">
        <v>23</v>
      </c>
      <c r="D153" s="12" t="n">
        <v>8</v>
      </c>
      <c r="E153" s="14" t="n">
        <v>1749</v>
      </c>
      <c r="F153" s="14" t="s">
        <v>40</v>
      </c>
      <c r="G153" s="15" t="s">
        <v>130</v>
      </c>
      <c r="H153" s="15" t="s">
        <v>26</v>
      </c>
      <c r="I153" s="16" t="s">
        <v>32</v>
      </c>
      <c r="J153" s="17" t="n">
        <v>120</v>
      </c>
      <c r="K153" s="18" t="s">
        <v>28</v>
      </c>
      <c r="L153" s="17" t="n">
        <v>10</v>
      </c>
      <c r="M153" s="17"/>
      <c r="N153" s="19"/>
      <c r="O153" s="20" t="n">
        <f aca="false">L153+(0.05*M153)+(N153/240)</f>
        <v>10</v>
      </c>
      <c r="P153" s="21" t="n">
        <v>1200</v>
      </c>
      <c r="Q153" s="21"/>
      <c r="R153" s="21"/>
      <c r="S153" s="22" t="n">
        <f aca="false">P153+(Q153*0.05)+(R153/240)</f>
        <v>1200</v>
      </c>
      <c r="T153" s="22" t="n">
        <f aca="false">J153*O153</f>
        <v>1200</v>
      </c>
      <c r="U153" s="22" t="n">
        <f aca="false">S153-T153</f>
        <v>0</v>
      </c>
      <c r="V153" s="23"/>
    </row>
    <row r="154" customFormat="false" ht="13.8" hidden="false" customHeight="false" outlineLevel="0" collapsed="false">
      <c r="A154" s="13" t="n">
        <v>153</v>
      </c>
      <c r="B154" s="12" t="s">
        <v>22</v>
      </c>
      <c r="C154" s="13" t="s">
        <v>23</v>
      </c>
      <c r="D154" s="12" t="n">
        <v>8</v>
      </c>
      <c r="E154" s="14" t="n">
        <v>1749</v>
      </c>
      <c r="F154" s="14" t="s">
        <v>40</v>
      </c>
      <c r="G154" s="15" t="s">
        <v>124</v>
      </c>
      <c r="H154" s="15" t="s">
        <v>26</v>
      </c>
      <c r="I154" s="16" t="s">
        <v>29</v>
      </c>
      <c r="J154" s="17" t="n">
        <v>3500</v>
      </c>
      <c r="K154" s="18" t="s">
        <v>55</v>
      </c>
      <c r="L154" s="17"/>
      <c r="M154" s="17" t="n">
        <v>0.4</v>
      </c>
      <c r="N154" s="19"/>
      <c r="O154" s="20" t="n">
        <f aca="false">L154+(0.05*M154)+(N154/240)</f>
        <v>0.02</v>
      </c>
      <c r="P154" s="21" t="n">
        <v>70</v>
      </c>
      <c r="Q154" s="21"/>
      <c r="R154" s="21"/>
      <c r="S154" s="22" t="n">
        <f aca="false">P154+(Q154*0.05)+(R154/240)</f>
        <v>70</v>
      </c>
      <c r="T154" s="22" t="n">
        <f aca="false">J154*O154</f>
        <v>70</v>
      </c>
      <c r="U154" s="22" t="n">
        <f aca="false">S154-T154</f>
        <v>0</v>
      </c>
      <c r="V154" s="23" t="s">
        <v>89</v>
      </c>
    </row>
    <row r="155" customFormat="false" ht="13.8" hidden="false" customHeight="false" outlineLevel="0" collapsed="false">
      <c r="A155" s="13" t="n">
        <v>154</v>
      </c>
      <c r="B155" s="12" t="s">
        <v>22</v>
      </c>
      <c r="C155" s="13" t="s">
        <v>23</v>
      </c>
      <c r="D155" s="12" t="n">
        <v>8</v>
      </c>
      <c r="E155" s="14" t="n">
        <v>1749</v>
      </c>
      <c r="F155" s="14" t="s">
        <v>40</v>
      </c>
      <c r="G155" s="15" t="s">
        <v>124</v>
      </c>
      <c r="H155" s="15" t="s">
        <v>26</v>
      </c>
      <c r="I155" s="16" t="s">
        <v>30</v>
      </c>
      <c r="J155" s="17" t="n">
        <v>2550</v>
      </c>
      <c r="K155" s="18" t="s">
        <v>55</v>
      </c>
      <c r="L155" s="17"/>
      <c r="M155" s="17" t="n">
        <v>0.4</v>
      </c>
      <c r="N155" s="19"/>
      <c r="O155" s="20" t="n">
        <f aca="false">L155+(0.05*M155)+(N155/240)</f>
        <v>0.02</v>
      </c>
      <c r="P155" s="21" t="n">
        <v>51</v>
      </c>
      <c r="Q155" s="21"/>
      <c r="R155" s="21"/>
      <c r="S155" s="22" t="n">
        <f aca="false">P155+(Q155*0.05)+(R155/240)</f>
        <v>51</v>
      </c>
      <c r="T155" s="22" t="n">
        <f aca="false">J155*O155</f>
        <v>51</v>
      </c>
      <c r="U155" s="22" t="n">
        <f aca="false">S155-T155</f>
        <v>0</v>
      </c>
      <c r="V155" s="23" t="s">
        <v>89</v>
      </c>
    </row>
    <row r="156" customFormat="false" ht="13.8" hidden="false" customHeight="false" outlineLevel="0" collapsed="false">
      <c r="A156" s="13" t="n">
        <v>155</v>
      </c>
      <c r="B156" s="12" t="s">
        <v>22</v>
      </c>
      <c r="C156" s="13" t="s">
        <v>23</v>
      </c>
      <c r="D156" s="12" t="n">
        <v>8</v>
      </c>
      <c r="E156" s="14" t="n">
        <v>1749</v>
      </c>
      <c r="F156" s="14" t="s">
        <v>40</v>
      </c>
      <c r="G156" s="15" t="s">
        <v>124</v>
      </c>
      <c r="H156" s="15" t="s">
        <v>26</v>
      </c>
      <c r="I156" s="16" t="s">
        <v>43</v>
      </c>
      <c r="J156" s="17" t="n">
        <v>5200</v>
      </c>
      <c r="K156" s="18" t="s">
        <v>55</v>
      </c>
      <c r="L156" s="17"/>
      <c r="M156" s="17" t="n">
        <v>0.4</v>
      </c>
      <c r="N156" s="19"/>
      <c r="O156" s="20" t="n">
        <f aca="false">L156+(0.05*M156)+(N156/240)</f>
        <v>0.02</v>
      </c>
      <c r="P156" s="21" t="n">
        <v>104</v>
      </c>
      <c r="Q156" s="21"/>
      <c r="R156" s="21"/>
      <c r="S156" s="22" t="n">
        <f aca="false">P156+(Q156*0.05)+(R156/240)</f>
        <v>104</v>
      </c>
      <c r="T156" s="22" t="n">
        <f aca="false">J156*O156</f>
        <v>104</v>
      </c>
      <c r="U156" s="22" t="n">
        <f aca="false">S156-T156</f>
        <v>0</v>
      </c>
      <c r="V156" s="23" t="s">
        <v>89</v>
      </c>
    </row>
    <row r="157" customFormat="false" ht="13.8" hidden="false" customHeight="false" outlineLevel="0" collapsed="false">
      <c r="A157" s="13" t="n">
        <v>156</v>
      </c>
      <c r="B157" s="12" t="s">
        <v>22</v>
      </c>
      <c r="C157" s="13" t="s">
        <v>23</v>
      </c>
      <c r="D157" s="12" t="n">
        <v>8</v>
      </c>
      <c r="E157" s="14" t="n">
        <v>1749</v>
      </c>
      <c r="F157" s="14" t="s">
        <v>40</v>
      </c>
      <c r="G157" s="15" t="s">
        <v>131</v>
      </c>
      <c r="H157" s="15" t="s">
        <v>26</v>
      </c>
      <c r="I157" s="16" t="s">
        <v>29</v>
      </c>
      <c r="J157" s="17" t="n">
        <v>40</v>
      </c>
      <c r="K157" s="18" t="s">
        <v>35</v>
      </c>
      <c r="L157" s="17"/>
      <c r="M157" s="17" t="n">
        <v>25</v>
      </c>
      <c r="N157" s="19"/>
      <c r="O157" s="20" t="n">
        <f aca="false">L157+(0.05*M157)+(N157/240)</f>
        <v>1.25</v>
      </c>
      <c r="P157" s="21" t="n">
        <v>50</v>
      </c>
      <c r="Q157" s="21"/>
      <c r="R157" s="21"/>
      <c r="S157" s="22" t="n">
        <f aca="false">P157+(Q157*0.05)+(R157/240)</f>
        <v>50</v>
      </c>
      <c r="T157" s="22" t="n">
        <f aca="false">J157*O157</f>
        <v>50</v>
      </c>
      <c r="U157" s="22" t="n">
        <f aca="false">S157-T157</f>
        <v>0</v>
      </c>
      <c r="V157" s="23"/>
    </row>
    <row r="158" customFormat="false" ht="13.8" hidden="false" customHeight="false" outlineLevel="0" collapsed="false">
      <c r="A158" s="13" t="n">
        <v>157</v>
      </c>
      <c r="B158" s="12" t="s">
        <v>22</v>
      </c>
      <c r="C158" s="13" t="s">
        <v>23</v>
      </c>
      <c r="D158" s="12" t="n">
        <v>8</v>
      </c>
      <c r="E158" s="14" t="n">
        <v>1749</v>
      </c>
      <c r="F158" s="14" t="s">
        <v>40</v>
      </c>
      <c r="G158" s="15" t="s">
        <v>132</v>
      </c>
      <c r="H158" s="15" t="s">
        <v>26</v>
      </c>
      <c r="I158" s="16" t="s">
        <v>29</v>
      </c>
      <c r="J158" s="17" t="n">
        <v>60</v>
      </c>
      <c r="K158" s="18" t="s">
        <v>28</v>
      </c>
      <c r="L158" s="17"/>
      <c r="M158" s="17" t="n">
        <v>4</v>
      </c>
      <c r="N158" s="19"/>
      <c r="O158" s="20" t="n">
        <f aca="false">L158+(0.05*M158)+(N158/240)</f>
        <v>0.2</v>
      </c>
      <c r="P158" s="21" t="n">
        <v>12</v>
      </c>
      <c r="Q158" s="21"/>
      <c r="R158" s="21"/>
      <c r="S158" s="22" t="n">
        <f aca="false">P158+(Q158*0.05)+(R158/240)</f>
        <v>12</v>
      </c>
      <c r="T158" s="22" t="n">
        <f aca="false">J158*O158</f>
        <v>12</v>
      </c>
      <c r="U158" s="22" t="n">
        <f aca="false">S158-T158</f>
        <v>0</v>
      </c>
      <c r="V158" s="23"/>
    </row>
    <row r="159" customFormat="false" ht="13.8" hidden="false" customHeight="false" outlineLevel="0" collapsed="false">
      <c r="A159" s="13" t="n">
        <v>158</v>
      </c>
      <c r="B159" s="12" t="s">
        <v>22</v>
      </c>
      <c r="C159" s="13" t="s">
        <v>23</v>
      </c>
      <c r="D159" s="12" t="n">
        <v>8</v>
      </c>
      <c r="E159" s="14" t="n">
        <v>1749</v>
      </c>
      <c r="F159" s="14" t="s">
        <v>40</v>
      </c>
      <c r="G159" s="15" t="s">
        <v>133</v>
      </c>
      <c r="H159" s="15" t="s">
        <v>26</v>
      </c>
      <c r="I159" s="16" t="s">
        <v>50</v>
      </c>
      <c r="J159" s="17" t="n">
        <v>3870</v>
      </c>
      <c r="K159" s="18" t="s">
        <v>28</v>
      </c>
      <c r="L159" s="17" t="n">
        <v>5</v>
      </c>
      <c r="M159" s="17"/>
      <c r="N159" s="19"/>
      <c r="O159" s="20" t="n">
        <f aca="false">L159+(0.05*M159)+(N159/240)</f>
        <v>5</v>
      </c>
      <c r="P159" s="21" t="n">
        <v>19350</v>
      </c>
      <c r="Q159" s="21"/>
      <c r="R159" s="21"/>
      <c r="S159" s="22" t="n">
        <f aca="false">P159+(Q159*0.05)+(R159/240)</f>
        <v>19350</v>
      </c>
      <c r="T159" s="22" t="n">
        <f aca="false">J159*O159</f>
        <v>19350</v>
      </c>
      <c r="U159" s="22" t="n">
        <f aca="false">S159-T159</f>
        <v>0</v>
      </c>
      <c r="V159" s="23"/>
    </row>
    <row r="160" customFormat="false" ht="13.8" hidden="false" customHeight="false" outlineLevel="0" collapsed="false">
      <c r="A160" s="13" t="n">
        <v>159</v>
      </c>
      <c r="B160" s="12" t="s">
        <v>22</v>
      </c>
      <c r="C160" s="13" t="s">
        <v>23</v>
      </c>
      <c r="D160" s="12" t="n">
        <v>9</v>
      </c>
      <c r="E160" s="14" t="n">
        <v>1749</v>
      </c>
      <c r="F160" s="14" t="s">
        <v>24</v>
      </c>
      <c r="G160" s="15" t="s">
        <v>134</v>
      </c>
      <c r="H160" s="15" t="s">
        <v>26</v>
      </c>
      <c r="I160" s="16" t="s">
        <v>29</v>
      </c>
      <c r="J160" s="17" t="n">
        <v>6900</v>
      </c>
      <c r="K160" s="18" t="s">
        <v>35</v>
      </c>
      <c r="L160" s="17"/>
      <c r="M160" s="17" t="n">
        <v>8</v>
      </c>
      <c r="N160" s="19"/>
      <c r="O160" s="20" t="n">
        <f aca="false">L160+(0.05*M160)+(N160/240)</f>
        <v>0.4</v>
      </c>
      <c r="P160" s="21" t="n">
        <v>2760</v>
      </c>
      <c r="Q160" s="21"/>
      <c r="R160" s="21"/>
      <c r="S160" s="22" t="n">
        <f aca="false">P160+(Q160*0.05)+(R160/240)</f>
        <v>2760</v>
      </c>
      <c r="T160" s="22" t="n">
        <f aca="false">J160*O160</f>
        <v>2760</v>
      </c>
      <c r="U160" s="22" t="n">
        <f aca="false">S160-T160</f>
        <v>0</v>
      </c>
      <c r="V160" s="23"/>
    </row>
    <row r="161" customFormat="false" ht="13.8" hidden="false" customHeight="false" outlineLevel="0" collapsed="false">
      <c r="A161" s="13" t="n">
        <v>160</v>
      </c>
      <c r="B161" s="12" t="s">
        <v>22</v>
      </c>
      <c r="C161" s="13" t="s">
        <v>23</v>
      </c>
      <c r="D161" s="12" t="n">
        <v>9</v>
      </c>
      <c r="E161" s="14" t="n">
        <v>1749</v>
      </c>
      <c r="F161" s="14" t="s">
        <v>24</v>
      </c>
      <c r="G161" s="15" t="s">
        <v>135</v>
      </c>
      <c r="H161" s="15" t="s">
        <v>26</v>
      </c>
      <c r="I161" s="16" t="s">
        <v>29</v>
      </c>
      <c r="J161" s="17" t="n">
        <v>7000</v>
      </c>
      <c r="K161" s="18" t="s">
        <v>35</v>
      </c>
      <c r="L161" s="17"/>
      <c r="M161" s="17" t="n">
        <v>2</v>
      </c>
      <c r="N161" s="19"/>
      <c r="O161" s="20" t="n">
        <f aca="false">L161+(0.05*M161)+(N161/240)</f>
        <v>0.1</v>
      </c>
      <c r="P161" s="21" t="n">
        <v>700</v>
      </c>
      <c r="Q161" s="21"/>
      <c r="R161" s="21"/>
      <c r="S161" s="22" t="n">
        <f aca="false">P161+(Q161*0.05)+(R161/240)</f>
        <v>700</v>
      </c>
      <c r="T161" s="22" t="n">
        <f aca="false">J161*O161</f>
        <v>700</v>
      </c>
      <c r="U161" s="22" t="n">
        <f aca="false">S161-T161</f>
        <v>0</v>
      </c>
      <c r="V161" s="23"/>
    </row>
    <row r="162" customFormat="false" ht="13.8" hidden="false" customHeight="false" outlineLevel="0" collapsed="false">
      <c r="A162" s="13" t="n">
        <v>161</v>
      </c>
      <c r="B162" s="12" t="s">
        <v>22</v>
      </c>
      <c r="C162" s="13" t="s">
        <v>23</v>
      </c>
      <c r="D162" s="12" t="n">
        <v>9</v>
      </c>
      <c r="E162" s="14" t="n">
        <v>1749</v>
      </c>
      <c r="F162" s="14" t="s">
        <v>24</v>
      </c>
      <c r="G162" s="15" t="s">
        <v>136</v>
      </c>
      <c r="H162" s="15" t="s">
        <v>26</v>
      </c>
      <c r="I162" s="16" t="s">
        <v>27</v>
      </c>
      <c r="J162" s="17" t="n">
        <v>17</v>
      </c>
      <c r="K162" s="18" t="s">
        <v>28</v>
      </c>
      <c r="L162" s="17" t="n">
        <v>3</v>
      </c>
      <c r="M162" s="17" t="n">
        <v>10</v>
      </c>
      <c r="N162" s="19"/>
      <c r="O162" s="20" t="n">
        <f aca="false">L162+(0.05*M162)+(N162/240)</f>
        <v>3.5</v>
      </c>
      <c r="P162" s="21" t="n">
        <v>59</v>
      </c>
      <c r="Q162" s="21" t="n">
        <v>10</v>
      </c>
      <c r="R162" s="21"/>
      <c r="S162" s="22" t="n">
        <f aca="false">P162+(Q162*0.05)+(R162/240)</f>
        <v>59.5</v>
      </c>
      <c r="T162" s="22" t="n">
        <f aca="false">J162*O162</f>
        <v>59.5</v>
      </c>
      <c r="U162" s="22" t="n">
        <f aca="false">S162-T162</f>
        <v>0</v>
      </c>
      <c r="V162" s="23"/>
    </row>
    <row r="163" customFormat="false" ht="13.8" hidden="false" customHeight="false" outlineLevel="0" collapsed="false">
      <c r="A163" s="13" t="n">
        <v>162</v>
      </c>
      <c r="B163" s="12" t="s">
        <v>22</v>
      </c>
      <c r="C163" s="13" t="s">
        <v>23</v>
      </c>
      <c r="D163" s="12" t="n">
        <v>9</v>
      </c>
      <c r="E163" s="14" t="n">
        <v>1749</v>
      </c>
      <c r="F163" s="14" t="s">
        <v>24</v>
      </c>
      <c r="G163" s="15" t="s">
        <v>137</v>
      </c>
      <c r="H163" s="15" t="s">
        <v>26</v>
      </c>
      <c r="I163" s="16" t="s">
        <v>29</v>
      </c>
      <c r="J163" s="17" t="n">
        <v>1</v>
      </c>
      <c r="K163" s="18" t="s">
        <v>46</v>
      </c>
      <c r="L163" s="17" t="n">
        <v>74</v>
      </c>
      <c r="M163" s="17"/>
      <c r="N163" s="19"/>
      <c r="O163" s="20" t="n">
        <f aca="false">L163+(0.05*M163)+(N163/240)</f>
        <v>74</v>
      </c>
      <c r="P163" s="21" t="n">
        <v>74</v>
      </c>
      <c r="Q163" s="21"/>
      <c r="R163" s="21"/>
      <c r="S163" s="22" t="n">
        <f aca="false">P163+(Q163*0.05)+(R163/240)</f>
        <v>74</v>
      </c>
      <c r="T163" s="22" t="n">
        <f aca="false">J163*O163</f>
        <v>74</v>
      </c>
      <c r="U163" s="22" t="n">
        <f aca="false">S163-T163</f>
        <v>0</v>
      </c>
      <c r="V163" s="23"/>
    </row>
    <row r="164" customFormat="false" ht="13.8" hidden="false" customHeight="false" outlineLevel="0" collapsed="false">
      <c r="A164" s="13" t="n">
        <v>163</v>
      </c>
      <c r="B164" s="12" t="s">
        <v>22</v>
      </c>
      <c r="C164" s="13" t="s">
        <v>23</v>
      </c>
      <c r="D164" s="12" t="n">
        <v>9</v>
      </c>
      <c r="E164" s="14" t="n">
        <v>1749</v>
      </c>
      <c r="F164" s="14" t="s">
        <v>24</v>
      </c>
      <c r="G164" s="15" t="s">
        <v>137</v>
      </c>
      <c r="H164" s="15" t="s">
        <v>26</v>
      </c>
      <c r="I164" s="16" t="s">
        <v>29</v>
      </c>
      <c r="J164" s="17" t="n">
        <v>1</v>
      </c>
      <c r="K164" s="18" t="s">
        <v>46</v>
      </c>
      <c r="L164" s="17" t="n">
        <v>50</v>
      </c>
      <c r="M164" s="17"/>
      <c r="N164" s="19"/>
      <c r="O164" s="20" t="n">
        <f aca="false">L164+(0.05*M164)+(N164/240)</f>
        <v>50</v>
      </c>
      <c r="P164" s="21" t="n">
        <v>50</v>
      </c>
      <c r="Q164" s="21"/>
      <c r="R164" s="21"/>
      <c r="S164" s="22" t="n">
        <f aca="false">P164+(Q164*0.05)+(R164/240)</f>
        <v>50</v>
      </c>
      <c r="T164" s="22" t="n">
        <f aca="false">J164*O164</f>
        <v>50</v>
      </c>
      <c r="U164" s="22" t="n">
        <f aca="false">S164-T164</f>
        <v>0</v>
      </c>
      <c r="V164" s="23"/>
    </row>
    <row r="165" customFormat="false" ht="13.8" hidden="false" customHeight="false" outlineLevel="0" collapsed="false">
      <c r="A165" s="13" t="n">
        <v>164</v>
      </c>
      <c r="B165" s="12" t="s">
        <v>22</v>
      </c>
      <c r="C165" s="13" t="s">
        <v>23</v>
      </c>
      <c r="D165" s="12" t="n">
        <v>9</v>
      </c>
      <c r="E165" s="14" t="n">
        <v>1749</v>
      </c>
      <c r="F165" s="14" t="s">
        <v>40</v>
      </c>
      <c r="G165" s="15" t="s">
        <v>138</v>
      </c>
      <c r="H165" s="15" t="s">
        <v>26</v>
      </c>
      <c r="I165" s="16" t="s">
        <v>50</v>
      </c>
      <c r="J165" s="17" t="n">
        <v>617</v>
      </c>
      <c r="K165" s="18" t="s">
        <v>28</v>
      </c>
      <c r="L165" s="17"/>
      <c r="M165" s="17" t="n">
        <v>45</v>
      </c>
      <c r="N165" s="19"/>
      <c r="O165" s="20" t="n">
        <f aca="false">L165+(0.05*M165)+(N165/240)</f>
        <v>2.25</v>
      </c>
      <c r="P165" s="21" t="n">
        <v>1388</v>
      </c>
      <c r="Q165" s="21" t="n">
        <v>5</v>
      </c>
      <c r="R165" s="21"/>
      <c r="S165" s="22" t="n">
        <f aca="false">P165+(Q165*0.05)+(R165/240)</f>
        <v>1388.25</v>
      </c>
      <c r="T165" s="22" t="n">
        <f aca="false">J165*O165</f>
        <v>1388.25</v>
      </c>
      <c r="U165" s="22" t="n">
        <f aca="false">S165-T165</f>
        <v>0</v>
      </c>
      <c r="V165" s="23"/>
    </row>
    <row r="166" customFormat="false" ht="13.8" hidden="false" customHeight="false" outlineLevel="0" collapsed="false">
      <c r="A166" s="13" t="n">
        <v>165</v>
      </c>
      <c r="B166" s="12" t="s">
        <v>22</v>
      </c>
      <c r="C166" s="13" t="s">
        <v>23</v>
      </c>
      <c r="D166" s="12" t="n">
        <v>9</v>
      </c>
      <c r="E166" s="14" t="n">
        <v>1749</v>
      </c>
      <c r="F166" s="14" t="s">
        <v>40</v>
      </c>
      <c r="G166" s="15" t="s">
        <v>139</v>
      </c>
      <c r="H166" s="15" t="s">
        <v>26</v>
      </c>
      <c r="I166" s="16" t="s">
        <v>140</v>
      </c>
      <c r="J166" s="17" t="n">
        <v>3184</v>
      </c>
      <c r="K166" s="18" t="s">
        <v>28</v>
      </c>
      <c r="L166" s="17"/>
      <c r="M166" s="17" t="n">
        <v>16</v>
      </c>
      <c r="N166" s="19"/>
      <c r="O166" s="20" t="n">
        <f aca="false">L166+(0.05*M166)+(N166/240)</f>
        <v>0.8</v>
      </c>
      <c r="P166" s="21" t="n">
        <v>2547</v>
      </c>
      <c r="Q166" s="21" t="n">
        <v>4</v>
      </c>
      <c r="R166" s="21"/>
      <c r="S166" s="22" t="n">
        <f aca="false">P166+(Q166*0.05)+(R166/240)</f>
        <v>2547.2</v>
      </c>
      <c r="T166" s="22" t="n">
        <f aca="false">J166*O166</f>
        <v>2547.2</v>
      </c>
      <c r="U166" s="22" t="n">
        <f aca="false">S166-T166</f>
        <v>0</v>
      </c>
      <c r="V166" s="23"/>
    </row>
    <row r="167" customFormat="false" ht="13.8" hidden="false" customHeight="false" outlineLevel="0" collapsed="false">
      <c r="A167" s="13" t="n">
        <v>166</v>
      </c>
      <c r="B167" s="12" t="s">
        <v>22</v>
      </c>
      <c r="C167" s="13" t="s">
        <v>23</v>
      </c>
      <c r="D167" s="12" t="n">
        <v>9</v>
      </c>
      <c r="E167" s="14" t="n">
        <v>1749</v>
      </c>
      <c r="F167" s="14" t="s">
        <v>40</v>
      </c>
      <c r="G167" s="15" t="s">
        <v>139</v>
      </c>
      <c r="H167" s="15" t="s">
        <v>26</v>
      </c>
      <c r="I167" s="16" t="s">
        <v>50</v>
      </c>
      <c r="J167" s="17" t="n">
        <v>1229</v>
      </c>
      <c r="K167" s="18" t="s">
        <v>28</v>
      </c>
      <c r="L167" s="17"/>
      <c r="M167" s="17" t="n">
        <v>24</v>
      </c>
      <c r="N167" s="19"/>
      <c r="O167" s="20" t="n">
        <f aca="false">L167+(0.05*M167)+(N167/240)</f>
        <v>1.2</v>
      </c>
      <c r="P167" s="21" t="n">
        <v>1474</v>
      </c>
      <c r="Q167" s="21" t="n">
        <v>16</v>
      </c>
      <c r="R167" s="21"/>
      <c r="S167" s="22" t="n">
        <f aca="false">P167+(Q167*0.05)+(R167/240)</f>
        <v>1474.8</v>
      </c>
      <c r="T167" s="22" t="n">
        <f aca="false">J167*O167</f>
        <v>1474.8</v>
      </c>
      <c r="U167" s="22" t="n">
        <f aca="false">S167-T167</f>
        <v>0</v>
      </c>
      <c r="V167" s="23"/>
    </row>
    <row r="168" customFormat="false" ht="13.8" hidden="false" customHeight="false" outlineLevel="0" collapsed="false">
      <c r="A168" s="13" t="n">
        <v>167</v>
      </c>
      <c r="B168" s="12" t="s">
        <v>22</v>
      </c>
      <c r="C168" s="13" t="s">
        <v>23</v>
      </c>
      <c r="D168" s="12" t="n">
        <v>9</v>
      </c>
      <c r="E168" s="14" t="n">
        <v>1749</v>
      </c>
      <c r="F168" s="14" t="s">
        <v>40</v>
      </c>
      <c r="G168" s="15" t="s">
        <v>141</v>
      </c>
      <c r="H168" s="15" t="s">
        <v>26</v>
      </c>
      <c r="I168" s="16" t="s">
        <v>29</v>
      </c>
      <c r="J168" s="17" t="n">
        <v>2656.5</v>
      </c>
      <c r="K168" s="18" t="s">
        <v>28</v>
      </c>
      <c r="L168" s="17" t="n">
        <v>4</v>
      </c>
      <c r="M168" s="17"/>
      <c r="N168" s="19"/>
      <c r="O168" s="20" t="n">
        <f aca="false">L168+(0.05*M168)+(N168/240)</f>
        <v>4</v>
      </c>
      <c r="P168" s="21" t="n">
        <v>10626</v>
      </c>
      <c r="Q168" s="21"/>
      <c r="R168" s="21"/>
      <c r="S168" s="22" t="n">
        <f aca="false">P168+(Q168*0.05)+(R168/240)</f>
        <v>10626</v>
      </c>
      <c r="T168" s="22" t="n">
        <f aca="false">J168*O168</f>
        <v>10626</v>
      </c>
      <c r="U168" s="22" t="n">
        <f aca="false">S168-T168</f>
        <v>0</v>
      </c>
      <c r="V168" s="23"/>
    </row>
    <row r="169" customFormat="false" ht="14.2" hidden="false" customHeight="false" outlineLevel="0" collapsed="false">
      <c r="A169" s="13" t="n">
        <v>168</v>
      </c>
      <c r="B169" s="12" t="s">
        <v>22</v>
      </c>
      <c r="C169" s="13" t="s">
        <v>23</v>
      </c>
      <c r="D169" s="12" t="n">
        <v>9</v>
      </c>
      <c r="E169" s="14" t="n">
        <v>1749</v>
      </c>
      <c r="F169" s="14" t="s">
        <v>40</v>
      </c>
      <c r="G169" s="15" t="s">
        <v>141</v>
      </c>
      <c r="H169" s="15" t="s">
        <v>26</v>
      </c>
      <c r="I169" s="16" t="s">
        <v>43</v>
      </c>
      <c r="J169" s="17" t="n">
        <v>191.5</v>
      </c>
      <c r="K169" s="18" t="s">
        <v>35</v>
      </c>
      <c r="L169" s="17" t="n">
        <v>100</v>
      </c>
      <c r="M169" s="17"/>
      <c r="N169" s="19"/>
      <c r="O169" s="20" t="n">
        <f aca="false">L169+(0.05*M169)+(N169/240)</f>
        <v>100</v>
      </c>
      <c r="P169" s="21" t="n">
        <v>19100</v>
      </c>
      <c r="Q169" s="21"/>
      <c r="R169" s="21"/>
      <c r="S169" s="22" t="n">
        <f aca="false">P169+(Q169*0.05)+(R169/240)</f>
        <v>19100</v>
      </c>
      <c r="T169" s="22" t="n">
        <f aca="false">J169*O169</f>
        <v>19150</v>
      </c>
      <c r="U169" s="22" t="n">
        <f aca="false">S169-T169</f>
        <v>-50</v>
      </c>
      <c r="V169" s="23" t="s">
        <v>31</v>
      </c>
    </row>
    <row r="170" customFormat="false" ht="13.8" hidden="false" customHeight="false" outlineLevel="0" collapsed="false">
      <c r="A170" s="13" t="n">
        <v>169</v>
      </c>
      <c r="B170" s="12" t="s">
        <v>22</v>
      </c>
      <c r="C170" s="13" t="s">
        <v>23</v>
      </c>
      <c r="D170" s="12" t="n">
        <v>9</v>
      </c>
      <c r="E170" s="14" t="n">
        <v>1749</v>
      </c>
      <c r="F170" s="14" t="s">
        <v>40</v>
      </c>
      <c r="G170" s="24" t="s">
        <v>142</v>
      </c>
      <c r="H170" s="15" t="s">
        <v>26</v>
      </c>
      <c r="I170" s="16" t="s">
        <v>29</v>
      </c>
      <c r="J170" s="17" t="n">
        <v>147</v>
      </c>
      <c r="K170" s="18" t="s">
        <v>28</v>
      </c>
      <c r="L170" s="17" t="n">
        <v>15</v>
      </c>
      <c r="M170" s="17"/>
      <c r="N170" s="19"/>
      <c r="O170" s="20" t="n">
        <f aca="false">L170+(0.05*M170)+(N170/240)</f>
        <v>15</v>
      </c>
      <c r="P170" s="21" t="n">
        <v>2205</v>
      </c>
      <c r="Q170" s="21"/>
      <c r="R170" s="21"/>
      <c r="S170" s="22" t="n">
        <f aca="false">P170+(Q170*0.05)+(R170/240)</f>
        <v>2205</v>
      </c>
      <c r="T170" s="22" t="n">
        <f aca="false">J170*O170</f>
        <v>2205</v>
      </c>
      <c r="U170" s="22" t="n">
        <f aca="false">S170-T170</f>
        <v>0</v>
      </c>
      <c r="V170" s="23"/>
    </row>
    <row r="171" customFormat="false" ht="13.8" hidden="false" customHeight="false" outlineLevel="0" collapsed="false">
      <c r="A171" s="13" t="n">
        <v>170</v>
      </c>
      <c r="B171" s="12" t="s">
        <v>22</v>
      </c>
      <c r="C171" s="13" t="s">
        <v>23</v>
      </c>
      <c r="D171" s="12" t="n">
        <v>9</v>
      </c>
      <c r="E171" s="14" t="n">
        <v>1749</v>
      </c>
      <c r="F171" s="14" t="s">
        <v>40</v>
      </c>
      <c r="G171" s="15" t="s">
        <v>142</v>
      </c>
      <c r="H171" s="15" t="s">
        <v>26</v>
      </c>
      <c r="I171" s="16" t="s">
        <v>43</v>
      </c>
      <c r="J171" s="17" t="n">
        <v>67</v>
      </c>
      <c r="K171" s="18" t="s">
        <v>35</v>
      </c>
      <c r="L171" s="17" t="n">
        <v>70</v>
      </c>
      <c r="M171" s="17"/>
      <c r="N171" s="19"/>
      <c r="O171" s="20" t="n">
        <f aca="false">L171+(0.05*M171)+(N171/240)</f>
        <v>70</v>
      </c>
      <c r="P171" s="21" t="n">
        <v>4690</v>
      </c>
      <c r="Q171" s="21"/>
      <c r="R171" s="21"/>
      <c r="S171" s="22" t="n">
        <f aca="false">P171+(Q171*0.05)+(R171/240)</f>
        <v>4690</v>
      </c>
      <c r="T171" s="22" t="n">
        <f aca="false">J171*O171</f>
        <v>4690</v>
      </c>
      <c r="U171" s="22" t="n">
        <f aca="false">S171-T171</f>
        <v>0</v>
      </c>
      <c r="V171" s="23"/>
    </row>
    <row r="172" customFormat="false" ht="13.8" hidden="false" customHeight="false" outlineLevel="0" collapsed="false">
      <c r="A172" s="13" t="n">
        <v>171</v>
      </c>
      <c r="B172" s="12" t="s">
        <v>22</v>
      </c>
      <c r="C172" s="13" t="s">
        <v>23</v>
      </c>
      <c r="D172" s="12" t="n">
        <v>9</v>
      </c>
      <c r="E172" s="14" t="n">
        <v>1749</v>
      </c>
      <c r="F172" s="14" t="s">
        <v>40</v>
      </c>
      <c r="G172" s="15" t="s">
        <v>142</v>
      </c>
      <c r="H172" s="15" t="s">
        <v>26</v>
      </c>
      <c r="I172" s="16" t="s">
        <v>32</v>
      </c>
      <c r="J172" s="17" t="n">
        <v>340</v>
      </c>
      <c r="K172" s="18" t="s">
        <v>28</v>
      </c>
      <c r="L172" s="17" t="n">
        <v>9</v>
      </c>
      <c r="M172" s="17"/>
      <c r="N172" s="19"/>
      <c r="O172" s="20" t="n">
        <f aca="false">L172+(0.05*M172)+(N172/240)</f>
        <v>9</v>
      </c>
      <c r="P172" s="21" t="n">
        <v>3060</v>
      </c>
      <c r="Q172" s="21"/>
      <c r="R172" s="21"/>
      <c r="S172" s="22" t="n">
        <f aca="false">P172+(Q172*0.05)+(R172/240)</f>
        <v>3060</v>
      </c>
      <c r="T172" s="22" t="n">
        <f aca="false">J172*O172</f>
        <v>3060</v>
      </c>
      <c r="U172" s="22" t="n">
        <f aca="false">S172-T172</f>
        <v>0</v>
      </c>
      <c r="V172" s="23"/>
    </row>
    <row r="173" customFormat="false" ht="13.8" hidden="false" customHeight="false" outlineLevel="0" collapsed="false">
      <c r="A173" s="13" t="n">
        <v>172</v>
      </c>
      <c r="B173" s="12" t="s">
        <v>22</v>
      </c>
      <c r="C173" s="13" t="s">
        <v>23</v>
      </c>
      <c r="D173" s="12" t="n">
        <v>9</v>
      </c>
      <c r="E173" s="14" t="n">
        <v>1749</v>
      </c>
      <c r="F173" s="14" t="s">
        <v>40</v>
      </c>
      <c r="G173" s="15" t="s">
        <v>143</v>
      </c>
      <c r="H173" s="15" t="s">
        <v>26</v>
      </c>
      <c r="I173" s="16" t="s">
        <v>29</v>
      </c>
      <c r="J173" s="17" t="n">
        <v>281</v>
      </c>
      <c r="K173" s="18" t="s">
        <v>28</v>
      </c>
      <c r="L173" s="17"/>
      <c r="M173" s="17" t="n">
        <v>50</v>
      </c>
      <c r="N173" s="19"/>
      <c r="O173" s="20" t="n">
        <f aca="false">L173+(0.05*M173)+(N173/240)</f>
        <v>2.5</v>
      </c>
      <c r="P173" s="21" t="n">
        <v>702</v>
      </c>
      <c r="Q173" s="21" t="n">
        <v>10</v>
      </c>
      <c r="R173" s="21"/>
      <c r="S173" s="22" t="n">
        <f aca="false">P173+(Q173*0.05)+(R173/240)</f>
        <v>702.5</v>
      </c>
      <c r="T173" s="22" t="n">
        <f aca="false">J173*O173</f>
        <v>702.5</v>
      </c>
      <c r="U173" s="22" t="n">
        <f aca="false">S173-T173</f>
        <v>0</v>
      </c>
      <c r="V173" s="23"/>
    </row>
    <row r="174" customFormat="false" ht="13.8" hidden="false" customHeight="false" outlineLevel="0" collapsed="false">
      <c r="A174" s="13" t="n">
        <v>173</v>
      </c>
      <c r="B174" s="12" t="s">
        <v>22</v>
      </c>
      <c r="C174" s="13" t="s">
        <v>23</v>
      </c>
      <c r="D174" s="12" t="n">
        <v>9</v>
      </c>
      <c r="E174" s="14" t="n">
        <v>1749</v>
      </c>
      <c r="F174" s="14" t="s">
        <v>40</v>
      </c>
      <c r="G174" s="15" t="s">
        <v>144</v>
      </c>
      <c r="H174" s="15" t="s">
        <v>26</v>
      </c>
      <c r="I174" s="16" t="s">
        <v>29</v>
      </c>
      <c r="J174" s="17" t="n">
        <v>12</v>
      </c>
      <c r="K174" s="18" t="s">
        <v>28</v>
      </c>
      <c r="L174" s="17" t="n">
        <v>6</v>
      </c>
      <c r="M174" s="17"/>
      <c r="N174" s="19"/>
      <c r="O174" s="20" t="n">
        <f aca="false">L174+(0.05*M174)+(N174/240)</f>
        <v>6</v>
      </c>
      <c r="P174" s="21" t="n">
        <v>72</v>
      </c>
      <c r="Q174" s="21"/>
      <c r="R174" s="21"/>
      <c r="S174" s="22" t="n">
        <f aca="false">P174+(Q174*0.05)+(R174/240)</f>
        <v>72</v>
      </c>
      <c r="T174" s="22" t="n">
        <f aca="false">J174*O174</f>
        <v>72</v>
      </c>
      <c r="U174" s="22" t="n">
        <f aca="false">S174-T174</f>
        <v>0</v>
      </c>
      <c r="V174" s="23"/>
    </row>
    <row r="175" customFormat="false" ht="13.8" hidden="false" customHeight="false" outlineLevel="0" collapsed="false">
      <c r="A175" s="13" t="n">
        <v>174</v>
      </c>
      <c r="B175" s="12" t="s">
        <v>22</v>
      </c>
      <c r="C175" s="13" t="s">
        <v>23</v>
      </c>
      <c r="D175" s="12" t="n">
        <v>9</v>
      </c>
      <c r="E175" s="14" t="n">
        <v>1749</v>
      </c>
      <c r="F175" s="14" t="s">
        <v>40</v>
      </c>
      <c r="G175" s="15" t="s">
        <v>145</v>
      </c>
      <c r="H175" s="15" t="s">
        <v>26</v>
      </c>
      <c r="I175" s="16" t="s">
        <v>32</v>
      </c>
      <c r="J175" s="17" t="n">
        <v>30</v>
      </c>
      <c r="K175" s="18" t="s">
        <v>28</v>
      </c>
      <c r="L175" s="17"/>
      <c r="M175" s="17" t="n">
        <v>20</v>
      </c>
      <c r="N175" s="19"/>
      <c r="O175" s="20" t="n">
        <f aca="false">L175+(0.05*M175)+(N175/240)</f>
        <v>1</v>
      </c>
      <c r="P175" s="21" t="n">
        <v>30</v>
      </c>
      <c r="Q175" s="21"/>
      <c r="R175" s="21"/>
      <c r="S175" s="22" t="n">
        <f aca="false">P175+(Q175*0.05)+(R175/240)</f>
        <v>30</v>
      </c>
      <c r="T175" s="22" t="n">
        <f aca="false">J175*O175</f>
        <v>30</v>
      </c>
      <c r="U175" s="22" t="n">
        <f aca="false">S175-T175</f>
        <v>0</v>
      </c>
      <c r="V175" s="23"/>
    </row>
    <row r="176" customFormat="false" ht="13.8" hidden="false" customHeight="false" outlineLevel="0" collapsed="false">
      <c r="A176" s="13" t="n">
        <v>175</v>
      </c>
      <c r="B176" s="12" t="s">
        <v>22</v>
      </c>
      <c r="C176" s="13" t="s">
        <v>23</v>
      </c>
      <c r="D176" s="12" t="n">
        <v>9</v>
      </c>
      <c r="E176" s="14" t="n">
        <v>1749</v>
      </c>
      <c r="F176" s="14" t="s">
        <v>40</v>
      </c>
      <c r="G176" s="15" t="s">
        <v>134</v>
      </c>
      <c r="H176" s="15" t="s">
        <v>26</v>
      </c>
      <c r="I176" s="16" t="s">
        <v>29</v>
      </c>
      <c r="J176" s="17" t="n">
        <v>275</v>
      </c>
      <c r="K176" s="18" t="s">
        <v>35</v>
      </c>
      <c r="L176" s="17"/>
      <c r="M176" s="17" t="n">
        <v>8</v>
      </c>
      <c r="N176" s="19"/>
      <c r="O176" s="20" t="n">
        <f aca="false">L176+(0.05*M176)+(N176/240)</f>
        <v>0.4</v>
      </c>
      <c r="P176" s="21" t="n">
        <v>110</v>
      </c>
      <c r="Q176" s="21"/>
      <c r="R176" s="21"/>
      <c r="S176" s="22" t="n">
        <f aca="false">P176+(Q176*0.05)+(R176/240)</f>
        <v>110</v>
      </c>
      <c r="T176" s="22" t="n">
        <f aca="false">J176*O176</f>
        <v>110</v>
      </c>
      <c r="U176" s="22" t="n">
        <f aca="false">S176-T176</f>
        <v>0</v>
      </c>
      <c r="V176" s="23"/>
    </row>
    <row r="177" customFormat="false" ht="13.8" hidden="false" customHeight="false" outlineLevel="0" collapsed="false">
      <c r="A177" s="13" t="n">
        <v>176</v>
      </c>
      <c r="B177" s="12" t="s">
        <v>22</v>
      </c>
      <c r="C177" s="13" t="s">
        <v>23</v>
      </c>
      <c r="D177" s="12" t="n">
        <v>9</v>
      </c>
      <c r="E177" s="14" t="n">
        <v>1749</v>
      </c>
      <c r="F177" s="14" t="s">
        <v>40</v>
      </c>
      <c r="G177" s="15" t="s">
        <v>135</v>
      </c>
      <c r="H177" s="15" t="s">
        <v>26</v>
      </c>
      <c r="I177" s="16" t="s">
        <v>29</v>
      </c>
      <c r="J177" s="17" t="n">
        <v>450</v>
      </c>
      <c r="K177" s="18" t="s">
        <v>28</v>
      </c>
      <c r="L177" s="17"/>
      <c r="M177" s="17" t="n">
        <v>2</v>
      </c>
      <c r="N177" s="19"/>
      <c r="O177" s="20" t="n">
        <f aca="false">L177+(0.05*M177)+(N177/240)</f>
        <v>0.1</v>
      </c>
      <c r="P177" s="21" t="n">
        <v>45</v>
      </c>
      <c r="Q177" s="21"/>
      <c r="R177" s="21"/>
      <c r="S177" s="22" t="n">
        <f aca="false">P177+(Q177*0.05)+(R177/240)</f>
        <v>45</v>
      </c>
      <c r="T177" s="22" t="n">
        <f aca="false">J177*O177</f>
        <v>45</v>
      </c>
      <c r="U177" s="22" t="n">
        <f aca="false">S177-T177</f>
        <v>0</v>
      </c>
      <c r="V177" s="23"/>
    </row>
    <row r="178" customFormat="false" ht="13.8" hidden="false" customHeight="false" outlineLevel="0" collapsed="false">
      <c r="A178" s="13" t="n">
        <v>177</v>
      </c>
      <c r="B178" s="12" t="s">
        <v>22</v>
      </c>
      <c r="C178" s="13" t="s">
        <v>23</v>
      </c>
      <c r="D178" s="12" t="n">
        <v>9</v>
      </c>
      <c r="E178" s="14" t="n">
        <v>1749</v>
      </c>
      <c r="F178" s="14" t="s">
        <v>40</v>
      </c>
      <c r="G178" s="15" t="s">
        <v>146</v>
      </c>
      <c r="H178" s="15" t="s">
        <v>26</v>
      </c>
      <c r="I178" s="16" t="s">
        <v>29</v>
      </c>
      <c r="J178" s="17" t="n">
        <v>25</v>
      </c>
      <c r="K178" s="18" t="s">
        <v>28</v>
      </c>
      <c r="L178" s="17"/>
      <c r="M178" s="17" t="n">
        <v>10</v>
      </c>
      <c r="N178" s="19"/>
      <c r="O178" s="20" t="n">
        <f aca="false">L178+(0.05*M178)+(N178/240)</f>
        <v>0.5</v>
      </c>
      <c r="P178" s="21" t="n">
        <v>12</v>
      </c>
      <c r="Q178" s="21" t="n">
        <v>10</v>
      </c>
      <c r="R178" s="21"/>
      <c r="S178" s="22" t="n">
        <f aca="false">P178+(Q178*0.05)+(R178/240)</f>
        <v>12.5</v>
      </c>
      <c r="T178" s="22" t="n">
        <f aca="false">J178*O178</f>
        <v>12.5</v>
      </c>
      <c r="U178" s="22" t="n">
        <f aca="false">S178-T178</f>
        <v>0</v>
      </c>
      <c r="V178" s="23"/>
    </row>
    <row r="179" customFormat="false" ht="13.8" hidden="false" customHeight="false" outlineLevel="0" collapsed="false">
      <c r="A179" s="13" t="n">
        <v>178</v>
      </c>
      <c r="B179" s="12" t="s">
        <v>22</v>
      </c>
      <c r="C179" s="13" t="s">
        <v>23</v>
      </c>
      <c r="D179" s="12" t="n">
        <v>9</v>
      </c>
      <c r="E179" s="14" t="n">
        <v>1749</v>
      </c>
      <c r="F179" s="14" t="s">
        <v>40</v>
      </c>
      <c r="G179" s="15" t="s">
        <v>136</v>
      </c>
      <c r="H179" s="15" t="s">
        <v>26</v>
      </c>
      <c r="I179" s="16" t="s">
        <v>29</v>
      </c>
      <c r="J179" s="17" t="n">
        <v>105</v>
      </c>
      <c r="K179" s="18" t="s">
        <v>28</v>
      </c>
      <c r="L179" s="17"/>
      <c r="M179" s="17" t="n">
        <v>50</v>
      </c>
      <c r="N179" s="19"/>
      <c r="O179" s="20" t="n">
        <f aca="false">L179+(0.05*M179)+(N179/240)</f>
        <v>2.5</v>
      </c>
      <c r="P179" s="21" t="n">
        <v>262</v>
      </c>
      <c r="Q179" s="21" t="n">
        <v>10</v>
      </c>
      <c r="R179" s="21"/>
      <c r="S179" s="22" t="n">
        <f aca="false">P179+(Q179*0.05)+(R179/240)</f>
        <v>262.5</v>
      </c>
      <c r="T179" s="22" t="n">
        <f aca="false">J179*O179</f>
        <v>262.5</v>
      </c>
      <c r="U179" s="22" t="n">
        <f aca="false">S179-T179</f>
        <v>0</v>
      </c>
      <c r="V179" s="23"/>
    </row>
    <row r="180" customFormat="false" ht="13.8" hidden="false" customHeight="false" outlineLevel="0" collapsed="false">
      <c r="A180" s="13" t="n">
        <v>179</v>
      </c>
      <c r="B180" s="12" t="s">
        <v>22</v>
      </c>
      <c r="C180" s="13" t="s">
        <v>23</v>
      </c>
      <c r="D180" s="12" t="n">
        <v>9</v>
      </c>
      <c r="E180" s="14" t="n">
        <v>1749</v>
      </c>
      <c r="F180" s="14" t="s">
        <v>40</v>
      </c>
      <c r="G180" s="15" t="s">
        <v>137</v>
      </c>
      <c r="H180" s="15" t="s">
        <v>26</v>
      </c>
      <c r="I180" s="16" t="s">
        <v>29</v>
      </c>
      <c r="J180" s="17" t="n">
        <v>4750</v>
      </c>
      <c r="K180" s="18" t="s">
        <v>28</v>
      </c>
      <c r="L180" s="17"/>
      <c r="M180" s="17" t="n">
        <v>0.4</v>
      </c>
      <c r="N180" s="19"/>
      <c r="O180" s="20" t="n">
        <f aca="false">L180+(0.05*M180)+(N180/240)</f>
        <v>0.02</v>
      </c>
      <c r="P180" s="21" t="n">
        <v>95</v>
      </c>
      <c r="Q180" s="21"/>
      <c r="R180" s="21"/>
      <c r="S180" s="22" t="n">
        <f aca="false">P180+(Q180*0.05)+(R180/240)</f>
        <v>95</v>
      </c>
      <c r="T180" s="22" t="n">
        <f aca="false">J180*O180</f>
        <v>95</v>
      </c>
      <c r="U180" s="22" t="n">
        <f aca="false">S180-T180</f>
        <v>0</v>
      </c>
      <c r="V180" s="23" t="s">
        <v>89</v>
      </c>
    </row>
    <row r="181" customFormat="false" ht="13.8" hidden="false" customHeight="false" outlineLevel="0" collapsed="false">
      <c r="A181" s="13" t="n">
        <v>180</v>
      </c>
      <c r="B181" s="12" t="s">
        <v>22</v>
      </c>
      <c r="C181" s="13" t="s">
        <v>23</v>
      </c>
      <c r="D181" s="12" t="n">
        <v>9</v>
      </c>
      <c r="E181" s="14" t="n">
        <v>1749</v>
      </c>
      <c r="F181" s="14" t="s">
        <v>40</v>
      </c>
      <c r="G181" s="15" t="s">
        <v>137</v>
      </c>
      <c r="H181" s="15" t="s">
        <v>26</v>
      </c>
      <c r="I181" s="16" t="s">
        <v>29</v>
      </c>
      <c r="J181" s="17" t="n">
        <v>1900</v>
      </c>
      <c r="K181" s="18" t="s">
        <v>28</v>
      </c>
      <c r="L181" s="17"/>
      <c r="M181" s="17" t="n">
        <v>0.3</v>
      </c>
      <c r="N181" s="19"/>
      <c r="O181" s="20" t="n">
        <f aca="false">L181+(0.05*M181)+(N181/240)</f>
        <v>0.015</v>
      </c>
      <c r="P181" s="21" t="n">
        <v>28</v>
      </c>
      <c r="Q181" s="21" t="n">
        <v>10</v>
      </c>
      <c r="R181" s="21"/>
      <c r="S181" s="22" t="n">
        <f aca="false">P181+(Q181*0.05)+(R181/240)</f>
        <v>28.5</v>
      </c>
      <c r="T181" s="22" t="n">
        <f aca="false">J181*O181</f>
        <v>28.5</v>
      </c>
      <c r="U181" s="22" t="n">
        <f aca="false">S181-T181</f>
        <v>0</v>
      </c>
      <c r="V181" s="23"/>
    </row>
    <row r="182" customFormat="false" ht="13.8" hidden="false" customHeight="false" outlineLevel="0" collapsed="false">
      <c r="A182" s="13" t="n">
        <v>181</v>
      </c>
      <c r="B182" s="12" t="s">
        <v>22</v>
      </c>
      <c r="C182" s="13" t="s">
        <v>23</v>
      </c>
      <c r="D182" s="12" t="n">
        <v>10</v>
      </c>
      <c r="E182" s="14" t="n">
        <v>1749</v>
      </c>
      <c r="F182" s="14" t="s">
        <v>24</v>
      </c>
      <c r="G182" s="15" t="s">
        <v>147</v>
      </c>
      <c r="H182" s="15" t="s">
        <v>26</v>
      </c>
      <c r="I182" s="16" t="s">
        <v>30</v>
      </c>
      <c r="J182" s="17" t="n">
        <v>15</v>
      </c>
      <c r="K182" s="18" t="s">
        <v>148</v>
      </c>
      <c r="L182" s="17" t="n">
        <v>6</v>
      </c>
      <c r="M182" s="17"/>
      <c r="N182" s="19"/>
      <c r="O182" s="20" t="n">
        <f aca="false">L182+(0.05*M182)+(N182/240)</f>
        <v>6</v>
      </c>
      <c r="P182" s="21" t="n">
        <v>90</v>
      </c>
      <c r="Q182" s="21"/>
      <c r="R182" s="21"/>
      <c r="S182" s="22" t="n">
        <f aca="false">P182+(Q182*0.05)+(R182/240)</f>
        <v>90</v>
      </c>
      <c r="T182" s="22" t="n">
        <f aca="false">J182*O182</f>
        <v>90</v>
      </c>
      <c r="U182" s="22" t="n">
        <f aca="false">S182-T182</f>
        <v>0</v>
      </c>
      <c r="V182" s="23"/>
    </row>
    <row r="183" customFormat="false" ht="14.2" hidden="false" customHeight="false" outlineLevel="0" collapsed="false">
      <c r="A183" s="13" t="n">
        <v>182</v>
      </c>
      <c r="B183" s="12" t="s">
        <v>22</v>
      </c>
      <c r="C183" s="13" t="s">
        <v>23</v>
      </c>
      <c r="D183" s="12" t="n">
        <v>10</v>
      </c>
      <c r="E183" s="14" t="n">
        <v>1749</v>
      </c>
      <c r="F183" s="14" t="s">
        <v>24</v>
      </c>
      <c r="G183" s="15" t="s">
        <v>149</v>
      </c>
      <c r="H183" s="15" t="s">
        <v>26</v>
      </c>
      <c r="I183" s="16" t="s">
        <v>29</v>
      </c>
      <c r="J183" s="17" t="n">
        <v>2475</v>
      </c>
      <c r="K183" s="18" t="s">
        <v>28</v>
      </c>
      <c r="L183" s="17"/>
      <c r="M183" s="17" t="n">
        <v>4</v>
      </c>
      <c r="N183" s="19"/>
      <c r="O183" s="20" t="n">
        <f aca="false">L183+(0.05*M183)+(N183/240)</f>
        <v>0.2</v>
      </c>
      <c r="P183" s="21" t="n">
        <v>295</v>
      </c>
      <c r="Q183" s="21"/>
      <c r="R183" s="21"/>
      <c r="S183" s="22" t="n">
        <f aca="false">P183+(Q183*0.05)+(R183/240)</f>
        <v>295</v>
      </c>
      <c r="T183" s="22" t="n">
        <f aca="false">J183*O183</f>
        <v>495</v>
      </c>
      <c r="U183" s="22" t="n">
        <f aca="false">S183-T183</f>
        <v>-200</v>
      </c>
      <c r="V183" s="23" t="s">
        <v>31</v>
      </c>
    </row>
    <row r="184" customFormat="false" ht="13.8" hidden="false" customHeight="false" outlineLevel="0" collapsed="false">
      <c r="A184" s="13" t="n">
        <v>183</v>
      </c>
      <c r="B184" s="12" t="s">
        <v>22</v>
      </c>
      <c r="C184" s="13" t="s">
        <v>23</v>
      </c>
      <c r="D184" s="12" t="n">
        <v>10</v>
      </c>
      <c r="E184" s="14" t="n">
        <v>1749</v>
      </c>
      <c r="F184" s="14" t="s">
        <v>24</v>
      </c>
      <c r="G184" s="15" t="s">
        <v>150</v>
      </c>
      <c r="H184" s="15" t="s">
        <v>26</v>
      </c>
      <c r="I184" s="16" t="s">
        <v>27</v>
      </c>
      <c r="J184" s="17" t="n">
        <v>125000</v>
      </c>
      <c r="K184" s="18" t="s">
        <v>28</v>
      </c>
      <c r="L184" s="17" t="n">
        <v>0.08</v>
      </c>
      <c r="M184" s="17"/>
      <c r="N184" s="19"/>
      <c r="O184" s="20" t="n">
        <f aca="false">L184+(0.05*M184)+(N184/240)</f>
        <v>0.08</v>
      </c>
      <c r="P184" s="21" t="n">
        <v>10000</v>
      </c>
      <c r="Q184" s="21"/>
      <c r="R184" s="21"/>
      <c r="S184" s="22" t="n">
        <f aca="false">P184+(Q184*0.05)+(R184/240)</f>
        <v>10000</v>
      </c>
      <c r="T184" s="22" t="n">
        <f aca="false">J184*O184</f>
        <v>10000</v>
      </c>
      <c r="U184" s="22" t="n">
        <f aca="false">S184-T184</f>
        <v>0</v>
      </c>
      <c r="V184" s="23" t="s">
        <v>89</v>
      </c>
    </row>
    <row r="185" customFormat="false" ht="13.8" hidden="false" customHeight="false" outlineLevel="0" collapsed="false">
      <c r="A185" s="13" t="n">
        <v>184</v>
      </c>
      <c r="B185" s="12" t="s">
        <v>22</v>
      </c>
      <c r="C185" s="13" t="s">
        <v>23</v>
      </c>
      <c r="D185" s="12" t="n">
        <v>10</v>
      </c>
      <c r="E185" s="14" t="n">
        <v>1749</v>
      </c>
      <c r="F185" s="14" t="s">
        <v>24</v>
      </c>
      <c r="G185" s="15" t="s">
        <v>150</v>
      </c>
      <c r="H185" s="15" t="s">
        <v>26</v>
      </c>
      <c r="I185" s="16" t="s">
        <v>29</v>
      </c>
      <c r="J185" s="17" t="n">
        <v>5125</v>
      </c>
      <c r="K185" s="18" t="s">
        <v>28</v>
      </c>
      <c r="L185" s="17" t="n">
        <v>0.07</v>
      </c>
      <c r="M185" s="17"/>
      <c r="N185" s="19"/>
      <c r="O185" s="20" t="n">
        <f aca="false">L185+(0.05*M185)+(N185/240)</f>
        <v>0.07</v>
      </c>
      <c r="P185" s="21" t="n">
        <v>358</v>
      </c>
      <c r="Q185" s="21" t="n">
        <v>15</v>
      </c>
      <c r="R185" s="21"/>
      <c r="S185" s="22" t="n">
        <f aca="false">P185+(Q185*0.05)+(R185/240)</f>
        <v>358.75</v>
      </c>
      <c r="T185" s="22" t="n">
        <f aca="false">J185*O185</f>
        <v>358.75</v>
      </c>
      <c r="U185" s="22" t="n">
        <f aca="false">S185-T185</f>
        <v>0</v>
      </c>
      <c r="V185" s="23" t="s">
        <v>89</v>
      </c>
    </row>
    <row r="186" customFormat="false" ht="13.8" hidden="false" customHeight="false" outlineLevel="0" collapsed="false">
      <c r="A186" s="13" t="n">
        <v>185</v>
      </c>
      <c r="B186" s="12" t="s">
        <v>22</v>
      </c>
      <c r="C186" s="13" t="s">
        <v>23</v>
      </c>
      <c r="D186" s="12" t="n">
        <v>10</v>
      </c>
      <c r="E186" s="14" t="n">
        <v>1749</v>
      </c>
      <c r="F186" s="14" t="s">
        <v>24</v>
      </c>
      <c r="G186" s="15" t="s">
        <v>151</v>
      </c>
      <c r="H186" s="15" t="s">
        <v>26</v>
      </c>
      <c r="I186" s="16" t="s">
        <v>29</v>
      </c>
      <c r="J186" s="17" t="n">
        <v>20400</v>
      </c>
      <c r="K186" s="18" t="s">
        <v>28</v>
      </c>
      <c r="L186" s="17" t="n">
        <v>0.08</v>
      </c>
      <c r="M186" s="17"/>
      <c r="N186" s="19"/>
      <c r="O186" s="20" t="n">
        <f aca="false">L186+(0.05*M186)+(N186/240)</f>
        <v>0.08</v>
      </c>
      <c r="P186" s="21" t="n">
        <v>1632</v>
      </c>
      <c r="Q186" s="21"/>
      <c r="R186" s="21"/>
      <c r="S186" s="22" t="n">
        <f aca="false">P186+(Q186*0.05)+(R186/240)</f>
        <v>1632</v>
      </c>
      <c r="T186" s="22" t="n">
        <f aca="false">J186*O186</f>
        <v>1632</v>
      </c>
      <c r="U186" s="22" t="n">
        <f aca="false">S186-T186</f>
        <v>0</v>
      </c>
      <c r="V186" s="23" t="s">
        <v>89</v>
      </c>
    </row>
    <row r="187" customFormat="false" ht="13.8" hidden="false" customHeight="false" outlineLevel="0" collapsed="false">
      <c r="A187" s="13" t="n">
        <v>186</v>
      </c>
      <c r="B187" s="12" t="s">
        <v>22</v>
      </c>
      <c r="C187" s="13" t="s">
        <v>23</v>
      </c>
      <c r="D187" s="12" t="n">
        <v>10</v>
      </c>
      <c r="E187" s="14" t="n">
        <v>1749</v>
      </c>
      <c r="F187" s="14" t="s">
        <v>24</v>
      </c>
      <c r="G187" s="15" t="s">
        <v>151</v>
      </c>
      <c r="H187" s="15" t="s">
        <v>26</v>
      </c>
      <c r="I187" s="16" t="s">
        <v>30</v>
      </c>
      <c r="J187" s="17" t="n">
        <v>10650</v>
      </c>
      <c r="K187" s="18" t="s">
        <v>28</v>
      </c>
      <c r="L187" s="17" t="n">
        <v>0.08</v>
      </c>
      <c r="M187" s="17"/>
      <c r="N187" s="19"/>
      <c r="O187" s="20" t="n">
        <f aca="false">L187+(0.05*M187)+(N187/240)</f>
        <v>0.08</v>
      </c>
      <c r="P187" s="21" t="n">
        <v>852</v>
      </c>
      <c r="Q187" s="21"/>
      <c r="R187" s="21"/>
      <c r="S187" s="22" t="n">
        <f aca="false">P187+(Q187*0.05)+(R187/240)</f>
        <v>852</v>
      </c>
      <c r="T187" s="22" t="n">
        <f aca="false">J187*O187</f>
        <v>852</v>
      </c>
      <c r="U187" s="22" t="n">
        <f aca="false">S187-T187</f>
        <v>0</v>
      </c>
      <c r="V187" s="23" t="s">
        <v>89</v>
      </c>
    </row>
    <row r="188" customFormat="false" ht="14.2" hidden="false" customHeight="false" outlineLevel="0" collapsed="false">
      <c r="A188" s="13" t="n">
        <v>187</v>
      </c>
      <c r="B188" s="12" t="s">
        <v>22</v>
      </c>
      <c r="C188" s="13" t="s">
        <v>23</v>
      </c>
      <c r="D188" s="12" t="n">
        <v>10</v>
      </c>
      <c r="E188" s="14" t="n">
        <v>1749</v>
      </c>
      <c r="F188" s="14" t="s">
        <v>24</v>
      </c>
      <c r="G188" s="15" t="s">
        <v>152</v>
      </c>
      <c r="H188" s="15" t="s">
        <v>26</v>
      </c>
      <c r="I188" s="16" t="s">
        <v>29</v>
      </c>
      <c r="J188" s="17" t="n">
        <v>324425</v>
      </c>
      <c r="K188" s="18" t="s">
        <v>28</v>
      </c>
      <c r="L188" s="17"/>
      <c r="M188" s="17" t="n">
        <v>0.5</v>
      </c>
      <c r="N188" s="19"/>
      <c r="O188" s="20" t="n">
        <f aca="false">L188+(0.05*M188)+(N188/240)</f>
        <v>0.025</v>
      </c>
      <c r="P188" s="21" t="n">
        <v>8110</v>
      </c>
      <c r="Q188" s="21" t="n">
        <v>12</v>
      </c>
      <c r="R188" s="21"/>
      <c r="S188" s="22" t="n">
        <f aca="false">P188+(Q188*0.05)+(R188/240)</f>
        <v>8110.6</v>
      </c>
      <c r="T188" s="22" t="n">
        <f aca="false">J188*O188</f>
        <v>8110.625</v>
      </c>
      <c r="U188" s="22" t="n">
        <f aca="false">S188-T188</f>
        <v>-0.0249999999996362</v>
      </c>
      <c r="V188" s="23" t="s">
        <v>153</v>
      </c>
    </row>
    <row r="189" customFormat="false" ht="13.8" hidden="false" customHeight="false" outlineLevel="0" collapsed="false">
      <c r="A189" s="13" t="n">
        <v>188</v>
      </c>
      <c r="B189" s="12" t="s">
        <v>22</v>
      </c>
      <c r="C189" s="13" t="s">
        <v>23</v>
      </c>
      <c r="D189" s="12" t="n">
        <v>10</v>
      </c>
      <c r="E189" s="14" t="n">
        <v>1749</v>
      </c>
      <c r="F189" s="14" t="s">
        <v>24</v>
      </c>
      <c r="G189" s="15" t="s">
        <v>154</v>
      </c>
      <c r="H189" s="15" t="s">
        <v>26</v>
      </c>
      <c r="I189" s="16" t="s">
        <v>29</v>
      </c>
      <c r="J189" s="17" t="n">
        <v>1</v>
      </c>
      <c r="K189" s="18" t="s">
        <v>46</v>
      </c>
      <c r="L189" s="17" t="n">
        <v>1974</v>
      </c>
      <c r="M189" s="17"/>
      <c r="N189" s="19"/>
      <c r="O189" s="20" t="n">
        <f aca="false">L189+(0.05*M189)+(N189/240)</f>
        <v>1974</v>
      </c>
      <c r="P189" s="21" t="n">
        <v>1974</v>
      </c>
      <c r="Q189" s="21"/>
      <c r="R189" s="21"/>
      <c r="S189" s="22" t="n">
        <f aca="false">P189+(Q189*0.05)+(R189/240)</f>
        <v>1974</v>
      </c>
      <c r="T189" s="22" t="n">
        <f aca="false">J189*O189</f>
        <v>1974</v>
      </c>
      <c r="U189" s="22" t="n">
        <f aca="false">S189-T189</f>
        <v>0</v>
      </c>
      <c r="V189" s="23"/>
    </row>
    <row r="190" customFormat="false" ht="13.8" hidden="false" customHeight="false" outlineLevel="0" collapsed="false">
      <c r="A190" s="13" t="n">
        <v>189</v>
      </c>
      <c r="B190" s="12" t="s">
        <v>22</v>
      </c>
      <c r="C190" s="13" t="s">
        <v>23</v>
      </c>
      <c r="D190" s="12" t="n">
        <v>10</v>
      </c>
      <c r="E190" s="14" t="n">
        <v>1749</v>
      </c>
      <c r="F190" s="14" t="s">
        <v>24</v>
      </c>
      <c r="G190" s="15" t="s">
        <v>155</v>
      </c>
      <c r="H190" s="15" t="s">
        <v>26</v>
      </c>
      <c r="I190" s="16" t="s">
        <v>33</v>
      </c>
      <c r="J190" s="17" t="n">
        <v>100</v>
      </c>
      <c r="K190" s="18" t="s">
        <v>28</v>
      </c>
      <c r="L190" s="17"/>
      <c r="M190" s="17" t="n">
        <v>2</v>
      </c>
      <c r="N190" s="19"/>
      <c r="O190" s="20" t="n">
        <f aca="false">L190+(0.05*M190)+(N190/240)</f>
        <v>0.1</v>
      </c>
      <c r="P190" s="21" t="n">
        <v>10</v>
      </c>
      <c r="Q190" s="21"/>
      <c r="R190" s="21"/>
      <c r="S190" s="22" t="n">
        <f aca="false">P190+(Q190*0.05)+(R190/240)</f>
        <v>10</v>
      </c>
      <c r="T190" s="22" t="n">
        <f aca="false">J190*O190</f>
        <v>10</v>
      </c>
      <c r="U190" s="22" t="n">
        <f aca="false">S190-T190</f>
        <v>0</v>
      </c>
      <c r="V190" s="23"/>
    </row>
    <row r="191" customFormat="false" ht="13.8" hidden="false" customHeight="false" outlineLevel="0" collapsed="false">
      <c r="A191" s="13" t="n">
        <v>190</v>
      </c>
      <c r="B191" s="12" t="s">
        <v>22</v>
      </c>
      <c r="C191" s="13" t="s">
        <v>23</v>
      </c>
      <c r="D191" s="12" t="n">
        <v>10</v>
      </c>
      <c r="E191" s="14" t="n">
        <v>1749</v>
      </c>
      <c r="F191" s="14" t="s">
        <v>24</v>
      </c>
      <c r="G191" s="15" t="s">
        <v>156</v>
      </c>
      <c r="H191" s="15" t="s">
        <v>26</v>
      </c>
      <c r="I191" s="16" t="s">
        <v>29</v>
      </c>
      <c r="J191" s="17" t="n">
        <v>650</v>
      </c>
      <c r="K191" s="18" t="s">
        <v>28</v>
      </c>
      <c r="L191" s="17"/>
      <c r="M191" s="17" t="n">
        <v>9</v>
      </c>
      <c r="N191" s="19"/>
      <c r="O191" s="20" t="n">
        <f aca="false">L191+(0.05*M191)+(N191/240)</f>
        <v>0.45</v>
      </c>
      <c r="P191" s="21" t="n">
        <v>292</v>
      </c>
      <c r="Q191" s="21" t="n">
        <v>10</v>
      </c>
      <c r="R191" s="21"/>
      <c r="S191" s="22" t="n">
        <f aca="false">P191+(Q191*0.05)+(R191/240)</f>
        <v>292.5</v>
      </c>
      <c r="T191" s="22" t="n">
        <f aca="false">J191*O191</f>
        <v>292.5</v>
      </c>
      <c r="U191" s="22" t="n">
        <f aca="false">S191-T191</f>
        <v>0</v>
      </c>
      <c r="V191" s="23"/>
    </row>
    <row r="192" customFormat="false" ht="13.8" hidden="false" customHeight="false" outlineLevel="0" collapsed="false">
      <c r="A192" s="13" t="n">
        <v>191</v>
      </c>
      <c r="B192" s="12" t="s">
        <v>22</v>
      </c>
      <c r="C192" s="13" t="s">
        <v>23</v>
      </c>
      <c r="D192" s="12" t="n">
        <v>10</v>
      </c>
      <c r="E192" s="14" t="n">
        <v>1749</v>
      </c>
      <c r="F192" s="14" t="s">
        <v>24</v>
      </c>
      <c r="G192" s="15" t="s">
        <v>156</v>
      </c>
      <c r="H192" s="15" t="s">
        <v>26</v>
      </c>
      <c r="I192" s="16" t="s">
        <v>32</v>
      </c>
      <c r="J192" s="17" t="n">
        <v>100</v>
      </c>
      <c r="K192" s="18" t="s">
        <v>28</v>
      </c>
      <c r="L192" s="17"/>
      <c r="M192" s="17" t="n">
        <v>9</v>
      </c>
      <c r="N192" s="19"/>
      <c r="O192" s="20" t="n">
        <f aca="false">L192+(0.05*M192)+(N192/240)</f>
        <v>0.45</v>
      </c>
      <c r="P192" s="21" t="n">
        <v>45</v>
      </c>
      <c r="Q192" s="21"/>
      <c r="R192" s="21"/>
      <c r="S192" s="22" t="n">
        <f aca="false">P192+(Q192*0.05)+(R192/240)</f>
        <v>45</v>
      </c>
      <c r="T192" s="22" t="n">
        <f aca="false">J192*O192</f>
        <v>45</v>
      </c>
      <c r="U192" s="22" t="n">
        <f aca="false">S192-T192</f>
        <v>0</v>
      </c>
      <c r="V192" s="23"/>
    </row>
    <row r="193" customFormat="false" ht="13.8" hidden="false" customHeight="false" outlineLevel="0" collapsed="false">
      <c r="A193" s="13" t="n">
        <v>192</v>
      </c>
      <c r="B193" s="12" t="s">
        <v>22</v>
      </c>
      <c r="C193" s="13" t="s">
        <v>23</v>
      </c>
      <c r="D193" s="12" t="n">
        <v>10</v>
      </c>
      <c r="E193" s="14" t="n">
        <v>1749</v>
      </c>
      <c r="F193" s="14" t="s">
        <v>40</v>
      </c>
      <c r="G193" s="15" t="s">
        <v>157</v>
      </c>
      <c r="H193" s="15" t="s">
        <v>26</v>
      </c>
      <c r="I193" s="16" t="s">
        <v>30</v>
      </c>
      <c r="J193" s="17" t="n">
        <v>400</v>
      </c>
      <c r="K193" s="18" t="s">
        <v>28</v>
      </c>
      <c r="L193" s="17"/>
      <c r="M193" s="17" t="n">
        <v>4</v>
      </c>
      <c r="N193" s="19"/>
      <c r="O193" s="20" t="n">
        <f aca="false">L193+(0.05*M193)+(N193/240)</f>
        <v>0.2</v>
      </c>
      <c r="P193" s="21" t="n">
        <v>80</v>
      </c>
      <c r="Q193" s="21"/>
      <c r="R193" s="21"/>
      <c r="S193" s="22" t="n">
        <f aca="false">P193+(Q193*0.05)+(R193/240)</f>
        <v>80</v>
      </c>
      <c r="T193" s="22" t="n">
        <f aca="false">J193*O193</f>
        <v>80</v>
      </c>
      <c r="U193" s="22" t="n">
        <f aca="false">S193-T193</f>
        <v>0</v>
      </c>
      <c r="V193" s="23"/>
    </row>
    <row r="194" customFormat="false" ht="14.2" hidden="false" customHeight="false" outlineLevel="0" collapsed="false">
      <c r="A194" s="13" t="n">
        <v>193</v>
      </c>
      <c r="B194" s="12" t="s">
        <v>22</v>
      </c>
      <c r="C194" s="13" t="s">
        <v>23</v>
      </c>
      <c r="D194" s="12" t="n">
        <v>10</v>
      </c>
      <c r="E194" s="14" t="n">
        <v>1749</v>
      </c>
      <c r="F194" s="14" t="s">
        <v>40</v>
      </c>
      <c r="G194" s="15" t="s">
        <v>158</v>
      </c>
      <c r="H194" s="15" t="s">
        <v>26</v>
      </c>
      <c r="I194" s="16" t="s">
        <v>29</v>
      </c>
      <c r="J194" s="17" t="n">
        <v>187</v>
      </c>
      <c r="K194" s="18" t="s">
        <v>28</v>
      </c>
      <c r="L194" s="17"/>
      <c r="M194" s="17" t="n">
        <v>6</v>
      </c>
      <c r="N194" s="19"/>
      <c r="O194" s="20" t="n">
        <f aca="false">L194+(0.05*M194)+(N194/240)</f>
        <v>0.3</v>
      </c>
      <c r="P194" s="21" t="n">
        <v>66</v>
      </c>
      <c r="Q194" s="21" t="n">
        <v>2</v>
      </c>
      <c r="R194" s="21"/>
      <c r="S194" s="22" t="n">
        <f aca="false">P194+(Q194*0.05)+(R194/240)</f>
        <v>66.1</v>
      </c>
      <c r="T194" s="22" t="n">
        <f aca="false">J194*O194</f>
        <v>56.1</v>
      </c>
      <c r="U194" s="22" t="n">
        <f aca="false">S194-T194</f>
        <v>9.99999999999999</v>
      </c>
      <c r="V194" s="23" t="s">
        <v>31</v>
      </c>
    </row>
    <row r="195" customFormat="false" ht="13.8" hidden="false" customHeight="false" outlineLevel="0" collapsed="false">
      <c r="A195" s="13" t="n">
        <v>194</v>
      </c>
      <c r="B195" s="12" t="s">
        <v>22</v>
      </c>
      <c r="C195" s="13" t="s">
        <v>23</v>
      </c>
      <c r="D195" s="12" t="n">
        <v>10</v>
      </c>
      <c r="E195" s="14" t="n">
        <v>1749</v>
      </c>
      <c r="F195" s="14" t="s">
        <v>40</v>
      </c>
      <c r="G195" s="15" t="s">
        <v>158</v>
      </c>
      <c r="H195" s="15" t="s">
        <v>26</v>
      </c>
      <c r="I195" s="16" t="s">
        <v>29</v>
      </c>
      <c r="J195" s="17" t="n">
        <v>50</v>
      </c>
      <c r="K195" s="18" t="s">
        <v>28</v>
      </c>
      <c r="L195" s="17"/>
      <c r="M195" s="17" t="n">
        <v>5</v>
      </c>
      <c r="N195" s="19"/>
      <c r="O195" s="20" t="n">
        <f aca="false">L195+(0.05*M195)+(N195/240)</f>
        <v>0.25</v>
      </c>
      <c r="P195" s="21" t="n">
        <v>12</v>
      </c>
      <c r="Q195" s="21" t="n">
        <v>10</v>
      </c>
      <c r="R195" s="21"/>
      <c r="S195" s="22" t="n">
        <f aca="false">P195+(Q195*0.05)+(R195/240)</f>
        <v>12.5</v>
      </c>
      <c r="T195" s="22" t="n">
        <f aca="false">J195*O195</f>
        <v>12.5</v>
      </c>
      <c r="U195" s="22" t="n">
        <f aca="false">S195-T195</f>
        <v>0</v>
      </c>
      <c r="V195" s="23"/>
    </row>
    <row r="196" customFormat="false" ht="13.8" hidden="false" customHeight="false" outlineLevel="0" collapsed="false">
      <c r="A196" s="13" t="n">
        <v>195</v>
      </c>
      <c r="B196" s="12" t="s">
        <v>22</v>
      </c>
      <c r="C196" s="13" t="s">
        <v>23</v>
      </c>
      <c r="D196" s="12" t="n">
        <v>10</v>
      </c>
      <c r="E196" s="14" t="n">
        <v>1749</v>
      </c>
      <c r="F196" s="14" t="s">
        <v>40</v>
      </c>
      <c r="G196" s="15" t="s">
        <v>159</v>
      </c>
      <c r="H196" s="15" t="s">
        <v>26</v>
      </c>
      <c r="I196" s="16" t="s">
        <v>29</v>
      </c>
      <c r="J196" s="17" t="n">
        <v>253</v>
      </c>
      <c r="K196" s="18" t="s">
        <v>28</v>
      </c>
      <c r="L196" s="17"/>
      <c r="M196" s="17" t="n">
        <v>6</v>
      </c>
      <c r="N196" s="19"/>
      <c r="O196" s="20" t="n">
        <f aca="false">L196+(0.05*M196)+(N196/240)</f>
        <v>0.3</v>
      </c>
      <c r="P196" s="21" t="n">
        <v>75</v>
      </c>
      <c r="Q196" s="21" t="n">
        <v>18</v>
      </c>
      <c r="R196" s="21"/>
      <c r="S196" s="22" t="n">
        <f aca="false">P196+(Q196*0.05)+(R196/240)</f>
        <v>75.9</v>
      </c>
      <c r="T196" s="22" t="n">
        <f aca="false">J196*O196</f>
        <v>75.9</v>
      </c>
      <c r="U196" s="22" t="n">
        <f aca="false">S196-T196</f>
        <v>0</v>
      </c>
      <c r="V196" s="23"/>
    </row>
    <row r="197" customFormat="false" ht="13.8" hidden="false" customHeight="false" outlineLevel="0" collapsed="false">
      <c r="A197" s="13" t="n">
        <v>196</v>
      </c>
      <c r="B197" s="12" t="s">
        <v>22</v>
      </c>
      <c r="C197" s="13" t="s">
        <v>23</v>
      </c>
      <c r="D197" s="12" t="n">
        <v>10</v>
      </c>
      <c r="E197" s="14" t="n">
        <v>1749</v>
      </c>
      <c r="F197" s="14" t="s">
        <v>40</v>
      </c>
      <c r="G197" s="15" t="s">
        <v>160</v>
      </c>
      <c r="H197" s="15" t="s">
        <v>26</v>
      </c>
      <c r="I197" s="16" t="s">
        <v>29</v>
      </c>
      <c r="J197" s="17" t="n">
        <v>35</v>
      </c>
      <c r="K197" s="18" t="s">
        <v>35</v>
      </c>
      <c r="L197" s="17"/>
      <c r="M197" s="17" t="n">
        <v>20</v>
      </c>
      <c r="N197" s="19"/>
      <c r="O197" s="20" t="n">
        <f aca="false">L197+(0.05*M197)+(N197/240)</f>
        <v>1</v>
      </c>
      <c r="P197" s="21" t="n">
        <v>35</v>
      </c>
      <c r="Q197" s="21"/>
      <c r="R197" s="21"/>
      <c r="S197" s="22" t="n">
        <f aca="false">P197+(Q197*0.05)+(R197/240)</f>
        <v>35</v>
      </c>
      <c r="T197" s="22" t="n">
        <f aca="false">J197*O197</f>
        <v>35</v>
      </c>
      <c r="U197" s="22" t="n">
        <f aca="false">S197-T197</f>
        <v>0</v>
      </c>
      <c r="V197" s="23"/>
    </row>
    <row r="198" customFormat="false" ht="13.8" hidden="false" customHeight="false" outlineLevel="0" collapsed="false">
      <c r="A198" s="13" t="n">
        <v>197</v>
      </c>
      <c r="B198" s="12" t="s">
        <v>22</v>
      </c>
      <c r="C198" s="13" t="s">
        <v>23</v>
      </c>
      <c r="D198" s="12" t="n">
        <v>10</v>
      </c>
      <c r="E198" s="14" t="n">
        <v>1749</v>
      </c>
      <c r="F198" s="14" t="s">
        <v>40</v>
      </c>
      <c r="G198" s="15" t="s">
        <v>156</v>
      </c>
      <c r="H198" s="15" t="s">
        <v>26</v>
      </c>
      <c r="I198" s="16" t="s">
        <v>27</v>
      </c>
      <c r="J198" s="17" t="n">
        <v>200</v>
      </c>
      <c r="K198" s="18" t="s">
        <v>28</v>
      </c>
      <c r="L198" s="17"/>
      <c r="M198" s="17" t="n">
        <v>8</v>
      </c>
      <c r="N198" s="19"/>
      <c r="O198" s="20" t="n">
        <f aca="false">L198+(0.05*M198)+(N198/240)</f>
        <v>0.4</v>
      </c>
      <c r="P198" s="21" t="n">
        <v>80</v>
      </c>
      <c r="Q198" s="21"/>
      <c r="R198" s="21"/>
      <c r="S198" s="22" t="n">
        <f aca="false">P198+(Q198*0.05)+(R198/240)</f>
        <v>80</v>
      </c>
      <c r="T198" s="22" t="n">
        <f aca="false">J198*O198</f>
        <v>80</v>
      </c>
      <c r="U198" s="22" t="n">
        <f aca="false">S198-T198</f>
        <v>0</v>
      </c>
      <c r="V198" s="23"/>
    </row>
    <row r="199" customFormat="false" ht="14.2" hidden="false" customHeight="false" outlineLevel="0" collapsed="false">
      <c r="A199" s="13" t="n">
        <v>198</v>
      </c>
      <c r="B199" s="12" t="s">
        <v>22</v>
      </c>
      <c r="C199" s="13" t="s">
        <v>23</v>
      </c>
      <c r="D199" s="12" t="n">
        <v>10</v>
      </c>
      <c r="E199" s="14" t="n">
        <v>1749</v>
      </c>
      <c r="F199" s="14" t="s">
        <v>40</v>
      </c>
      <c r="G199" s="15" t="s">
        <v>156</v>
      </c>
      <c r="H199" s="15" t="s">
        <v>26</v>
      </c>
      <c r="I199" s="16" t="s">
        <v>29</v>
      </c>
      <c r="J199" s="17" t="n">
        <v>2935</v>
      </c>
      <c r="K199" s="18" t="s">
        <v>28</v>
      </c>
      <c r="L199" s="17"/>
      <c r="M199" s="17" t="n">
        <v>8</v>
      </c>
      <c r="N199" s="19"/>
      <c r="O199" s="20" t="n">
        <f aca="false">L199+(0.05*M199)+(N199/240)</f>
        <v>0.4</v>
      </c>
      <c r="P199" s="21" t="n">
        <v>1094</v>
      </c>
      <c r="Q199" s="21"/>
      <c r="R199" s="21"/>
      <c r="S199" s="22" t="n">
        <f aca="false">P199+(Q199*0.05)+(R199/240)</f>
        <v>1094</v>
      </c>
      <c r="T199" s="22" t="n">
        <f aca="false">J199*O199</f>
        <v>1174</v>
      </c>
      <c r="U199" s="22" t="n">
        <f aca="false">S199-T199</f>
        <v>-80</v>
      </c>
      <c r="V199" s="23" t="s">
        <v>31</v>
      </c>
    </row>
    <row r="200" customFormat="false" ht="13.8" hidden="false" customHeight="false" outlineLevel="0" collapsed="false">
      <c r="A200" s="13" t="n">
        <v>199</v>
      </c>
      <c r="B200" s="12" t="s">
        <v>22</v>
      </c>
      <c r="C200" s="13" t="s">
        <v>23</v>
      </c>
      <c r="D200" s="12" t="n">
        <v>10</v>
      </c>
      <c r="E200" s="14" t="n">
        <v>1749</v>
      </c>
      <c r="F200" s="14" t="s">
        <v>40</v>
      </c>
      <c r="G200" s="15" t="s">
        <v>156</v>
      </c>
      <c r="H200" s="15" t="s">
        <v>26</v>
      </c>
      <c r="I200" s="16" t="s">
        <v>30</v>
      </c>
      <c r="J200" s="17" t="n">
        <v>216</v>
      </c>
      <c r="K200" s="18" t="s">
        <v>28</v>
      </c>
      <c r="L200" s="17"/>
      <c r="M200" s="17" t="n">
        <v>9</v>
      </c>
      <c r="N200" s="19"/>
      <c r="O200" s="20" t="n">
        <f aca="false">L200+(0.05*M200)+(N200/240)</f>
        <v>0.45</v>
      </c>
      <c r="P200" s="21" t="n">
        <v>97</v>
      </c>
      <c r="Q200" s="21" t="n">
        <v>4</v>
      </c>
      <c r="R200" s="21"/>
      <c r="S200" s="22" t="n">
        <f aca="false">P200+(Q200*0.05)+(R200/240)</f>
        <v>97.2</v>
      </c>
      <c r="T200" s="22" t="n">
        <f aca="false">J200*O200</f>
        <v>97.2</v>
      </c>
      <c r="U200" s="22" t="n">
        <f aca="false">S200-T200</f>
        <v>0</v>
      </c>
      <c r="V200" s="23"/>
    </row>
    <row r="201" customFormat="false" ht="13.8" hidden="false" customHeight="false" outlineLevel="0" collapsed="false">
      <c r="A201" s="13" t="n">
        <v>200</v>
      </c>
      <c r="B201" s="12" t="s">
        <v>22</v>
      </c>
      <c r="C201" s="13" t="s">
        <v>23</v>
      </c>
      <c r="D201" s="12" t="n">
        <v>10</v>
      </c>
      <c r="E201" s="14" t="n">
        <v>1749</v>
      </c>
      <c r="F201" s="14" t="s">
        <v>40</v>
      </c>
      <c r="G201" s="15" t="s">
        <v>156</v>
      </c>
      <c r="H201" s="15" t="s">
        <v>26</v>
      </c>
      <c r="I201" s="16" t="s">
        <v>32</v>
      </c>
      <c r="J201" s="17" t="n">
        <v>40</v>
      </c>
      <c r="K201" s="18" t="s">
        <v>28</v>
      </c>
      <c r="L201" s="17"/>
      <c r="M201" s="17" t="n">
        <v>9</v>
      </c>
      <c r="N201" s="19"/>
      <c r="O201" s="20" t="n">
        <f aca="false">L201+(0.05*M201)+(N201/240)</f>
        <v>0.45</v>
      </c>
      <c r="P201" s="21" t="n">
        <v>18</v>
      </c>
      <c r="Q201" s="21"/>
      <c r="R201" s="21"/>
      <c r="S201" s="22" t="n">
        <f aca="false">P201+(Q201*0.05)+(R201/240)</f>
        <v>18</v>
      </c>
      <c r="T201" s="22" t="n">
        <f aca="false">J201*O201</f>
        <v>18</v>
      </c>
      <c r="U201" s="22" t="n">
        <f aca="false">S201-T201</f>
        <v>0</v>
      </c>
      <c r="V201" s="23"/>
    </row>
    <row r="202" customFormat="false" ht="14.2" hidden="false" customHeight="false" outlineLevel="0" collapsed="false">
      <c r="A202" s="13" t="n">
        <v>201</v>
      </c>
      <c r="B202" s="12" t="s">
        <v>22</v>
      </c>
      <c r="C202" s="13" t="s">
        <v>23</v>
      </c>
      <c r="D202" s="12" t="n">
        <v>11</v>
      </c>
      <c r="E202" s="14" t="n">
        <v>1749</v>
      </c>
      <c r="F202" s="14" t="s">
        <v>24</v>
      </c>
      <c r="G202" s="15" t="s">
        <v>161</v>
      </c>
      <c r="H202" s="15" t="s">
        <v>26</v>
      </c>
      <c r="I202" s="16" t="s">
        <v>29</v>
      </c>
      <c r="J202" s="17" t="n">
        <v>77</v>
      </c>
      <c r="K202" s="18" t="s">
        <v>28</v>
      </c>
      <c r="L202" s="17"/>
      <c r="M202" s="17" t="n">
        <v>6</v>
      </c>
      <c r="N202" s="19"/>
      <c r="O202" s="20" t="n">
        <f aca="false">L202+(0.05*M202)+(N202/240)</f>
        <v>0.3</v>
      </c>
      <c r="P202" s="21" t="n">
        <v>22</v>
      </c>
      <c r="Q202" s="21" t="n">
        <v>2</v>
      </c>
      <c r="R202" s="21"/>
      <c r="S202" s="22" t="n">
        <f aca="false">P202+(Q202*0.05)+(R202/240)</f>
        <v>22.1</v>
      </c>
      <c r="T202" s="22" t="n">
        <f aca="false">J202*O202</f>
        <v>23.1</v>
      </c>
      <c r="U202" s="22" t="n">
        <f aca="false">S202-T202</f>
        <v>-1</v>
      </c>
      <c r="V202" s="23" t="s">
        <v>31</v>
      </c>
    </row>
    <row r="203" customFormat="false" ht="13.8" hidden="false" customHeight="false" outlineLevel="0" collapsed="false">
      <c r="A203" s="13" t="n">
        <v>202</v>
      </c>
      <c r="B203" s="12" t="s">
        <v>22</v>
      </c>
      <c r="C203" s="13" t="s">
        <v>23</v>
      </c>
      <c r="D203" s="12" t="n">
        <v>11</v>
      </c>
      <c r="E203" s="14" t="n">
        <v>1749</v>
      </c>
      <c r="F203" s="14" t="s">
        <v>24</v>
      </c>
      <c r="G203" s="15" t="s">
        <v>161</v>
      </c>
      <c r="H203" s="15" t="s">
        <v>26</v>
      </c>
      <c r="I203" s="16" t="s">
        <v>32</v>
      </c>
      <c r="J203" s="17" t="n">
        <v>100</v>
      </c>
      <c r="K203" s="18" t="s">
        <v>28</v>
      </c>
      <c r="L203" s="17"/>
      <c r="M203" s="17" t="n">
        <v>6</v>
      </c>
      <c r="N203" s="19"/>
      <c r="O203" s="20" t="n">
        <f aca="false">L203+(0.05*M203)+(N203/240)</f>
        <v>0.3</v>
      </c>
      <c r="P203" s="21" t="n">
        <v>30</v>
      </c>
      <c r="Q203" s="21"/>
      <c r="R203" s="21"/>
      <c r="S203" s="22" t="n">
        <f aca="false">P203+(Q203*0.05)+(R203/240)</f>
        <v>30</v>
      </c>
      <c r="T203" s="22" t="n">
        <f aca="false">J203*O203</f>
        <v>30</v>
      </c>
      <c r="U203" s="22" t="n">
        <f aca="false">S203-T203</f>
        <v>0</v>
      </c>
      <c r="V203" s="23"/>
    </row>
    <row r="204" customFormat="false" ht="13.8" hidden="false" customHeight="false" outlineLevel="0" collapsed="false">
      <c r="A204" s="13" t="n">
        <v>203</v>
      </c>
      <c r="B204" s="12" t="s">
        <v>22</v>
      </c>
      <c r="C204" s="13" t="s">
        <v>23</v>
      </c>
      <c r="D204" s="12" t="n">
        <v>11</v>
      </c>
      <c r="E204" s="14" t="n">
        <v>1749</v>
      </c>
      <c r="F204" s="14" t="s">
        <v>24</v>
      </c>
      <c r="G204" s="15" t="s">
        <v>162</v>
      </c>
      <c r="H204" s="15" t="s">
        <v>26</v>
      </c>
      <c r="I204" s="16" t="s">
        <v>29</v>
      </c>
      <c r="J204" s="17" t="n">
        <v>35</v>
      </c>
      <c r="K204" s="18" t="s">
        <v>28</v>
      </c>
      <c r="L204" s="17"/>
      <c r="M204" s="17" t="n">
        <v>10</v>
      </c>
      <c r="N204" s="19"/>
      <c r="O204" s="20" t="n">
        <f aca="false">L204+(0.05*M204)+(N204/240)</f>
        <v>0.5</v>
      </c>
      <c r="P204" s="21" t="n">
        <v>17</v>
      </c>
      <c r="Q204" s="21" t="n">
        <v>10</v>
      </c>
      <c r="R204" s="21"/>
      <c r="S204" s="22" t="n">
        <f aca="false">P204+(Q204*0.05)+(R204/240)</f>
        <v>17.5</v>
      </c>
      <c r="T204" s="22" t="n">
        <f aca="false">J204*O204</f>
        <v>17.5</v>
      </c>
      <c r="U204" s="22" t="n">
        <f aca="false">S204-T204</f>
        <v>0</v>
      </c>
      <c r="V204" s="23"/>
    </row>
    <row r="205" customFormat="false" ht="13.8" hidden="false" customHeight="false" outlineLevel="0" collapsed="false">
      <c r="A205" s="13" t="n">
        <v>204</v>
      </c>
      <c r="B205" s="12" t="s">
        <v>22</v>
      </c>
      <c r="C205" s="13" t="s">
        <v>23</v>
      </c>
      <c r="D205" s="12" t="n">
        <v>11</v>
      </c>
      <c r="E205" s="14" t="n">
        <v>1749</v>
      </c>
      <c r="F205" s="14" t="s">
        <v>24</v>
      </c>
      <c r="G205" s="15" t="s">
        <v>163</v>
      </c>
      <c r="H205" s="15" t="s">
        <v>26</v>
      </c>
      <c r="I205" s="16" t="s">
        <v>29</v>
      </c>
      <c r="J205" s="17" t="n">
        <v>1092</v>
      </c>
      <c r="K205" s="18" t="s">
        <v>164</v>
      </c>
      <c r="L205" s="17" t="n">
        <v>40</v>
      </c>
      <c r="M205" s="17"/>
      <c r="N205" s="19"/>
      <c r="O205" s="20" t="n">
        <f aca="false">L205+(0.05*M205)+(N205/240)</f>
        <v>40</v>
      </c>
      <c r="P205" s="21" t="n">
        <v>43680</v>
      </c>
      <c r="Q205" s="21"/>
      <c r="R205" s="21"/>
      <c r="S205" s="22" t="n">
        <f aca="false">P205+(Q205*0.05)+(R205/240)</f>
        <v>43680</v>
      </c>
      <c r="T205" s="22" t="n">
        <f aca="false">J205*O205</f>
        <v>43680</v>
      </c>
      <c r="U205" s="22" t="n">
        <f aca="false">S205-T205</f>
        <v>0</v>
      </c>
      <c r="V205" s="23"/>
    </row>
    <row r="206" customFormat="false" ht="13.8" hidden="false" customHeight="false" outlineLevel="0" collapsed="false">
      <c r="A206" s="13" t="n">
        <v>205</v>
      </c>
      <c r="B206" s="12" t="s">
        <v>22</v>
      </c>
      <c r="C206" s="13" t="s">
        <v>23</v>
      </c>
      <c r="D206" s="12" t="n">
        <v>11</v>
      </c>
      <c r="E206" s="14" t="n">
        <v>1749</v>
      </c>
      <c r="F206" s="14" t="s">
        <v>24</v>
      </c>
      <c r="G206" s="15" t="s">
        <v>163</v>
      </c>
      <c r="H206" s="15" t="s">
        <v>26</v>
      </c>
      <c r="I206" s="16" t="s">
        <v>29</v>
      </c>
      <c r="J206" s="17" t="n">
        <v>2</v>
      </c>
      <c r="K206" s="18" t="s">
        <v>83</v>
      </c>
      <c r="L206" s="17" t="n">
        <v>30</v>
      </c>
      <c r="M206" s="17"/>
      <c r="N206" s="19"/>
      <c r="O206" s="20" t="n">
        <f aca="false">L206+(0.05*M206)+(N206/240)</f>
        <v>30</v>
      </c>
      <c r="P206" s="21" t="n">
        <v>60</v>
      </c>
      <c r="Q206" s="21"/>
      <c r="R206" s="21"/>
      <c r="S206" s="22" t="n">
        <f aca="false">P206+(Q206*0.05)+(R206/240)</f>
        <v>60</v>
      </c>
      <c r="T206" s="22" t="n">
        <f aca="false">J206*O206</f>
        <v>60</v>
      </c>
      <c r="U206" s="22" t="n">
        <f aca="false">S206-T206</f>
        <v>0</v>
      </c>
      <c r="V206" s="23"/>
    </row>
    <row r="207" customFormat="false" ht="13.8" hidden="false" customHeight="false" outlineLevel="0" collapsed="false">
      <c r="A207" s="13" t="n">
        <v>206</v>
      </c>
      <c r="B207" s="12" t="s">
        <v>22</v>
      </c>
      <c r="C207" s="13" t="s">
        <v>23</v>
      </c>
      <c r="D207" s="12" t="n">
        <v>11</v>
      </c>
      <c r="E207" s="14" t="n">
        <v>1749</v>
      </c>
      <c r="F207" s="14" t="s">
        <v>24</v>
      </c>
      <c r="G207" s="15" t="s">
        <v>163</v>
      </c>
      <c r="H207" s="15" t="s">
        <v>26</v>
      </c>
      <c r="I207" s="16" t="s">
        <v>29</v>
      </c>
      <c r="J207" s="17" t="n">
        <v>276</v>
      </c>
      <c r="K207" s="18" t="s">
        <v>92</v>
      </c>
      <c r="L207" s="17" t="n">
        <v>20</v>
      </c>
      <c r="M207" s="17"/>
      <c r="N207" s="19"/>
      <c r="O207" s="20" t="n">
        <f aca="false">L207+(0.05*M207)+(N207/240)</f>
        <v>20</v>
      </c>
      <c r="P207" s="21" t="n">
        <v>5520</v>
      </c>
      <c r="Q207" s="21"/>
      <c r="R207" s="21"/>
      <c r="S207" s="22" t="n">
        <f aca="false">P207+(Q207*0.05)+(R207/240)</f>
        <v>5520</v>
      </c>
      <c r="T207" s="22" t="n">
        <f aca="false">J207*O207</f>
        <v>5520</v>
      </c>
      <c r="U207" s="22" t="n">
        <f aca="false">S207-T207</f>
        <v>0</v>
      </c>
      <c r="V207" s="23"/>
    </row>
    <row r="208" customFormat="false" ht="13.8" hidden="false" customHeight="false" outlineLevel="0" collapsed="false">
      <c r="A208" s="13" t="n">
        <v>207</v>
      </c>
      <c r="B208" s="12" t="s">
        <v>22</v>
      </c>
      <c r="C208" s="13" t="s">
        <v>23</v>
      </c>
      <c r="D208" s="12" t="n">
        <v>11</v>
      </c>
      <c r="E208" s="14" t="n">
        <v>1749</v>
      </c>
      <c r="F208" s="14" t="s">
        <v>24</v>
      </c>
      <c r="G208" s="15" t="s">
        <v>163</v>
      </c>
      <c r="H208" s="15" t="s">
        <v>26</v>
      </c>
      <c r="I208" s="16" t="s">
        <v>32</v>
      </c>
      <c r="J208" s="17" t="n">
        <v>1</v>
      </c>
      <c r="K208" s="18" t="s">
        <v>46</v>
      </c>
      <c r="L208" s="17" t="n">
        <v>20</v>
      </c>
      <c r="M208" s="17"/>
      <c r="N208" s="19"/>
      <c r="O208" s="20" t="n">
        <f aca="false">L208+(0.05*M208)+(N208/240)</f>
        <v>20</v>
      </c>
      <c r="P208" s="21" t="n">
        <v>20</v>
      </c>
      <c r="Q208" s="21"/>
      <c r="R208" s="21"/>
      <c r="S208" s="22" t="n">
        <f aca="false">P208+(Q208*0.05)+(R208/240)</f>
        <v>20</v>
      </c>
      <c r="T208" s="22" t="n">
        <f aca="false">J208*O208</f>
        <v>20</v>
      </c>
      <c r="U208" s="22" t="n">
        <f aca="false">S208-T208</f>
        <v>0</v>
      </c>
      <c r="V208" s="23"/>
    </row>
    <row r="209" customFormat="false" ht="13.8" hidden="false" customHeight="false" outlineLevel="0" collapsed="false">
      <c r="A209" s="13" t="n">
        <v>208</v>
      </c>
      <c r="B209" s="12" t="s">
        <v>22</v>
      </c>
      <c r="C209" s="13" t="s">
        <v>23</v>
      </c>
      <c r="D209" s="12" t="n">
        <v>11</v>
      </c>
      <c r="E209" s="14" t="n">
        <v>1749</v>
      </c>
      <c r="F209" s="14" t="s">
        <v>24</v>
      </c>
      <c r="G209" s="15" t="s">
        <v>165</v>
      </c>
      <c r="H209" s="15" t="s">
        <v>26</v>
      </c>
      <c r="I209" s="16" t="s">
        <v>30</v>
      </c>
      <c r="J209" s="17" t="n">
        <v>680</v>
      </c>
      <c r="K209" s="18" t="s">
        <v>148</v>
      </c>
      <c r="L209" s="17" t="n">
        <v>3</v>
      </c>
      <c r="M209" s="17"/>
      <c r="N209" s="19"/>
      <c r="O209" s="20" t="n">
        <f aca="false">L209+(0.05*M209)+(N209/240)</f>
        <v>3</v>
      </c>
      <c r="P209" s="21" t="n">
        <v>2040</v>
      </c>
      <c r="Q209" s="21"/>
      <c r="R209" s="21"/>
      <c r="S209" s="22" t="n">
        <f aca="false">P209+(Q209*0.05)+(R209/240)</f>
        <v>2040</v>
      </c>
      <c r="T209" s="22" t="n">
        <f aca="false">J209*O209</f>
        <v>2040</v>
      </c>
      <c r="U209" s="22" t="n">
        <f aca="false">S209-T209</f>
        <v>0</v>
      </c>
      <c r="V209" s="23"/>
    </row>
    <row r="210" customFormat="false" ht="13.8" hidden="false" customHeight="false" outlineLevel="0" collapsed="false">
      <c r="A210" s="13" t="n">
        <v>209</v>
      </c>
      <c r="B210" s="12" t="s">
        <v>22</v>
      </c>
      <c r="C210" s="13" t="s">
        <v>23</v>
      </c>
      <c r="D210" s="12" t="n">
        <v>11</v>
      </c>
      <c r="E210" s="14" t="n">
        <v>1749</v>
      </c>
      <c r="F210" s="14" t="s">
        <v>24</v>
      </c>
      <c r="G210" s="15" t="s">
        <v>165</v>
      </c>
      <c r="H210" s="15" t="s">
        <v>26</v>
      </c>
      <c r="I210" s="16" t="s">
        <v>43</v>
      </c>
      <c r="J210" s="17" t="n">
        <v>230</v>
      </c>
      <c r="K210" s="18" t="s">
        <v>44</v>
      </c>
      <c r="L210" s="17" t="n">
        <v>9</v>
      </c>
      <c r="M210" s="17"/>
      <c r="N210" s="19"/>
      <c r="O210" s="20" t="n">
        <f aca="false">L210+(0.05*M210)+(N210/240)</f>
        <v>9</v>
      </c>
      <c r="P210" s="21" t="n">
        <v>2070</v>
      </c>
      <c r="Q210" s="21"/>
      <c r="R210" s="21"/>
      <c r="S210" s="22" t="n">
        <f aca="false">P210+(Q210*0.05)+(R210/240)</f>
        <v>2070</v>
      </c>
      <c r="T210" s="22" t="n">
        <f aca="false">J210*O210</f>
        <v>2070</v>
      </c>
      <c r="U210" s="22" t="n">
        <f aca="false">S210-T210</f>
        <v>0</v>
      </c>
      <c r="V210" s="23"/>
    </row>
    <row r="211" customFormat="false" ht="14.2" hidden="false" customHeight="false" outlineLevel="0" collapsed="false">
      <c r="A211" s="13" t="n">
        <v>210</v>
      </c>
      <c r="B211" s="12" t="s">
        <v>22</v>
      </c>
      <c r="C211" s="13" t="s">
        <v>23</v>
      </c>
      <c r="D211" s="12" t="n">
        <v>11</v>
      </c>
      <c r="E211" s="14" t="n">
        <v>1749</v>
      </c>
      <c r="F211" s="14" t="s">
        <v>24</v>
      </c>
      <c r="G211" s="15" t="s">
        <v>165</v>
      </c>
      <c r="H211" s="15" t="s">
        <v>26</v>
      </c>
      <c r="I211" s="16" t="s">
        <v>43</v>
      </c>
      <c r="J211" s="17" t="n">
        <v>42</v>
      </c>
      <c r="K211" s="18" t="s">
        <v>148</v>
      </c>
      <c r="L211" s="17" t="n">
        <v>3</v>
      </c>
      <c r="M211" s="17"/>
      <c r="N211" s="19"/>
      <c r="O211" s="20" t="n">
        <f aca="false">L211+(0.05*M211)+(N211/240)</f>
        <v>3</v>
      </c>
      <c r="P211" s="21" t="n">
        <v>147</v>
      </c>
      <c r="Q211" s="21"/>
      <c r="R211" s="21"/>
      <c r="S211" s="22" t="n">
        <f aca="false">P211+(Q211*0.05)+(R211/240)</f>
        <v>147</v>
      </c>
      <c r="T211" s="22" t="n">
        <f aca="false">J211*O211</f>
        <v>126</v>
      </c>
      <c r="U211" s="22" t="n">
        <f aca="false">S211-T211</f>
        <v>21</v>
      </c>
      <c r="V211" s="23" t="s">
        <v>31</v>
      </c>
    </row>
    <row r="212" customFormat="false" ht="13.8" hidden="false" customHeight="false" outlineLevel="0" collapsed="false">
      <c r="A212" s="13" t="n">
        <v>211</v>
      </c>
      <c r="B212" s="12" t="s">
        <v>22</v>
      </c>
      <c r="C212" s="13" t="s">
        <v>23</v>
      </c>
      <c r="D212" s="12" t="n">
        <v>11</v>
      </c>
      <c r="E212" s="14" t="n">
        <v>1749</v>
      </c>
      <c r="F212" s="14" t="s">
        <v>40</v>
      </c>
      <c r="G212" s="15" t="s">
        <v>161</v>
      </c>
      <c r="H212" s="15" t="s">
        <v>26</v>
      </c>
      <c r="I212" s="16" t="s">
        <v>29</v>
      </c>
      <c r="J212" s="17" t="n">
        <v>40</v>
      </c>
      <c r="K212" s="18" t="s">
        <v>28</v>
      </c>
      <c r="L212" s="17"/>
      <c r="M212" s="17" t="n">
        <v>6</v>
      </c>
      <c r="N212" s="19"/>
      <c r="O212" s="20" t="n">
        <f aca="false">L212+(0.05*M212)+(N212/240)</f>
        <v>0.3</v>
      </c>
      <c r="P212" s="21" t="n">
        <v>12</v>
      </c>
      <c r="Q212" s="21"/>
      <c r="R212" s="21"/>
      <c r="S212" s="22" t="n">
        <f aca="false">P212+(Q212*0.05)+(R212/240)</f>
        <v>12</v>
      </c>
      <c r="T212" s="22" t="n">
        <f aca="false">J212*O212</f>
        <v>12</v>
      </c>
      <c r="U212" s="22" t="n">
        <f aca="false">S212-T212</f>
        <v>0</v>
      </c>
      <c r="V212" s="23"/>
    </row>
    <row r="213" customFormat="false" ht="13.8" hidden="false" customHeight="false" outlineLevel="0" collapsed="false">
      <c r="A213" s="13" t="n">
        <v>212</v>
      </c>
      <c r="B213" s="12" t="s">
        <v>22</v>
      </c>
      <c r="C213" s="13" t="s">
        <v>23</v>
      </c>
      <c r="D213" s="12" t="n">
        <v>11</v>
      </c>
      <c r="E213" s="14" t="n">
        <v>1749</v>
      </c>
      <c r="F213" s="14" t="s">
        <v>40</v>
      </c>
      <c r="G213" s="15" t="s">
        <v>162</v>
      </c>
      <c r="H213" s="15" t="s">
        <v>26</v>
      </c>
      <c r="I213" s="16" t="s">
        <v>29</v>
      </c>
      <c r="J213" s="17" t="n">
        <v>93</v>
      </c>
      <c r="K213" s="18" t="s">
        <v>28</v>
      </c>
      <c r="L213" s="17"/>
      <c r="M213" s="17" t="n">
        <v>10</v>
      </c>
      <c r="N213" s="19"/>
      <c r="O213" s="20" t="n">
        <f aca="false">L213+(0.05*M213)+(N213/240)</f>
        <v>0.5</v>
      </c>
      <c r="P213" s="21" t="n">
        <v>46</v>
      </c>
      <c r="Q213" s="21" t="n">
        <v>10</v>
      </c>
      <c r="R213" s="21"/>
      <c r="S213" s="22" t="n">
        <f aca="false">P213+(Q213*0.05)+(R213/240)</f>
        <v>46.5</v>
      </c>
      <c r="T213" s="22" t="n">
        <f aca="false">J213*O213</f>
        <v>46.5</v>
      </c>
      <c r="U213" s="22" t="n">
        <f aca="false">S213-T213</f>
        <v>0</v>
      </c>
      <c r="V213" s="23"/>
    </row>
    <row r="214" customFormat="false" ht="13.8" hidden="false" customHeight="false" outlineLevel="0" collapsed="false">
      <c r="A214" s="13" t="n">
        <v>213</v>
      </c>
      <c r="B214" s="12" t="s">
        <v>22</v>
      </c>
      <c r="C214" s="13" t="s">
        <v>23</v>
      </c>
      <c r="D214" s="12" t="n">
        <v>11</v>
      </c>
      <c r="E214" s="14" t="n">
        <v>1749</v>
      </c>
      <c r="F214" s="14" t="s">
        <v>40</v>
      </c>
      <c r="G214" s="15" t="s">
        <v>162</v>
      </c>
      <c r="H214" s="15" t="s">
        <v>26</v>
      </c>
      <c r="I214" s="16" t="s">
        <v>30</v>
      </c>
      <c r="J214" s="17" t="n">
        <v>25</v>
      </c>
      <c r="K214" s="18" t="s">
        <v>28</v>
      </c>
      <c r="L214" s="17"/>
      <c r="M214" s="17" t="n">
        <v>10</v>
      </c>
      <c r="N214" s="19"/>
      <c r="O214" s="20" t="n">
        <f aca="false">L214+(0.05*M214)+(N214/240)</f>
        <v>0.5</v>
      </c>
      <c r="P214" s="21" t="n">
        <v>12</v>
      </c>
      <c r="Q214" s="21" t="n">
        <v>10</v>
      </c>
      <c r="R214" s="21"/>
      <c r="S214" s="22" t="n">
        <f aca="false">P214+(Q214*0.05)+(R214/240)</f>
        <v>12.5</v>
      </c>
      <c r="T214" s="22" t="n">
        <f aca="false">J214*O214</f>
        <v>12.5</v>
      </c>
      <c r="U214" s="22" t="n">
        <f aca="false">S214-T214</f>
        <v>0</v>
      </c>
      <c r="V214" s="23"/>
    </row>
    <row r="215" customFormat="false" ht="13.8" hidden="false" customHeight="false" outlineLevel="0" collapsed="false">
      <c r="A215" s="13" t="n">
        <v>214</v>
      </c>
      <c r="B215" s="12" t="s">
        <v>22</v>
      </c>
      <c r="C215" s="13" t="s">
        <v>23</v>
      </c>
      <c r="D215" s="12" t="n">
        <v>11</v>
      </c>
      <c r="E215" s="14" t="n">
        <v>1749</v>
      </c>
      <c r="F215" s="14" t="s">
        <v>40</v>
      </c>
      <c r="G215" s="15" t="s">
        <v>166</v>
      </c>
      <c r="H215" s="15" t="s">
        <v>26</v>
      </c>
      <c r="I215" s="16" t="s">
        <v>29</v>
      </c>
      <c r="J215" s="17" t="n">
        <v>1876</v>
      </c>
      <c r="K215" s="18" t="s">
        <v>28</v>
      </c>
      <c r="L215" s="17" t="n">
        <v>16</v>
      </c>
      <c r="M215" s="17"/>
      <c r="N215" s="19"/>
      <c r="O215" s="20" t="n">
        <f aca="false">L215+(0.05*M215)+(N215/240)</f>
        <v>16</v>
      </c>
      <c r="P215" s="21" t="n">
        <v>30016</v>
      </c>
      <c r="Q215" s="21"/>
      <c r="R215" s="21"/>
      <c r="S215" s="22" t="n">
        <f aca="false">P215+(Q215*0.05)+(R215/240)</f>
        <v>30016</v>
      </c>
      <c r="T215" s="22" t="n">
        <f aca="false">J215*O215</f>
        <v>30016</v>
      </c>
      <c r="U215" s="22" t="n">
        <f aca="false">S215-T215</f>
        <v>0</v>
      </c>
      <c r="V215" s="23"/>
    </row>
    <row r="216" customFormat="false" ht="13.8" hidden="false" customHeight="false" outlineLevel="0" collapsed="false">
      <c r="A216" s="13" t="n">
        <v>215</v>
      </c>
      <c r="B216" s="12" t="s">
        <v>22</v>
      </c>
      <c r="C216" s="13" t="s">
        <v>23</v>
      </c>
      <c r="D216" s="12" t="n">
        <v>11</v>
      </c>
      <c r="E216" s="14" t="n">
        <v>1749</v>
      </c>
      <c r="F216" s="14" t="s">
        <v>40</v>
      </c>
      <c r="G216" s="15" t="s">
        <v>166</v>
      </c>
      <c r="H216" s="15" t="s">
        <v>26</v>
      </c>
      <c r="I216" s="16" t="s">
        <v>30</v>
      </c>
      <c r="J216" s="17" t="n">
        <v>8</v>
      </c>
      <c r="K216" s="18" t="s">
        <v>55</v>
      </c>
      <c r="L216" s="17" t="n">
        <v>16</v>
      </c>
      <c r="M216" s="17"/>
      <c r="N216" s="19"/>
      <c r="O216" s="20" t="n">
        <f aca="false">L216+(0.05*M216)+(N216/240)</f>
        <v>16</v>
      </c>
      <c r="P216" s="21" t="n">
        <v>128</v>
      </c>
      <c r="Q216" s="21"/>
      <c r="R216" s="21"/>
      <c r="S216" s="22" t="n">
        <f aca="false">P216+(Q216*0.05)+(R216/240)</f>
        <v>128</v>
      </c>
      <c r="T216" s="22" t="n">
        <f aca="false">J216*O216</f>
        <v>128</v>
      </c>
      <c r="U216" s="22" t="n">
        <f aca="false">S216-T216</f>
        <v>0</v>
      </c>
      <c r="V216" s="23"/>
    </row>
    <row r="217" customFormat="false" ht="13.8" hidden="false" customHeight="false" outlineLevel="0" collapsed="false">
      <c r="A217" s="13" t="n">
        <v>216</v>
      </c>
      <c r="B217" s="12" t="s">
        <v>22</v>
      </c>
      <c r="C217" s="13" t="s">
        <v>23</v>
      </c>
      <c r="D217" s="12" t="n">
        <v>11</v>
      </c>
      <c r="E217" s="14" t="n">
        <v>1749</v>
      </c>
      <c r="F217" s="14" t="s">
        <v>40</v>
      </c>
      <c r="G217" s="15" t="s">
        <v>166</v>
      </c>
      <c r="H217" s="15" t="s">
        <v>26</v>
      </c>
      <c r="I217" s="16" t="s">
        <v>50</v>
      </c>
      <c r="J217" s="17" t="n">
        <v>481</v>
      </c>
      <c r="K217" s="18" t="s">
        <v>28</v>
      </c>
      <c r="L217" s="17" t="n">
        <v>16</v>
      </c>
      <c r="M217" s="17"/>
      <c r="N217" s="19"/>
      <c r="O217" s="20" t="n">
        <f aca="false">L217+(0.05*M217)+(N217/240)</f>
        <v>16</v>
      </c>
      <c r="P217" s="21" t="n">
        <v>7696</v>
      </c>
      <c r="Q217" s="21"/>
      <c r="R217" s="21"/>
      <c r="S217" s="22" t="n">
        <f aca="false">P217+(Q217*0.05)+(R217/240)</f>
        <v>7696</v>
      </c>
      <c r="T217" s="22" t="n">
        <f aca="false">J217*O217</f>
        <v>7696</v>
      </c>
      <c r="U217" s="22" t="n">
        <f aca="false">S217-T217</f>
        <v>0</v>
      </c>
      <c r="V217" s="23"/>
    </row>
    <row r="218" customFormat="false" ht="13.8" hidden="false" customHeight="false" outlineLevel="0" collapsed="false">
      <c r="A218" s="13" t="n">
        <v>217</v>
      </c>
      <c r="B218" s="12" t="s">
        <v>22</v>
      </c>
      <c r="C218" s="13" t="s">
        <v>23</v>
      </c>
      <c r="D218" s="12" t="n">
        <v>11</v>
      </c>
      <c r="E218" s="14" t="n">
        <v>1749</v>
      </c>
      <c r="F218" s="14" t="s">
        <v>40</v>
      </c>
      <c r="G218" s="15" t="s">
        <v>167</v>
      </c>
      <c r="H218" s="15" t="s">
        <v>26</v>
      </c>
      <c r="I218" s="16" t="s">
        <v>30</v>
      </c>
      <c r="J218" s="17" t="n">
        <v>30</v>
      </c>
      <c r="K218" s="18" t="s">
        <v>55</v>
      </c>
      <c r="L218" s="17" t="n">
        <v>5</v>
      </c>
      <c r="M218" s="17"/>
      <c r="N218" s="19"/>
      <c r="O218" s="20" t="n">
        <f aca="false">L218+(0.05*M218)+(N218/240)</f>
        <v>5</v>
      </c>
      <c r="P218" s="21" t="n">
        <v>150</v>
      </c>
      <c r="Q218" s="21"/>
      <c r="R218" s="21"/>
      <c r="S218" s="22" t="n">
        <f aca="false">P218+(Q218*0.05)+(R218/240)</f>
        <v>150</v>
      </c>
      <c r="T218" s="22" t="n">
        <f aca="false">J218*O218</f>
        <v>150</v>
      </c>
      <c r="U218" s="22" t="n">
        <f aca="false">S218-T218</f>
        <v>0</v>
      </c>
      <c r="V218" s="23"/>
    </row>
    <row r="219" customFormat="false" ht="13.8" hidden="false" customHeight="false" outlineLevel="0" collapsed="false">
      <c r="A219" s="13" t="n">
        <v>218</v>
      </c>
      <c r="B219" s="12" t="s">
        <v>22</v>
      </c>
      <c r="C219" s="13" t="s">
        <v>23</v>
      </c>
      <c r="D219" s="12" t="n">
        <v>11</v>
      </c>
      <c r="E219" s="14" t="n">
        <v>1749</v>
      </c>
      <c r="F219" s="14" t="s">
        <v>40</v>
      </c>
      <c r="G219" s="15" t="s">
        <v>168</v>
      </c>
      <c r="H219" s="15" t="s">
        <v>26</v>
      </c>
      <c r="I219" s="16" t="s">
        <v>29</v>
      </c>
      <c r="J219" s="17" t="n">
        <v>778</v>
      </c>
      <c r="K219" s="18" t="s">
        <v>28</v>
      </c>
      <c r="L219" s="17" t="n">
        <v>9</v>
      </c>
      <c r="M219" s="17"/>
      <c r="N219" s="19"/>
      <c r="O219" s="20" t="n">
        <f aca="false">L219+(0.05*M219)+(N219/240)</f>
        <v>9</v>
      </c>
      <c r="P219" s="21" t="n">
        <v>7002</v>
      </c>
      <c r="Q219" s="21"/>
      <c r="R219" s="21"/>
      <c r="S219" s="22" t="n">
        <f aca="false">P219+(Q219*0.05)+(R219/240)</f>
        <v>7002</v>
      </c>
      <c r="T219" s="22" t="n">
        <f aca="false">J219*O219</f>
        <v>7002</v>
      </c>
      <c r="U219" s="22" t="n">
        <f aca="false">S219-T219</f>
        <v>0</v>
      </c>
      <c r="V219" s="23"/>
    </row>
    <row r="220" customFormat="false" ht="13.8" hidden="false" customHeight="false" outlineLevel="0" collapsed="false">
      <c r="A220" s="13" t="n">
        <v>219</v>
      </c>
      <c r="B220" s="12" t="s">
        <v>22</v>
      </c>
      <c r="C220" s="13" t="s">
        <v>23</v>
      </c>
      <c r="D220" s="12" t="n">
        <v>11</v>
      </c>
      <c r="E220" s="14" t="n">
        <v>1749</v>
      </c>
      <c r="F220" s="14" t="s">
        <v>40</v>
      </c>
      <c r="G220" s="15" t="s">
        <v>168</v>
      </c>
      <c r="H220" s="15" t="s">
        <v>26</v>
      </c>
      <c r="I220" s="16" t="s">
        <v>32</v>
      </c>
      <c r="J220" s="17" t="n">
        <v>120</v>
      </c>
      <c r="K220" s="18" t="s">
        <v>28</v>
      </c>
      <c r="L220" s="17" t="n">
        <v>9</v>
      </c>
      <c r="M220" s="17"/>
      <c r="N220" s="19"/>
      <c r="O220" s="20" t="n">
        <f aca="false">L220+(0.05*M220)+(N220/240)</f>
        <v>9</v>
      </c>
      <c r="P220" s="21" t="n">
        <v>1080</v>
      </c>
      <c r="Q220" s="21"/>
      <c r="R220" s="21"/>
      <c r="S220" s="22" t="n">
        <f aca="false">P220+(Q220*0.05)+(R220/240)</f>
        <v>1080</v>
      </c>
      <c r="T220" s="22" t="n">
        <f aca="false">J220*O220</f>
        <v>1080</v>
      </c>
      <c r="U220" s="22" t="n">
        <f aca="false">S220-T220</f>
        <v>0</v>
      </c>
      <c r="V220" s="23"/>
    </row>
    <row r="221" customFormat="false" ht="13.8" hidden="false" customHeight="false" outlineLevel="0" collapsed="false">
      <c r="A221" s="13" t="n">
        <v>220</v>
      </c>
      <c r="B221" s="12" t="s">
        <v>22</v>
      </c>
      <c r="C221" s="13" t="s">
        <v>23</v>
      </c>
      <c r="D221" s="12" t="n">
        <v>11</v>
      </c>
      <c r="E221" s="14" t="n">
        <v>1749</v>
      </c>
      <c r="F221" s="14" t="s">
        <v>40</v>
      </c>
      <c r="G221" s="15" t="s">
        <v>168</v>
      </c>
      <c r="H221" s="15" t="s">
        <v>26</v>
      </c>
      <c r="I221" s="16" t="s">
        <v>50</v>
      </c>
      <c r="J221" s="17" t="n">
        <v>93</v>
      </c>
      <c r="K221" s="18" t="s">
        <v>28</v>
      </c>
      <c r="L221" s="17" t="n">
        <v>8</v>
      </c>
      <c r="M221" s="17"/>
      <c r="N221" s="19"/>
      <c r="O221" s="20" t="n">
        <f aca="false">L221+(0.05*M221)+(N221/240)</f>
        <v>8</v>
      </c>
      <c r="P221" s="21" t="n">
        <v>744</v>
      </c>
      <c r="Q221" s="21"/>
      <c r="R221" s="21"/>
      <c r="S221" s="22" t="n">
        <f aca="false">P221+(Q221*0.05)+(R221/240)</f>
        <v>744</v>
      </c>
      <c r="T221" s="22" t="n">
        <f aca="false">J221*O221</f>
        <v>744</v>
      </c>
      <c r="U221" s="22" t="n">
        <f aca="false">S221-T221</f>
        <v>0</v>
      </c>
      <c r="V221" s="23"/>
    </row>
    <row r="222" customFormat="false" ht="13.8" hidden="false" customHeight="false" outlineLevel="0" collapsed="false">
      <c r="A222" s="13" t="n">
        <v>221</v>
      </c>
      <c r="B222" s="12" t="s">
        <v>22</v>
      </c>
      <c r="C222" s="13" t="s">
        <v>23</v>
      </c>
      <c r="D222" s="12" t="n">
        <v>11</v>
      </c>
      <c r="E222" s="14" t="n">
        <v>1749</v>
      </c>
      <c r="F222" s="14" t="s">
        <v>40</v>
      </c>
      <c r="G222" s="15" t="s">
        <v>169</v>
      </c>
      <c r="H222" s="15" t="s">
        <v>26</v>
      </c>
      <c r="I222" s="16" t="s">
        <v>29</v>
      </c>
      <c r="J222" s="17" t="n">
        <v>32</v>
      </c>
      <c r="K222" s="18" t="s">
        <v>55</v>
      </c>
      <c r="L222" s="17" t="n">
        <v>3</v>
      </c>
      <c r="M222" s="17"/>
      <c r="N222" s="19"/>
      <c r="O222" s="20" t="n">
        <f aca="false">L222+(0.05*M222)+(N222/240)</f>
        <v>3</v>
      </c>
      <c r="P222" s="21" t="n">
        <v>96</v>
      </c>
      <c r="Q222" s="21"/>
      <c r="R222" s="21"/>
      <c r="S222" s="22" t="n">
        <f aca="false">P222+(Q222*0.05)+(R222/240)</f>
        <v>96</v>
      </c>
      <c r="T222" s="22" t="n">
        <f aca="false">J222*O222</f>
        <v>96</v>
      </c>
      <c r="U222" s="22" t="n">
        <f aca="false">S222-T222</f>
        <v>0</v>
      </c>
      <c r="V222" s="23"/>
    </row>
    <row r="223" customFormat="false" ht="13.8" hidden="false" customHeight="false" outlineLevel="0" collapsed="false">
      <c r="A223" s="13" t="n">
        <v>222</v>
      </c>
      <c r="B223" s="12" t="s">
        <v>22</v>
      </c>
      <c r="C223" s="13" t="s">
        <v>23</v>
      </c>
      <c r="D223" s="12" t="n">
        <v>11</v>
      </c>
      <c r="E223" s="14" t="n">
        <v>1749</v>
      </c>
      <c r="F223" s="14" t="s">
        <v>40</v>
      </c>
      <c r="G223" s="15" t="s">
        <v>170</v>
      </c>
      <c r="H223" s="15" t="s">
        <v>26</v>
      </c>
      <c r="I223" s="16" t="s">
        <v>29</v>
      </c>
      <c r="J223" s="17" t="n">
        <v>36</v>
      </c>
      <c r="K223" s="18" t="s">
        <v>28</v>
      </c>
      <c r="L223" s="17"/>
      <c r="M223" s="17" t="n">
        <v>40</v>
      </c>
      <c r="N223" s="19"/>
      <c r="O223" s="20" t="n">
        <f aca="false">L223+(0.05*M223)+(N223/240)</f>
        <v>2</v>
      </c>
      <c r="P223" s="21" t="n">
        <v>72</v>
      </c>
      <c r="Q223" s="21"/>
      <c r="R223" s="21"/>
      <c r="S223" s="22" t="n">
        <f aca="false">P223+(Q223*0.05)+(R223/240)</f>
        <v>72</v>
      </c>
      <c r="T223" s="22" t="n">
        <f aca="false">J223*O223</f>
        <v>72</v>
      </c>
      <c r="U223" s="22" t="n">
        <f aca="false">S223-T223</f>
        <v>0</v>
      </c>
      <c r="V223" s="23"/>
    </row>
    <row r="224" customFormat="false" ht="13.8" hidden="false" customHeight="false" outlineLevel="0" collapsed="false">
      <c r="A224" s="13" t="n">
        <v>223</v>
      </c>
      <c r="B224" s="12" t="s">
        <v>22</v>
      </c>
      <c r="C224" s="13" t="s">
        <v>23</v>
      </c>
      <c r="D224" s="12" t="n">
        <v>11</v>
      </c>
      <c r="E224" s="14" t="n">
        <v>1749</v>
      </c>
      <c r="F224" s="14" t="s">
        <v>40</v>
      </c>
      <c r="G224" s="15" t="s">
        <v>170</v>
      </c>
      <c r="H224" s="15" t="s">
        <v>26</v>
      </c>
      <c r="I224" s="16" t="s">
        <v>50</v>
      </c>
      <c r="J224" s="17" t="n">
        <v>12</v>
      </c>
      <c r="K224" s="18" t="s">
        <v>61</v>
      </c>
      <c r="L224" s="17" t="n">
        <v>36</v>
      </c>
      <c r="M224" s="17"/>
      <c r="N224" s="19"/>
      <c r="O224" s="20" t="n">
        <f aca="false">L224+(0.05*M224)+(N224/240)</f>
        <v>36</v>
      </c>
      <c r="P224" s="21" t="n">
        <v>432</v>
      </c>
      <c r="Q224" s="21"/>
      <c r="R224" s="21"/>
      <c r="S224" s="22" t="n">
        <f aca="false">P224+(Q224*0.05)+(R224/240)</f>
        <v>432</v>
      </c>
      <c r="T224" s="22" t="n">
        <f aca="false">J224*O224</f>
        <v>432</v>
      </c>
      <c r="U224" s="22" t="n">
        <f aca="false">S224-T224</f>
        <v>0</v>
      </c>
      <c r="V224" s="23"/>
    </row>
    <row r="225" customFormat="false" ht="13.8" hidden="false" customHeight="false" outlineLevel="0" collapsed="false">
      <c r="A225" s="13" t="n">
        <v>224</v>
      </c>
      <c r="B225" s="12" t="s">
        <v>22</v>
      </c>
      <c r="C225" s="13" t="s">
        <v>23</v>
      </c>
      <c r="D225" s="12" t="n">
        <v>11</v>
      </c>
      <c r="E225" s="14" t="n">
        <v>1749</v>
      </c>
      <c r="F225" s="14" t="s">
        <v>40</v>
      </c>
      <c r="G225" s="15" t="s">
        <v>170</v>
      </c>
      <c r="H225" s="15" t="s">
        <v>26</v>
      </c>
      <c r="I225" s="16" t="s">
        <v>50</v>
      </c>
      <c r="J225" s="17" t="n">
        <v>244</v>
      </c>
      <c r="K225" s="18" t="s">
        <v>28</v>
      </c>
      <c r="L225" s="17"/>
      <c r="M225" s="17" t="n">
        <v>40</v>
      </c>
      <c r="N225" s="19"/>
      <c r="O225" s="20" t="n">
        <f aca="false">L225+(0.05*M225)+(N225/240)</f>
        <v>2</v>
      </c>
      <c r="P225" s="21" t="n">
        <v>488</v>
      </c>
      <c r="Q225" s="21"/>
      <c r="R225" s="21"/>
      <c r="S225" s="22" t="n">
        <f aca="false">P225+(Q225*0.05)+(R225/240)</f>
        <v>488</v>
      </c>
      <c r="T225" s="22" t="n">
        <f aca="false">J225*O225</f>
        <v>488</v>
      </c>
      <c r="U225" s="22" t="n">
        <f aca="false">S225-T225</f>
        <v>0</v>
      </c>
      <c r="V225" s="23"/>
    </row>
    <row r="226" customFormat="false" ht="13.8" hidden="false" customHeight="false" outlineLevel="0" collapsed="false">
      <c r="A226" s="13" t="n">
        <v>225</v>
      </c>
      <c r="B226" s="12" t="s">
        <v>22</v>
      </c>
      <c r="C226" s="13" t="s">
        <v>23</v>
      </c>
      <c r="D226" s="12" t="n">
        <v>11</v>
      </c>
      <c r="E226" s="14" t="n">
        <v>1749</v>
      </c>
      <c r="F226" s="14" t="s">
        <v>40</v>
      </c>
      <c r="G226" s="15" t="s">
        <v>171</v>
      </c>
      <c r="H226" s="15" t="s">
        <v>26</v>
      </c>
      <c r="I226" s="16" t="s">
        <v>50</v>
      </c>
      <c r="J226" s="17" t="n">
        <v>1914</v>
      </c>
      <c r="K226" s="18" t="s">
        <v>61</v>
      </c>
      <c r="L226" s="17" t="n">
        <v>48</v>
      </c>
      <c r="M226" s="17"/>
      <c r="N226" s="19"/>
      <c r="O226" s="20" t="n">
        <f aca="false">L226+(0.05*M226)+(N226/240)</f>
        <v>48</v>
      </c>
      <c r="P226" s="21" t="n">
        <v>91872</v>
      </c>
      <c r="Q226" s="21"/>
      <c r="R226" s="21"/>
      <c r="S226" s="22" t="n">
        <f aca="false">P226+(Q226*0.05)+(R226/240)</f>
        <v>91872</v>
      </c>
      <c r="T226" s="22" t="n">
        <f aca="false">J226*O226</f>
        <v>91872</v>
      </c>
      <c r="U226" s="22" t="n">
        <f aca="false">S226-T226</f>
        <v>0</v>
      </c>
      <c r="V226" s="23"/>
    </row>
    <row r="227" customFormat="false" ht="13.8" hidden="false" customHeight="false" outlineLevel="0" collapsed="false">
      <c r="A227" s="13" t="n">
        <v>226</v>
      </c>
      <c r="B227" s="12" t="s">
        <v>22</v>
      </c>
      <c r="C227" s="13" t="s">
        <v>23</v>
      </c>
      <c r="D227" s="12" t="n">
        <v>11</v>
      </c>
      <c r="E227" s="14" t="n">
        <v>1749</v>
      </c>
      <c r="F227" s="14" t="s">
        <v>40</v>
      </c>
      <c r="G227" s="15" t="s">
        <v>172</v>
      </c>
      <c r="H227" s="15" t="s">
        <v>26</v>
      </c>
      <c r="I227" s="16" t="s">
        <v>29</v>
      </c>
      <c r="J227" s="17" t="n">
        <v>804</v>
      </c>
      <c r="K227" s="18" t="s">
        <v>28</v>
      </c>
      <c r="L227" s="17" t="n">
        <v>10</v>
      </c>
      <c r="M227" s="17"/>
      <c r="N227" s="19"/>
      <c r="O227" s="20" t="n">
        <f aca="false">L227+(0.05*M227)+(N227/240)</f>
        <v>10</v>
      </c>
      <c r="P227" s="21" t="n">
        <v>8040</v>
      </c>
      <c r="Q227" s="21"/>
      <c r="R227" s="21"/>
      <c r="S227" s="22" t="n">
        <f aca="false">P227+(Q227*0.05)+(R227/240)</f>
        <v>8040</v>
      </c>
      <c r="T227" s="22" t="n">
        <f aca="false">J227*O227</f>
        <v>8040</v>
      </c>
      <c r="U227" s="22" t="n">
        <f aca="false">S227-T227</f>
        <v>0</v>
      </c>
      <c r="V227" s="23"/>
    </row>
    <row r="228" customFormat="false" ht="13.8" hidden="false" customHeight="false" outlineLevel="0" collapsed="false">
      <c r="A228" s="13" t="n">
        <v>227</v>
      </c>
      <c r="B228" s="12" t="s">
        <v>22</v>
      </c>
      <c r="C228" s="13" t="s">
        <v>23</v>
      </c>
      <c r="D228" s="12" t="n">
        <v>11</v>
      </c>
      <c r="E228" s="14" t="n">
        <v>1749</v>
      </c>
      <c r="F228" s="14" t="s">
        <v>40</v>
      </c>
      <c r="G228" s="15" t="s">
        <v>172</v>
      </c>
      <c r="H228" s="15" t="s">
        <v>26</v>
      </c>
      <c r="I228" s="16" t="s">
        <v>30</v>
      </c>
      <c r="J228" s="17" t="n">
        <v>60</v>
      </c>
      <c r="K228" s="18" t="s">
        <v>55</v>
      </c>
      <c r="L228" s="17" t="n">
        <v>10</v>
      </c>
      <c r="M228" s="17"/>
      <c r="N228" s="19"/>
      <c r="O228" s="20" t="n">
        <f aca="false">L228+(0.05*M228)+(N228/240)</f>
        <v>10</v>
      </c>
      <c r="P228" s="21" t="n">
        <v>600</v>
      </c>
      <c r="Q228" s="21"/>
      <c r="R228" s="21"/>
      <c r="S228" s="22" t="n">
        <f aca="false">P228+(Q228*0.05)+(R228/240)</f>
        <v>600</v>
      </c>
      <c r="T228" s="22" t="n">
        <f aca="false">J228*O228</f>
        <v>600</v>
      </c>
      <c r="U228" s="22" t="n">
        <f aca="false">S228-T228</f>
        <v>0</v>
      </c>
      <c r="V228" s="23"/>
    </row>
    <row r="229" customFormat="false" ht="13.8" hidden="false" customHeight="false" outlineLevel="0" collapsed="false">
      <c r="A229" s="13" t="n">
        <v>228</v>
      </c>
      <c r="B229" s="12" t="s">
        <v>22</v>
      </c>
      <c r="C229" s="13" t="s">
        <v>23</v>
      </c>
      <c r="D229" s="12" t="n">
        <v>11</v>
      </c>
      <c r="E229" s="14" t="n">
        <v>1749</v>
      </c>
      <c r="F229" s="14" t="s">
        <v>40</v>
      </c>
      <c r="G229" s="15" t="s">
        <v>173</v>
      </c>
      <c r="H229" s="15" t="s">
        <v>26</v>
      </c>
      <c r="I229" s="16" t="s">
        <v>29</v>
      </c>
      <c r="J229" s="17" t="n">
        <v>845</v>
      </c>
      <c r="K229" s="18" t="s">
        <v>28</v>
      </c>
      <c r="L229" s="17" t="n">
        <v>3</v>
      </c>
      <c r="M229" s="17"/>
      <c r="N229" s="19"/>
      <c r="O229" s="20" t="n">
        <f aca="false">L229+(0.05*M229)+(N229/240)</f>
        <v>3</v>
      </c>
      <c r="P229" s="21" t="n">
        <v>2535</v>
      </c>
      <c r="Q229" s="21"/>
      <c r="R229" s="21"/>
      <c r="S229" s="22" t="n">
        <f aca="false">P229+(Q229*0.05)+(R229/240)</f>
        <v>2535</v>
      </c>
      <c r="T229" s="22" t="n">
        <f aca="false">J229*O229</f>
        <v>2535</v>
      </c>
      <c r="U229" s="22" t="n">
        <f aca="false">S229-T229</f>
        <v>0</v>
      </c>
      <c r="V229" s="23"/>
    </row>
    <row r="230" customFormat="false" ht="13.8" hidden="false" customHeight="false" outlineLevel="0" collapsed="false">
      <c r="A230" s="13" t="n">
        <v>229</v>
      </c>
      <c r="B230" s="12" t="s">
        <v>22</v>
      </c>
      <c r="C230" s="13" t="s">
        <v>23</v>
      </c>
      <c r="D230" s="12" t="n">
        <v>11</v>
      </c>
      <c r="E230" s="14" t="n">
        <v>1749</v>
      </c>
      <c r="F230" s="14" t="s">
        <v>40</v>
      </c>
      <c r="G230" s="15" t="s">
        <v>163</v>
      </c>
      <c r="H230" s="15" t="s">
        <v>26</v>
      </c>
      <c r="I230" s="16" t="s">
        <v>29</v>
      </c>
      <c r="J230" s="17" t="n">
        <v>25</v>
      </c>
      <c r="K230" s="18" t="s">
        <v>164</v>
      </c>
      <c r="L230" s="17" t="n">
        <v>40</v>
      </c>
      <c r="M230" s="17"/>
      <c r="N230" s="19"/>
      <c r="O230" s="20" t="n">
        <f aca="false">L230+(0.05*M230)+(N230/240)</f>
        <v>40</v>
      </c>
      <c r="P230" s="21" t="n">
        <v>1000</v>
      </c>
      <c r="Q230" s="21"/>
      <c r="R230" s="21"/>
      <c r="S230" s="22" t="n">
        <f aca="false">P230+(Q230*0.05)+(R230/240)</f>
        <v>1000</v>
      </c>
      <c r="T230" s="22" t="n">
        <f aca="false">J230*O230</f>
        <v>1000</v>
      </c>
      <c r="U230" s="22" t="n">
        <f aca="false">S230-T230</f>
        <v>0</v>
      </c>
      <c r="V230" s="23"/>
    </row>
    <row r="231" customFormat="false" ht="13.8" hidden="false" customHeight="false" outlineLevel="0" collapsed="false">
      <c r="A231" s="13" t="n">
        <v>230</v>
      </c>
      <c r="B231" s="12" t="s">
        <v>22</v>
      </c>
      <c r="C231" s="13" t="s">
        <v>23</v>
      </c>
      <c r="D231" s="12" t="n">
        <v>11</v>
      </c>
      <c r="E231" s="14" t="n">
        <v>1749</v>
      </c>
      <c r="F231" s="14" t="s">
        <v>40</v>
      </c>
      <c r="G231" s="15" t="s">
        <v>163</v>
      </c>
      <c r="H231" s="15" t="s">
        <v>26</v>
      </c>
      <c r="I231" s="16" t="s">
        <v>30</v>
      </c>
      <c r="J231" s="17" t="n">
        <v>130</v>
      </c>
      <c r="K231" s="18" t="s">
        <v>164</v>
      </c>
      <c r="L231" s="17" t="n">
        <v>40</v>
      </c>
      <c r="M231" s="17"/>
      <c r="N231" s="19"/>
      <c r="O231" s="20" t="n">
        <f aca="false">L231+(0.05*M231)+(N231/240)</f>
        <v>40</v>
      </c>
      <c r="P231" s="21" t="n">
        <v>5200</v>
      </c>
      <c r="Q231" s="21"/>
      <c r="R231" s="21"/>
      <c r="S231" s="22" t="n">
        <f aca="false">P231+(Q231*0.05)+(R231/240)</f>
        <v>5200</v>
      </c>
      <c r="T231" s="22" t="n">
        <f aca="false">J231*O231</f>
        <v>5200</v>
      </c>
      <c r="U231" s="22" t="n">
        <f aca="false">S231-T231</f>
        <v>0</v>
      </c>
      <c r="V231" s="23"/>
    </row>
    <row r="232" customFormat="false" ht="13.8" hidden="false" customHeight="false" outlineLevel="0" collapsed="false">
      <c r="A232" s="13" t="n">
        <v>231</v>
      </c>
      <c r="B232" s="12" t="s">
        <v>22</v>
      </c>
      <c r="C232" s="13" t="s">
        <v>23</v>
      </c>
      <c r="D232" s="12" t="n">
        <v>11</v>
      </c>
      <c r="E232" s="14" t="n">
        <v>1749</v>
      </c>
      <c r="F232" s="14" t="s">
        <v>40</v>
      </c>
      <c r="G232" s="15" t="s">
        <v>163</v>
      </c>
      <c r="H232" s="15" t="s">
        <v>26</v>
      </c>
      <c r="I232" s="16" t="s">
        <v>43</v>
      </c>
      <c r="J232" s="17" t="n">
        <v>33</v>
      </c>
      <c r="K232" s="18" t="s">
        <v>164</v>
      </c>
      <c r="L232" s="17" t="n">
        <v>195</v>
      </c>
      <c r="M232" s="17"/>
      <c r="N232" s="19"/>
      <c r="O232" s="20" t="n">
        <f aca="false">L232+(0.05*M232)+(N232/240)</f>
        <v>195</v>
      </c>
      <c r="P232" s="21" t="n">
        <v>6435</v>
      </c>
      <c r="Q232" s="21"/>
      <c r="R232" s="21"/>
      <c r="S232" s="22" t="n">
        <f aca="false">P232+(Q232*0.05)+(R232/240)</f>
        <v>6435</v>
      </c>
      <c r="T232" s="22" t="n">
        <f aca="false">J232*O232</f>
        <v>6435</v>
      </c>
      <c r="U232" s="22" t="n">
        <f aca="false">S232-T232</f>
        <v>0</v>
      </c>
      <c r="V232" s="23"/>
    </row>
    <row r="233" customFormat="false" ht="13.8" hidden="false" customHeight="false" outlineLevel="0" collapsed="false">
      <c r="A233" s="13" t="n">
        <v>232</v>
      </c>
      <c r="B233" s="12" t="s">
        <v>22</v>
      </c>
      <c r="C233" s="13" t="s">
        <v>23</v>
      </c>
      <c r="D233" s="12" t="n">
        <v>11</v>
      </c>
      <c r="E233" s="14" t="n">
        <v>1749</v>
      </c>
      <c r="F233" s="14" t="s">
        <v>40</v>
      </c>
      <c r="G233" s="15" t="s">
        <v>174</v>
      </c>
      <c r="H233" s="15" t="s">
        <v>26</v>
      </c>
      <c r="I233" s="16" t="s">
        <v>29</v>
      </c>
      <c r="J233" s="17" t="n">
        <v>700</v>
      </c>
      <c r="K233" s="18" t="s">
        <v>28</v>
      </c>
      <c r="L233" s="17"/>
      <c r="M233" s="17" t="n">
        <v>4</v>
      </c>
      <c r="N233" s="19"/>
      <c r="O233" s="20" t="n">
        <f aca="false">L233+(0.05*M233)+(N233/240)</f>
        <v>0.2</v>
      </c>
      <c r="P233" s="21" t="n">
        <v>140</v>
      </c>
      <c r="Q233" s="21"/>
      <c r="R233" s="21"/>
      <c r="S233" s="22" t="n">
        <f aca="false">P233+(Q233*0.05)+(R233/240)</f>
        <v>140</v>
      </c>
      <c r="T233" s="22" t="n">
        <f aca="false">J233*O233</f>
        <v>140</v>
      </c>
      <c r="U233" s="22" t="n">
        <f aca="false">S233-T233</f>
        <v>0</v>
      </c>
      <c r="V233" s="23"/>
    </row>
    <row r="234" customFormat="false" ht="13.8" hidden="false" customHeight="false" outlineLevel="0" collapsed="false">
      <c r="A234" s="13" t="n">
        <v>233</v>
      </c>
      <c r="B234" s="12" t="s">
        <v>22</v>
      </c>
      <c r="C234" s="13" t="s">
        <v>23</v>
      </c>
      <c r="D234" s="12" t="n">
        <v>12</v>
      </c>
      <c r="E234" s="14" t="n">
        <v>1749</v>
      </c>
      <c r="F234" s="14" t="s">
        <v>24</v>
      </c>
      <c r="G234" s="15" t="s">
        <v>175</v>
      </c>
      <c r="H234" s="15" t="s">
        <v>26</v>
      </c>
      <c r="I234" s="16" t="s">
        <v>29</v>
      </c>
      <c r="J234" s="17" t="n">
        <v>61</v>
      </c>
      <c r="K234" s="18" t="s">
        <v>176</v>
      </c>
      <c r="L234" s="17" t="n">
        <v>12</v>
      </c>
      <c r="M234" s="17"/>
      <c r="N234" s="19"/>
      <c r="O234" s="20" t="n">
        <f aca="false">L234+(0.05*M234)+(N234/240)</f>
        <v>12</v>
      </c>
      <c r="P234" s="21" t="n">
        <v>732</v>
      </c>
      <c r="Q234" s="21"/>
      <c r="R234" s="21"/>
      <c r="S234" s="22" t="n">
        <f aca="false">P234+(Q234*0.05)+(R234/240)</f>
        <v>732</v>
      </c>
      <c r="T234" s="22" t="n">
        <f aca="false">J234*O234</f>
        <v>732</v>
      </c>
      <c r="U234" s="22" t="n">
        <f aca="false">S234-T234</f>
        <v>0</v>
      </c>
      <c r="V234" s="23"/>
    </row>
    <row r="235" customFormat="false" ht="13.8" hidden="false" customHeight="false" outlineLevel="0" collapsed="false">
      <c r="A235" s="13" t="n">
        <v>234</v>
      </c>
      <c r="B235" s="12" t="s">
        <v>22</v>
      </c>
      <c r="C235" s="13" t="s">
        <v>23</v>
      </c>
      <c r="D235" s="12" t="n">
        <v>12</v>
      </c>
      <c r="E235" s="14" t="n">
        <v>1749</v>
      </c>
      <c r="F235" s="14" t="s">
        <v>24</v>
      </c>
      <c r="G235" s="15" t="s">
        <v>175</v>
      </c>
      <c r="H235" s="15" t="s">
        <v>26</v>
      </c>
      <c r="I235" s="16" t="s">
        <v>30</v>
      </c>
      <c r="J235" s="17" t="n">
        <v>3</v>
      </c>
      <c r="K235" s="18" t="s">
        <v>176</v>
      </c>
      <c r="L235" s="17" t="n">
        <v>12</v>
      </c>
      <c r="M235" s="17"/>
      <c r="N235" s="19"/>
      <c r="O235" s="20" t="n">
        <f aca="false">L235+(0.05*M235)+(N235/240)</f>
        <v>12</v>
      </c>
      <c r="P235" s="21" t="n">
        <v>36</v>
      </c>
      <c r="Q235" s="21"/>
      <c r="R235" s="21"/>
      <c r="S235" s="22" t="n">
        <f aca="false">P235+(Q235*0.05)+(R235/240)</f>
        <v>36</v>
      </c>
      <c r="T235" s="22" t="n">
        <f aca="false">J235*O235</f>
        <v>36</v>
      </c>
      <c r="U235" s="22" t="n">
        <f aca="false">S235-T235</f>
        <v>0</v>
      </c>
      <c r="V235" s="23"/>
    </row>
    <row r="236" customFormat="false" ht="13.8" hidden="false" customHeight="false" outlineLevel="0" collapsed="false">
      <c r="A236" s="13" t="n">
        <v>235</v>
      </c>
      <c r="B236" s="12" t="s">
        <v>22</v>
      </c>
      <c r="C236" s="13" t="s">
        <v>23</v>
      </c>
      <c r="D236" s="12" t="n">
        <v>12</v>
      </c>
      <c r="E236" s="14" t="n">
        <v>1749</v>
      </c>
      <c r="F236" s="14" t="s">
        <v>24</v>
      </c>
      <c r="G236" s="15" t="s">
        <v>175</v>
      </c>
      <c r="H236" s="15" t="s">
        <v>26</v>
      </c>
      <c r="I236" s="16" t="s">
        <v>32</v>
      </c>
      <c r="J236" s="17" t="n">
        <v>6.5</v>
      </c>
      <c r="K236" s="18" t="s">
        <v>177</v>
      </c>
      <c r="L236" s="17" t="n">
        <v>12</v>
      </c>
      <c r="M236" s="17"/>
      <c r="N236" s="19"/>
      <c r="O236" s="20" t="n">
        <f aca="false">L236+(0.05*M236)+(N236/240)</f>
        <v>12</v>
      </c>
      <c r="P236" s="21" t="n">
        <v>78</v>
      </c>
      <c r="Q236" s="21"/>
      <c r="R236" s="21"/>
      <c r="S236" s="22" t="n">
        <f aca="false">P236+(Q236*0.05)+(R236/240)</f>
        <v>78</v>
      </c>
      <c r="T236" s="22" t="n">
        <f aca="false">J236*O236</f>
        <v>78</v>
      </c>
      <c r="U236" s="22" t="n">
        <f aca="false">S236-T236</f>
        <v>0</v>
      </c>
      <c r="V236" s="23"/>
    </row>
    <row r="237" customFormat="false" ht="13.8" hidden="false" customHeight="false" outlineLevel="0" collapsed="false">
      <c r="A237" s="13" t="n">
        <v>236</v>
      </c>
      <c r="B237" s="12" t="s">
        <v>22</v>
      </c>
      <c r="C237" s="13" t="s">
        <v>23</v>
      </c>
      <c r="D237" s="12" t="n">
        <v>12</v>
      </c>
      <c r="E237" s="14" t="n">
        <v>1749</v>
      </c>
      <c r="F237" s="14" t="s">
        <v>24</v>
      </c>
      <c r="G237" s="15" t="s">
        <v>178</v>
      </c>
      <c r="H237" s="15" t="s">
        <v>26</v>
      </c>
      <c r="I237" s="16" t="s">
        <v>29</v>
      </c>
      <c r="J237" s="17" t="n">
        <v>34</v>
      </c>
      <c r="K237" s="18" t="s">
        <v>35</v>
      </c>
      <c r="L237" s="17" t="n">
        <v>250</v>
      </c>
      <c r="M237" s="17"/>
      <c r="N237" s="19"/>
      <c r="O237" s="20" t="n">
        <f aca="false">L237+(0.05*M237)+(N237/240)</f>
        <v>250</v>
      </c>
      <c r="P237" s="21" t="n">
        <v>8500</v>
      </c>
      <c r="Q237" s="21"/>
      <c r="R237" s="21"/>
      <c r="S237" s="22" t="n">
        <f aca="false">P237+(Q237*0.05)+(R237/240)</f>
        <v>8500</v>
      </c>
      <c r="T237" s="22" t="n">
        <f aca="false">J237*O237</f>
        <v>8500</v>
      </c>
      <c r="U237" s="22" t="n">
        <f aca="false">S237-T237</f>
        <v>0</v>
      </c>
      <c r="V237" s="23"/>
    </row>
    <row r="238" customFormat="false" ht="13.8" hidden="false" customHeight="false" outlineLevel="0" collapsed="false">
      <c r="A238" s="13" t="n">
        <v>237</v>
      </c>
      <c r="B238" s="12" t="s">
        <v>22</v>
      </c>
      <c r="C238" s="13" t="s">
        <v>23</v>
      </c>
      <c r="D238" s="12" t="n">
        <v>12</v>
      </c>
      <c r="E238" s="14" t="n">
        <v>1749</v>
      </c>
      <c r="F238" s="14" t="s">
        <v>24</v>
      </c>
      <c r="G238" s="15" t="s">
        <v>178</v>
      </c>
      <c r="H238" s="15" t="s">
        <v>26</v>
      </c>
      <c r="I238" s="16" t="s">
        <v>30</v>
      </c>
      <c r="J238" s="17" t="n">
        <v>15</v>
      </c>
      <c r="K238" s="18" t="s">
        <v>35</v>
      </c>
      <c r="L238" s="17" t="n">
        <v>50</v>
      </c>
      <c r="M238" s="17"/>
      <c r="N238" s="19"/>
      <c r="O238" s="20" t="n">
        <f aca="false">L238+(0.05*M238)+(N238/240)</f>
        <v>50</v>
      </c>
      <c r="P238" s="21" t="n">
        <v>750</v>
      </c>
      <c r="Q238" s="21"/>
      <c r="R238" s="21"/>
      <c r="S238" s="22" t="n">
        <f aca="false">P238+(Q238*0.05)+(R238/240)</f>
        <v>750</v>
      </c>
      <c r="T238" s="22" t="n">
        <f aca="false">J238*O238</f>
        <v>750</v>
      </c>
      <c r="U238" s="22" t="n">
        <f aca="false">S238-T238</f>
        <v>0</v>
      </c>
      <c r="V238" s="23"/>
    </row>
    <row r="239" customFormat="false" ht="13.8" hidden="false" customHeight="false" outlineLevel="0" collapsed="false">
      <c r="A239" s="13" t="n">
        <v>238</v>
      </c>
      <c r="B239" s="12" t="s">
        <v>22</v>
      </c>
      <c r="C239" s="13" t="s">
        <v>23</v>
      </c>
      <c r="D239" s="12" t="n">
        <v>12</v>
      </c>
      <c r="E239" s="14" t="n">
        <v>1749</v>
      </c>
      <c r="F239" s="14" t="s">
        <v>24</v>
      </c>
      <c r="G239" s="15" t="s">
        <v>179</v>
      </c>
      <c r="H239" s="15" t="s">
        <v>26</v>
      </c>
      <c r="I239" s="16" t="s">
        <v>29</v>
      </c>
      <c r="J239" s="17" t="n">
        <v>52</v>
      </c>
      <c r="K239" s="18" t="s">
        <v>28</v>
      </c>
      <c r="L239" s="17" t="n">
        <v>40</v>
      </c>
      <c r="M239" s="17"/>
      <c r="N239" s="19"/>
      <c r="O239" s="20" t="n">
        <f aca="false">L239+(0.05*M239)+(N239/240)</f>
        <v>40</v>
      </c>
      <c r="P239" s="21" t="n">
        <v>2080</v>
      </c>
      <c r="Q239" s="21"/>
      <c r="R239" s="21"/>
      <c r="S239" s="22" t="n">
        <f aca="false">P239+(Q239*0.05)+(R239/240)</f>
        <v>2080</v>
      </c>
      <c r="T239" s="22" t="n">
        <f aca="false">J239*O239</f>
        <v>2080</v>
      </c>
      <c r="U239" s="22" t="n">
        <f aca="false">S239-T239</f>
        <v>0</v>
      </c>
      <c r="V239" s="23"/>
    </row>
    <row r="240" customFormat="false" ht="13.8" hidden="false" customHeight="false" outlineLevel="0" collapsed="false">
      <c r="A240" s="13" t="n">
        <v>239</v>
      </c>
      <c r="B240" s="12" t="s">
        <v>22</v>
      </c>
      <c r="C240" s="13" t="s">
        <v>23</v>
      </c>
      <c r="D240" s="12" t="n">
        <v>12</v>
      </c>
      <c r="E240" s="14" t="n">
        <v>1749</v>
      </c>
      <c r="F240" s="14" t="s">
        <v>24</v>
      </c>
      <c r="G240" s="15" t="s">
        <v>179</v>
      </c>
      <c r="H240" s="15" t="s">
        <v>26</v>
      </c>
      <c r="I240" s="16" t="s">
        <v>30</v>
      </c>
      <c r="J240" s="17" t="n">
        <v>6</v>
      </c>
      <c r="K240" s="18" t="s">
        <v>128</v>
      </c>
      <c r="L240" s="17" t="n">
        <v>3</v>
      </c>
      <c r="M240" s="17"/>
      <c r="N240" s="19"/>
      <c r="O240" s="20" t="n">
        <f aca="false">L240+(0.05*M240)+(N240/240)</f>
        <v>3</v>
      </c>
      <c r="P240" s="21" t="n">
        <v>18</v>
      </c>
      <c r="Q240" s="21"/>
      <c r="R240" s="21"/>
      <c r="S240" s="22" t="n">
        <f aca="false">P240+(Q240*0.05)+(R240/240)</f>
        <v>18</v>
      </c>
      <c r="T240" s="22" t="n">
        <f aca="false">J240*O240</f>
        <v>18</v>
      </c>
      <c r="U240" s="22" t="n">
        <f aca="false">S240-T240</f>
        <v>0</v>
      </c>
      <c r="V240" s="23"/>
    </row>
    <row r="241" customFormat="false" ht="13.8" hidden="false" customHeight="false" outlineLevel="0" collapsed="false">
      <c r="A241" s="13" t="n">
        <v>240</v>
      </c>
      <c r="B241" s="12" t="s">
        <v>22</v>
      </c>
      <c r="C241" s="13" t="s">
        <v>23</v>
      </c>
      <c r="D241" s="12" t="n">
        <v>12</v>
      </c>
      <c r="E241" s="14" t="n">
        <v>1749</v>
      </c>
      <c r="F241" s="14" t="s">
        <v>24</v>
      </c>
      <c r="G241" s="24" t="s">
        <v>179</v>
      </c>
      <c r="H241" s="15" t="s">
        <v>26</v>
      </c>
      <c r="I241" s="16" t="s">
        <v>32</v>
      </c>
      <c r="J241" s="17" t="n">
        <v>50</v>
      </c>
      <c r="K241" s="18" t="s">
        <v>28</v>
      </c>
      <c r="L241" s="17" t="n">
        <v>50</v>
      </c>
      <c r="M241" s="17"/>
      <c r="N241" s="19"/>
      <c r="O241" s="20" t="n">
        <f aca="false">L241+(0.05*M241)+(N241/240)</f>
        <v>50</v>
      </c>
      <c r="P241" s="21" t="n">
        <v>2500</v>
      </c>
      <c r="Q241" s="21"/>
      <c r="R241" s="21"/>
      <c r="S241" s="22" t="n">
        <f aca="false">P241+(Q241*0.05)+(R241/240)</f>
        <v>2500</v>
      </c>
      <c r="T241" s="22" t="n">
        <f aca="false">J241*O241</f>
        <v>2500</v>
      </c>
      <c r="U241" s="22" t="n">
        <f aca="false">S241-T241</f>
        <v>0</v>
      </c>
      <c r="V241" s="23"/>
    </row>
    <row r="242" customFormat="false" ht="13.8" hidden="false" customHeight="false" outlineLevel="0" collapsed="false">
      <c r="A242" s="13" t="n">
        <v>241</v>
      </c>
      <c r="B242" s="12" t="s">
        <v>22</v>
      </c>
      <c r="C242" s="13" t="s">
        <v>23</v>
      </c>
      <c r="D242" s="12" t="n">
        <v>12</v>
      </c>
      <c r="E242" s="14" t="n">
        <v>1749</v>
      </c>
      <c r="F242" s="14" t="s">
        <v>24</v>
      </c>
      <c r="G242" s="15" t="s">
        <v>180</v>
      </c>
      <c r="H242" s="15" t="s">
        <v>26</v>
      </c>
      <c r="I242" s="16" t="s">
        <v>27</v>
      </c>
      <c r="J242" s="17" t="n">
        <v>50</v>
      </c>
      <c r="K242" s="18" t="s">
        <v>28</v>
      </c>
      <c r="L242" s="17"/>
      <c r="M242" s="17" t="n">
        <v>50</v>
      </c>
      <c r="N242" s="19"/>
      <c r="O242" s="20" t="n">
        <f aca="false">L242+(0.05*M242)+(N242/240)</f>
        <v>2.5</v>
      </c>
      <c r="P242" s="21" t="n">
        <v>125</v>
      </c>
      <c r="Q242" s="21"/>
      <c r="R242" s="21"/>
      <c r="S242" s="22" t="n">
        <f aca="false">P242+(Q242*0.05)+(R242/240)</f>
        <v>125</v>
      </c>
      <c r="T242" s="22" t="n">
        <f aca="false">J242*O242</f>
        <v>125</v>
      </c>
      <c r="U242" s="22" t="n">
        <f aca="false">S242-T242</f>
        <v>0</v>
      </c>
      <c r="V242" s="23"/>
    </row>
    <row r="243" customFormat="false" ht="13.8" hidden="false" customHeight="false" outlineLevel="0" collapsed="false">
      <c r="A243" s="13" t="n">
        <v>242</v>
      </c>
      <c r="B243" s="12" t="s">
        <v>22</v>
      </c>
      <c r="C243" s="13" t="s">
        <v>23</v>
      </c>
      <c r="D243" s="12" t="n">
        <v>12</v>
      </c>
      <c r="E243" s="14" t="n">
        <v>1749</v>
      </c>
      <c r="F243" s="14" t="s">
        <v>24</v>
      </c>
      <c r="G243" s="15" t="s">
        <v>181</v>
      </c>
      <c r="H243" s="15" t="s">
        <v>26</v>
      </c>
      <c r="I243" s="16" t="s">
        <v>30</v>
      </c>
      <c r="J243" s="17" t="n">
        <v>35</v>
      </c>
      <c r="K243" s="18" t="s">
        <v>28</v>
      </c>
      <c r="L243" s="17" t="n">
        <v>4</v>
      </c>
      <c r="M243" s="17"/>
      <c r="N243" s="19"/>
      <c r="O243" s="20" t="n">
        <f aca="false">L243+(0.05*M243)+(N243/240)</f>
        <v>4</v>
      </c>
      <c r="P243" s="21" t="n">
        <v>140</v>
      </c>
      <c r="Q243" s="21"/>
      <c r="R243" s="21"/>
      <c r="S243" s="22" t="n">
        <f aca="false">P243+(Q243*0.05)+(R243/240)</f>
        <v>140</v>
      </c>
      <c r="T243" s="22" t="n">
        <f aca="false">J243*O243</f>
        <v>140</v>
      </c>
      <c r="U243" s="22" t="n">
        <f aca="false">S243-T243</f>
        <v>0</v>
      </c>
      <c r="V243" s="23"/>
    </row>
    <row r="244" customFormat="false" ht="13.8" hidden="false" customHeight="false" outlineLevel="0" collapsed="false">
      <c r="A244" s="13" t="n">
        <v>243</v>
      </c>
      <c r="B244" s="12" t="s">
        <v>22</v>
      </c>
      <c r="C244" s="13" t="s">
        <v>23</v>
      </c>
      <c r="D244" s="12" t="n">
        <v>12</v>
      </c>
      <c r="E244" s="14" t="n">
        <v>1749</v>
      </c>
      <c r="F244" s="14" t="s">
        <v>40</v>
      </c>
      <c r="G244" s="15" t="s">
        <v>175</v>
      </c>
      <c r="H244" s="15" t="s">
        <v>26</v>
      </c>
      <c r="I244" s="16" t="s">
        <v>29</v>
      </c>
      <c r="J244" s="17" t="n">
        <v>11.75</v>
      </c>
      <c r="K244" s="18" t="s">
        <v>176</v>
      </c>
      <c r="L244" s="17" t="n">
        <v>12</v>
      </c>
      <c r="M244" s="17"/>
      <c r="N244" s="19"/>
      <c r="O244" s="20" t="n">
        <f aca="false">L244+(0.05*M244)+(N244/240)</f>
        <v>12</v>
      </c>
      <c r="P244" s="21" t="n">
        <v>141</v>
      </c>
      <c r="Q244" s="21"/>
      <c r="R244" s="21"/>
      <c r="S244" s="22" t="n">
        <f aca="false">P244+(Q244*0.05)+(R244/240)</f>
        <v>141</v>
      </c>
      <c r="T244" s="22" t="n">
        <f aca="false">J244*O244</f>
        <v>141</v>
      </c>
      <c r="U244" s="22" t="n">
        <f aca="false">S244-T244</f>
        <v>0</v>
      </c>
      <c r="V244" s="23"/>
    </row>
    <row r="245" customFormat="false" ht="13.8" hidden="false" customHeight="false" outlineLevel="0" collapsed="false">
      <c r="A245" s="13" t="n">
        <v>244</v>
      </c>
      <c r="B245" s="12" t="s">
        <v>22</v>
      </c>
      <c r="C245" s="13" t="s">
        <v>23</v>
      </c>
      <c r="D245" s="12" t="n">
        <v>12</v>
      </c>
      <c r="E245" s="14" t="n">
        <v>1749</v>
      </c>
      <c r="F245" s="14" t="s">
        <v>40</v>
      </c>
      <c r="G245" s="15" t="s">
        <v>178</v>
      </c>
      <c r="H245" s="15" t="s">
        <v>26</v>
      </c>
      <c r="I245" s="16" t="s">
        <v>29</v>
      </c>
      <c r="J245" s="17" t="n">
        <v>1</v>
      </c>
      <c r="K245" s="18" t="s">
        <v>55</v>
      </c>
      <c r="L245" s="17" t="n">
        <v>30</v>
      </c>
      <c r="M245" s="17"/>
      <c r="N245" s="19"/>
      <c r="O245" s="20" t="n">
        <f aca="false">L245+(0.05*M245)+(N245/240)</f>
        <v>30</v>
      </c>
      <c r="P245" s="21" t="n">
        <v>30</v>
      </c>
      <c r="Q245" s="21"/>
      <c r="R245" s="21"/>
      <c r="S245" s="22" t="n">
        <f aca="false">P245+(Q245*0.05)+(R245/240)</f>
        <v>30</v>
      </c>
      <c r="T245" s="22" t="n">
        <f aca="false">J245*O245</f>
        <v>30</v>
      </c>
      <c r="U245" s="22" t="n">
        <f aca="false">S245-T245</f>
        <v>0</v>
      </c>
      <c r="V245" s="23" t="s">
        <v>182</v>
      </c>
    </row>
    <row r="246" customFormat="false" ht="13.8" hidden="false" customHeight="false" outlineLevel="0" collapsed="false">
      <c r="A246" s="13" t="n">
        <v>245</v>
      </c>
      <c r="B246" s="12" t="s">
        <v>22</v>
      </c>
      <c r="C246" s="13" t="s">
        <v>23</v>
      </c>
      <c r="D246" s="12" t="n">
        <v>12</v>
      </c>
      <c r="E246" s="14" t="n">
        <v>1749</v>
      </c>
      <c r="F246" s="14" t="s">
        <v>40</v>
      </c>
      <c r="G246" s="24" t="s">
        <v>183</v>
      </c>
      <c r="H246" s="15" t="s">
        <v>26</v>
      </c>
      <c r="I246" s="16" t="s">
        <v>29</v>
      </c>
      <c r="J246" s="17" t="n">
        <v>7</v>
      </c>
      <c r="K246" s="18" t="s">
        <v>35</v>
      </c>
      <c r="L246" s="17"/>
      <c r="M246" s="17" t="n">
        <v>30</v>
      </c>
      <c r="N246" s="19"/>
      <c r="O246" s="20" t="n">
        <f aca="false">L246+(0.05*M246)+(N246/240)</f>
        <v>1.5</v>
      </c>
      <c r="P246" s="21" t="n">
        <v>10</v>
      </c>
      <c r="Q246" s="21" t="n">
        <v>10</v>
      </c>
      <c r="R246" s="21"/>
      <c r="S246" s="22" t="n">
        <f aca="false">P246+(Q246*0.05)+(R246/240)</f>
        <v>10.5</v>
      </c>
      <c r="T246" s="22" t="n">
        <f aca="false">J246*O246</f>
        <v>10.5</v>
      </c>
      <c r="U246" s="22" t="n">
        <f aca="false">S246-T246</f>
        <v>0</v>
      </c>
      <c r="V246" s="23"/>
    </row>
    <row r="247" customFormat="false" ht="13.8" hidden="false" customHeight="false" outlineLevel="0" collapsed="false">
      <c r="A247" s="13" t="n">
        <v>246</v>
      </c>
      <c r="B247" s="12" t="s">
        <v>22</v>
      </c>
      <c r="C247" s="13" t="s">
        <v>23</v>
      </c>
      <c r="D247" s="12" t="n">
        <v>12</v>
      </c>
      <c r="E247" s="14" t="n">
        <v>1749</v>
      </c>
      <c r="F247" s="14" t="s">
        <v>40</v>
      </c>
      <c r="G247" s="15" t="s">
        <v>184</v>
      </c>
      <c r="H247" s="15" t="s">
        <v>26</v>
      </c>
      <c r="I247" s="16" t="s">
        <v>32</v>
      </c>
      <c r="J247" s="17" t="n">
        <v>8</v>
      </c>
      <c r="K247" s="18" t="s">
        <v>28</v>
      </c>
      <c r="L247" s="17" t="n">
        <v>3</v>
      </c>
      <c r="M247" s="17"/>
      <c r="N247" s="19"/>
      <c r="O247" s="20" t="n">
        <f aca="false">L247+(0.05*M247)+(N247/240)</f>
        <v>3</v>
      </c>
      <c r="P247" s="21" t="n">
        <v>24</v>
      </c>
      <c r="Q247" s="21"/>
      <c r="R247" s="21"/>
      <c r="S247" s="22" t="n">
        <f aca="false">P247+(Q247*0.05)+(R247/240)</f>
        <v>24</v>
      </c>
      <c r="T247" s="22" t="n">
        <f aca="false">J247*O247</f>
        <v>24</v>
      </c>
      <c r="U247" s="22" t="n">
        <f aca="false">S247-T247</f>
        <v>0</v>
      </c>
      <c r="V247" s="25"/>
    </row>
    <row r="248" customFormat="false" ht="13.8" hidden="false" customHeight="false" outlineLevel="0" collapsed="false">
      <c r="A248" s="13" t="n">
        <v>247</v>
      </c>
      <c r="B248" s="12" t="s">
        <v>22</v>
      </c>
      <c r="C248" s="13" t="s">
        <v>23</v>
      </c>
      <c r="D248" s="12" t="n">
        <v>12</v>
      </c>
      <c r="E248" s="14" t="n">
        <v>1749</v>
      </c>
      <c r="F248" s="14" t="s">
        <v>40</v>
      </c>
      <c r="G248" s="15" t="s">
        <v>185</v>
      </c>
      <c r="H248" s="15" t="s">
        <v>26</v>
      </c>
      <c r="I248" s="16" t="s">
        <v>186</v>
      </c>
      <c r="J248" s="17" t="n">
        <v>600</v>
      </c>
      <c r="K248" s="18" t="s">
        <v>79</v>
      </c>
      <c r="L248" s="17"/>
      <c r="M248" s="17" t="n">
        <v>6</v>
      </c>
      <c r="N248" s="19"/>
      <c r="O248" s="20" t="n">
        <f aca="false">L248+(0.05*M248)+(N248/240)</f>
        <v>0.3</v>
      </c>
      <c r="P248" s="21" t="n">
        <v>180</v>
      </c>
      <c r="Q248" s="21"/>
      <c r="R248" s="21"/>
      <c r="S248" s="22" t="n">
        <f aca="false">P248+(Q248*0.05)+(R248/240)</f>
        <v>180</v>
      </c>
      <c r="T248" s="22" t="n">
        <f aca="false">J248*O248</f>
        <v>180</v>
      </c>
      <c r="U248" s="22" t="n">
        <f aca="false">S248-T248</f>
        <v>0</v>
      </c>
      <c r="V248" s="25"/>
    </row>
    <row r="249" customFormat="false" ht="13.8" hidden="false" customHeight="false" outlineLevel="0" collapsed="false">
      <c r="A249" s="13" t="n">
        <v>248</v>
      </c>
      <c r="B249" s="12" t="s">
        <v>22</v>
      </c>
      <c r="C249" s="13" t="s">
        <v>23</v>
      </c>
      <c r="D249" s="12" t="n">
        <v>12</v>
      </c>
      <c r="E249" s="14" t="n">
        <v>1749</v>
      </c>
      <c r="F249" s="14" t="s">
        <v>40</v>
      </c>
      <c r="G249" s="15" t="s">
        <v>180</v>
      </c>
      <c r="H249" s="15" t="s">
        <v>26</v>
      </c>
      <c r="I249" s="16" t="s">
        <v>29</v>
      </c>
      <c r="J249" s="17" t="n">
        <v>1957</v>
      </c>
      <c r="K249" s="18" t="s">
        <v>28</v>
      </c>
      <c r="L249" s="17"/>
      <c r="M249" s="17" t="n">
        <v>40</v>
      </c>
      <c r="N249" s="19"/>
      <c r="O249" s="20" t="n">
        <f aca="false">L249+(0.05*M249)+(N249/240)</f>
        <v>2</v>
      </c>
      <c r="P249" s="21" t="n">
        <v>3914</v>
      </c>
      <c r="Q249" s="21"/>
      <c r="R249" s="21"/>
      <c r="S249" s="22" t="n">
        <f aca="false">P249+(Q249*0.05)+(R249/240)</f>
        <v>3914</v>
      </c>
      <c r="T249" s="22" t="n">
        <f aca="false">J249*O249</f>
        <v>3914</v>
      </c>
      <c r="U249" s="22" t="n">
        <f aca="false">S249-T249</f>
        <v>0</v>
      </c>
      <c r="V249" s="23"/>
    </row>
    <row r="250" customFormat="false" ht="13.8" hidden="false" customHeight="false" outlineLevel="0" collapsed="false">
      <c r="A250" s="13" t="n">
        <v>249</v>
      </c>
      <c r="B250" s="12" t="s">
        <v>22</v>
      </c>
      <c r="C250" s="13" t="s">
        <v>23</v>
      </c>
      <c r="D250" s="12" t="n">
        <v>12</v>
      </c>
      <c r="E250" s="14" t="n">
        <v>1749</v>
      </c>
      <c r="F250" s="14" t="s">
        <v>40</v>
      </c>
      <c r="G250" s="15" t="s">
        <v>180</v>
      </c>
      <c r="H250" s="15" t="s">
        <v>26</v>
      </c>
      <c r="I250" s="16" t="s">
        <v>32</v>
      </c>
      <c r="J250" s="17" t="n">
        <v>3054</v>
      </c>
      <c r="K250" s="18" t="s">
        <v>28</v>
      </c>
      <c r="L250" s="17"/>
      <c r="M250" s="17" t="n">
        <v>45</v>
      </c>
      <c r="N250" s="19"/>
      <c r="O250" s="20" t="n">
        <f aca="false">L250+(0.05*M250)+(N250/240)</f>
        <v>2.25</v>
      </c>
      <c r="P250" s="21" t="n">
        <v>6871</v>
      </c>
      <c r="Q250" s="21" t="n">
        <v>10</v>
      </c>
      <c r="R250" s="21"/>
      <c r="S250" s="22" t="n">
        <f aca="false">P250+(Q250*0.05)+(R250/240)</f>
        <v>6871.5</v>
      </c>
      <c r="T250" s="22" t="n">
        <f aca="false">J250*O250</f>
        <v>6871.5</v>
      </c>
      <c r="U250" s="22" t="n">
        <f aca="false">S250-T250</f>
        <v>0</v>
      </c>
      <c r="V250" s="23"/>
    </row>
    <row r="251" customFormat="false" ht="13.8" hidden="false" customHeight="false" outlineLevel="0" collapsed="false">
      <c r="A251" s="13" t="n">
        <v>250</v>
      </c>
      <c r="B251" s="12" t="s">
        <v>22</v>
      </c>
      <c r="C251" s="13" t="s">
        <v>23</v>
      </c>
      <c r="D251" s="12" t="n">
        <v>12</v>
      </c>
      <c r="E251" s="14" t="n">
        <v>1749</v>
      </c>
      <c r="F251" s="14" t="s">
        <v>40</v>
      </c>
      <c r="G251" s="15" t="s">
        <v>187</v>
      </c>
      <c r="H251" s="15" t="s">
        <v>26</v>
      </c>
      <c r="I251" s="16" t="s">
        <v>32</v>
      </c>
      <c r="J251" s="17" t="n">
        <v>1755</v>
      </c>
      <c r="K251" s="18" t="s">
        <v>28</v>
      </c>
      <c r="L251" s="17"/>
      <c r="M251" s="17" t="n">
        <v>30</v>
      </c>
      <c r="N251" s="19"/>
      <c r="O251" s="20" t="n">
        <f aca="false">L251+(0.05*M251)+(N251/240)</f>
        <v>1.5</v>
      </c>
      <c r="P251" s="21" t="n">
        <v>2632</v>
      </c>
      <c r="Q251" s="21" t="n">
        <v>10</v>
      </c>
      <c r="R251" s="21"/>
      <c r="S251" s="22" t="n">
        <f aca="false">P251+(Q251*0.05)+(R251/240)</f>
        <v>2632.5</v>
      </c>
      <c r="T251" s="22" t="n">
        <f aca="false">J251*O251</f>
        <v>2632.5</v>
      </c>
      <c r="U251" s="22" t="n">
        <f aca="false">S251-T251</f>
        <v>0</v>
      </c>
      <c r="V251" s="23"/>
    </row>
    <row r="252" customFormat="false" ht="13.8" hidden="false" customHeight="false" outlineLevel="0" collapsed="false">
      <c r="A252" s="13" t="n">
        <v>251</v>
      </c>
      <c r="B252" s="12" t="s">
        <v>22</v>
      </c>
      <c r="C252" s="13" t="s">
        <v>23</v>
      </c>
      <c r="D252" s="12" t="n">
        <v>12</v>
      </c>
      <c r="E252" s="14" t="n">
        <v>1749</v>
      </c>
      <c r="F252" s="14" t="s">
        <v>40</v>
      </c>
      <c r="G252" s="15" t="s">
        <v>188</v>
      </c>
      <c r="H252" s="15" t="s">
        <v>26</v>
      </c>
      <c r="I252" s="16" t="s">
        <v>27</v>
      </c>
      <c r="J252" s="17" t="n">
        <v>500</v>
      </c>
      <c r="K252" s="18" t="s">
        <v>35</v>
      </c>
      <c r="L252" s="17"/>
      <c r="M252" s="17" t="n">
        <v>1</v>
      </c>
      <c r="N252" s="19"/>
      <c r="O252" s="20" t="n">
        <f aca="false">L252+(0.05*M252)+(N252/240)</f>
        <v>0.05</v>
      </c>
      <c r="P252" s="21" t="n">
        <v>25</v>
      </c>
      <c r="Q252" s="21"/>
      <c r="R252" s="21"/>
      <c r="S252" s="22" t="n">
        <f aca="false">P252+(Q252*0.05)+(R252/240)</f>
        <v>25</v>
      </c>
      <c r="T252" s="22" t="n">
        <f aca="false">J252*O252</f>
        <v>25</v>
      </c>
      <c r="U252" s="22" t="n">
        <f aca="false">S252-T252</f>
        <v>0</v>
      </c>
      <c r="V252" s="23"/>
    </row>
    <row r="253" customFormat="false" ht="13.8" hidden="false" customHeight="false" outlineLevel="0" collapsed="false">
      <c r="A253" s="13" t="n">
        <v>252</v>
      </c>
      <c r="B253" s="12" t="s">
        <v>22</v>
      </c>
      <c r="C253" s="13" t="s">
        <v>23</v>
      </c>
      <c r="D253" s="12" t="n">
        <v>12</v>
      </c>
      <c r="E253" s="14" t="n">
        <v>1749</v>
      </c>
      <c r="F253" s="14" t="s">
        <v>40</v>
      </c>
      <c r="G253" s="15" t="s">
        <v>188</v>
      </c>
      <c r="H253" s="15" t="s">
        <v>26</v>
      </c>
      <c r="I253" s="16" t="s">
        <v>29</v>
      </c>
      <c r="J253" s="17" t="n">
        <v>350</v>
      </c>
      <c r="K253" s="18" t="s">
        <v>55</v>
      </c>
      <c r="L253" s="17"/>
      <c r="M253" s="17" t="n">
        <v>2</v>
      </c>
      <c r="N253" s="19"/>
      <c r="O253" s="20" t="n">
        <f aca="false">L253+(0.05*M253)+(N253/240)</f>
        <v>0.1</v>
      </c>
      <c r="P253" s="21" t="n">
        <v>35</v>
      </c>
      <c r="Q253" s="21"/>
      <c r="R253" s="21"/>
      <c r="S253" s="22" t="n">
        <f aca="false">P253+(Q253*0.05)+(R253/240)</f>
        <v>35</v>
      </c>
      <c r="T253" s="22" t="n">
        <f aca="false">J253*O253</f>
        <v>35</v>
      </c>
      <c r="U253" s="22" t="n">
        <f aca="false">S253-T253</f>
        <v>0</v>
      </c>
      <c r="V253" s="25"/>
    </row>
    <row r="254" customFormat="false" ht="13.8" hidden="false" customHeight="false" outlineLevel="0" collapsed="false">
      <c r="A254" s="13" t="n">
        <v>253</v>
      </c>
      <c r="B254" s="12" t="s">
        <v>22</v>
      </c>
      <c r="C254" s="13" t="s">
        <v>23</v>
      </c>
      <c r="D254" s="12" t="n">
        <v>12</v>
      </c>
      <c r="E254" s="14" t="n">
        <v>1749</v>
      </c>
      <c r="F254" s="14" t="s">
        <v>40</v>
      </c>
      <c r="G254" s="15" t="s">
        <v>188</v>
      </c>
      <c r="H254" s="15" t="s">
        <v>26</v>
      </c>
      <c r="I254" s="16" t="s">
        <v>32</v>
      </c>
      <c r="J254" s="17" t="n">
        <v>200</v>
      </c>
      <c r="K254" s="18" t="s">
        <v>28</v>
      </c>
      <c r="L254" s="17"/>
      <c r="M254" s="17" t="n">
        <v>2</v>
      </c>
      <c r="N254" s="19"/>
      <c r="O254" s="20" t="n">
        <f aca="false">L254+(0.05*M254)+(N254/240)</f>
        <v>0.1</v>
      </c>
      <c r="P254" s="21" t="n">
        <v>20</v>
      </c>
      <c r="Q254" s="21"/>
      <c r="R254" s="21"/>
      <c r="S254" s="22" t="n">
        <f aca="false">P254+(Q254*0.05)+(R254/240)</f>
        <v>20</v>
      </c>
      <c r="T254" s="22" t="n">
        <f aca="false">J254*O254</f>
        <v>20</v>
      </c>
      <c r="U254" s="22" t="n">
        <f aca="false">S254-T254</f>
        <v>0</v>
      </c>
      <c r="V254" s="25"/>
    </row>
    <row r="255" customFormat="false" ht="13.8" hidden="false" customHeight="false" outlineLevel="0" collapsed="false">
      <c r="A255" s="13" t="n">
        <v>254</v>
      </c>
      <c r="B255" s="12" t="s">
        <v>22</v>
      </c>
      <c r="C255" s="13" t="s">
        <v>23</v>
      </c>
      <c r="D255" s="12" t="n">
        <v>13</v>
      </c>
      <c r="E255" s="14" t="n">
        <v>1749</v>
      </c>
      <c r="F255" s="14" t="s">
        <v>24</v>
      </c>
      <c r="G255" s="15" t="s">
        <v>189</v>
      </c>
      <c r="H255" s="15" t="s">
        <v>26</v>
      </c>
      <c r="I255" s="16" t="s">
        <v>27</v>
      </c>
      <c r="J255" s="17" t="n">
        <v>38</v>
      </c>
      <c r="K255" s="18" t="s">
        <v>28</v>
      </c>
      <c r="L255" s="17"/>
      <c r="M255" s="17" t="n">
        <v>8</v>
      </c>
      <c r="N255" s="19"/>
      <c r="O255" s="20" t="n">
        <f aca="false">L255+(0.05*M255)+(N255/240)</f>
        <v>0.4</v>
      </c>
      <c r="P255" s="21" t="n">
        <v>15</v>
      </c>
      <c r="Q255" s="21" t="n">
        <v>4</v>
      </c>
      <c r="R255" s="21"/>
      <c r="S255" s="22" t="n">
        <f aca="false">P255+(Q255*0.05)+(R255/240)</f>
        <v>15.2</v>
      </c>
      <c r="T255" s="22" t="n">
        <f aca="false">J255*O255</f>
        <v>15.2</v>
      </c>
      <c r="U255" s="22" t="n">
        <f aca="false">S255-T255</f>
        <v>0</v>
      </c>
      <c r="V255" s="23"/>
    </row>
    <row r="256" customFormat="false" ht="13.8" hidden="false" customHeight="false" outlineLevel="0" collapsed="false">
      <c r="A256" s="13" t="n">
        <v>255</v>
      </c>
      <c r="B256" s="12" t="s">
        <v>22</v>
      </c>
      <c r="C256" s="13" t="s">
        <v>23</v>
      </c>
      <c r="D256" s="12" t="n">
        <v>13</v>
      </c>
      <c r="E256" s="14" t="n">
        <v>1749</v>
      </c>
      <c r="F256" s="14" t="s">
        <v>24</v>
      </c>
      <c r="G256" s="15" t="s">
        <v>189</v>
      </c>
      <c r="H256" s="15" t="s">
        <v>26</v>
      </c>
      <c r="I256" s="16" t="s">
        <v>29</v>
      </c>
      <c r="J256" s="17" t="n">
        <v>155</v>
      </c>
      <c r="K256" s="18" t="s">
        <v>28</v>
      </c>
      <c r="L256" s="17"/>
      <c r="M256" s="17" t="n">
        <v>6</v>
      </c>
      <c r="N256" s="19"/>
      <c r="O256" s="20" t="n">
        <f aca="false">L256+(0.05*M256)+(N256/240)</f>
        <v>0.3</v>
      </c>
      <c r="P256" s="21" t="n">
        <v>46</v>
      </c>
      <c r="Q256" s="21" t="n">
        <v>10</v>
      </c>
      <c r="R256" s="21"/>
      <c r="S256" s="22" t="n">
        <f aca="false">P256+(Q256*0.05)+(R256/240)</f>
        <v>46.5</v>
      </c>
      <c r="T256" s="22" t="n">
        <f aca="false">J256*O256</f>
        <v>46.5</v>
      </c>
      <c r="U256" s="22" t="n">
        <f aca="false">S256-T256</f>
        <v>0</v>
      </c>
      <c r="V256" s="23"/>
    </row>
    <row r="257" customFormat="false" ht="13.8" hidden="false" customHeight="false" outlineLevel="0" collapsed="false">
      <c r="A257" s="13" t="n">
        <v>256</v>
      </c>
      <c r="B257" s="12" t="s">
        <v>22</v>
      </c>
      <c r="C257" s="13" t="s">
        <v>23</v>
      </c>
      <c r="D257" s="12" t="n">
        <v>13</v>
      </c>
      <c r="E257" s="14" t="n">
        <v>1749</v>
      </c>
      <c r="F257" s="14" t="s">
        <v>24</v>
      </c>
      <c r="G257" s="15" t="s">
        <v>189</v>
      </c>
      <c r="H257" s="15" t="s">
        <v>26</v>
      </c>
      <c r="I257" s="16" t="s">
        <v>30</v>
      </c>
      <c r="J257" s="17" t="n">
        <v>52542</v>
      </c>
      <c r="K257" s="18" t="s">
        <v>28</v>
      </c>
      <c r="L257" s="17"/>
      <c r="M257" s="17" t="n">
        <v>4</v>
      </c>
      <c r="N257" s="19"/>
      <c r="O257" s="20" t="n">
        <f aca="false">L257+(0.05*M257)+(N257/240)</f>
        <v>0.2</v>
      </c>
      <c r="P257" s="21" t="n">
        <v>10508</v>
      </c>
      <c r="Q257" s="21" t="n">
        <v>8</v>
      </c>
      <c r="R257" s="21"/>
      <c r="S257" s="22" t="n">
        <f aca="false">P257+(Q257*0.05)+(R257/240)</f>
        <v>10508.4</v>
      </c>
      <c r="T257" s="22" t="n">
        <f aca="false">J257*O257</f>
        <v>10508.4</v>
      </c>
      <c r="U257" s="22" t="n">
        <f aca="false">S257-T257</f>
        <v>0</v>
      </c>
      <c r="V257" s="23"/>
    </row>
    <row r="258" customFormat="false" ht="13.8" hidden="false" customHeight="false" outlineLevel="0" collapsed="false">
      <c r="A258" s="13" t="n">
        <v>257</v>
      </c>
      <c r="B258" s="12" t="s">
        <v>22</v>
      </c>
      <c r="C258" s="13" t="s">
        <v>23</v>
      </c>
      <c r="D258" s="12" t="n">
        <v>13</v>
      </c>
      <c r="E258" s="14" t="n">
        <v>1749</v>
      </c>
      <c r="F258" s="14" t="s">
        <v>24</v>
      </c>
      <c r="G258" s="15" t="s">
        <v>189</v>
      </c>
      <c r="H258" s="15" t="s">
        <v>26</v>
      </c>
      <c r="I258" s="16" t="s">
        <v>43</v>
      </c>
      <c r="J258" s="17" t="n">
        <v>797293</v>
      </c>
      <c r="K258" s="18" t="s">
        <v>28</v>
      </c>
      <c r="L258" s="17"/>
      <c r="M258" s="17" t="n">
        <v>3</v>
      </c>
      <c r="N258" s="19"/>
      <c r="O258" s="20" t="n">
        <f aca="false">L258+(0.05*M258)+(N258/240)</f>
        <v>0.15</v>
      </c>
      <c r="P258" s="21" t="n">
        <v>119593</v>
      </c>
      <c r="Q258" s="21" t="n">
        <v>19</v>
      </c>
      <c r="R258" s="21"/>
      <c r="S258" s="22" t="n">
        <f aca="false">P258+(Q258*0.05)+(R258/240)</f>
        <v>119593.95</v>
      </c>
      <c r="T258" s="22" t="n">
        <f aca="false">J258*O258</f>
        <v>119593.95</v>
      </c>
      <c r="U258" s="22" t="n">
        <f aca="false">S258-T258</f>
        <v>0</v>
      </c>
      <c r="V258" s="23"/>
    </row>
    <row r="259" customFormat="false" ht="13.8" hidden="false" customHeight="false" outlineLevel="0" collapsed="false">
      <c r="A259" s="13" t="n">
        <v>258</v>
      </c>
      <c r="B259" s="12" t="s">
        <v>22</v>
      </c>
      <c r="C259" s="13" t="s">
        <v>23</v>
      </c>
      <c r="D259" s="12" t="n">
        <v>13</v>
      </c>
      <c r="E259" s="14" t="n">
        <v>1749</v>
      </c>
      <c r="F259" s="14" t="s">
        <v>24</v>
      </c>
      <c r="G259" s="15" t="s">
        <v>189</v>
      </c>
      <c r="H259" s="15" t="s">
        <v>26</v>
      </c>
      <c r="I259" s="16" t="s">
        <v>33</v>
      </c>
      <c r="J259" s="17" t="n">
        <v>266660</v>
      </c>
      <c r="K259" s="18" t="s">
        <v>28</v>
      </c>
      <c r="L259" s="17"/>
      <c r="M259" s="17" t="n">
        <v>3</v>
      </c>
      <c r="N259" s="19"/>
      <c r="O259" s="20" t="n">
        <f aca="false">L259+(0.05*M259)+(N259/240)</f>
        <v>0.15</v>
      </c>
      <c r="P259" s="21" t="n">
        <v>39999</v>
      </c>
      <c r="Q259" s="21"/>
      <c r="R259" s="21"/>
      <c r="S259" s="22" t="n">
        <f aca="false">P259+(Q259*0.05)+(R259/240)</f>
        <v>39999</v>
      </c>
      <c r="T259" s="22" t="n">
        <f aca="false">J259*O259</f>
        <v>39999</v>
      </c>
      <c r="U259" s="22" t="n">
        <f aca="false">S259-T259</f>
        <v>0</v>
      </c>
      <c r="V259" s="23"/>
    </row>
    <row r="260" customFormat="false" ht="13.8" hidden="false" customHeight="false" outlineLevel="0" collapsed="false">
      <c r="A260" s="13" t="n">
        <v>259</v>
      </c>
      <c r="B260" s="12" t="s">
        <v>22</v>
      </c>
      <c r="C260" s="13" t="s">
        <v>23</v>
      </c>
      <c r="D260" s="12" t="n">
        <v>13</v>
      </c>
      <c r="E260" s="14" t="n">
        <v>1749</v>
      </c>
      <c r="F260" s="14" t="s">
        <v>24</v>
      </c>
      <c r="G260" s="15" t="s">
        <v>190</v>
      </c>
      <c r="H260" s="15" t="s">
        <v>26</v>
      </c>
      <c r="I260" s="16" t="s">
        <v>29</v>
      </c>
      <c r="J260" s="17" t="n">
        <v>5927</v>
      </c>
      <c r="K260" s="18" t="s">
        <v>28</v>
      </c>
      <c r="L260" s="17"/>
      <c r="M260" s="17" t="n">
        <v>25</v>
      </c>
      <c r="N260" s="19"/>
      <c r="O260" s="20" t="n">
        <f aca="false">L260+(0.05*M260)+(N260/240)</f>
        <v>1.25</v>
      </c>
      <c r="P260" s="21" t="n">
        <v>7408</v>
      </c>
      <c r="Q260" s="21" t="n">
        <v>15</v>
      </c>
      <c r="R260" s="21"/>
      <c r="S260" s="22" t="n">
        <f aca="false">P260+(Q260*0.05)+(R260/240)</f>
        <v>7408.75</v>
      </c>
      <c r="T260" s="22" t="n">
        <f aca="false">J260*O260</f>
        <v>7408.75</v>
      </c>
      <c r="U260" s="22" t="n">
        <f aca="false">S260-T260</f>
        <v>0</v>
      </c>
      <c r="V260" s="23"/>
    </row>
    <row r="261" customFormat="false" ht="13.8" hidden="false" customHeight="false" outlineLevel="0" collapsed="false">
      <c r="A261" s="13" t="n">
        <v>260</v>
      </c>
      <c r="B261" s="12" t="s">
        <v>22</v>
      </c>
      <c r="C261" s="13" t="s">
        <v>23</v>
      </c>
      <c r="D261" s="12" t="n">
        <v>13</v>
      </c>
      <c r="E261" s="14" t="n">
        <v>1749</v>
      </c>
      <c r="F261" s="14" t="s">
        <v>24</v>
      </c>
      <c r="G261" s="15" t="s">
        <v>191</v>
      </c>
      <c r="H261" s="15" t="s">
        <v>26</v>
      </c>
      <c r="I261" s="16" t="s">
        <v>30</v>
      </c>
      <c r="J261" s="17" t="n">
        <v>800</v>
      </c>
      <c r="K261" s="18" t="s">
        <v>28</v>
      </c>
      <c r="L261" s="17"/>
      <c r="M261" s="17" t="n">
        <v>1</v>
      </c>
      <c r="N261" s="19"/>
      <c r="O261" s="20" t="n">
        <f aca="false">L261+(0.05*M261)+(N261/240)</f>
        <v>0.05</v>
      </c>
      <c r="P261" s="21" t="n">
        <v>40</v>
      </c>
      <c r="Q261" s="21"/>
      <c r="R261" s="21"/>
      <c r="S261" s="22" t="n">
        <f aca="false">P261+(Q261*0.05)+(R261/240)</f>
        <v>40</v>
      </c>
      <c r="T261" s="22" t="n">
        <f aca="false">J261*O261</f>
        <v>40</v>
      </c>
      <c r="U261" s="22" t="n">
        <f aca="false">S261-T261</f>
        <v>0</v>
      </c>
      <c r="V261" s="23"/>
    </row>
    <row r="262" customFormat="false" ht="13.8" hidden="false" customHeight="false" outlineLevel="0" collapsed="false">
      <c r="A262" s="13" t="n">
        <v>261</v>
      </c>
      <c r="B262" s="12" t="s">
        <v>22</v>
      </c>
      <c r="C262" s="13" t="s">
        <v>23</v>
      </c>
      <c r="D262" s="12" t="n">
        <v>13</v>
      </c>
      <c r="E262" s="14" t="n">
        <v>1749</v>
      </c>
      <c r="F262" s="14" t="s">
        <v>24</v>
      </c>
      <c r="G262" s="15" t="s">
        <v>191</v>
      </c>
      <c r="H262" s="15" t="s">
        <v>26</v>
      </c>
      <c r="I262" s="16" t="s">
        <v>32</v>
      </c>
      <c r="J262" s="17" t="n">
        <v>1</v>
      </c>
      <c r="K262" s="18" t="s">
        <v>192</v>
      </c>
      <c r="L262" s="17" t="n">
        <v>50</v>
      </c>
      <c r="M262" s="17"/>
      <c r="N262" s="19"/>
      <c r="O262" s="20" t="n">
        <f aca="false">L262+(0.05*M262)+(N262/240)</f>
        <v>50</v>
      </c>
      <c r="P262" s="21" t="n">
        <v>50</v>
      </c>
      <c r="Q262" s="21"/>
      <c r="R262" s="21"/>
      <c r="S262" s="22" t="n">
        <f aca="false">P262+(Q262*0.05)+(R262/240)</f>
        <v>50</v>
      </c>
      <c r="T262" s="22" t="n">
        <f aca="false">J262*O262</f>
        <v>50</v>
      </c>
      <c r="U262" s="22" t="n">
        <f aca="false">S262-T262</f>
        <v>0</v>
      </c>
      <c r="V262" s="23"/>
    </row>
    <row r="263" customFormat="false" ht="13.8" hidden="false" customHeight="false" outlineLevel="0" collapsed="false">
      <c r="A263" s="13" t="n">
        <v>262</v>
      </c>
      <c r="B263" s="12" t="s">
        <v>22</v>
      </c>
      <c r="C263" s="13" t="s">
        <v>23</v>
      </c>
      <c r="D263" s="12" t="n">
        <v>13</v>
      </c>
      <c r="E263" s="14" t="n">
        <v>1749</v>
      </c>
      <c r="F263" s="14" t="s">
        <v>24</v>
      </c>
      <c r="G263" s="15" t="s">
        <v>193</v>
      </c>
      <c r="H263" s="15" t="s">
        <v>26</v>
      </c>
      <c r="I263" s="16" t="s">
        <v>30</v>
      </c>
      <c r="J263" s="17" t="n">
        <v>45</v>
      </c>
      <c r="K263" s="18" t="s">
        <v>28</v>
      </c>
      <c r="L263" s="17"/>
      <c r="M263" s="17" t="n">
        <v>30</v>
      </c>
      <c r="N263" s="19"/>
      <c r="O263" s="20" t="n">
        <f aca="false">L263+(0.05*M263)+(N263/240)</f>
        <v>1.5</v>
      </c>
      <c r="P263" s="21" t="n">
        <v>67</v>
      </c>
      <c r="Q263" s="21" t="n">
        <v>10</v>
      </c>
      <c r="R263" s="21"/>
      <c r="S263" s="22" t="n">
        <f aca="false">P263+(Q263*0.05)+(R263/240)</f>
        <v>67.5</v>
      </c>
      <c r="T263" s="22" t="n">
        <f aca="false">J263*O263</f>
        <v>67.5</v>
      </c>
      <c r="U263" s="22" t="n">
        <f aca="false">S263-T263</f>
        <v>0</v>
      </c>
      <c r="V263" s="23"/>
    </row>
    <row r="264" customFormat="false" ht="13.8" hidden="false" customHeight="false" outlineLevel="0" collapsed="false">
      <c r="A264" s="13" t="n">
        <v>263</v>
      </c>
      <c r="B264" s="12" t="s">
        <v>22</v>
      </c>
      <c r="C264" s="13" t="s">
        <v>23</v>
      </c>
      <c r="D264" s="12" t="n">
        <v>13</v>
      </c>
      <c r="E264" s="14" t="n">
        <v>1749</v>
      </c>
      <c r="F264" s="14" t="s">
        <v>24</v>
      </c>
      <c r="G264" s="15" t="s">
        <v>194</v>
      </c>
      <c r="H264" s="15" t="s">
        <v>26</v>
      </c>
      <c r="I264" s="16" t="s">
        <v>30</v>
      </c>
      <c r="J264" s="17" t="n">
        <v>115</v>
      </c>
      <c r="K264" s="18" t="s">
        <v>28</v>
      </c>
      <c r="L264" s="17"/>
      <c r="M264" s="17" t="n">
        <v>15</v>
      </c>
      <c r="N264" s="19"/>
      <c r="O264" s="20" t="n">
        <f aca="false">L264+(0.05*M264)+(N264/240)</f>
        <v>0.75</v>
      </c>
      <c r="P264" s="21" t="n">
        <v>86</v>
      </c>
      <c r="Q264" s="21" t="n">
        <v>5</v>
      </c>
      <c r="R264" s="21"/>
      <c r="S264" s="22" t="n">
        <f aca="false">P264+(Q264*0.05)+(R264/240)</f>
        <v>86.25</v>
      </c>
      <c r="T264" s="22" t="n">
        <f aca="false">J264*O264</f>
        <v>86.25</v>
      </c>
      <c r="U264" s="22" t="n">
        <f aca="false">S264-T264</f>
        <v>0</v>
      </c>
      <c r="V264" s="23"/>
    </row>
    <row r="265" customFormat="false" ht="13.8" hidden="false" customHeight="false" outlineLevel="0" collapsed="false">
      <c r="A265" s="13" t="n">
        <v>264</v>
      </c>
      <c r="B265" s="12" t="s">
        <v>22</v>
      </c>
      <c r="C265" s="13" t="s">
        <v>23</v>
      </c>
      <c r="D265" s="12" t="n">
        <v>13</v>
      </c>
      <c r="E265" s="14" t="n">
        <v>1749</v>
      </c>
      <c r="F265" s="14" t="s">
        <v>40</v>
      </c>
      <c r="G265" s="15" t="s">
        <v>189</v>
      </c>
      <c r="H265" s="15" t="s">
        <v>26</v>
      </c>
      <c r="I265" s="16" t="s">
        <v>29</v>
      </c>
      <c r="J265" s="17" t="n">
        <v>20</v>
      </c>
      <c r="K265" s="18" t="s">
        <v>28</v>
      </c>
      <c r="L265" s="17"/>
      <c r="M265" s="17" t="n">
        <v>6</v>
      </c>
      <c r="N265" s="19"/>
      <c r="O265" s="20" t="n">
        <f aca="false">L265+(0.05*M265)+(N265/240)</f>
        <v>0.3</v>
      </c>
      <c r="P265" s="21" t="n">
        <v>6</v>
      </c>
      <c r="Q265" s="21"/>
      <c r="R265" s="21"/>
      <c r="S265" s="22" t="n">
        <f aca="false">P265+(Q265*0.05)+(R265/240)</f>
        <v>6</v>
      </c>
      <c r="T265" s="22" t="n">
        <f aca="false">J265*O265</f>
        <v>6</v>
      </c>
      <c r="U265" s="22" t="n">
        <f aca="false">S265-T265</f>
        <v>0</v>
      </c>
      <c r="V265" s="23"/>
    </row>
    <row r="266" customFormat="false" ht="13.8" hidden="false" customHeight="false" outlineLevel="0" collapsed="false">
      <c r="A266" s="13" t="n">
        <v>265</v>
      </c>
      <c r="B266" s="12" t="s">
        <v>22</v>
      </c>
      <c r="C266" s="13" t="s">
        <v>23</v>
      </c>
      <c r="D266" s="12" t="n">
        <v>13</v>
      </c>
      <c r="E266" s="14" t="n">
        <v>1749</v>
      </c>
      <c r="F266" s="14" t="s">
        <v>40</v>
      </c>
      <c r="G266" s="15" t="s">
        <v>189</v>
      </c>
      <c r="H266" s="15" t="s">
        <v>26</v>
      </c>
      <c r="I266" s="16" t="s">
        <v>30</v>
      </c>
      <c r="J266" s="17" t="n">
        <v>22</v>
      </c>
      <c r="K266" s="18" t="s">
        <v>28</v>
      </c>
      <c r="L266" s="17"/>
      <c r="M266" s="17" t="n">
        <v>4</v>
      </c>
      <c r="N266" s="19"/>
      <c r="O266" s="20" t="n">
        <f aca="false">L266+(0.05*M266)+(N266/240)</f>
        <v>0.2</v>
      </c>
      <c r="P266" s="21" t="n">
        <v>4</v>
      </c>
      <c r="Q266" s="21" t="n">
        <v>8</v>
      </c>
      <c r="R266" s="21"/>
      <c r="S266" s="22" t="n">
        <f aca="false">P266+(Q266*0.05)+(R266/240)</f>
        <v>4.4</v>
      </c>
      <c r="T266" s="22" t="n">
        <f aca="false">J266*O266</f>
        <v>4.4</v>
      </c>
      <c r="U266" s="22" t="n">
        <f aca="false">S266-T266</f>
        <v>0</v>
      </c>
      <c r="V266" s="23"/>
    </row>
    <row r="267" customFormat="false" ht="13.8" hidden="false" customHeight="false" outlineLevel="0" collapsed="false">
      <c r="A267" s="13" t="n">
        <v>266</v>
      </c>
      <c r="B267" s="12" t="s">
        <v>22</v>
      </c>
      <c r="C267" s="13" t="s">
        <v>23</v>
      </c>
      <c r="D267" s="12" t="n">
        <v>13</v>
      </c>
      <c r="E267" s="14" t="n">
        <v>1749</v>
      </c>
      <c r="F267" s="14" t="s">
        <v>40</v>
      </c>
      <c r="G267" s="15" t="s">
        <v>195</v>
      </c>
      <c r="H267" s="15" t="s">
        <v>26</v>
      </c>
      <c r="I267" s="16" t="s">
        <v>29</v>
      </c>
      <c r="J267" s="17" t="n">
        <v>1828</v>
      </c>
      <c r="K267" s="18" t="s">
        <v>35</v>
      </c>
      <c r="L267" s="17" t="n">
        <v>4</v>
      </c>
      <c r="M267" s="17"/>
      <c r="N267" s="19"/>
      <c r="O267" s="20" t="n">
        <f aca="false">L267+(0.05*M267)+(N267/240)</f>
        <v>4</v>
      </c>
      <c r="P267" s="21" t="n">
        <v>7312</v>
      </c>
      <c r="Q267" s="21"/>
      <c r="R267" s="21"/>
      <c r="S267" s="22" t="n">
        <f aca="false">P267+(Q267*0.05)+(R267/240)</f>
        <v>7312</v>
      </c>
      <c r="T267" s="22" t="n">
        <f aca="false">J267*O267</f>
        <v>7312</v>
      </c>
      <c r="U267" s="22" t="n">
        <f aca="false">S267-T267</f>
        <v>0</v>
      </c>
      <c r="V267" s="23"/>
    </row>
    <row r="268" customFormat="false" ht="13.8" hidden="false" customHeight="false" outlineLevel="0" collapsed="false">
      <c r="A268" s="13" t="n">
        <v>267</v>
      </c>
      <c r="B268" s="12" t="s">
        <v>22</v>
      </c>
      <c r="C268" s="13" t="s">
        <v>23</v>
      </c>
      <c r="D268" s="12" t="n">
        <v>13</v>
      </c>
      <c r="E268" s="14" t="n">
        <v>1749</v>
      </c>
      <c r="F268" s="14" t="s">
        <v>40</v>
      </c>
      <c r="G268" s="15" t="s">
        <v>196</v>
      </c>
      <c r="H268" s="15" t="s">
        <v>26</v>
      </c>
      <c r="I268" s="16" t="s">
        <v>29</v>
      </c>
      <c r="J268" s="17" t="n">
        <v>1319</v>
      </c>
      <c r="K268" s="18" t="s">
        <v>28</v>
      </c>
      <c r="L268" s="17"/>
      <c r="M268" s="17" t="n">
        <v>10</v>
      </c>
      <c r="N268" s="19"/>
      <c r="O268" s="20" t="n">
        <f aca="false">L268+(0.05*M268)+(N268/240)</f>
        <v>0.5</v>
      </c>
      <c r="P268" s="21" t="n">
        <v>659</v>
      </c>
      <c r="Q268" s="21" t="n">
        <v>10</v>
      </c>
      <c r="R268" s="21"/>
      <c r="S268" s="22" t="n">
        <f aca="false">P268+(Q268*0.05)+(R268/240)</f>
        <v>659.5</v>
      </c>
      <c r="T268" s="22" t="n">
        <f aca="false">J268*O268</f>
        <v>659.5</v>
      </c>
      <c r="U268" s="22" t="n">
        <f aca="false">S268-T268</f>
        <v>0</v>
      </c>
      <c r="V268" s="23"/>
    </row>
    <row r="269" customFormat="false" ht="13.8" hidden="false" customHeight="false" outlineLevel="0" collapsed="false">
      <c r="A269" s="13" t="n">
        <v>268</v>
      </c>
      <c r="B269" s="12" t="s">
        <v>22</v>
      </c>
      <c r="C269" s="13" t="s">
        <v>23</v>
      </c>
      <c r="D269" s="12" t="n">
        <v>13</v>
      </c>
      <c r="E269" s="14" t="n">
        <v>1749</v>
      </c>
      <c r="F269" s="14" t="s">
        <v>40</v>
      </c>
      <c r="G269" s="15" t="s">
        <v>196</v>
      </c>
      <c r="H269" s="15" t="s">
        <v>26</v>
      </c>
      <c r="I269" s="16" t="s">
        <v>32</v>
      </c>
      <c r="J269" s="17" t="n">
        <v>1</v>
      </c>
      <c r="K269" s="18" t="s">
        <v>46</v>
      </c>
      <c r="L269" s="17" t="n">
        <v>261</v>
      </c>
      <c r="M269" s="17"/>
      <c r="N269" s="19"/>
      <c r="O269" s="20" t="n">
        <f aca="false">L269+(0.05*M269)+(N269/240)</f>
        <v>261</v>
      </c>
      <c r="P269" s="21" t="n">
        <v>261</v>
      </c>
      <c r="Q269" s="21"/>
      <c r="R269" s="21"/>
      <c r="S269" s="22" t="n">
        <f aca="false">P269+(Q269*0.05)+(R269/240)</f>
        <v>261</v>
      </c>
      <c r="T269" s="22" t="n">
        <f aca="false">J269*O269</f>
        <v>261</v>
      </c>
      <c r="U269" s="22" t="n">
        <f aca="false">S269-T269</f>
        <v>0</v>
      </c>
      <c r="V269" s="23"/>
    </row>
    <row r="270" customFormat="false" ht="13.8" hidden="false" customHeight="false" outlineLevel="0" collapsed="false">
      <c r="A270" s="13" t="n">
        <v>269</v>
      </c>
      <c r="B270" s="12" t="s">
        <v>22</v>
      </c>
      <c r="C270" s="13" t="s">
        <v>23</v>
      </c>
      <c r="D270" s="12" t="n">
        <v>13</v>
      </c>
      <c r="E270" s="14" t="n">
        <v>1749</v>
      </c>
      <c r="F270" s="14" t="s">
        <v>40</v>
      </c>
      <c r="G270" s="15" t="s">
        <v>190</v>
      </c>
      <c r="H270" s="15" t="s">
        <v>26</v>
      </c>
      <c r="I270" s="16" t="s">
        <v>27</v>
      </c>
      <c r="J270" s="17" t="n">
        <v>50</v>
      </c>
      <c r="K270" s="18" t="s">
        <v>28</v>
      </c>
      <c r="L270" s="17"/>
      <c r="M270" s="17" t="n">
        <v>25</v>
      </c>
      <c r="N270" s="19"/>
      <c r="O270" s="20" t="n">
        <f aca="false">L270+(0.05*M270)+(N270/240)</f>
        <v>1.25</v>
      </c>
      <c r="P270" s="21" t="n">
        <v>62</v>
      </c>
      <c r="Q270" s="21" t="n">
        <v>10</v>
      </c>
      <c r="R270" s="21"/>
      <c r="S270" s="22" t="n">
        <f aca="false">P270+(Q270*0.05)+(R270/240)</f>
        <v>62.5</v>
      </c>
      <c r="T270" s="22" t="n">
        <f aca="false">J270*O270</f>
        <v>62.5</v>
      </c>
      <c r="U270" s="22" t="n">
        <f aca="false">S270-T270</f>
        <v>0</v>
      </c>
      <c r="V270" s="23"/>
    </row>
    <row r="271" customFormat="false" ht="13.8" hidden="false" customHeight="false" outlineLevel="0" collapsed="false">
      <c r="A271" s="13" t="n">
        <v>270</v>
      </c>
      <c r="B271" s="12" t="s">
        <v>22</v>
      </c>
      <c r="C271" s="13" t="s">
        <v>23</v>
      </c>
      <c r="D271" s="12" t="n">
        <v>13</v>
      </c>
      <c r="E271" s="14" t="n">
        <v>1749</v>
      </c>
      <c r="F271" s="14" t="s">
        <v>40</v>
      </c>
      <c r="G271" s="15" t="s">
        <v>190</v>
      </c>
      <c r="H271" s="15" t="s">
        <v>26</v>
      </c>
      <c r="I271" s="16" t="s">
        <v>29</v>
      </c>
      <c r="J271" s="17" t="n">
        <v>1200</v>
      </c>
      <c r="K271" s="18" t="s">
        <v>28</v>
      </c>
      <c r="L271" s="17"/>
      <c r="M271" s="17" t="n">
        <v>25</v>
      </c>
      <c r="N271" s="19"/>
      <c r="O271" s="20" t="n">
        <f aca="false">L271+(0.05*M271)+(N271/240)</f>
        <v>1.25</v>
      </c>
      <c r="P271" s="21" t="n">
        <v>1500</v>
      </c>
      <c r="Q271" s="21"/>
      <c r="R271" s="21"/>
      <c r="S271" s="22" t="n">
        <f aca="false">P271+(Q271*0.05)+(R271/240)</f>
        <v>1500</v>
      </c>
      <c r="T271" s="22" t="n">
        <f aca="false">J271*O271</f>
        <v>1500</v>
      </c>
      <c r="U271" s="22" t="n">
        <f aca="false">S271-T271</f>
        <v>0</v>
      </c>
      <c r="V271" s="23"/>
    </row>
    <row r="272" customFormat="false" ht="13.8" hidden="false" customHeight="false" outlineLevel="0" collapsed="false">
      <c r="A272" s="13" t="n">
        <v>271</v>
      </c>
      <c r="B272" s="12" t="s">
        <v>22</v>
      </c>
      <c r="C272" s="13" t="s">
        <v>23</v>
      </c>
      <c r="D272" s="12" t="n">
        <v>13</v>
      </c>
      <c r="E272" s="14" t="n">
        <v>1749</v>
      </c>
      <c r="F272" s="14" t="s">
        <v>40</v>
      </c>
      <c r="G272" s="15" t="s">
        <v>190</v>
      </c>
      <c r="H272" s="15" t="s">
        <v>26</v>
      </c>
      <c r="I272" s="16" t="s">
        <v>30</v>
      </c>
      <c r="J272" s="17" t="n">
        <v>25</v>
      </c>
      <c r="K272" s="18" t="s">
        <v>28</v>
      </c>
      <c r="L272" s="17"/>
      <c r="M272" s="17" t="n">
        <v>25</v>
      </c>
      <c r="N272" s="19"/>
      <c r="O272" s="20" t="n">
        <f aca="false">L272+(0.05*M272)+(N272/240)</f>
        <v>1.25</v>
      </c>
      <c r="P272" s="21" t="n">
        <v>31</v>
      </c>
      <c r="Q272" s="21" t="n">
        <v>5</v>
      </c>
      <c r="R272" s="21"/>
      <c r="S272" s="22" t="n">
        <f aca="false">P272+(Q272*0.05)+(R272/240)</f>
        <v>31.25</v>
      </c>
      <c r="T272" s="22" t="n">
        <f aca="false">J272*O272</f>
        <v>31.25</v>
      </c>
      <c r="U272" s="22" t="n">
        <f aca="false">S272-T272</f>
        <v>0</v>
      </c>
      <c r="V272" s="23"/>
    </row>
    <row r="273" customFormat="false" ht="13.8" hidden="false" customHeight="false" outlineLevel="0" collapsed="false">
      <c r="A273" s="13" t="n">
        <v>272</v>
      </c>
      <c r="B273" s="12" t="s">
        <v>22</v>
      </c>
      <c r="C273" s="13" t="s">
        <v>23</v>
      </c>
      <c r="D273" s="12" t="n">
        <v>13</v>
      </c>
      <c r="E273" s="14" t="n">
        <v>1749</v>
      </c>
      <c r="F273" s="14" t="s">
        <v>40</v>
      </c>
      <c r="G273" s="15" t="s">
        <v>190</v>
      </c>
      <c r="H273" s="15" t="s">
        <v>26</v>
      </c>
      <c r="I273" s="16" t="s">
        <v>32</v>
      </c>
      <c r="J273" s="17" t="n">
        <v>84</v>
      </c>
      <c r="K273" s="18" t="s">
        <v>28</v>
      </c>
      <c r="L273" s="17"/>
      <c r="M273" s="17" t="n">
        <v>25</v>
      </c>
      <c r="N273" s="19"/>
      <c r="O273" s="20" t="n">
        <f aca="false">L273+(0.05*M273)+(N273/240)</f>
        <v>1.25</v>
      </c>
      <c r="P273" s="21" t="n">
        <v>105</v>
      </c>
      <c r="Q273" s="21"/>
      <c r="R273" s="21"/>
      <c r="S273" s="22" t="n">
        <f aca="false">P273+(Q273*0.05)+(R273/240)</f>
        <v>105</v>
      </c>
      <c r="T273" s="22" t="n">
        <f aca="false">J273*O273</f>
        <v>105</v>
      </c>
      <c r="U273" s="22" t="n">
        <f aca="false">S273-T273</f>
        <v>0</v>
      </c>
      <c r="V273" s="23"/>
    </row>
    <row r="274" customFormat="false" ht="13.8" hidden="false" customHeight="false" outlineLevel="0" collapsed="false">
      <c r="A274" s="13" t="n">
        <v>273</v>
      </c>
      <c r="B274" s="12" t="s">
        <v>22</v>
      </c>
      <c r="C274" s="13" t="s">
        <v>23</v>
      </c>
      <c r="D274" s="12" t="n">
        <v>13</v>
      </c>
      <c r="E274" s="14" t="n">
        <v>1749</v>
      </c>
      <c r="F274" s="14" t="s">
        <v>40</v>
      </c>
      <c r="G274" s="15" t="s">
        <v>190</v>
      </c>
      <c r="H274" s="15" t="s">
        <v>26</v>
      </c>
      <c r="I274" s="16" t="s">
        <v>50</v>
      </c>
      <c r="J274" s="17" t="n">
        <v>75</v>
      </c>
      <c r="K274" s="18" t="s">
        <v>28</v>
      </c>
      <c r="L274" s="17"/>
      <c r="M274" s="17" t="n">
        <v>20</v>
      </c>
      <c r="N274" s="19"/>
      <c r="O274" s="20" t="n">
        <f aca="false">L274+(0.05*M274)+(N274/240)</f>
        <v>1</v>
      </c>
      <c r="P274" s="21" t="n">
        <v>75</v>
      </c>
      <c r="Q274" s="21"/>
      <c r="R274" s="21"/>
      <c r="S274" s="22" t="n">
        <f aca="false">P274+(Q274*0.05)+(R274/240)</f>
        <v>75</v>
      </c>
      <c r="T274" s="22" t="n">
        <f aca="false">J274*O274</f>
        <v>75</v>
      </c>
      <c r="U274" s="22" t="n">
        <f aca="false">S274-T274</f>
        <v>0</v>
      </c>
      <c r="V274" s="23"/>
    </row>
    <row r="275" customFormat="false" ht="13.8" hidden="false" customHeight="false" outlineLevel="0" collapsed="false">
      <c r="A275" s="13" t="n">
        <v>274</v>
      </c>
      <c r="B275" s="12" t="s">
        <v>22</v>
      </c>
      <c r="C275" s="13" t="s">
        <v>23</v>
      </c>
      <c r="D275" s="12" t="n">
        <v>13</v>
      </c>
      <c r="E275" s="14" t="n">
        <v>1749</v>
      </c>
      <c r="F275" s="14" t="s">
        <v>40</v>
      </c>
      <c r="G275" s="15" t="s">
        <v>190</v>
      </c>
      <c r="H275" s="15" t="s">
        <v>26</v>
      </c>
      <c r="I275" s="16" t="s">
        <v>186</v>
      </c>
      <c r="J275" s="17" t="n">
        <v>206</v>
      </c>
      <c r="K275" s="18" t="s">
        <v>28</v>
      </c>
      <c r="L275" s="17"/>
      <c r="M275" s="17" t="n">
        <v>22</v>
      </c>
      <c r="N275" s="19"/>
      <c r="O275" s="20" t="n">
        <f aca="false">L275+(0.05*M275)+(N275/240)</f>
        <v>1.1</v>
      </c>
      <c r="P275" s="21" t="n">
        <v>226</v>
      </c>
      <c r="Q275" s="21" t="n">
        <v>12</v>
      </c>
      <c r="R275" s="21"/>
      <c r="S275" s="22" t="n">
        <f aca="false">P275+(Q275*0.05)+(R275/240)</f>
        <v>226.6</v>
      </c>
      <c r="T275" s="22" t="n">
        <f aca="false">J275*O275</f>
        <v>226.6</v>
      </c>
      <c r="U275" s="22" t="n">
        <f aca="false">S275-T275</f>
        <v>0</v>
      </c>
      <c r="V275" s="23"/>
    </row>
    <row r="276" customFormat="false" ht="13.8" hidden="false" customHeight="false" outlineLevel="0" collapsed="false">
      <c r="A276" s="13" t="n">
        <v>275</v>
      </c>
      <c r="B276" s="12" t="s">
        <v>22</v>
      </c>
      <c r="C276" s="13" t="s">
        <v>23</v>
      </c>
      <c r="D276" s="12" t="n">
        <v>13</v>
      </c>
      <c r="E276" s="14" t="n">
        <v>1749</v>
      </c>
      <c r="F276" s="14" t="s">
        <v>40</v>
      </c>
      <c r="G276" s="15" t="s">
        <v>197</v>
      </c>
      <c r="H276" s="15" t="s">
        <v>26</v>
      </c>
      <c r="I276" s="16" t="s">
        <v>29</v>
      </c>
      <c r="J276" s="17" t="n">
        <v>21</v>
      </c>
      <c r="K276" s="18" t="s">
        <v>28</v>
      </c>
      <c r="L276" s="17"/>
      <c r="M276" s="17" t="n">
        <v>20</v>
      </c>
      <c r="N276" s="19"/>
      <c r="O276" s="20" t="n">
        <f aca="false">L276+(0.05*M276)+(N276/240)</f>
        <v>1</v>
      </c>
      <c r="P276" s="21" t="n">
        <v>21</v>
      </c>
      <c r="Q276" s="21"/>
      <c r="R276" s="21"/>
      <c r="S276" s="22" t="n">
        <f aca="false">P276+(Q276*0.05)+(R276/240)</f>
        <v>21</v>
      </c>
      <c r="T276" s="22" t="n">
        <f aca="false">J276*O276</f>
        <v>21</v>
      </c>
      <c r="U276" s="22" t="n">
        <f aca="false">S276-T276</f>
        <v>0</v>
      </c>
      <c r="V276" s="23"/>
    </row>
    <row r="277" customFormat="false" ht="13.8" hidden="false" customHeight="false" outlineLevel="0" collapsed="false">
      <c r="A277" s="13" t="n">
        <v>276</v>
      </c>
      <c r="B277" s="12" t="s">
        <v>22</v>
      </c>
      <c r="C277" s="13" t="s">
        <v>23</v>
      </c>
      <c r="D277" s="12" t="n">
        <v>13</v>
      </c>
      <c r="E277" s="14" t="n">
        <v>1749</v>
      </c>
      <c r="F277" s="14" t="s">
        <v>40</v>
      </c>
      <c r="G277" s="15" t="s">
        <v>197</v>
      </c>
      <c r="H277" s="15" t="s">
        <v>26</v>
      </c>
      <c r="I277" s="16" t="s">
        <v>43</v>
      </c>
      <c r="J277" s="17" t="n">
        <v>1200</v>
      </c>
      <c r="K277" s="18" t="s">
        <v>28</v>
      </c>
      <c r="L277" s="17"/>
      <c r="M277" s="17" t="n">
        <v>7</v>
      </c>
      <c r="N277" s="19"/>
      <c r="O277" s="20" t="n">
        <f aca="false">L277+(0.05*M277)+(N277/240)</f>
        <v>0.35</v>
      </c>
      <c r="P277" s="21" t="n">
        <v>420</v>
      </c>
      <c r="Q277" s="21"/>
      <c r="R277" s="21"/>
      <c r="S277" s="22" t="n">
        <f aca="false">P277+(Q277*0.05)+(R277/240)</f>
        <v>420</v>
      </c>
      <c r="T277" s="22" t="n">
        <f aca="false">J277*O277</f>
        <v>420</v>
      </c>
      <c r="U277" s="22" t="n">
        <f aca="false">S277-T277</f>
        <v>0</v>
      </c>
      <c r="V277" s="23"/>
    </row>
    <row r="278" customFormat="false" ht="13.8" hidden="false" customHeight="false" outlineLevel="0" collapsed="false">
      <c r="A278" s="13" t="n">
        <v>277</v>
      </c>
      <c r="B278" s="12" t="s">
        <v>22</v>
      </c>
      <c r="C278" s="13" t="s">
        <v>23</v>
      </c>
      <c r="D278" s="12" t="n">
        <v>13</v>
      </c>
      <c r="E278" s="14" t="n">
        <v>1749</v>
      </c>
      <c r="F278" s="14" t="s">
        <v>40</v>
      </c>
      <c r="G278" s="15" t="s">
        <v>197</v>
      </c>
      <c r="H278" s="15" t="s">
        <v>26</v>
      </c>
      <c r="I278" s="16" t="s">
        <v>32</v>
      </c>
      <c r="J278" s="17" t="n">
        <v>50</v>
      </c>
      <c r="K278" s="18" t="s">
        <v>28</v>
      </c>
      <c r="L278" s="17"/>
      <c r="M278" s="17" t="n">
        <v>10</v>
      </c>
      <c r="N278" s="19"/>
      <c r="O278" s="20" t="n">
        <f aca="false">L278+(0.05*M278)+(N278/240)</f>
        <v>0.5</v>
      </c>
      <c r="P278" s="21" t="n">
        <v>25</v>
      </c>
      <c r="Q278" s="21"/>
      <c r="R278" s="21"/>
      <c r="S278" s="22" t="n">
        <f aca="false">P278+(Q278*0.05)+(R278/240)</f>
        <v>25</v>
      </c>
      <c r="T278" s="22" t="n">
        <f aca="false">J278*O278</f>
        <v>25</v>
      </c>
      <c r="U278" s="22" t="n">
        <f aca="false">S278-T278</f>
        <v>0</v>
      </c>
      <c r="V278" s="23"/>
    </row>
    <row r="279" customFormat="false" ht="13.8" hidden="false" customHeight="false" outlineLevel="0" collapsed="false">
      <c r="A279" s="13" t="n">
        <v>278</v>
      </c>
      <c r="B279" s="12" t="s">
        <v>22</v>
      </c>
      <c r="C279" s="13" t="s">
        <v>23</v>
      </c>
      <c r="D279" s="12" t="n">
        <v>13</v>
      </c>
      <c r="E279" s="14" t="n">
        <v>1749</v>
      </c>
      <c r="F279" s="14" t="s">
        <v>40</v>
      </c>
      <c r="G279" s="15" t="s">
        <v>198</v>
      </c>
      <c r="H279" s="15" t="s">
        <v>26</v>
      </c>
      <c r="I279" s="16" t="s">
        <v>32</v>
      </c>
      <c r="J279" s="17" t="n">
        <v>1</v>
      </c>
      <c r="K279" s="18" t="s">
        <v>46</v>
      </c>
      <c r="L279" s="17" t="n">
        <v>13</v>
      </c>
      <c r="M279" s="17" t="n">
        <v>15</v>
      </c>
      <c r="N279" s="19"/>
      <c r="O279" s="20" t="n">
        <f aca="false">L279+(0.05*M279)+(N279/240)</f>
        <v>13.75</v>
      </c>
      <c r="P279" s="21" t="n">
        <v>13</v>
      </c>
      <c r="Q279" s="21" t="n">
        <v>15</v>
      </c>
      <c r="R279" s="21"/>
      <c r="S279" s="22" t="n">
        <f aca="false">P279+(Q279*0.05)+(R279/240)</f>
        <v>13.75</v>
      </c>
      <c r="T279" s="22" t="n">
        <f aca="false">J279*O279</f>
        <v>13.75</v>
      </c>
      <c r="U279" s="22" t="n">
        <f aca="false">S279-T279</f>
        <v>0</v>
      </c>
      <c r="V279" s="23"/>
    </row>
    <row r="280" customFormat="false" ht="13.8" hidden="false" customHeight="false" outlineLevel="0" collapsed="false">
      <c r="A280" s="13" t="n">
        <v>279</v>
      </c>
      <c r="B280" s="12" t="s">
        <v>22</v>
      </c>
      <c r="C280" s="13" t="s">
        <v>23</v>
      </c>
      <c r="D280" s="12" t="n">
        <v>14</v>
      </c>
      <c r="E280" s="14" t="n">
        <v>1749</v>
      </c>
      <c r="F280" s="14" t="s">
        <v>24</v>
      </c>
      <c r="G280" s="15" t="s">
        <v>199</v>
      </c>
      <c r="H280" s="15" t="s">
        <v>26</v>
      </c>
      <c r="I280" s="16" t="s">
        <v>27</v>
      </c>
      <c r="J280" s="17" t="n">
        <v>614</v>
      </c>
      <c r="K280" s="18" t="s">
        <v>28</v>
      </c>
      <c r="L280" s="17" t="n">
        <v>3</v>
      </c>
      <c r="M280" s="17"/>
      <c r="N280" s="19"/>
      <c r="O280" s="20" t="n">
        <f aca="false">L280+(0.05*M280)+(N280/240)</f>
        <v>3</v>
      </c>
      <c r="P280" s="21" t="n">
        <v>1842</v>
      </c>
      <c r="Q280" s="21"/>
      <c r="R280" s="21"/>
      <c r="S280" s="22" t="n">
        <f aca="false">P280+(Q280*0.05)+(R280/240)</f>
        <v>1842</v>
      </c>
      <c r="T280" s="22" t="n">
        <f aca="false">J280*O280</f>
        <v>1842</v>
      </c>
      <c r="U280" s="22" t="n">
        <f aca="false">S280-T280</f>
        <v>0</v>
      </c>
      <c r="V280" s="23"/>
    </row>
    <row r="281" customFormat="false" ht="13.8" hidden="false" customHeight="false" outlineLevel="0" collapsed="false">
      <c r="A281" s="13" t="n">
        <v>280</v>
      </c>
      <c r="B281" s="12" t="s">
        <v>22</v>
      </c>
      <c r="C281" s="13" t="s">
        <v>23</v>
      </c>
      <c r="D281" s="12" t="n">
        <v>14</v>
      </c>
      <c r="E281" s="14" t="n">
        <v>1749</v>
      </c>
      <c r="F281" s="14" t="s">
        <v>24</v>
      </c>
      <c r="G281" s="15" t="s">
        <v>200</v>
      </c>
      <c r="H281" s="15" t="s">
        <v>26</v>
      </c>
      <c r="I281" s="16" t="s">
        <v>27</v>
      </c>
      <c r="J281" s="17" t="n">
        <v>11000</v>
      </c>
      <c r="K281" s="18" t="s">
        <v>28</v>
      </c>
      <c r="L281" s="17" t="n">
        <v>0.08</v>
      </c>
      <c r="M281" s="17"/>
      <c r="N281" s="19"/>
      <c r="O281" s="20" t="n">
        <f aca="false">L281+(0.05*M281)+(N281/240)</f>
        <v>0.08</v>
      </c>
      <c r="P281" s="21" t="n">
        <v>880</v>
      </c>
      <c r="Q281" s="21"/>
      <c r="R281" s="21"/>
      <c r="S281" s="22" t="n">
        <f aca="false">P281+(Q281*0.05)+(R281/240)</f>
        <v>880</v>
      </c>
      <c r="T281" s="22" t="n">
        <f aca="false">J281*O281</f>
        <v>880</v>
      </c>
      <c r="U281" s="22" t="n">
        <f aca="false">S281-T281</f>
        <v>0</v>
      </c>
      <c r="V281" s="23" t="s">
        <v>89</v>
      </c>
    </row>
    <row r="282" customFormat="false" ht="13.8" hidden="false" customHeight="false" outlineLevel="0" collapsed="false">
      <c r="A282" s="13" t="n">
        <v>281</v>
      </c>
      <c r="B282" s="12" t="s">
        <v>22</v>
      </c>
      <c r="C282" s="13" t="s">
        <v>23</v>
      </c>
      <c r="D282" s="12" t="n">
        <v>14</v>
      </c>
      <c r="E282" s="14" t="n">
        <v>1749</v>
      </c>
      <c r="F282" s="14" t="s">
        <v>24</v>
      </c>
      <c r="G282" s="15" t="s">
        <v>201</v>
      </c>
      <c r="H282" s="15" t="s">
        <v>26</v>
      </c>
      <c r="I282" s="16" t="s">
        <v>43</v>
      </c>
      <c r="J282" s="17" t="n">
        <v>45</v>
      </c>
      <c r="K282" s="18" t="s">
        <v>28</v>
      </c>
      <c r="L282" s="17"/>
      <c r="M282" s="17" t="n">
        <v>40</v>
      </c>
      <c r="N282" s="19"/>
      <c r="O282" s="20" t="n">
        <f aca="false">L282+(0.05*M282)+(N282/240)</f>
        <v>2</v>
      </c>
      <c r="P282" s="21" t="n">
        <v>90</v>
      </c>
      <c r="Q282" s="21"/>
      <c r="R282" s="21"/>
      <c r="S282" s="22" t="n">
        <f aca="false">P282+(Q282*0.05)+(R282/240)</f>
        <v>90</v>
      </c>
      <c r="T282" s="22" t="n">
        <f aca="false">J282*O282</f>
        <v>90</v>
      </c>
      <c r="U282" s="22" t="n">
        <f aca="false">S282-T282</f>
        <v>0</v>
      </c>
      <c r="V282" s="23"/>
    </row>
    <row r="283" customFormat="false" ht="13.8" hidden="false" customHeight="false" outlineLevel="0" collapsed="false">
      <c r="A283" s="13" t="n">
        <v>282</v>
      </c>
      <c r="B283" s="12" t="s">
        <v>22</v>
      </c>
      <c r="C283" s="13" t="s">
        <v>23</v>
      </c>
      <c r="D283" s="12" t="n">
        <v>14</v>
      </c>
      <c r="E283" s="14" t="n">
        <v>1749</v>
      </c>
      <c r="F283" s="14" t="s">
        <v>24</v>
      </c>
      <c r="G283" s="15" t="s">
        <v>202</v>
      </c>
      <c r="H283" s="15" t="s">
        <v>26</v>
      </c>
      <c r="I283" s="16" t="s">
        <v>29</v>
      </c>
      <c r="J283" s="17" t="n">
        <v>3</v>
      </c>
      <c r="K283" s="18" t="s">
        <v>35</v>
      </c>
      <c r="L283" s="17" t="n">
        <v>15</v>
      </c>
      <c r="M283" s="17"/>
      <c r="N283" s="19"/>
      <c r="O283" s="20" t="n">
        <f aca="false">L283+(0.05*M283)+(N283/240)</f>
        <v>15</v>
      </c>
      <c r="P283" s="21" t="n">
        <v>45</v>
      </c>
      <c r="Q283" s="21"/>
      <c r="R283" s="21"/>
      <c r="S283" s="22" t="n">
        <f aca="false">P283+(Q283*0.05)+(R283/240)</f>
        <v>45</v>
      </c>
      <c r="T283" s="22" t="n">
        <f aca="false">J283*O283</f>
        <v>45</v>
      </c>
      <c r="U283" s="22" t="n">
        <f aca="false">S283-T283</f>
        <v>0</v>
      </c>
      <c r="V283" s="23"/>
    </row>
    <row r="284" customFormat="false" ht="13.8" hidden="false" customHeight="false" outlineLevel="0" collapsed="false">
      <c r="A284" s="13" t="n">
        <v>283</v>
      </c>
      <c r="B284" s="12" t="s">
        <v>22</v>
      </c>
      <c r="C284" s="13" t="s">
        <v>23</v>
      </c>
      <c r="D284" s="12" t="n">
        <v>14</v>
      </c>
      <c r="E284" s="14" t="n">
        <v>1749</v>
      </c>
      <c r="F284" s="14" t="s">
        <v>24</v>
      </c>
      <c r="G284" s="15" t="s">
        <v>203</v>
      </c>
      <c r="H284" s="15" t="s">
        <v>26</v>
      </c>
      <c r="I284" s="16" t="s">
        <v>29</v>
      </c>
      <c r="J284" s="17" t="n">
        <v>114</v>
      </c>
      <c r="K284" s="18" t="s">
        <v>35</v>
      </c>
      <c r="L284" s="17" t="n">
        <v>4</v>
      </c>
      <c r="M284" s="17"/>
      <c r="N284" s="19"/>
      <c r="O284" s="20" t="n">
        <f aca="false">L284+(0.05*M284)+(N284/240)</f>
        <v>4</v>
      </c>
      <c r="P284" s="21" t="n">
        <v>456</v>
      </c>
      <c r="Q284" s="21"/>
      <c r="R284" s="21"/>
      <c r="S284" s="22" t="n">
        <f aca="false">P284+(Q284*0.05)+(R284/240)</f>
        <v>456</v>
      </c>
      <c r="T284" s="22" t="n">
        <f aca="false">J284*O284</f>
        <v>456</v>
      </c>
      <c r="U284" s="22" t="n">
        <f aca="false">S284-T284</f>
        <v>0</v>
      </c>
      <c r="V284" s="23"/>
    </row>
    <row r="285" customFormat="false" ht="13.8" hidden="false" customHeight="false" outlineLevel="0" collapsed="false">
      <c r="A285" s="13" t="n">
        <v>284</v>
      </c>
      <c r="B285" s="12" t="s">
        <v>22</v>
      </c>
      <c r="C285" s="13" t="s">
        <v>23</v>
      </c>
      <c r="D285" s="12" t="n">
        <v>14</v>
      </c>
      <c r="E285" s="14" t="n">
        <v>1749</v>
      </c>
      <c r="F285" s="14" t="s">
        <v>40</v>
      </c>
      <c r="G285" s="15" t="s">
        <v>204</v>
      </c>
      <c r="H285" s="15" t="s">
        <v>26</v>
      </c>
      <c r="I285" s="16" t="s">
        <v>29</v>
      </c>
      <c r="J285" s="17" t="n">
        <v>91</v>
      </c>
      <c r="K285" s="18" t="s">
        <v>28</v>
      </c>
      <c r="L285" s="17" t="n">
        <v>3</v>
      </c>
      <c r="M285" s="17"/>
      <c r="N285" s="19"/>
      <c r="O285" s="20" t="n">
        <f aca="false">L285+(0.05*M285)+(N285/240)</f>
        <v>3</v>
      </c>
      <c r="P285" s="21" t="n">
        <v>273</v>
      </c>
      <c r="Q285" s="21"/>
      <c r="R285" s="21"/>
      <c r="S285" s="22" t="n">
        <f aca="false">P285+(Q285*0.05)+(R285/240)</f>
        <v>273</v>
      </c>
      <c r="T285" s="22" t="n">
        <f aca="false">J285*O285</f>
        <v>273</v>
      </c>
      <c r="U285" s="22" t="n">
        <f aca="false">S285-T285</f>
        <v>0</v>
      </c>
      <c r="V285" s="23"/>
    </row>
    <row r="286" customFormat="false" ht="13.8" hidden="false" customHeight="false" outlineLevel="0" collapsed="false">
      <c r="A286" s="13" t="n">
        <v>285</v>
      </c>
      <c r="B286" s="12" t="s">
        <v>22</v>
      </c>
      <c r="C286" s="13" t="s">
        <v>23</v>
      </c>
      <c r="D286" s="12" t="n">
        <v>14</v>
      </c>
      <c r="E286" s="14" t="n">
        <v>1749</v>
      </c>
      <c r="F286" s="14" t="s">
        <v>40</v>
      </c>
      <c r="G286" s="15" t="s">
        <v>199</v>
      </c>
      <c r="H286" s="15" t="s">
        <v>26</v>
      </c>
      <c r="I286" s="16" t="s">
        <v>27</v>
      </c>
      <c r="J286" s="17" t="n">
        <v>40</v>
      </c>
      <c r="K286" s="18" t="s">
        <v>28</v>
      </c>
      <c r="L286" s="17"/>
      <c r="M286" s="17" t="n">
        <v>45</v>
      </c>
      <c r="N286" s="19"/>
      <c r="O286" s="20" t="n">
        <f aca="false">L286+(0.05*M286)+(N286/240)</f>
        <v>2.25</v>
      </c>
      <c r="P286" s="21" t="n">
        <v>90</v>
      </c>
      <c r="Q286" s="21"/>
      <c r="R286" s="21"/>
      <c r="S286" s="22" t="n">
        <f aca="false">P286+(Q286*0.05)+(R286/240)</f>
        <v>90</v>
      </c>
      <c r="T286" s="22" t="n">
        <f aca="false">J286*O286</f>
        <v>90</v>
      </c>
      <c r="U286" s="22" t="n">
        <f aca="false">S286-T286</f>
        <v>0</v>
      </c>
      <c r="V286" s="23"/>
    </row>
    <row r="287" customFormat="false" ht="13.8" hidden="false" customHeight="false" outlineLevel="0" collapsed="false">
      <c r="A287" s="13" t="n">
        <v>286</v>
      </c>
      <c r="B287" s="12" t="s">
        <v>22</v>
      </c>
      <c r="C287" s="13" t="s">
        <v>23</v>
      </c>
      <c r="D287" s="12" t="n">
        <v>14</v>
      </c>
      <c r="E287" s="14" t="n">
        <v>1749</v>
      </c>
      <c r="F287" s="14" t="s">
        <v>40</v>
      </c>
      <c r="G287" s="15" t="s">
        <v>199</v>
      </c>
      <c r="H287" s="15" t="s">
        <v>26</v>
      </c>
      <c r="I287" s="16" t="s">
        <v>29</v>
      </c>
      <c r="J287" s="17" t="n">
        <v>142</v>
      </c>
      <c r="K287" s="18" t="s">
        <v>28</v>
      </c>
      <c r="L287" s="17" t="n">
        <v>4</v>
      </c>
      <c r="M287" s="17" t="n">
        <v>10</v>
      </c>
      <c r="N287" s="19"/>
      <c r="O287" s="20" t="n">
        <f aca="false">L287+(0.05*M287)+(N287/240)</f>
        <v>4.5</v>
      </c>
      <c r="P287" s="21" t="n">
        <v>639</v>
      </c>
      <c r="Q287" s="21"/>
      <c r="R287" s="21"/>
      <c r="S287" s="22" t="n">
        <f aca="false">P287+(Q287*0.05)+(R287/240)</f>
        <v>639</v>
      </c>
      <c r="T287" s="22" t="n">
        <f aca="false">J287*O287</f>
        <v>639</v>
      </c>
      <c r="U287" s="22" t="n">
        <f aca="false">S287-T287</f>
        <v>0</v>
      </c>
      <c r="V287" s="23"/>
    </row>
    <row r="288" customFormat="false" ht="13.8" hidden="false" customHeight="false" outlineLevel="0" collapsed="false">
      <c r="A288" s="13" t="n">
        <v>287</v>
      </c>
      <c r="B288" s="12" t="s">
        <v>22</v>
      </c>
      <c r="C288" s="13" t="s">
        <v>23</v>
      </c>
      <c r="D288" s="12" t="n">
        <v>14</v>
      </c>
      <c r="E288" s="14" t="n">
        <v>1749</v>
      </c>
      <c r="F288" s="14" t="s">
        <v>40</v>
      </c>
      <c r="G288" s="15" t="s">
        <v>199</v>
      </c>
      <c r="H288" s="15" t="s">
        <v>26</v>
      </c>
      <c r="I288" s="16" t="s">
        <v>32</v>
      </c>
      <c r="J288" s="17" t="n">
        <v>1935</v>
      </c>
      <c r="K288" s="18" t="s">
        <v>28</v>
      </c>
      <c r="L288" s="17" t="n">
        <v>4</v>
      </c>
      <c r="M288" s="17"/>
      <c r="N288" s="19"/>
      <c r="O288" s="20" t="n">
        <f aca="false">L288+(0.05*M288)+(N288/240)</f>
        <v>4</v>
      </c>
      <c r="P288" s="21" t="n">
        <v>7740</v>
      </c>
      <c r="Q288" s="21"/>
      <c r="R288" s="21"/>
      <c r="S288" s="22" t="n">
        <f aca="false">P288+(Q288*0.05)+(R288/240)</f>
        <v>7740</v>
      </c>
      <c r="T288" s="22" t="n">
        <f aca="false">J288*O288</f>
        <v>7740</v>
      </c>
      <c r="U288" s="22" t="n">
        <f aca="false">S288-T288</f>
        <v>0</v>
      </c>
      <c r="V288" s="23"/>
    </row>
    <row r="289" customFormat="false" ht="13.8" hidden="false" customHeight="false" outlineLevel="0" collapsed="false">
      <c r="A289" s="13" t="n">
        <v>288</v>
      </c>
      <c r="B289" s="12" t="s">
        <v>22</v>
      </c>
      <c r="C289" s="13" t="s">
        <v>23</v>
      </c>
      <c r="D289" s="12" t="n">
        <v>14</v>
      </c>
      <c r="E289" s="14" t="n">
        <v>1749</v>
      </c>
      <c r="F289" s="14" t="s">
        <v>40</v>
      </c>
      <c r="G289" s="15" t="s">
        <v>199</v>
      </c>
      <c r="H289" s="15" t="s">
        <v>26</v>
      </c>
      <c r="I289" s="16" t="s">
        <v>50</v>
      </c>
      <c r="J289" s="17" t="n">
        <v>24332</v>
      </c>
      <c r="K289" s="18" t="s">
        <v>28</v>
      </c>
      <c r="L289" s="17"/>
      <c r="M289" s="17" t="n">
        <v>50</v>
      </c>
      <c r="N289" s="19"/>
      <c r="O289" s="20" t="n">
        <f aca="false">L289+(0.05*M289)+(N289/240)</f>
        <v>2.5</v>
      </c>
      <c r="P289" s="21" t="n">
        <v>60830</v>
      </c>
      <c r="Q289" s="21"/>
      <c r="R289" s="21"/>
      <c r="S289" s="22" t="n">
        <f aca="false">P289+(Q289*0.05)+(R289/240)</f>
        <v>60830</v>
      </c>
      <c r="T289" s="22" t="n">
        <f aca="false">J289*O289</f>
        <v>60830</v>
      </c>
      <c r="U289" s="22" t="n">
        <f aca="false">S289-T289</f>
        <v>0</v>
      </c>
      <c r="V289" s="23"/>
    </row>
    <row r="290" customFormat="false" ht="14.2" hidden="false" customHeight="false" outlineLevel="0" collapsed="false">
      <c r="A290" s="13" t="n">
        <v>289</v>
      </c>
      <c r="B290" s="12" t="s">
        <v>22</v>
      </c>
      <c r="C290" s="13" t="s">
        <v>23</v>
      </c>
      <c r="D290" s="12" t="n">
        <v>14</v>
      </c>
      <c r="E290" s="14" t="n">
        <v>1749</v>
      </c>
      <c r="F290" s="14" t="s">
        <v>40</v>
      </c>
      <c r="G290" s="15" t="s">
        <v>205</v>
      </c>
      <c r="H290" s="15" t="s">
        <v>26</v>
      </c>
      <c r="I290" s="16" t="s">
        <v>29</v>
      </c>
      <c r="J290" s="17" t="n">
        <v>25</v>
      </c>
      <c r="K290" s="18" t="s">
        <v>28</v>
      </c>
      <c r="L290" s="17"/>
      <c r="M290" s="17" t="n">
        <v>50</v>
      </c>
      <c r="N290" s="19"/>
      <c r="O290" s="20" t="n">
        <f aca="false">L290+(0.05*M290)+(N290/240)</f>
        <v>2.5</v>
      </c>
      <c r="P290" s="21" t="n">
        <v>67</v>
      </c>
      <c r="Q290" s="21" t="n">
        <v>10</v>
      </c>
      <c r="R290" s="21"/>
      <c r="S290" s="22" t="n">
        <f aca="false">P290+(Q290*0.05)+(R290/240)</f>
        <v>67.5</v>
      </c>
      <c r="T290" s="22" t="n">
        <f aca="false">J290*O290</f>
        <v>62.5</v>
      </c>
      <c r="U290" s="22" t="n">
        <f aca="false">S290-T290</f>
        <v>5</v>
      </c>
      <c r="V290" s="23" t="s">
        <v>31</v>
      </c>
    </row>
    <row r="291" customFormat="false" ht="13.8" hidden="false" customHeight="false" outlineLevel="0" collapsed="false">
      <c r="A291" s="13" t="n">
        <v>290</v>
      </c>
      <c r="B291" s="12" t="s">
        <v>22</v>
      </c>
      <c r="C291" s="13" t="s">
        <v>23</v>
      </c>
      <c r="D291" s="12" t="n">
        <v>14</v>
      </c>
      <c r="E291" s="14" t="n">
        <v>1749</v>
      </c>
      <c r="F291" s="14" t="s">
        <v>40</v>
      </c>
      <c r="G291" s="15" t="s">
        <v>205</v>
      </c>
      <c r="H291" s="15" t="s">
        <v>26</v>
      </c>
      <c r="I291" s="16" t="s">
        <v>32</v>
      </c>
      <c r="J291" s="17" t="n">
        <v>2020</v>
      </c>
      <c r="K291" s="18" t="s">
        <v>28</v>
      </c>
      <c r="L291" s="17"/>
      <c r="M291" s="17" t="n">
        <v>14</v>
      </c>
      <c r="N291" s="19"/>
      <c r="O291" s="20" t="n">
        <f aca="false">L291+(0.05*M291)+(N291/240)</f>
        <v>0.7</v>
      </c>
      <c r="P291" s="21" t="n">
        <v>1414</v>
      </c>
      <c r="Q291" s="21"/>
      <c r="R291" s="21"/>
      <c r="S291" s="22" t="n">
        <f aca="false">P291+(Q291*0.05)+(R291/240)</f>
        <v>1414</v>
      </c>
      <c r="T291" s="22" t="n">
        <f aca="false">J291*O291</f>
        <v>1414</v>
      </c>
      <c r="U291" s="22" t="n">
        <f aca="false">S291-T291</f>
        <v>0</v>
      </c>
      <c r="V291" s="23"/>
    </row>
    <row r="292" customFormat="false" ht="13.8" hidden="false" customHeight="false" outlineLevel="0" collapsed="false">
      <c r="A292" s="13" t="n">
        <v>291</v>
      </c>
      <c r="B292" s="12" t="s">
        <v>22</v>
      </c>
      <c r="C292" s="13" t="s">
        <v>23</v>
      </c>
      <c r="D292" s="12" t="n">
        <v>14</v>
      </c>
      <c r="E292" s="14" t="n">
        <v>1749</v>
      </c>
      <c r="F292" s="14" t="s">
        <v>40</v>
      </c>
      <c r="G292" s="15" t="s">
        <v>205</v>
      </c>
      <c r="H292" s="15" t="s">
        <v>26</v>
      </c>
      <c r="I292" s="16" t="s">
        <v>50</v>
      </c>
      <c r="J292" s="17" t="n">
        <v>2021</v>
      </c>
      <c r="K292" s="18" t="s">
        <v>28</v>
      </c>
      <c r="L292" s="17"/>
      <c r="M292" s="17" t="n">
        <v>15</v>
      </c>
      <c r="N292" s="19"/>
      <c r="O292" s="20"/>
      <c r="P292" s="21" t="n">
        <v>1414</v>
      </c>
      <c r="Q292" s="21"/>
      <c r="R292" s="21"/>
      <c r="S292" s="22"/>
      <c r="T292" s="22"/>
      <c r="U292" s="22"/>
      <c r="V292" s="23"/>
    </row>
    <row r="293" customFormat="false" ht="13.8" hidden="false" customHeight="false" outlineLevel="0" collapsed="false">
      <c r="A293" s="13" t="n">
        <v>292</v>
      </c>
      <c r="B293" s="12" t="s">
        <v>22</v>
      </c>
      <c r="C293" s="13" t="s">
        <v>23</v>
      </c>
      <c r="D293" s="12" t="n">
        <v>14</v>
      </c>
      <c r="E293" s="14" t="n">
        <v>1749</v>
      </c>
      <c r="F293" s="14" t="s">
        <v>40</v>
      </c>
      <c r="G293" s="15" t="s">
        <v>200</v>
      </c>
      <c r="H293" s="15" t="s">
        <v>26</v>
      </c>
      <c r="I293" s="16" t="s">
        <v>29</v>
      </c>
      <c r="J293" s="17" t="n">
        <v>805</v>
      </c>
      <c r="K293" s="18" t="s">
        <v>28</v>
      </c>
      <c r="L293" s="17"/>
      <c r="M293" s="17" t="n">
        <v>5</v>
      </c>
      <c r="N293" s="19"/>
      <c r="O293" s="20" t="n">
        <f aca="false">L293+(0.05*M293)+(N293/240)</f>
        <v>0.25</v>
      </c>
      <c r="P293" s="21" t="n">
        <v>201</v>
      </c>
      <c r="Q293" s="21" t="n">
        <v>5</v>
      </c>
      <c r="R293" s="21"/>
      <c r="S293" s="22" t="n">
        <f aca="false">P293+(Q293*0.05)+(R293/240)</f>
        <v>201.25</v>
      </c>
      <c r="T293" s="22" t="n">
        <f aca="false">J293*O293</f>
        <v>201.25</v>
      </c>
      <c r="U293" s="22" t="n">
        <f aca="false">S293-T293</f>
        <v>0</v>
      </c>
      <c r="V293" s="23"/>
    </row>
    <row r="294" customFormat="false" ht="13.8" hidden="false" customHeight="false" outlineLevel="0" collapsed="false">
      <c r="A294" s="13" t="n">
        <v>293</v>
      </c>
      <c r="B294" s="12" t="s">
        <v>22</v>
      </c>
      <c r="C294" s="13" t="s">
        <v>23</v>
      </c>
      <c r="D294" s="12" t="n">
        <v>14</v>
      </c>
      <c r="E294" s="14" t="n">
        <v>1749</v>
      </c>
      <c r="F294" s="14" t="s">
        <v>40</v>
      </c>
      <c r="G294" s="15" t="s">
        <v>200</v>
      </c>
      <c r="H294" s="15" t="s">
        <v>26</v>
      </c>
      <c r="I294" s="16" t="s">
        <v>32</v>
      </c>
      <c r="J294" s="17" t="n">
        <v>1</v>
      </c>
      <c r="K294" s="18" t="s">
        <v>46</v>
      </c>
      <c r="L294" s="17" t="n">
        <v>2430</v>
      </c>
      <c r="M294" s="17"/>
      <c r="N294" s="19"/>
      <c r="O294" s="20" t="n">
        <f aca="false">L294+(0.05*M294)+(N294/240)</f>
        <v>2430</v>
      </c>
      <c r="P294" s="21" t="n">
        <v>2430</v>
      </c>
      <c r="Q294" s="21"/>
      <c r="R294" s="21"/>
      <c r="S294" s="22" t="n">
        <f aca="false">P294+(Q294*0.05)+(R294/240)</f>
        <v>2430</v>
      </c>
      <c r="T294" s="22" t="n">
        <f aca="false">J294*O294</f>
        <v>2430</v>
      </c>
      <c r="U294" s="22" t="n">
        <f aca="false">S294-T294</f>
        <v>0</v>
      </c>
      <c r="V294" s="23"/>
    </row>
    <row r="295" customFormat="false" ht="13.8" hidden="false" customHeight="false" outlineLevel="0" collapsed="false">
      <c r="A295" s="13" t="n">
        <v>294</v>
      </c>
      <c r="B295" s="12" t="s">
        <v>22</v>
      </c>
      <c r="C295" s="13" t="s">
        <v>23</v>
      </c>
      <c r="D295" s="12" t="n">
        <v>14</v>
      </c>
      <c r="E295" s="14" t="n">
        <v>1749</v>
      </c>
      <c r="F295" s="14" t="s">
        <v>40</v>
      </c>
      <c r="G295" s="15" t="s">
        <v>201</v>
      </c>
      <c r="H295" s="15" t="s">
        <v>26</v>
      </c>
      <c r="I295" s="16" t="s">
        <v>32</v>
      </c>
      <c r="J295" s="17" t="n">
        <v>148</v>
      </c>
      <c r="K295" s="18" t="s">
        <v>28</v>
      </c>
      <c r="L295" s="17" t="n">
        <v>5</v>
      </c>
      <c r="M295" s="17"/>
      <c r="N295" s="19"/>
      <c r="O295" s="20" t="n">
        <f aca="false">L295+(0.05*M295)+(N295/240)</f>
        <v>5</v>
      </c>
      <c r="P295" s="21" t="n">
        <v>740</v>
      </c>
      <c r="Q295" s="21"/>
      <c r="R295" s="21"/>
      <c r="S295" s="22" t="n">
        <f aca="false">P295+(Q295*0.05)+(R295/240)</f>
        <v>740</v>
      </c>
      <c r="T295" s="22" t="n">
        <f aca="false">J295*O295</f>
        <v>740</v>
      </c>
      <c r="U295" s="22" t="n">
        <f aca="false">S295-T295</f>
        <v>0</v>
      </c>
      <c r="V295" s="23"/>
    </row>
    <row r="296" customFormat="false" ht="13.8" hidden="false" customHeight="false" outlineLevel="0" collapsed="false">
      <c r="A296" s="13" t="n">
        <v>295</v>
      </c>
      <c r="B296" s="12" t="s">
        <v>22</v>
      </c>
      <c r="C296" s="13" t="s">
        <v>23</v>
      </c>
      <c r="D296" s="12" t="n">
        <v>14</v>
      </c>
      <c r="E296" s="14" t="n">
        <v>1749</v>
      </c>
      <c r="F296" s="14" t="s">
        <v>40</v>
      </c>
      <c r="G296" s="15" t="s">
        <v>201</v>
      </c>
      <c r="H296" s="15" t="s">
        <v>26</v>
      </c>
      <c r="I296" s="16" t="s">
        <v>32</v>
      </c>
      <c r="J296" s="17" t="n">
        <v>1</v>
      </c>
      <c r="K296" s="18" t="s">
        <v>46</v>
      </c>
      <c r="L296" s="17" t="n">
        <v>68</v>
      </c>
      <c r="M296" s="17"/>
      <c r="N296" s="19"/>
      <c r="O296" s="20" t="n">
        <f aca="false">L296+(0.05*M296)+(N296/240)</f>
        <v>68</v>
      </c>
      <c r="P296" s="21" t="n">
        <v>68</v>
      </c>
      <c r="Q296" s="21"/>
      <c r="R296" s="21"/>
      <c r="S296" s="22" t="n">
        <f aca="false">P296+(Q296*0.05)+(R296/240)</f>
        <v>68</v>
      </c>
      <c r="T296" s="22" t="n">
        <f aca="false">J296*O296</f>
        <v>68</v>
      </c>
      <c r="U296" s="22" t="n">
        <f aca="false">S296-T296</f>
        <v>0</v>
      </c>
      <c r="V296" s="23"/>
    </row>
    <row r="297" customFormat="false" ht="13.8" hidden="false" customHeight="false" outlineLevel="0" collapsed="false">
      <c r="A297" s="13" t="n">
        <v>296</v>
      </c>
      <c r="B297" s="12" t="s">
        <v>22</v>
      </c>
      <c r="C297" s="13" t="s">
        <v>23</v>
      </c>
      <c r="D297" s="12" t="n">
        <v>14</v>
      </c>
      <c r="E297" s="14" t="n">
        <v>1749</v>
      </c>
      <c r="F297" s="14" t="s">
        <v>40</v>
      </c>
      <c r="G297" s="15" t="s">
        <v>206</v>
      </c>
      <c r="H297" s="15" t="s">
        <v>26</v>
      </c>
      <c r="I297" s="16" t="s">
        <v>29</v>
      </c>
      <c r="J297" s="17" t="n">
        <v>807</v>
      </c>
      <c r="K297" s="18" t="s">
        <v>28</v>
      </c>
      <c r="L297" s="17" t="n">
        <v>5</v>
      </c>
      <c r="M297" s="17"/>
      <c r="N297" s="19"/>
      <c r="O297" s="20" t="n">
        <f aca="false">L297+(0.05*M297)+(N297/240)</f>
        <v>5</v>
      </c>
      <c r="P297" s="21" t="n">
        <v>4035</v>
      </c>
      <c r="Q297" s="21"/>
      <c r="R297" s="21"/>
      <c r="S297" s="22" t="n">
        <f aca="false">P297+(Q297*0.05)+(R297/240)</f>
        <v>4035</v>
      </c>
      <c r="T297" s="22" t="n">
        <f aca="false">J297*O297</f>
        <v>4035</v>
      </c>
      <c r="U297" s="22" t="n">
        <f aca="false">S297-T297</f>
        <v>0</v>
      </c>
      <c r="V297" s="23"/>
    </row>
    <row r="298" customFormat="false" ht="14.2" hidden="false" customHeight="false" outlineLevel="0" collapsed="false">
      <c r="A298" s="13" t="n">
        <v>297</v>
      </c>
      <c r="B298" s="12" t="s">
        <v>22</v>
      </c>
      <c r="C298" s="13" t="s">
        <v>23</v>
      </c>
      <c r="D298" s="12" t="n">
        <v>14</v>
      </c>
      <c r="E298" s="14" t="n">
        <v>1749</v>
      </c>
      <c r="F298" s="14" t="s">
        <v>40</v>
      </c>
      <c r="G298" s="15" t="s">
        <v>202</v>
      </c>
      <c r="H298" s="15" t="s">
        <v>26</v>
      </c>
      <c r="I298" s="16" t="s">
        <v>29</v>
      </c>
      <c r="J298" s="17" t="n">
        <v>3760</v>
      </c>
      <c r="K298" s="18" t="s">
        <v>28</v>
      </c>
      <c r="L298" s="17"/>
      <c r="M298" s="17" t="n">
        <v>50</v>
      </c>
      <c r="N298" s="19"/>
      <c r="O298" s="20" t="n">
        <f aca="false">L298+(0.05*M298)+(N298/240)</f>
        <v>2.5</v>
      </c>
      <c r="P298" s="21" t="n">
        <v>5400</v>
      </c>
      <c r="Q298" s="21"/>
      <c r="R298" s="21"/>
      <c r="S298" s="22" t="n">
        <f aca="false">P298+(Q298*0.05)+(R298/240)</f>
        <v>5400</v>
      </c>
      <c r="T298" s="22" t="n">
        <f aca="false">J298*O298</f>
        <v>9400</v>
      </c>
      <c r="U298" s="22" t="n">
        <f aca="false">S298-T298</f>
        <v>-4000</v>
      </c>
      <c r="V298" s="23" t="s">
        <v>31</v>
      </c>
    </row>
    <row r="299" customFormat="false" ht="13.8" hidden="false" customHeight="false" outlineLevel="0" collapsed="false">
      <c r="A299" s="13" t="n">
        <v>298</v>
      </c>
      <c r="B299" s="12" t="s">
        <v>22</v>
      </c>
      <c r="C299" s="13" t="s">
        <v>23</v>
      </c>
      <c r="D299" s="12" t="n">
        <v>14</v>
      </c>
      <c r="E299" s="14" t="n">
        <v>1749</v>
      </c>
      <c r="F299" s="14" t="s">
        <v>40</v>
      </c>
      <c r="G299" s="15" t="s">
        <v>202</v>
      </c>
      <c r="H299" s="15" t="s">
        <v>26</v>
      </c>
      <c r="I299" s="16" t="s">
        <v>32</v>
      </c>
      <c r="J299" s="17" t="n">
        <v>85</v>
      </c>
      <c r="K299" s="18" t="s">
        <v>28</v>
      </c>
      <c r="L299" s="17"/>
      <c r="M299" s="17" t="n">
        <v>30</v>
      </c>
      <c r="N299" s="19"/>
      <c r="O299" s="20" t="n">
        <f aca="false">L299+(0.05*M299)+(N299/240)</f>
        <v>1.5</v>
      </c>
      <c r="P299" s="21" t="n">
        <v>127</v>
      </c>
      <c r="Q299" s="21" t="n">
        <v>10</v>
      </c>
      <c r="R299" s="21"/>
      <c r="S299" s="22" t="n">
        <f aca="false">P299+(Q299*0.05)+(R299/240)</f>
        <v>127.5</v>
      </c>
      <c r="T299" s="22" t="n">
        <f aca="false">J299*O299</f>
        <v>127.5</v>
      </c>
      <c r="U299" s="22" t="n">
        <f aca="false">S299-T299</f>
        <v>0</v>
      </c>
      <c r="V299" s="23"/>
    </row>
    <row r="300" customFormat="false" ht="13.8" hidden="false" customHeight="false" outlineLevel="0" collapsed="false">
      <c r="A300" s="13" t="n">
        <v>299</v>
      </c>
      <c r="B300" s="12" t="s">
        <v>22</v>
      </c>
      <c r="C300" s="13" t="s">
        <v>23</v>
      </c>
      <c r="D300" s="12" t="n">
        <v>14</v>
      </c>
      <c r="E300" s="14" t="n">
        <v>1749</v>
      </c>
      <c r="F300" s="14" t="s">
        <v>40</v>
      </c>
      <c r="G300" s="15" t="s">
        <v>202</v>
      </c>
      <c r="H300" s="15" t="s">
        <v>26</v>
      </c>
      <c r="I300" s="16" t="s">
        <v>186</v>
      </c>
      <c r="J300" s="17" t="n">
        <v>25</v>
      </c>
      <c r="K300" s="18" t="s">
        <v>28</v>
      </c>
      <c r="L300" s="17"/>
      <c r="M300" s="17" t="n">
        <v>40</v>
      </c>
      <c r="N300" s="19"/>
      <c r="O300" s="20" t="n">
        <f aca="false">L300+(0.05*M300)+(N300/240)</f>
        <v>2</v>
      </c>
      <c r="P300" s="21" t="n">
        <v>50</v>
      </c>
      <c r="Q300" s="21"/>
      <c r="R300" s="21"/>
      <c r="S300" s="22" t="n">
        <f aca="false">P300+(Q300*0.05)+(R300/240)</f>
        <v>50</v>
      </c>
      <c r="T300" s="22" t="n">
        <f aca="false">J300*O300</f>
        <v>50</v>
      </c>
      <c r="U300" s="22" t="n">
        <f aca="false">S300-T300</f>
        <v>0</v>
      </c>
      <c r="V300" s="23"/>
    </row>
    <row r="301" customFormat="false" ht="13.8" hidden="false" customHeight="false" outlineLevel="0" collapsed="false">
      <c r="A301" s="13" t="n">
        <v>300</v>
      </c>
      <c r="B301" s="12" t="s">
        <v>22</v>
      </c>
      <c r="C301" s="13" t="s">
        <v>23</v>
      </c>
      <c r="D301" s="12" t="n">
        <v>14</v>
      </c>
      <c r="E301" s="14" t="n">
        <v>1749</v>
      </c>
      <c r="F301" s="14" t="s">
        <v>40</v>
      </c>
      <c r="G301" s="15" t="s">
        <v>203</v>
      </c>
      <c r="H301" s="15" t="s">
        <v>26</v>
      </c>
      <c r="I301" s="16" t="s">
        <v>29</v>
      </c>
      <c r="J301" s="17" t="n">
        <v>210</v>
      </c>
      <c r="K301" s="18" t="s">
        <v>28</v>
      </c>
      <c r="L301" s="17"/>
      <c r="M301" s="17" t="n">
        <v>20</v>
      </c>
      <c r="N301" s="19"/>
      <c r="O301" s="20" t="n">
        <f aca="false">L301+(0.05*M301)+(N301/240)</f>
        <v>1</v>
      </c>
      <c r="P301" s="21" t="n">
        <v>210</v>
      </c>
      <c r="Q301" s="21"/>
      <c r="R301" s="21"/>
      <c r="S301" s="22" t="n">
        <f aca="false">P301+(Q301*0.05)+(R301/240)</f>
        <v>210</v>
      </c>
      <c r="T301" s="22" t="n">
        <f aca="false">J301*O301</f>
        <v>210</v>
      </c>
      <c r="U301" s="22" t="n">
        <f aca="false">S301-T301</f>
        <v>0</v>
      </c>
      <c r="V301" s="23"/>
    </row>
    <row r="302" customFormat="false" ht="13.8" hidden="false" customHeight="false" outlineLevel="0" collapsed="false">
      <c r="A302" s="13" t="n">
        <v>301</v>
      </c>
      <c r="B302" s="12" t="s">
        <v>22</v>
      </c>
      <c r="C302" s="13" t="s">
        <v>23</v>
      </c>
      <c r="D302" s="12" t="n">
        <v>14</v>
      </c>
      <c r="E302" s="14" t="n">
        <v>1749</v>
      </c>
      <c r="F302" s="14" t="s">
        <v>40</v>
      </c>
      <c r="G302" s="15" t="s">
        <v>207</v>
      </c>
      <c r="H302" s="15" t="s">
        <v>26</v>
      </c>
      <c r="I302" s="16" t="s">
        <v>29</v>
      </c>
      <c r="J302" s="17" t="n">
        <v>4</v>
      </c>
      <c r="K302" s="18" t="s">
        <v>176</v>
      </c>
      <c r="L302" s="17" t="n">
        <v>20</v>
      </c>
      <c r="M302" s="17"/>
      <c r="N302" s="19"/>
      <c r="O302" s="20" t="n">
        <f aca="false">L302+(0.05*M302)+(N302/240)</f>
        <v>20</v>
      </c>
      <c r="P302" s="21" t="n">
        <v>80</v>
      </c>
      <c r="Q302" s="21"/>
      <c r="R302" s="21"/>
      <c r="S302" s="22" t="n">
        <f aca="false">P302+(Q302*0.05)+(R302/240)</f>
        <v>80</v>
      </c>
      <c r="T302" s="22" t="n">
        <f aca="false">J302*O302</f>
        <v>80</v>
      </c>
      <c r="U302" s="22" t="n">
        <f aca="false">S302-T302</f>
        <v>0</v>
      </c>
      <c r="V302" s="23"/>
    </row>
    <row r="303" customFormat="false" ht="13.8" hidden="false" customHeight="false" outlineLevel="0" collapsed="false">
      <c r="A303" s="13" t="n">
        <v>302</v>
      </c>
      <c r="B303" s="12" t="s">
        <v>22</v>
      </c>
      <c r="C303" s="13" t="s">
        <v>23</v>
      </c>
      <c r="D303" s="12" t="n">
        <v>14</v>
      </c>
      <c r="E303" s="14" t="n">
        <v>1749</v>
      </c>
      <c r="F303" s="14" t="s">
        <v>40</v>
      </c>
      <c r="G303" s="15" t="s">
        <v>207</v>
      </c>
      <c r="H303" s="15" t="s">
        <v>26</v>
      </c>
      <c r="I303" s="16" t="s">
        <v>29</v>
      </c>
      <c r="J303" s="17" t="n">
        <v>169.5</v>
      </c>
      <c r="K303" s="18" t="s">
        <v>148</v>
      </c>
      <c r="L303" s="17" t="n">
        <v>15</v>
      </c>
      <c r="M303" s="17"/>
      <c r="N303" s="19"/>
      <c r="O303" s="20" t="n">
        <f aca="false">L303+(0.05*M303)+(N303/240)</f>
        <v>15</v>
      </c>
      <c r="P303" s="21" t="n">
        <v>2542</v>
      </c>
      <c r="Q303" s="21" t="n">
        <v>10</v>
      </c>
      <c r="R303" s="21"/>
      <c r="S303" s="22" t="n">
        <f aca="false">P303+(Q303*0.05)+(R303/240)</f>
        <v>2542.5</v>
      </c>
      <c r="T303" s="22" t="n">
        <f aca="false">J303*O303</f>
        <v>2542.5</v>
      </c>
      <c r="U303" s="22" t="n">
        <f aca="false">S303-T303</f>
        <v>0</v>
      </c>
      <c r="V303" s="23"/>
    </row>
    <row r="304" customFormat="false" ht="13.8" hidden="false" customHeight="false" outlineLevel="0" collapsed="false">
      <c r="A304" s="13" t="n">
        <v>303</v>
      </c>
      <c r="B304" s="12" t="s">
        <v>22</v>
      </c>
      <c r="C304" s="13" t="s">
        <v>23</v>
      </c>
      <c r="D304" s="12" t="n">
        <v>14</v>
      </c>
      <c r="E304" s="14" t="n">
        <v>1749</v>
      </c>
      <c r="F304" s="14" t="s">
        <v>40</v>
      </c>
      <c r="G304" s="15" t="s">
        <v>207</v>
      </c>
      <c r="H304" s="15" t="s">
        <v>26</v>
      </c>
      <c r="I304" s="16" t="s">
        <v>32</v>
      </c>
      <c r="J304" s="17" t="n">
        <v>1</v>
      </c>
      <c r="K304" s="18" t="s">
        <v>46</v>
      </c>
      <c r="L304" s="17" t="n">
        <v>40</v>
      </c>
      <c r="M304" s="17" t="n">
        <v>2</v>
      </c>
      <c r="N304" s="19"/>
      <c r="O304" s="20" t="n">
        <f aca="false">L304+(0.05*M304)+(N304/240)</f>
        <v>40.1</v>
      </c>
      <c r="P304" s="21" t="n">
        <v>40</v>
      </c>
      <c r="Q304" s="21" t="n">
        <v>2</v>
      </c>
      <c r="R304" s="21"/>
      <c r="S304" s="22" t="n">
        <f aca="false">P304+(Q304*0.05)+(R304/240)</f>
        <v>40.1</v>
      </c>
      <c r="T304" s="22" t="n">
        <f aca="false">J304*O304</f>
        <v>40.1</v>
      </c>
      <c r="U304" s="22" t="n">
        <f aca="false">S304-T304</f>
        <v>0</v>
      </c>
      <c r="V304" s="23"/>
    </row>
    <row r="305" customFormat="false" ht="13.8" hidden="false" customHeight="false" outlineLevel="0" collapsed="false">
      <c r="A305" s="13" t="n">
        <v>304</v>
      </c>
      <c r="B305" s="12" t="s">
        <v>22</v>
      </c>
      <c r="C305" s="13" t="s">
        <v>23</v>
      </c>
      <c r="D305" s="12" t="n">
        <v>14</v>
      </c>
      <c r="E305" s="14" t="n">
        <v>1749</v>
      </c>
      <c r="F305" s="14" t="s">
        <v>40</v>
      </c>
      <c r="G305" s="16" t="s">
        <v>208</v>
      </c>
      <c r="H305" s="15" t="s">
        <v>26</v>
      </c>
      <c r="I305" s="16" t="s">
        <v>32</v>
      </c>
      <c r="J305" s="17" t="n">
        <v>1</v>
      </c>
      <c r="K305" s="18" t="s">
        <v>46</v>
      </c>
      <c r="L305" s="17" t="n">
        <v>70</v>
      </c>
      <c r="M305" s="17"/>
      <c r="N305" s="19"/>
      <c r="O305" s="20" t="n">
        <f aca="false">L305+(0.05*M305)+(N305/240)</f>
        <v>70</v>
      </c>
      <c r="P305" s="21" t="n">
        <v>70</v>
      </c>
      <c r="Q305" s="21"/>
      <c r="R305" s="21"/>
      <c r="S305" s="22" t="n">
        <f aca="false">P305+(Q305*0.05)+(R305/240)</f>
        <v>70</v>
      </c>
      <c r="T305" s="22" t="n">
        <f aca="false">J305*O305</f>
        <v>70</v>
      </c>
      <c r="U305" s="22" t="n">
        <f aca="false">S305-T305</f>
        <v>0</v>
      </c>
      <c r="V305" s="23"/>
    </row>
    <row r="306" customFormat="false" ht="13.8" hidden="false" customHeight="false" outlineLevel="0" collapsed="false">
      <c r="A306" s="13" t="n">
        <v>305</v>
      </c>
      <c r="B306" s="12" t="s">
        <v>22</v>
      </c>
      <c r="C306" s="13" t="s">
        <v>23</v>
      </c>
      <c r="D306" s="12" t="n">
        <v>15</v>
      </c>
      <c r="E306" s="14" t="n">
        <v>1749</v>
      </c>
      <c r="F306" s="14" t="s">
        <v>24</v>
      </c>
      <c r="G306" s="15" t="s">
        <v>209</v>
      </c>
      <c r="H306" s="15" t="s">
        <v>26</v>
      </c>
      <c r="I306" s="16" t="s">
        <v>32</v>
      </c>
      <c r="J306" s="17" t="n">
        <v>1</v>
      </c>
      <c r="K306" s="18" t="s">
        <v>46</v>
      </c>
      <c r="L306" s="17" t="n">
        <v>10</v>
      </c>
      <c r="M306" s="17"/>
      <c r="N306" s="19"/>
      <c r="O306" s="20" t="n">
        <f aca="false">L306+(0.05*M306)+(N306/240)</f>
        <v>10</v>
      </c>
      <c r="P306" s="21" t="n">
        <v>10</v>
      </c>
      <c r="Q306" s="21"/>
      <c r="R306" s="21"/>
      <c r="S306" s="22" t="n">
        <f aca="false">P306+(Q306*0.05)+(R306/240)</f>
        <v>10</v>
      </c>
      <c r="T306" s="22" t="n">
        <f aca="false">J306*O306</f>
        <v>10</v>
      </c>
      <c r="U306" s="22" t="n">
        <f aca="false">S306-T306</f>
        <v>0</v>
      </c>
      <c r="V306" s="23"/>
    </row>
    <row r="307" customFormat="false" ht="13.8" hidden="false" customHeight="false" outlineLevel="0" collapsed="false">
      <c r="A307" s="13" t="n">
        <v>306</v>
      </c>
      <c r="B307" s="12" t="s">
        <v>22</v>
      </c>
      <c r="C307" s="13" t="s">
        <v>23</v>
      </c>
      <c r="D307" s="12" t="n">
        <v>15</v>
      </c>
      <c r="E307" s="14" t="n">
        <v>1749</v>
      </c>
      <c r="F307" s="14" t="s">
        <v>24</v>
      </c>
      <c r="G307" s="15" t="s">
        <v>210</v>
      </c>
      <c r="H307" s="15" t="s">
        <v>26</v>
      </c>
      <c r="I307" s="16" t="s">
        <v>29</v>
      </c>
      <c r="J307" s="17" t="n">
        <v>2810</v>
      </c>
      <c r="K307" s="18" t="s">
        <v>28</v>
      </c>
      <c r="L307" s="17"/>
      <c r="M307" s="17" t="n">
        <v>15</v>
      </c>
      <c r="N307" s="19"/>
      <c r="O307" s="20" t="n">
        <f aca="false">L307+(0.05*M307)+(N307/240)</f>
        <v>0.75</v>
      </c>
      <c r="P307" s="21" t="n">
        <v>2107</v>
      </c>
      <c r="Q307" s="21" t="n">
        <v>10</v>
      </c>
      <c r="R307" s="21"/>
      <c r="S307" s="22" t="n">
        <f aca="false">P307+(Q307*0.05)+(R307/240)</f>
        <v>2107.5</v>
      </c>
      <c r="T307" s="22" t="n">
        <f aca="false">J307*O307</f>
        <v>2107.5</v>
      </c>
      <c r="U307" s="22" t="n">
        <f aca="false">S307-T307</f>
        <v>0</v>
      </c>
      <c r="V307" s="23"/>
    </row>
    <row r="308" customFormat="false" ht="14.2" hidden="false" customHeight="false" outlineLevel="0" collapsed="false">
      <c r="A308" s="13" t="n">
        <v>307</v>
      </c>
      <c r="B308" s="12" t="s">
        <v>22</v>
      </c>
      <c r="C308" s="13" t="s">
        <v>23</v>
      </c>
      <c r="D308" s="12" t="n">
        <v>15</v>
      </c>
      <c r="E308" s="14" t="n">
        <v>1749</v>
      </c>
      <c r="F308" s="14" t="s">
        <v>24</v>
      </c>
      <c r="G308" s="15" t="s">
        <v>211</v>
      </c>
      <c r="H308" s="15" t="s">
        <v>26</v>
      </c>
      <c r="I308" s="16" t="s">
        <v>27</v>
      </c>
      <c r="J308" s="17" t="n">
        <v>1165.5</v>
      </c>
      <c r="K308" s="18" t="s">
        <v>28</v>
      </c>
      <c r="L308" s="17"/>
      <c r="M308" s="17" t="n">
        <v>15</v>
      </c>
      <c r="N308" s="19"/>
      <c r="O308" s="20" t="n">
        <f aca="false">L308+(0.05*M308)+(N308/240)</f>
        <v>0.75</v>
      </c>
      <c r="P308" s="21" t="n">
        <v>874</v>
      </c>
      <c r="Q308" s="21" t="n">
        <v>2</v>
      </c>
      <c r="R308" s="21"/>
      <c r="S308" s="22" t="n">
        <f aca="false">P308+(Q308*0.05)+(R308/240)</f>
        <v>874.1</v>
      </c>
      <c r="T308" s="22" t="n">
        <f aca="false">J308*O308</f>
        <v>874.125</v>
      </c>
      <c r="U308" s="22" t="n">
        <f aca="false">S308-T308</f>
        <v>-0.0249999999999773</v>
      </c>
      <c r="V308" s="23" t="s">
        <v>114</v>
      </c>
    </row>
    <row r="309" customFormat="false" ht="13.8" hidden="false" customHeight="false" outlineLevel="0" collapsed="false">
      <c r="A309" s="13" t="n">
        <v>308</v>
      </c>
      <c r="B309" s="12" t="s">
        <v>22</v>
      </c>
      <c r="C309" s="13" t="s">
        <v>23</v>
      </c>
      <c r="D309" s="12" t="n">
        <v>15</v>
      </c>
      <c r="E309" s="14" t="n">
        <v>1749</v>
      </c>
      <c r="F309" s="14" t="s">
        <v>24</v>
      </c>
      <c r="G309" s="15" t="s">
        <v>211</v>
      </c>
      <c r="H309" s="15" t="s">
        <v>26</v>
      </c>
      <c r="I309" s="16" t="s">
        <v>30</v>
      </c>
      <c r="J309" s="17" t="n">
        <v>1</v>
      </c>
      <c r="K309" s="18" t="s">
        <v>46</v>
      </c>
      <c r="L309" s="17" t="n">
        <v>72</v>
      </c>
      <c r="M309" s="17"/>
      <c r="N309" s="19"/>
      <c r="O309" s="20" t="n">
        <f aca="false">L309+(0.05*M309)+(N309/240)</f>
        <v>72</v>
      </c>
      <c r="P309" s="21" t="n">
        <v>72</v>
      </c>
      <c r="Q309" s="21"/>
      <c r="R309" s="21"/>
      <c r="S309" s="22" t="n">
        <f aca="false">P309+(Q309*0.05)+(R309/240)</f>
        <v>72</v>
      </c>
      <c r="T309" s="22" t="n">
        <f aca="false">J309*O309</f>
        <v>72</v>
      </c>
      <c r="U309" s="22" t="n">
        <f aca="false">S309-T309</f>
        <v>0</v>
      </c>
      <c r="V309" s="23"/>
    </row>
    <row r="310" customFormat="false" ht="13.8" hidden="false" customHeight="false" outlineLevel="0" collapsed="false">
      <c r="A310" s="13" t="n">
        <v>309</v>
      </c>
      <c r="B310" s="12" t="s">
        <v>22</v>
      </c>
      <c r="C310" s="13" t="s">
        <v>23</v>
      </c>
      <c r="D310" s="12" t="n">
        <v>15</v>
      </c>
      <c r="E310" s="14" t="n">
        <v>1749</v>
      </c>
      <c r="F310" s="14" t="s">
        <v>24</v>
      </c>
      <c r="G310" s="15" t="s">
        <v>211</v>
      </c>
      <c r="H310" s="15" t="s">
        <v>26</v>
      </c>
      <c r="I310" s="16" t="s">
        <v>32</v>
      </c>
      <c r="J310" s="17" t="n">
        <v>1</v>
      </c>
      <c r="K310" s="18" t="s">
        <v>46</v>
      </c>
      <c r="L310" s="17" t="n">
        <v>775</v>
      </c>
      <c r="M310" s="17"/>
      <c r="N310" s="19"/>
      <c r="O310" s="20" t="n">
        <f aca="false">L310+(0.05*M310)+(N310/240)</f>
        <v>775</v>
      </c>
      <c r="P310" s="21" t="n">
        <v>775</v>
      </c>
      <c r="Q310" s="21"/>
      <c r="R310" s="21"/>
      <c r="S310" s="22" t="n">
        <f aca="false">P310+(Q310*0.05)+(R310/240)</f>
        <v>775</v>
      </c>
      <c r="T310" s="22" t="n">
        <f aca="false">J310*O310</f>
        <v>775</v>
      </c>
      <c r="U310" s="22" t="n">
        <f aca="false">S310-T310</f>
        <v>0</v>
      </c>
      <c r="V310" s="23"/>
    </row>
    <row r="311" customFormat="false" ht="13.8" hidden="false" customHeight="false" outlineLevel="0" collapsed="false">
      <c r="A311" s="13" t="n">
        <v>310</v>
      </c>
      <c r="B311" s="12" t="s">
        <v>22</v>
      </c>
      <c r="C311" s="13" t="s">
        <v>23</v>
      </c>
      <c r="D311" s="12" t="n">
        <v>15</v>
      </c>
      <c r="E311" s="14" t="n">
        <v>1749</v>
      </c>
      <c r="F311" s="14" t="s">
        <v>24</v>
      </c>
      <c r="G311" s="15" t="s">
        <v>212</v>
      </c>
      <c r="H311" s="15" t="s">
        <v>26</v>
      </c>
      <c r="I311" s="16" t="s">
        <v>29</v>
      </c>
      <c r="J311" s="17" t="n">
        <v>287.5</v>
      </c>
      <c r="K311" s="18" t="s">
        <v>28</v>
      </c>
      <c r="L311" s="17"/>
      <c r="M311" s="17" t="n">
        <v>20</v>
      </c>
      <c r="N311" s="19"/>
      <c r="O311" s="20" t="n">
        <f aca="false">L311+(0.05*M311)+(N311/240)</f>
        <v>1</v>
      </c>
      <c r="P311" s="21" t="n">
        <v>287</v>
      </c>
      <c r="Q311" s="21" t="n">
        <v>10</v>
      </c>
      <c r="R311" s="21"/>
      <c r="S311" s="22" t="n">
        <f aca="false">P311+(Q311*0.05)+(R311/240)</f>
        <v>287.5</v>
      </c>
      <c r="T311" s="22" t="n">
        <f aca="false">J311*O311</f>
        <v>287.5</v>
      </c>
      <c r="U311" s="22" t="n">
        <f aca="false">S311-T311</f>
        <v>0</v>
      </c>
      <c r="V311" s="23"/>
    </row>
    <row r="312" customFormat="false" ht="13.8" hidden="false" customHeight="false" outlineLevel="0" collapsed="false">
      <c r="A312" s="13" t="n">
        <v>311</v>
      </c>
      <c r="B312" s="12" t="s">
        <v>22</v>
      </c>
      <c r="C312" s="13" t="s">
        <v>23</v>
      </c>
      <c r="D312" s="12" t="n">
        <v>15</v>
      </c>
      <c r="E312" s="14" t="n">
        <v>1749</v>
      </c>
      <c r="F312" s="14" t="s">
        <v>24</v>
      </c>
      <c r="G312" s="15" t="s">
        <v>213</v>
      </c>
      <c r="H312" s="15" t="s">
        <v>26</v>
      </c>
      <c r="I312" s="16" t="s">
        <v>32</v>
      </c>
      <c r="J312" s="17" t="n">
        <v>1</v>
      </c>
      <c r="K312" s="18" t="s">
        <v>46</v>
      </c>
      <c r="L312" s="17" t="n">
        <v>40</v>
      </c>
      <c r="M312" s="17"/>
      <c r="N312" s="19"/>
      <c r="O312" s="20" t="n">
        <f aca="false">L312+(0.05*M312)+(N312/240)</f>
        <v>40</v>
      </c>
      <c r="P312" s="21" t="n">
        <v>40</v>
      </c>
      <c r="Q312" s="21"/>
      <c r="R312" s="21"/>
      <c r="S312" s="22" t="n">
        <f aca="false">P312+(Q312*0.05)+(R312/240)</f>
        <v>40</v>
      </c>
      <c r="T312" s="22" t="n">
        <f aca="false">J312*O312</f>
        <v>40</v>
      </c>
      <c r="U312" s="22" t="n">
        <f aca="false">S312-T312</f>
        <v>0</v>
      </c>
      <c r="V312" s="23"/>
    </row>
    <row r="313" customFormat="false" ht="13.8" hidden="false" customHeight="false" outlineLevel="0" collapsed="false">
      <c r="A313" s="13" t="n">
        <v>312</v>
      </c>
      <c r="B313" s="12" t="s">
        <v>22</v>
      </c>
      <c r="C313" s="13" t="s">
        <v>23</v>
      </c>
      <c r="D313" s="12" t="n">
        <v>15</v>
      </c>
      <c r="E313" s="14" t="n">
        <v>1749</v>
      </c>
      <c r="F313" s="14" t="s">
        <v>40</v>
      </c>
      <c r="G313" s="15" t="s">
        <v>214</v>
      </c>
      <c r="H313" s="15" t="s">
        <v>26</v>
      </c>
      <c r="I313" s="16" t="s">
        <v>29</v>
      </c>
      <c r="J313" s="17" t="n">
        <v>22.5</v>
      </c>
      <c r="K313" s="18" t="s">
        <v>35</v>
      </c>
      <c r="L313" s="17" t="n">
        <v>40</v>
      </c>
      <c r="M313" s="17"/>
      <c r="N313" s="19"/>
      <c r="O313" s="20" t="n">
        <f aca="false">L313+(0.05*M313)+(N313/240)</f>
        <v>40</v>
      </c>
      <c r="P313" s="21" t="n">
        <v>900</v>
      </c>
      <c r="Q313" s="21"/>
      <c r="R313" s="21"/>
      <c r="S313" s="22" t="n">
        <f aca="false">P313+(Q313*0.05)+(R313/240)</f>
        <v>900</v>
      </c>
      <c r="T313" s="22" t="n">
        <f aca="false">J313*O313</f>
        <v>900</v>
      </c>
      <c r="U313" s="22" t="n">
        <f aca="false">S313-T313</f>
        <v>0</v>
      </c>
      <c r="V313" s="23"/>
    </row>
    <row r="314" customFormat="false" ht="13.8" hidden="false" customHeight="false" outlineLevel="0" collapsed="false">
      <c r="A314" s="13" t="n">
        <v>313</v>
      </c>
      <c r="B314" s="12" t="s">
        <v>22</v>
      </c>
      <c r="C314" s="13" t="s">
        <v>23</v>
      </c>
      <c r="D314" s="12" t="n">
        <v>15</v>
      </c>
      <c r="E314" s="14" t="n">
        <v>1749</v>
      </c>
      <c r="F314" s="14" t="s">
        <v>40</v>
      </c>
      <c r="G314" s="15" t="s">
        <v>215</v>
      </c>
      <c r="H314" s="15" t="s">
        <v>26</v>
      </c>
      <c r="I314" s="16" t="s">
        <v>32</v>
      </c>
      <c r="J314" s="17" t="n">
        <v>45</v>
      </c>
      <c r="K314" s="18" t="s">
        <v>61</v>
      </c>
      <c r="L314" s="17"/>
      <c r="M314" s="17" t="n">
        <v>25</v>
      </c>
      <c r="N314" s="19"/>
      <c r="O314" s="20" t="n">
        <f aca="false">L314+(0.05*M314)+(N314/240)</f>
        <v>1.25</v>
      </c>
      <c r="P314" s="21" t="n">
        <v>56</v>
      </c>
      <c r="Q314" s="21" t="n">
        <v>5</v>
      </c>
      <c r="R314" s="21"/>
      <c r="S314" s="22" t="n">
        <f aca="false">P314+(Q314*0.05)+(R314/240)</f>
        <v>56.25</v>
      </c>
      <c r="T314" s="22" t="n">
        <f aca="false">J314*O314</f>
        <v>56.25</v>
      </c>
      <c r="U314" s="22" t="n">
        <f aca="false">S314-T314</f>
        <v>0</v>
      </c>
      <c r="V314" s="23"/>
    </row>
    <row r="315" customFormat="false" ht="13.8" hidden="false" customHeight="false" outlineLevel="0" collapsed="false">
      <c r="A315" s="13" t="n">
        <v>314</v>
      </c>
      <c r="B315" s="12" t="s">
        <v>22</v>
      </c>
      <c r="C315" s="13" t="s">
        <v>23</v>
      </c>
      <c r="D315" s="12" t="n">
        <v>15</v>
      </c>
      <c r="E315" s="14" t="n">
        <v>1749</v>
      </c>
      <c r="F315" s="14" t="s">
        <v>40</v>
      </c>
      <c r="G315" s="15" t="s">
        <v>216</v>
      </c>
      <c r="H315" s="15" t="s">
        <v>26</v>
      </c>
      <c r="I315" s="16" t="s">
        <v>29</v>
      </c>
      <c r="J315" s="17" t="n">
        <v>60</v>
      </c>
      <c r="K315" s="18" t="s">
        <v>28</v>
      </c>
      <c r="L315" s="17"/>
      <c r="M315" s="17" t="n">
        <v>40</v>
      </c>
      <c r="N315" s="19"/>
      <c r="O315" s="20" t="n">
        <f aca="false">L315+(0.05*M315)+(N315/240)</f>
        <v>2</v>
      </c>
      <c r="P315" s="21" t="n">
        <v>120</v>
      </c>
      <c r="Q315" s="21"/>
      <c r="R315" s="21"/>
      <c r="S315" s="22" t="n">
        <f aca="false">P315+(Q315*0.05)+(R315/240)</f>
        <v>120</v>
      </c>
      <c r="T315" s="22" t="n">
        <f aca="false">J315*O315</f>
        <v>120</v>
      </c>
      <c r="U315" s="22" t="n">
        <f aca="false">S315-T315</f>
        <v>0</v>
      </c>
      <c r="V315" s="23"/>
    </row>
    <row r="316" customFormat="false" ht="13.8" hidden="false" customHeight="false" outlineLevel="0" collapsed="false">
      <c r="A316" s="13" t="n">
        <v>315</v>
      </c>
      <c r="B316" s="12" t="s">
        <v>22</v>
      </c>
      <c r="C316" s="13" t="s">
        <v>23</v>
      </c>
      <c r="D316" s="12" t="n">
        <v>15</v>
      </c>
      <c r="E316" s="14" t="n">
        <v>1749</v>
      </c>
      <c r="F316" s="14" t="s">
        <v>40</v>
      </c>
      <c r="G316" s="15" t="s">
        <v>216</v>
      </c>
      <c r="H316" s="15" t="s">
        <v>26</v>
      </c>
      <c r="I316" s="16" t="s">
        <v>33</v>
      </c>
      <c r="J316" s="17" t="n">
        <v>50</v>
      </c>
      <c r="K316" s="18" t="s">
        <v>28</v>
      </c>
      <c r="L316" s="17"/>
      <c r="M316" s="17" t="n">
        <v>40</v>
      </c>
      <c r="N316" s="19"/>
      <c r="O316" s="20" t="n">
        <f aca="false">L316+(0.05*M316)+(N316/240)</f>
        <v>2</v>
      </c>
      <c r="P316" s="21" t="n">
        <v>100</v>
      </c>
      <c r="Q316" s="21"/>
      <c r="R316" s="21"/>
      <c r="S316" s="22" t="n">
        <f aca="false">P316+(Q316*0.05)+(R316/240)</f>
        <v>100</v>
      </c>
      <c r="T316" s="22" t="n">
        <f aca="false">J316*O316</f>
        <v>100</v>
      </c>
      <c r="U316" s="22" t="n">
        <f aca="false">S316-T316</f>
        <v>0</v>
      </c>
      <c r="V316" s="23"/>
    </row>
    <row r="317" customFormat="false" ht="13.8" hidden="false" customHeight="false" outlineLevel="0" collapsed="false">
      <c r="A317" s="13" t="n">
        <v>316</v>
      </c>
      <c r="B317" s="12" t="s">
        <v>22</v>
      </c>
      <c r="C317" s="13" t="s">
        <v>23</v>
      </c>
      <c r="D317" s="12" t="n">
        <v>15</v>
      </c>
      <c r="E317" s="14" t="n">
        <v>1749</v>
      </c>
      <c r="F317" s="14" t="s">
        <v>40</v>
      </c>
      <c r="G317" s="15" t="s">
        <v>217</v>
      </c>
      <c r="H317" s="15" t="s">
        <v>26</v>
      </c>
      <c r="I317" s="16" t="s">
        <v>29</v>
      </c>
      <c r="J317" s="17" t="n">
        <v>24.5</v>
      </c>
      <c r="K317" s="18" t="s">
        <v>35</v>
      </c>
      <c r="L317" s="17" t="n">
        <v>10</v>
      </c>
      <c r="M317" s="17"/>
      <c r="N317" s="19"/>
      <c r="O317" s="20" t="n">
        <f aca="false">L317+(0.05*M317)+(N317/240)</f>
        <v>10</v>
      </c>
      <c r="P317" s="21" t="n">
        <v>245</v>
      </c>
      <c r="Q317" s="21"/>
      <c r="R317" s="21"/>
      <c r="S317" s="22" t="n">
        <f aca="false">P317+(Q317*0.05)+(R317/240)</f>
        <v>245</v>
      </c>
      <c r="T317" s="22" t="n">
        <f aca="false">J317*O317</f>
        <v>245</v>
      </c>
      <c r="U317" s="22" t="n">
        <f aca="false">S317-T317</f>
        <v>0</v>
      </c>
      <c r="V317" s="23"/>
    </row>
    <row r="318" customFormat="false" ht="13.8" hidden="false" customHeight="false" outlineLevel="0" collapsed="false">
      <c r="A318" s="13" t="n">
        <v>317</v>
      </c>
      <c r="B318" s="12" t="s">
        <v>22</v>
      </c>
      <c r="C318" s="13" t="s">
        <v>23</v>
      </c>
      <c r="D318" s="12" t="n">
        <v>15</v>
      </c>
      <c r="E318" s="14" t="n">
        <v>1749</v>
      </c>
      <c r="F318" s="14" t="s">
        <v>40</v>
      </c>
      <c r="G318" s="15" t="s">
        <v>218</v>
      </c>
      <c r="H318" s="15" t="s">
        <v>26</v>
      </c>
      <c r="I318" s="16" t="s">
        <v>27</v>
      </c>
      <c r="J318" s="17" t="n">
        <v>13</v>
      </c>
      <c r="K318" s="18" t="s">
        <v>35</v>
      </c>
      <c r="L318" s="17" t="n">
        <v>18</v>
      </c>
      <c r="M318" s="17"/>
      <c r="N318" s="19"/>
      <c r="O318" s="20" t="n">
        <f aca="false">L318+(0.05*M318)+(N318/240)</f>
        <v>18</v>
      </c>
      <c r="P318" s="21" t="n">
        <v>234</v>
      </c>
      <c r="Q318" s="21"/>
      <c r="R318" s="21"/>
      <c r="S318" s="22" t="n">
        <f aca="false">P318+(Q318*0.05)+(R318/240)</f>
        <v>234</v>
      </c>
      <c r="T318" s="22" t="n">
        <f aca="false">J318*O318</f>
        <v>234</v>
      </c>
      <c r="U318" s="22" t="n">
        <f aca="false">S318-T318</f>
        <v>0</v>
      </c>
      <c r="V318" s="23"/>
    </row>
    <row r="319" customFormat="false" ht="13.8" hidden="false" customHeight="false" outlineLevel="0" collapsed="false">
      <c r="A319" s="13" t="n">
        <v>318</v>
      </c>
      <c r="B319" s="12" t="s">
        <v>22</v>
      </c>
      <c r="C319" s="13" t="s">
        <v>23</v>
      </c>
      <c r="D319" s="12" t="n">
        <v>15</v>
      </c>
      <c r="E319" s="14" t="n">
        <v>1749</v>
      </c>
      <c r="F319" s="14" t="s">
        <v>40</v>
      </c>
      <c r="G319" s="15" t="s">
        <v>218</v>
      </c>
      <c r="H319" s="15" t="s">
        <v>26</v>
      </c>
      <c r="I319" s="16" t="s">
        <v>29</v>
      </c>
      <c r="J319" s="17" t="n">
        <v>2520</v>
      </c>
      <c r="K319" s="18" t="s">
        <v>55</v>
      </c>
      <c r="L319" s="17" t="n">
        <v>20</v>
      </c>
      <c r="M319" s="17"/>
      <c r="N319" s="19"/>
      <c r="O319" s="20" t="n">
        <f aca="false">L319+(0.05*M319)+(N319/240)</f>
        <v>20</v>
      </c>
      <c r="P319" s="21" t="n">
        <v>50400</v>
      </c>
      <c r="Q319" s="21"/>
      <c r="R319" s="21"/>
      <c r="S319" s="22" t="n">
        <f aca="false">P319+(Q319*0.05)+(R319/240)</f>
        <v>50400</v>
      </c>
      <c r="T319" s="22" t="n">
        <f aca="false">J319*O319</f>
        <v>50400</v>
      </c>
      <c r="U319" s="22" t="n">
        <f aca="false">S319-T319</f>
        <v>0</v>
      </c>
      <c r="V319" s="23"/>
    </row>
    <row r="320" customFormat="false" ht="13.8" hidden="false" customHeight="false" outlineLevel="0" collapsed="false">
      <c r="A320" s="13" t="n">
        <v>319</v>
      </c>
      <c r="B320" s="12" t="s">
        <v>22</v>
      </c>
      <c r="C320" s="13" t="s">
        <v>23</v>
      </c>
      <c r="D320" s="12" t="n">
        <v>15</v>
      </c>
      <c r="E320" s="14" t="n">
        <v>1749</v>
      </c>
      <c r="F320" s="14" t="s">
        <v>40</v>
      </c>
      <c r="G320" s="15" t="s">
        <v>218</v>
      </c>
      <c r="H320" s="15" t="s">
        <v>26</v>
      </c>
      <c r="I320" s="16" t="s">
        <v>32</v>
      </c>
      <c r="J320" s="17" t="n">
        <v>168</v>
      </c>
      <c r="K320" s="18" t="s">
        <v>55</v>
      </c>
      <c r="L320" s="17" t="n">
        <v>20</v>
      </c>
      <c r="M320" s="17"/>
      <c r="N320" s="19"/>
      <c r="O320" s="20" t="n">
        <f aca="false">L320+(0.05*M320)+(N320/240)</f>
        <v>20</v>
      </c>
      <c r="P320" s="21" t="n">
        <v>3360</v>
      </c>
      <c r="Q320" s="21"/>
      <c r="R320" s="21"/>
      <c r="S320" s="22" t="n">
        <f aca="false">P320+(Q320*0.05)+(R320/240)</f>
        <v>3360</v>
      </c>
      <c r="T320" s="22" t="n">
        <f aca="false">J320*O320</f>
        <v>3360</v>
      </c>
      <c r="U320" s="22" t="n">
        <f aca="false">S320-T320</f>
        <v>0</v>
      </c>
      <c r="V320" s="23"/>
    </row>
    <row r="321" customFormat="false" ht="13.8" hidden="false" customHeight="false" outlineLevel="0" collapsed="false">
      <c r="A321" s="13" t="n">
        <v>320</v>
      </c>
      <c r="B321" s="12" t="s">
        <v>22</v>
      </c>
      <c r="C321" s="13" t="s">
        <v>23</v>
      </c>
      <c r="D321" s="12" t="n">
        <v>15</v>
      </c>
      <c r="E321" s="14" t="n">
        <v>1749</v>
      </c>
      <c r="F321" s="14" t="s">
        <v>40</v>
      </c>
      <c r="G321" s="15" t="s">
        <v>218</v>
      </c>
      <c r="H321" s="15" t="s">
        <v>26</v>
      </c>
      <c r="I321" s="16" t="s">
        <v>50</v>
      </c>
      <c r="J321" s="17" t="n">
        <v>1417</v>
      </c>
      <c r="K321" s="18" t="s">
        <v>55</v>
      </c>
      <c r="L321" s="17" t="n">
        <v>18</v>
      </c>
      <c r="M321" s="17"/>
      <c r="N321" s="19"/>
      <c r="O321" s="20" t="n">
        <f aca="false">L321+(0.05*M321)+(N321/240)</f>
        <v>18</v>
      </c>
      <c r="P321" s="21" t="n">
        <v>25506</v>
      </c>
      <c r="Q321" s="21"/>
      <c r="R321" s="21"/>
      <c r="S321" s="22" t="n">
        <f aca="false">P321+(Q321*0.05)+(R321/240)</f>
        <v>25506</v>
      </c>
      <c r="T321" s="22" t="n">
        <f aca="false">J321*O321</f>
        <v>25506</v>
      </c>
      <c r="U321" s="22" t="n">
        <f aca="false">S321-T321</f>
        <v>0</v>
      </c>
      <c r="V321" s="23"/>
    </row>
    <row r="322" customFormat="false" ht="13.8" hidden="false" customHeight="false" outlineLevel="0" collapsed="false">
      <c r="A322" s="13" t="n">
        <v>321</v>
      </c>
      <c r="B322" s="12" t="s">
        <v>22</v>
      </c>
      <c r="C322" s="13" t="s">
        <v>23</v>
      </c>
      <c r="D322" s="12" t="n">
        <v>15</v>
      </c>
      <c r="E322" s="14" t="n">
        <v>1749</v>
      </c>
      <c r="F322" s="14" t="s">
        <v>40</v>
      </c>
      <c r="G322" s="15" t="s">
        <v>211</v>
      </c>
      <c r="H322" s="15" t="s">
        <v>26</v>
      </c>
      <c r="I322" s="16" t="s">
        <v>29</v>
      </c>
      <c r="J322" s="17" t="n">
        <v>2060.5</v>
      </c>
      <c r="K322" s="18" t="s">
        <v>55</v>
      </c>
      <c r="L322" s="17" t="n">
        <v>45</v>
      </c>
      <c r="M322" s="17"/>
      <c r="N322" s="19"/>
      <c r="O322" s="20" t="n">
        <f aca="false">L322+(0.05*M322)+(N322/240)</f>
        <v>45</v>
      </c>
      <c r="P322" s="21" t="n">
        <v>92722</v>
      </c>
      <c r="Q322" s="21" t="n">
        <v>10</v>
      </c>
      <c r="R322" s="21"/>
      <c r="S322" s="22" t="n">
        <f aca="false">P322+(Q322*0.05)+(R322/240)</f>
        <v>92722.5</v>
      </c>
      <c r="T322" s="22" t="n">
        <f aca="false">J322*O322</f>
        <v>92722.5</v>
      </c>
      <c r="U322" s="22" t="n">
        <f aca="false">S322-T322</f>
        <v>0</v>
      </c>
      <c r="V322" s="23"/>
    </row>
    <row r="323" customFormat="false" ht="13.8" hidden="false" customHeight="false" outlineLevel="0" collapsed="false">
      <c r="A323" s="13" t="n">
        <v>322</v>
      </c>
      <c r="B323" s="12" t="s">
        <v>22</v>
      </c>
      <c r="C323" s="13" t="s">
        <v>23</v>
      </c>
      <c r="D323" s="12" t="n">
        <v>15</v>
      </c>
      <c r="E323" s="14" t="n">
        <v>1749</v>
      </c>
      <c r="F323" s="14" t="s">
        <v>40</v>
      </c>
      <c r="G323" s="15" t="s">
        <v>211</v>
      </c>
      <c r="H323" s="15" t="s">
        <v>26</v>
      </c>
      <c r="I323" s="16" t="s">
        <v>30</v>
      </c>
      <c r="J323" s="17" t="n">
        <v>17</v>
      </c>
      <c r="K323" s="18" t="s">
        <v>55</v>
      </c>
      <c r="L323" s="17" t="n">
        <v>45</v>
      </c>
      <c r="M323" s="17"/>
      <c r="N323" s="19"/>
      <c r="O323" s="20" t="n">
        <f aca="false">L323+(0.05*M323)+(N323/240)</f>
        <v>45</v>
      </c>
      <c r="P323" s="21" t="n">
        <v>765</v>
      </c>
      <c r="Q323" s="21"/>
      <c r="R323" s="21"/>
      <c r="S323" s="22" t="n">
        <f aca="false">P323+(Q323*0.05)+(R323/240)</f>
        <v>765</v>
      </c>
      <c r="T323" s="22" t="n">
        <f aca="false">J323*O323</f>
        <v>765</v>
      </c>
      <c r="U323" s="22" t="n">
        <f aca="false">S323-T323</f>
        <v>0</v>
      </c>
      <c r="V323" s="23"/>
    </row>
    <row r="324" customFormat="false" ht="13.8" hidden="false" customHeight="false" outlineLevel="0" collapsed="false">
      <c r="A324" s="13" t="n">
        <v>323</v>
      </c>
      <c r="B324" s="12" t="s">
        <v>22</v>
      </c>
      <c r="C324" s="13" t="s">
        <v>23</v>
      </c>
      <c r="D324" s="12" t="n">
        <v>15</v>
      </c>
      <c r="E324" s="14" t="n">
        <v>1749</v>
      </c>
      <c r="F324" s="14" t="s">
        <v>40</v>
      </c>
      <c r="G324" s="15" t="s">
        <v>211</v>
      </c>
      <c r="H324" s="15" t="s">
        <v>26</v>
      </c>
      <c r="I324" s="16" t="s">
        <v>50</v>
      </c>
      <c r="J324" s="17" t="n">
        <v>9314</v>
      </c>
      <c r="K324" s="18" t="s">
        <v>28</v>
      </c>
      <c r="L324" s="17"/>
      <c r="M324" s="17" t="n">
        <v>15</v>
      </c>
      <c r="N324" s="19"/>
      <c r="O324" s="20" t="n">
        <f aca="false">L324+(0.05*M324)+(N324/240)</f>
        <v>0.75</v>
      </c>
      <c r="P324" s="21" t="n">
        <v>6985</v>
      </c>
      <c r="Q324" s="21" t="n">
        <v>10</v>
      </c>
      <c r="R324" s="21"/>
      <c r="S324" s="22" t="n">
        <f aca="false">P324+(Q324*0.05)+(R324/240)</f>
        <v>6985.5</v>
      </c>
      <c r="T324" s="22" t="n">
        <f aca="false">J324*O324</f>
        <v>6985.5</v>
      </c>
      <c r="U324" s="22" t="n">
        <f aca="false">S324-T324</f>
        <v>0</v>
      </c>
      <c r="V324" s="23"/>
    </row>
    <row r="325" customFormat="false" ht="13.8" hidden="false" customHeight="false" outlineLevel="0" collapsed="false">
      <c r="A325" s="13" t="n">
        <v>324</v>
      </c>
      <c r="B325" s="12" t="s">
        <v>22</v>
      </c>
      <c r="C325" s="13" t="s">
        <v>23</v>
      </c>
      <c r="D325" s="12" t="n">
        <v>15</v>
      </c>
      <c r="E325" s="14" t="n">
        <v>1749</v>
      </c>
      <c r="F325" s="14" t="s">
        <v>40</v>
      </c>
      <c r="G325" s="15" t="s">
        <v>219</v>
      </c>
      <c r="H325" s="15" t="s">
        <v>26</v>
      </c>
      <c r="I325" s="16" t="s">
        <v>29</v>
      </c>
      <c r="J325" s="17" t="n">
        <v>2303</v>
      </c>
      <c r="K325" s="18" t="s">
        <v>55</v>
      </c>
      <c r="L325" s="17" t="n">
        <v>15</v>
      </c>
      <c r="M325" s="17"/>
      <c r="N325" s="19"/>
      <c r="O325" s="20" t="n">
        <f aca="false">L325+(0.05*M325)+(N325/240)</f>
        <v>15</v>
      </c>
      <c r="P325" s="21" t="n">
        <v>34545</v>
      </c>
      <c r="Q325" s="21"/>
      <c r="R325" s="21"/>
      <c r="S325" s="22" t="n">
        <f aca="false">P325+(Q325*0.05)+(R325/240)</f>
        <v>34545</v>
      </c>
      <c r="T325" s="22" t="n">
        <f aca="false">J325*O325</f>
        <v>34545</v>
      </c>
      <c r="U325" s="22" t="n">
        <f aca="false">S325-T325</f>
        <v>0</v>
      </c>
      <c r="V325" s="23"/>
    </row>
    <row r="326" customFormat="false" ht="13.8" hidden="false" customHeight="false" outlineLevel="0" collapsed="false">
      <c r="A326" s="13" t="n">
        <v>325</v>
      </c>
      <c r="B326" s="12" t="s">
        <v>22</v>
      </c>
      <c r="C326" s="13" t="s">
        <v>23</v>
      </c>
      <c r="D326" s="12" t="n">
        <v>15</v>
      </c>
      <c r="E326" s="14" t="n">
        <v>1749</v>
      </c>
      <c r="F326" s="14" t="s">
        <v>40</v>
      </c>
      <c r="G326" s="15" t="s">
        <v>219</v>
      </c>
      <c r="H326" s="15" t="s">
        <v>26</v>
      </c>
      <c r="I326" s="16" t="s">
        <v>32</v>
      </c>
      <c r="J326" s="17" t="n">
        <v>756</v>
      </c>
      <c r="K326" s="18" t="s">
        <v>55</v>
      </c>
      <c r="L326" s="17" t="n">
        <v>15</v>
      </c>
      <c r="M326" s="17"/>
      <c r="N326" s="19"/>
      <c r="O326" s="20" t="n">
        <f aca="false">L326+(0.05*M326)+(N326/240)</f>
        <v>15</v>
      </c>
      <c r="P326" s="21" t="n">
        <v>11340</v>
      </c>
      <c r="Q326" s="21"/>
      <c r="R326" s="21"/>
      <c r="S326" s="22" t="n">
        <f aca="false">P326+(Q326*0.05)+(R326/240)</f>
        <v>11340</v>
      </c>
      <c r="T326" s="22" t="n">
        <f aca="false">J326*O326</f>
        <v>11340</v>
      </c>
      <c r="U326" s="22" t="n">
        <f aca="false">S326-T326</f>
        <v>0</v>
      </c>
      <c r="V326" s="23"/>
    </row>
    <row r="327" customFormat="false" ht="13.8" hidden="false" customHeight="false" outlineLevel="0" collapsed="false">
      <c r="A327" s="13" t="n">
        <v>326</v>
      </c>
      <c r="B327" s="12" t="s">
        <v>22</v>
      </c>
      <c r="C327" s="13" t="s">
        <v>23</v>
      </c>
      <c r="D327" s="12" t="n">
        <v>15</v>
      </c>
      <c r="E327" s="14" t="n">
        <v>1749</v>
      </c>
      <c r="F327" s="14" t="s">
        <v>40</v>
      </c>
      <c r="G327" s="15" t="s">
        <v>220</v>
      </c>
      <c r="H327" s="15" t="s">
        <v>26</v>
      </c>
      <c r="I327" s="16" t="s">
        <v>29</v>
      </c>
      <c r="J327" s="17" t="n">
        <v>82</v>
      </c>
      <c r="K327" s="18" t="s">
        <v>55</v>
      </c>
      <c r="L327" s="17" t="n">
        <v>35</v>
      </c>
      <c r="M327" s="17"/>
      <c r="N327" s="19"/>
      <c r="O327" s="20" t="n">
        <f aca="false">L327+(0.05*M327)+(N327/240)</f>
        <v>35</v>
      </c>
      <c r="P327" s="21" t="n">
        <v>2870</v>
      </c>
      <c r="Q327" s="21"/>
      <c r="R327" s="21"/>
      <c r="S327" s="22" t="n">
        <f aca="false">P327+(Q327*0.05)+(R327/240)</f>
        <v>2870</v>
      </c>
      <c r="T327" s="22" t="n">
        <f aca="false">J327*O327</f>
        <v>2870</v>
      </c>
      <c r="U327" s="22" t="n">
        <f aca="false">S327-T327</f>
        <v>0</v>
      </c>
      <c r="V327" s="23"/>
    </row>
    <row r="328" customFormat="false" ht="13.8" hidden="false" customHeight="false" outlineLevel="0" collapsed="false">
      <c r="A328" s="13" t="n">
        <v>327</v>
      </c>
      <c r="B328" s="12" t="s">
        <v>22</v>
      </c>
      <c r="C328" s="13" t="s">
        <v>23</v>
      </c>
      <c r="D328" s="12" t="n">
        <v>15</v>
      </c>
      <c r="E328" s="14" t="n">
        <v>1749</v>
      </c>
      <c r="F328" s="14" t="s">
        <v>40</v>
      </c>
      <c r="G328" s="15" t="s">
        <v>220</v>
      </c>
      <c r="H328" s="15" t="s">
        <v>26</v>
      </c>
      <c r="I328" s="16" t="s">
        <v>32</v>
      </c>
      <c r="J328" s="17" t="n">
        <v>4</v>
      </c>
      <c r="K328" s="18" t="s">
        <v>55</v>
      </c>
      <c r="L328" s="17" t="n">
        <v>35</v>
      </c>
      <c r="M328" s="17"/>
      <c r="N328" s="19"/>
      <c r="O328" s="20" t="n">
        <f aca="false">L328+(0.05*M328)+(N328/240)</f>
        <v>35</v>
      </c>
      <c r="P328" s="21" t="n">
        <v>140</v>
      </c>
      <c r="Q328" s="21"/>
      <c r="R328" s="21"/>
      <c r="S328" s="22" t="n">
        <f aca="false">P328+(Q328*0.05)+(R328/240)</f>
        <v>140</v>
      </c>
      <c r="T328" s="22" t="n">
        <f aca="false">J328*O328</f>
        <v>140</v>
      </c>
      <c r="U328" s="22" t="n">
        <f aca="false">S328-T328</f>
        <v>0</v>
      </c>
      <c r="V328" s="23"/>
    </row>
    <row r="329" customFormat="false" ht="13.8" hidden="false" customHeight="false" outlineLevel="0" collapsed="false">
      <c r="A329" s="13" t="n">
        <v>328</v>
      </c>
      <c r="B329" s="12" t="s">
        <v>22</v>
      </c>
      <c r="C329" s="13" t="s">
        <v>23</v>
      </c>
      <c r="D329" s="12" t="n">
        <v>15</v>
      </c>
      <c r="E329" s="14" t="n">
        <v>1749</v>
      </c>
      <c r="F329" s="14" t="s">
        <v>40</v>
      </c>
      <c r="G329" s="15" t="s">
        <v>221</v>
      </c>
      <c r="H329" s="15" t="s">
        <v>26</v>
      </c>
      <c r="I329" s="16" t="s">
        <v>29</v>
      </c>
      <c r="J329" s="17" t="n">
        <v>15345</v>
      </c>
      <c r="K329" s="18" t="s">
        <v>28</v>
      </c>
      <c r="L329" s="17"/>
      <c r="M329" s="17" t="n">
        <v>20</v>
      </c>
      <c r="N329" s="19"/>
      <c r="O329" s="20" t="n">
        <f aca="false">L329+(0.05*M329)+(N329/240)</f>
        <v>1</v>
      </c>
      <c r="P329" s="21" t="n">
        <v>15345</v>
      </c>
      <c r="Q329" s="21"/>
      <c r="R329" s="21"/>
      <c r="S329" s="22" t="n">
        <f aca="false">P329+(Q329*0.05)+(R329/240)</f>
        <v>15345</v>
      </c>
      <c r="T329" s="22" t="n">
        <f aca="false">J329*O329</f>
        <v>15345</v>
      </c>
      <c r="U329" s="22" t="n">
        <f aca="false">S329-T329</f>
        <v>0</v>
      </c>
      <c r="V329" s="23"/>
    </row>
    <row r="330" customFormat="false" ht="13.8" hidden="false" customHeight="false" outlineLevel="0" collapsed="false">
      <c r="A330" s="13" t="n">
        <v>329</v>
      </c>
      <c r="B330" s="12" t="s">
        <v>22</v>
      </c>
      <c r="C330" s="13" t="s">
        <v>23</v>
      </c>
      <c r="D330" s="12" t="n">
        <v>15</v>
      </c>
      <c r="E330" s="14" t="n">
        <v>1749</v>
      </c>
      <c r="F330" s="14" t="s">
        <v>40</v>
      </c>
      <c r="G330" s="15" t="s">
        <v>222</v>
      </c>
      <c r="H330" s="15" t="s">
        <v>26</v>
      </c>
      <c r="I330" s="16" t="s">
        <v>29</v>
      </c>
      <c r="J330" s="17" t="n">
        <v>547.5</v>
      </c>
      <c r="K330" s="18" t="s">
        <v>55</v>
      </c>
      <c r="L330" s="17" t="n">
        <v>26</v>
      </c>
      <c r="M330" s="17"/>
      <c r="N330" s="19"/>
      <c r="O330" s="20" t="n">
        <f aca="false">L330+(0.05*M330)+(N330/240)</f>
        <v>26</v>
      </c>
      <c r="P330" s="21" t="n">
        <v>14235</v>
      </c>
      <c r="Q330" s="21"/>
      <c r="R330" s="21"/>
      <c r="S330" s="22" t="n">
        <f aca="false">P330+(Q330*0.05)+(R330/240)</f>
        <v>14235</v>
      </c>
      <c r="T330" s="22" t="n">
        <f aca="false">J330*O330</f>
        <v>14235</v>
      </c>
      <c r="U330" s="22" t="n">
        <f aca="false">S330-T330</f>
        <v>0</v>
      </c>
      <c r="V330" s="23"/>
    </row>
    <row r="331" customFormat="false" ht="13.8" hidden="false" customHeight="false" outlineLevel="0" collapsed="false">
      <c r="A331" s="13" t="n">
        <v>330</v>
      </c>
      <c r="B331" s="12" t="s">
        <v>22</v>
      </c>
      <c r="C331" s="13" t="s">
        <v>23</v>
      </c>
      <c r="D331" s="12" t="n">
        <v>15</v>
      </c>
      <c r="E331" s="14" t="n">
        <v>1749</v>
      </c>
      <c r="F331" s="14" t="s">
        <v>40</v>
      </c>
      <c r="G331" s="15" t="s">
        <v>222</v>
      </c>
      <c r="H331" s="15" t="s">
        <v>26</v>
      </c>
      <c r="I331" s="16" t="s">
        <v>32</v>
      </c>
      <c r="J331" s="17" t="n">
        <v>900</v>
      </c>
      <c r="K331" s="18" t="s">
        <v>55</v>
      </c>
      <c r="L331" s="17" t="n">
        <v>40</v>
      </c>
      <c r="M331" s="17"/>
      <c r="N331" s="19"/>
      <c r="O331" s="20" t="n">
        <f aca="false">L331+(0.05*M331)+(N331/240)</f>
        <v>40</v>
      </c>
      <c r="P331" s="21" t="n">
        <v>36000</v>
      </c>
      <c r="Q331" s="21"/>
      <c r="R331" s="21"/>
      <c r="S331" s="22" t="n">
        <f aca="false">P331+(Q331*0.05)+(R331/240)</f>
        <v>36000</v>
      </c>
      <c r="T331" s="22" t="n">
        <f aca="false">J331*O331</f>
        <v>36000</v>
      </c>
      <c r="U331" s="22" t="n">
        <f aca="false">S331-T331</f>
        <v>0</v>
      </c>
      <c r="V331" s="23"/>
    </row>
    <row r="332" customFormat="false" ht="13.8" hidden="false" customHeight="false" outlineLevel="0" collapsed="false">
      <c r="A332" s="13" t="n">
        <v>331</v>
      </c>
      <c r="B332" s="12" t="s">
        <v>22</v>
      </c>
      <c r="C332" s="13" t="s">
        <v>23</v>
      </c>
      <c r="D332" s="12" t="n">
        <v>15</v>
      </c>
      <c r="E332" s="14" t="n">
        <v>1749</v>
      </c>
      <c r="F332" s="14" t="s">
        <v>40</v>
      </c>
      <c r="G332" s="15" t="s">
        <v>223</v>
      </c>
      <c r="H332" s="15" t="s">
        <v>26</v>
      </c>
      <c r="I332" s="16" t="s">
        <v>27</v>
      </c>
      <c r="J332" s="17" t="n">
        <v>7</v>
      </c>
      <c r="K332" s="18" t="s">
        <v>55</v>
      </c>
      <c r="L332" s="17" t="n">
        <v>6</v>
      </c>
      <c r="M332" s="17"/>
      <c r="N332" s="19"/>
      <c r="O332" s="20" t="n">
        <f aca="false">L332+(0.05*M332)+(N332/240)</f>
        <v>6</v>
      </c>
      <c r="P332" s="21" t="n">
        <v>42</v>
      </c>
      <c r="Q332" s="21"/>
      <c r="R332" s="21"/>
      <c r="S332" s="22" t="n">
        <f aca="false">P332+(Q332*0.05)+(R332/240)</f>
        <v>42</v>
      </c>
      <c r="T332" s="22" t="n">
        <f aca="false">J332*O332</f>
        <v>42</v>
      </c>
      <c r="U332" s="22" t="n">
        <f aca="false">S332-T332</f>
        <v>0</v>
      </c>
      <c r="V332" s="23"/>
    </row>
    <row r="333" customFormat="false" ht="13.8" hidden="false" customHeight="false" outlineLevel="0" collapsed="false">
      <c r="A333" s="13" t="n">
        <v>332</v>
      </c>
      <c r="B333" s="12" t="s">
        <v>22</v>
      </c>
      <c r="C333" s="13" t="s">
        <v>23</v>
      </c>
      <c r="D333" s="12" t="n">
        <v>15</v>
      </c>
      <c r="E333" s="14" t="n">
        <v>1749</v>
      </c>
      <c r="F333" s="14" t="s">
        <v>40</v>
      </c>
      <c r="G333" s="15" t="s">
        <v>223</v>
      </c>
      <c r="H333" s="15" t="s">
        <v>26</v>
      </c>
      <c r="I333" s="16" t="s">
        <v>29</v>
      </c>
      <c r="J333" s="17" t="n">
        <v>925</v>
      </c>
      <c r="K333" s="18" t="s">
        <v>55</v>
      </c>
      <c r="L333" s="17" t="n">
        <v>12</v>
      </c>
      <c r="M333" s="17"/>
      <c r="N333" s="19"/>
      <c r="O333" s="20" t="n">
        <f aca="false">L333+(0.05*M333)+(N333/240)</f>
        <v>12</v>
      </c>
      <c r="P333" s="21" t="n">
        <v>11100</v>
      </c>
      <c r="Q333" s="21"/>
      <c r="R333" s="21"/>
      <c r="S333" s="22" t="n">
        <f aca="false">P333+(Q333*0.05)+(R333/240)</f>
        <v>11100</v>
      </c>
      <c r="T333" s="22" t="n">
        <f aca="false">J333*O333</f>
        <v>11100</v>
      </c>
      <c r="U333" s="22" t="n">
        <f aca="false">S333-T333</f>
        <v>0</v>
      </c>
      <c r="V333" s="23"/>
    </row>
    <row r="334" customFormat="false" ht="13.8" hidden="false" customHeight="false" outlineLevel="0" collapsed="false">
      <c r="A334" s="13" t="n">
        <v>333</v>
      </c>
      <c r="B334" s="12" t="s">
        <v>22</v>
      </c>
      <c r="C334" s="13" t="s">
        <v>23</v>
      </c>
      <c r="D334" s="12" t="n">
        <v>15</v>
      </c>
      <c r="E334" s="14" t="n">
        <v>1749</v>
      </c>
      <c r="F334" s="14" t="s">
        <v>40</v>
      </c>
      <c r="G334" s="15" t="s">
        <v>223</v>
      </c>
      <c r="H334" s="15" t="s">
        <v>26</v>
      </c>
      <c r="I334" s="16" t="s">
        <v>32</v>
      </c>
      <c r="J334" s="17" t="n">
        <v>417</v>
      </c>
      <c r="K334" s="18" t="s">
        <v>55</v>
      </c>
      <c r="L334" s="17" t="n">
        <v>15</v>
      </c>
      <c r="M334" s="17"/>
      <c r="N334" s="19"/>
      <c r="O334" s="20" t="n">
        <f aca="false">L334+(0.05*M334)+(N334/240)</f>
        <v>15</v>
      </c>
      <c r="P334" s="21" t="n">
        <v>6255</v>
      </c>
      <c r="Q334" s="21"/>
      <c r="R334" s="21"/>
      <c r="S334" s="22" t="n">
        <f aca="false">P334+(Q334*0.05)+(R334/240)</f>
        <v>6255</v>
      </c>
      <c r="T334" s="22" t="n">
        <f aca="false">J334*O334</f>
        <v>6255</v>
      </c>
      <c r="U334" s="22" t="n">
        <f aca="false">S334-T334</f>
        <v>0</v>
      </c>
      <c r="V334" s="23"/>
    </row>
    <row r="335" customFormat="false" ht="13.8" hidden="false" customHeight="false" outlineLevel="0" collapsed="false">
      <c r="A335" s="13" t="n">
        <v>334</v>
      </c>
      <c r="B335" s="12" t="s">
        <v>22</v>
      </c>
      <c r="C335" s="13" t="s">
        <v>23</v>
      </c>
      <c r="D335" s="12" t="n">
        <v>15</v>
      </c>
      <c r="E335" s="14" t="n">
        <v>1749</v>
      </c>
      <c r="F335" s="14" t="s">
        <v>40</v>
      </c>
      <c r="G335" s="15" t="s">
        <v>224</v>
      </c>
      <c r="H335" s="15" t="s">
        <v>26</v>
      </c>
      <c r="I335" s="16" t="s">
        <v>29</v>
      </c>
      <c r="J335" s="17" t="n">
        <v>633</v>
      </c>
      <c r="K335" s="18" t="s">
        <v>55</v>
      </c>
      <c r="L335" s="17" t="n">
        <v>24</v>
      </c>
      <c r="M335" s="17"/>
      <c r="N335" s="19"/>
      <c r="O335" s="20" t="n">
        <f aca="false">L335+(0.05*M335)+(N335/240)</f>
        <v>24</v>
      </c>
      <c r="P335" s="21" t="n">
        <v>15192</v>
      </c>
      <c r="Q335" s="21"/>
      <c r="R335" s="21"/>
      <c r="S335" s="22" t="n">
        <f aca="false">P335+(Q335*0.05)+(R335/240)</f>
        <v>15192</v>
      </c>
      <c r="T335" s="22" t="n">
        <f aca="false">J335*O335</f>
        <v>15192</v>
      </c>
      <c r="U335" s="22" t="n">
        <f aca="false">S335-T335</f>
        <v>0</v>
      </c>
      <c r="V335" s="23"/>
    </row>
    <row r="336" customFormat="false" ht="13.8" hidden="false" customHeight="false" outlineLevel="0" collapsed="false">
      <c r="A336" s="13" t="n">
        <v>335</v>
      </c>
      <c r="B336" s="12" t="s">
        <v>22</v>
      </c>
      <c r="C336" s="13" t="s">
        <v>23</v>
      </c>
      <c r="D336" s="12" t="n">
        <v>15</v>
      </c>
      <c r="E336" s="14" t="n">
        <v>1749</v>
      </c>
      <c r="F336" s="14" t="s">
        <v>40</v>
      </c>
      <c r="G336" s="15" t="s">
        <v>224</v>
      </c>
      <c r="H336" s="15" t="s">
        <v>26</v>
      </c>
      <c r="I336" s="16" t="s">
        <v>30</v>
      </c>
      <c r="J336" s="17" t="n">
        <v>12</v>
      </c>
      <c r="K336" s="18" t="s">
        <v>55</v>
      </c>
      <c r="L336" s="17" t="n">
        <v>24</v>
      </c>
      <c r="M336" s="17"/>
      <c r="N336" s="19"/>
      <c r="O336" s="20" t="n">
        <f aca="false">L336+(0.05*M336)+(N336/240)</f>
        <v>24</v>
      </c>
      <c r="P336" s="21" t="n">
        <v>288</v>
      </c>
      <c r="Q336" s="21"/>
      <c r="R336" s="21"/>
      <c r="S336" s="22" t="n">
        <f aca="false">P336+(Q336*0.05)+(R336/240)</f>
        <v>288</v>
      </c>
      <c r="T336" s="22" t="n">
        <f aca="false">J336*O336</f>
        <v>288</v>
      </c>
      <c r="U336" s="22" t="n">
        <f aca="false">S336-T336</f>
        <v>0</v>
      </c>
      <c r="V336" s="23"/>
    </row>
    <row r="337" customFormat="false" ht="13.8" hidden="false" customHeight="false" outlineLevel="0" collapsed="false">
      <c r="A337" s="13" t="n">
        <v>336</v>
      </c>
      <c r="B337" s="12" t="s">
        <v>22</v>
      </c>
      <c r="C337" s="13" t="s">
        <v>23</v>
      </c>
      <c r="D337" s="12" t="n">
        <v>15</v>
      </c>
      <c r="E337" s="14" t="n">
        <v>1749</v>
      </c>
      <c r="F337" s="14" t="s">
        <v>40</v>
      </c>
      <c r="G337" s="15" t="s">
        <v>224</v>
      </c>
      <c r="H337" s="15" t="s">
        <v>26</v>
      </c>
      <c r="I337" s="16" t="s">
        <v>32</v>
      </c>
      <c r="J337" s="17" t="n">
        <v>1485</v>
      </c>
      <c r="K337" s="18" t="s">
        <v>55</v>
      </c>
      <c r="L337" s="17" t="n">
        <v>30</v>
      </c>
      <c r="M337" s="17"/>
      <c r="N337" s="19"/>
      <c r="O337" s="20" t="n">
        <f aca="false">L337+(0.05*M337)+(N337/240)</f>
        <v>30</v>
      </c>
      <c r="P337" s="21" t="n">
        <v>44550</v>
      </c>
      <c r="Q337" s="21"/>
      <c r="R337" s="21"/>
      <c r="S337" s="22" t="n">
        <f aca="false">P337+(Q337*0.05)+(R337/240)</f>
        <v>44550</v>
      </c>
      <c r="T337" s="22" t="n">
        <f aca="false">J337*O337</f>
        <v>44550</v>
      </c>
      <c r="U337" s="22" t="n">
        <f aca="false">S337-T337</f>
        <v>0</v>
      </c>
      <c r="V337" s="23"/>
    </row>
    <row r="338" customFormat="false" ht="13.8" hidden="false" customHeight="false" outlineLevel="0" collapsed="false">
      <c r="A338" s="13" t="n">
        <v>337</v>
      </c>
      <c r="B338" s="12" t="s">
        <v>22</v>
      </c>
      <c r="C338" s="13" t="s">
        <v>23</v>
      </c>
      <c r="D338" s="12" t="n">
        <v>16</v>
      </c>
      <c r="E338" s="14" t="n">
        <v>1749</v>
      </c>
      <c r="F338" s="14" t="s">
        <v>24</v>
      </c>
      <c r="G338" s="15" t="s">
        <v>225</v>
      </c>
      <c r="H338" s="15" t="s">
        <v>26</v>
      </c>
      <c r="I338" s="16" t="s">
        <v>30</v>
      </c>
      <c r="J338" s="17" t="n">
        <v>302225</v>
      </c>
      <c r="K338" s="18" t="s">
        <v>28</v>
      </c>
      <c r="L338" s="17"/>
      <c r="M338" s="17" t="n">
        <v>30</v>
      </c>
      <c r="N338" s="19"/>
      <c r="O338" s="20" t="n">
        <f aca="false">L338+(0.05*M338)+(N338/240)</f>
        <v>1.5</v>
      </c>
      <c r="P338" s="21" t="n">
        <v>453337</v>
      </c>
      <c r="Q338" s="21" t="n">
        <v>10</v>
      </c>
      <c r="R338" s="21"/>
      <c r="S338" s="22" t="n">
        <f aca="false">P338+(Q338*0.05)+(R338/240)</f>
        <v>453337.5</v>
      </c>
      <c r="T338" s="22" t="n">
        <f aca="false">J338*O338</f>
        <v>453337.5</v>
      </c>
      <c r="U338" s="22" t="n">
        <f aca="false">S338-T338</f>
        <v>0</v>
      </c>
      <c r="V338" s="23"/>
    </row>
    <row r="339" customFormat="false" ht="13.8" hidden="false" customHeight="false" outlineLevel="0" collapsed="false">
      <c r="A339" s="13" t="n">
        <v>338</v>
      </c>
      <c r="B339" s="12" t="s">
        <v>22</v>
      </c>
      <c r="C339" s="13" t="s">
        <v>23</v>
      </c>
      <c r="D339" s="12" t="n">
        <v>16</v>
      </c>
      <c r="E339" s="14" t="n">
        <v>1749</v>
      </c>
      <c r="F339" s="14" t="s">
        <v>24</v>
      </c>
      <c r="G339" s="15" t="s">
        <v>226</v>
      </c>
      <c r="H339" s="15" t="s">
        <v>26</v>
      </c>
      <c r="I339" s="16" t="s">
        <v>29</v>
      </c>
      <c r="J339" s="17" t="n">
        <v>4311</v>
      </c>
      <c r="K339" s="18" t="s">
        <v>28</v>
      </c>
      <c r="L339" s="17"/>
      <c r="M339" s="17" t="n">
        <v>26</v>
      </c>
      <c r="N339" s="19"/>
      <c r="O339" s="20" t="n">
        <f aca="false">L339+(0.05*M339)+(N339/240)</f>
        <v>1.3</v>
      </c>
      <c r="P339" s="21" t="n">
        <v>5604</v>
      </c>
      <c r="Q339" s="21" t="n">
        <v>6</v>
      </c>
      <c r="R339" s="21"/>
      <c r="S339" s="22" t="n">
        <f aca="false">P339+(Q339*0.05)+(R339/240)</f>
        <v>5604.3</v>
      </c>
      <c r="T339" s="22" t="n">
        <f aca="false">J339*O339</f>
        <v>5604.3</v>
      </c>
      <c r="U339" s="22" t="n">
        <f aca="false">S339-T339</f>
        <v>0</v>
      </c>
      <c r="V339" s="23"/>
    </row>
    <row r="340" customFormat="false" ht="13.8" hidden="false" customHeight="false" outlineLevel="0" collapsed="false">
      <c r="A340" s="13" t="n">
        <v>339</v>
      </c>
      <c r="B340" s="12" t="s">
        <v>22</v>
      </c>
      <c r="C340" s="13" t="s">
        <v>23</v>
      </c>
      <c r="D340" s="12" t="n">
        <v>16</v>
      </c>
      <c r="E340" s="14" t="n">
        <v>1749</v>
      </c>
      <c r="F340" s="14" t="s">
        <v>24</v>
      </c>
      <c r="G340" s="15" t="s">
        <v>226</v>
      </c>
      <c r="H340" s="15" t="s">
        <v>26</v>
      </c>
      <c r="I340" s="16" t="s">
        <v>32</v>
      </c>
      <c r="J340" s="17" t="n">
        <v>5127</v>
      </c>
      <c r="K340" s="18" t="s">
        <v>28</v>
      </c>
      <c r="L340" s="17"/>
      <c r="M340" s="17" t="n">
        <v>28</v>
      </c>
      <c r="N340" s="19"/>
      <c r="O340" s="20" t="n">
        <f aca="false">L340+(0.05*M340)+(N340/240)</f>
        <v>1.4</v>
      </c>
      <c r="P340" s="21" t="n">
        <v>7177</v>
      </c>
      <c r="Q340" s="21" t="n">
        <v>16</v>
      </c>
      <c r="R340" s="21"/>
      <c r="S340" s="22" t="n">
        <f aca="false">P340+(Q340*0.05)+(R340/240)</f>
        <v>7177.8</v>
      </c>
      <c r="T340" s="22" t="n">
        <f aca="false">J340*O340</f>
        <v>7177.8</v>
      </c>
      <c r="U340" s="22" t="n">
        <f aca="false">S340-T340</f>
        <v>0</v>
      </c>
      <c r="V340" s="23"/>
    </row>
    <row r="341" customFormat="false" ht="13.8" hidden="false" customHeight="false" outlineLevel="0" collapsed="false">
      <c r="A341" s="13" t="n">
        <v>340</v>
      </c>
      <c r="B341" s="12" t="s">
        <v>22</v>
      </c>
      <c r="C341" s="13" t="s">
        <v>23</v>
      </c>
      <c r="D341" s="12" t="n">
        <v>16</v>
      </c>
      <c r="E341" s="14" t="n">
        <v>1749</v>
      </c>
      <c r="F341" s="14" t="s">
        <v>24</v>
      </c>
      <c r="G341" s="15" t="s">
        <v>227</v>
      </c>
      <c r="H341" s="15" t="s">
        <v>26</v>
      </c>
      <c r="I341" s="16" t="s">
        <v>27</v>
      </c>
      <c r="J341" s="17" t="n">
        <v>198</v>
      </c>
      <c r="K341" s="18" t="s">
        <v>28</v>
      </c>
      <c r="L341" s="17"/>
      <c r="M341" s="17" t="n">
        <v>32</v>
      </c>
      <c r="N341" s="19"/>
      <c r="O341" s="20" t="n">
        <f aca="false">L341+(0.05*M341)+(N341/240)</f>
        <v>1.6</v>
      </c>
      <c r="P341" s="21" t="n">
        <v>316</v>
      </c>
      <c r="Q341" s="21" t="n">
        <v>16</v>
      </c>
      <c r="R341" s="21"/>
      <c r="S341" s="22" t="n">
        <f aca="false">P341+(Q341*0.05)+(R341/240)</f>
        <v>316.8</v>
      </c>
      <c r="T341" s="22" t="n">
        <f aca="false">J341*O341</f>
        <v>316.8</v>
      </c>
      <c r="U341" s="22" t="n">
        <f aca="false">S341-T341</f>
        <v>0</v>
      </c>
      <c r="V341" s="23"/>
    </row>
    <row r="342" customFormat="false" ht="13.8" hidden="false" customHeight="false" outlineLevel="0" collapsed="false">
      <c r="A342" s="13" t="n">
        <v>341</v>
      </c>
      <c r="B342" s="12" t="s">
        <v>22</v>
      </c>
      <c r="C342" s="13" t="s">
        <v>23</v>
      </c>
      <c r="D342" s="12" t="n">
        <v>16</v>
      </c>
      <c r="E342" s="14" t="n">
        <v>1749</v>
      </c>
      <c r="F342" s="14" t="s">
        <v>24</v>
      </c>
      <c r="G342" s="15" t="s">
        <v>227</v>
      </c>
      <c r="H342" s="15" t="s">
        <v>26</v>
      </c>
      <c r="I342" s="16" t="s">
        <v>29</v>
      </c>
      <c r="J342" s="17" t="n">
        <v>8534</v>
      </c>
      <c r="K342" s="18" t="s">
        <v>28</v>
      </c>
      <c r="L342" s="17"/>
      <c r="M342" s="17" t="n">
        <v>30</v>
      </c>
      <c r="N342" s="19"/>
      <c r="O342" s="20" t="n">
        <f aca="false">L342+(0.05*M342)+(N342/240)</f>
        <v>1.5</v>
      </c>
      <c r="P342" s="21" t="n">
        <v>12801</v>
      </c>
      <c r="Q342" s="21"/>
      <c r="R342" s="21"/>
      <c r="S342" s="22" t="n">
        <f aca="false">P342+(Q342*0.05)+(R342/240)</f>
        <v>12801</v>
      </c>
      <c r="T342" s="22" t="n">
        <f aca="false">J342*O342</f>
        <v>12801</v>
      </c>
      <c r="U342" s="22" t="n">
        <f aca="false">S342-T342</f>
        <v>0</v>
      </c>
      <c r="V342" s="23"/>
    </row>
    <row r="343" customFormat="false" ht="13.8" hidden="false" customHeight="false" outlineLevel="0" collapsed="false">
      <c r="A343" s="13" t="n">
        <v>342</v>
      </c>
      <c r="B343" s="12" t="s">
        <v>22</v>
      </c>
      <c r="C343" s="13" t="s">
        <v>23</v>
      </c>
      <c r="D343" s="12" t="n">
        <v>16</v>
      </c>
      <c r="E343" s="14" t="n">
        <v>1749</v>
      </c>
      <c r="F343" s="14" t="s">
        <v>24</v>
      </c>
      <c r="G343" s="15" t="s">
        <v>227</v>
      </c>
      <c r="H343" s="15" t="s">
        <v>26</v>
      </c>
      <c r="I343" s="16" t="s">
        <v>29</v>
      </c>
      <c r="J343" s="17" t="n">
        <v>1</v>
      </c>
      <c r="K343" s="18" t="s">
        <v>46</v>
      </c>
      <c r="L343" s="17" t="n">
        <v>24</v>
      </c>
      <c r="M343" s="17" t="n">
        <v>10</v>
      </c>
      <c r="N343" s="19"/>
      <c r="O343" s="20" t="n">
        <f aca="false">L343+(0.05*M343)+(N343/240)</f>
        <v>24.5</v>
      </c>
      <c r="P343" s="21" t="n">
        <v>24</v>
      </c>
      <c r="Q343" s="21" t="n">
        <v>10</v>
      </c>
      <c r="R343" s="21"/>
      <c r="S343" s="22" t="n">
        <f aca="false">P343+(Q343*0.05)+(R343/240)</f>
        <v>24.5</v>
      </c>
      <c r="T343" s="22" t="n">
        <f aca="false">J343*O343</f>
        <v>24.5</v>
      </c>
      <c r="U343" s="22" t="n">
        <f aca="false">S343-T343</f>
        <v>0</v>
      </c>
      <c r="V343" s="23"/>
    </row>
    <row r="344" customFormat="false" ht="13.8" hidden="false" customHeight="false" outlineLevel="0" collapsed="false">
      <c r="A344" s="13" t="n">
        <v>343</v>
      </c>
      <c r="B344" s="12" t="s">
        <v>22</v>
      </c>
      <c r="C344" s="13" t="s">
        <v>23</v>
      </c>
      <c r="D344" s="12" t="n">
        <v>16</v>
      </c>
      <c r="E344" s="14" t="n">
        <v>1749</v>
      </c>
      <c r="F344" s="14" t="s">
        <v>24</v>
      </c>
      <c r="G344" s="15" t="s">
        <v>227</v>
      </c>
      <c r="H344" s="15" t="s">
        <v>26</v>
      </c>
      <c r="I344" s="16" t="s">
        <v>32</v>
      </c>
      <c r="J344" s="17" t="n">
        <v>560</v>
      </c>
      <c r="K344" s="18" t="s">
        <v>28</v>
      </c>
      <c r="L344" s="17"/>
      <c r="M344" s="17" t="n">
        <v>30</v>
      </c>
      <c r="N344" s="19"/>
      <c r="O344" s="20" t="n">
        <f aca="false">L344+(0.05*M344)+(N344/240)</f>
        <v>1.5</v>
      </c>
      <c r="P344" s="21" t="n">
        <v>840</v>
      </c>
      <c r="Q344" s="21"/>
      <c r="R344" s="21"/>
      <c r="S344" s="22" t="n">
        <f aca="false">P344+(Q344*0.05)+(R344/240)</f>
        <v>840</v>
      </c>
      <c r="T344" s="22" t="n">
        <f aca="false">J344*O344</f>
        <v>840</v>
      </c>
      <c r="U344" s="22" t="n">
        <f aca="false">S344-T344</f>
        <v>0</v>
      </c>
      <c r="V344" s="23"/>
    </row>
    <row r="345" customFormat="false" ht="13.8" hidden="false" customHeight="false" outlineLevel="0" collapsed="false">
      <c r="A345" s="13" t="n">
        <v>344</v>
      </c>
      <c r="B345" s="12" t="s">
        <v>22</v>
      </c>
      <c r="C345" s="13" t="s">
        <v>23</v>
      </c>
      <c r="D345" s="12" t="n">
        <v>16</v>
      </c>
      <c r="E345" s="14" t="n">
        <v>1749</v>
      </c>
      <c r="F345" s="14" t="s">
        <v>40</v>
      </c>
      <c r="G345" s="15" t="s">
        <v>225</v>
      </c>
      <c r="H345" s="15" t="s">
        <v>26</v>
      </c>
      <c r="I345" s="16" t="s">
        <v>30</v>
      </c>
      <c r="J345" s="17" t="n">
        <v>75</v>
      </c>
      <c r="K345" s="18" t="s">
        <v>28</v>
      </c>
      <c r="L345" s="17"/>
      <c r="M345" s="17" t="n">
        <v>30</v>
      </c>
      <c r="N345" s="19"/>
      <c r="O345" s="20" t="n">
        <f aca="false">L345+(0.05*M345)+(N345/240)</f>
        <v>1.5</v>
      </c>
      <c r="P345" s="21" t="n">
        <v>112</v>
      </c>
      <c r="Q345" s="21" t="n">
        <v>10</v>
      </c>
      <c r="R345" s="21"/>
      <c r="S345" s="22" t="n">
        <f aca="false">P345+(Q345*0.05)+(R345/240)</f>
        <v>112.5</v>
      </c>
      <c r="T345" s="22" t="n">
        <f aca="false">J345*O345</f>
        <v>112.5</v>
      </c>
      <c r="U345" s="22" t="n">
        <f aca="false">S345-T345</f>
        <v>0</v>
      </c>
      <c r="V345" s="23"/>
    </row>
    <row r="346" customFormat="false" ht="13.8" hidden="false" customHeight="false" outlineLevel="0" collapsed="false">
      <c r="A346" s="13" t="n">
        <v>345</v>
      </c>
      <c r="B346" s="12" t="s">
        <v>22</v>
      </c>
      <c r="C346" s="13" t="s">
        <v>23</v>
      </c>
      <c r="D346" s="12" t="n">
        <v>16</v>
      </c>
      <c r="E346" s="14" t="n">
        <v>1749</v>
      </c>
      <c r="F346" s="14" t="s">
        <v>40</v>
      </c>
      <c r="G346" s="15" t="s">
        <v>227</v>
      </c>
      <c r="H346" s="15" t="s">
        <v>26</v>
      </c>
      <c r="I346" s="16" t="s">
        <v>27</v>
      </c>
      <c r="J346" s="17" t="n">
        <v>11</v>
      </c>
      <c r="K346" s="18" t="s">
        <v>28</v>
      </c>
      <c r="L346" s="17"/>
      <c r="M346" s="17" t="n">
        <v>30</v>
      </c>
      <c r="N346" s="19"/>
      <c r="O346" s="20" t="n">
        <f aca="false">L346+(0.05*M346)+(N346/240)</f>
        <v>1.5</v>
      </c>
      <c r="P346" s="21" t="n">
        <v>16</v>
      </c>
      <c r="Q346" s="21" t="n">
        <v>10</v>
      </c>
      <c r="R346" s="21"/>
      <c r="S346" s="22" t="n">
        <f aca="false">P346+(Q346*0.05)+(R346/240)</f>
        <v>16.5</v>
      </c>
      <c r="T346" s="22" t="n">
        <f aca="false">J346*O346</f>
        <v>16.5</v>
      </c>
      <c r="U346" s="22" t="n">
        <f aca="false">S346-T346</f>
        <v>0</v>
      </c>
      <c r="V346" s="23"/>
    </row>
    <row r="347" customFormat="false" ht="13.8" hidden="false" customHeight="false" outlineLevel="0" collapsed="false">
      <c r="A347" s="13" t="n">
        <v>346</v>
      </c>
      <c r="B347" s="12" t="s">
        <v>22</v>
      </c>
      <c r="C347" s="13" t="s">
        <v>23</v>
      </c>
      <c r="D347" s="12" t="n">
        <v>16</v>
      </c>
      <c r="E347" s="14" t="n">
        <v>1749</v>
      </c>
      <c r="F347" s="14" t="s">
        <v>40</v>
      </c>
      <c r="G347" s="15" t="s">
        <v>227</v>
      </c>
      <c r="H347" s="15" t="s">
        <v>26</v>
      </c>
      <c r="I347" s="16" t="s">
        <v>29</v>
      </c>
      <c r="J347" s="17" t="n">
        <v>1064</v>
      </c>
      <c r="K347" s="18" t="s">
        <v>28</v>
      </c>
      <c r="L347" s="17"/>
      <c r="M347" s="17" t="n">
        <v>30</v>
      </c>
      <c r="N347" s="19"/>
      <c r="O347" s="20" t="n">
        <f aca="false">L347+(0.05*M347)+(N347/240)</f>
        <v>1.5</v>
      </c>
      <c r="P347" s="21" t="n">
        <v>1596</v>
      </c>
      <c r="Q347" s="21"/>
      <c r="R347" s="21"/>
      <c r="S347" s="22" t="n">
        <f aca="false">P347+(Q347*0.05)+(R347/240)</f>
        <v>1596</v>
      </c>
      <c r="T347" s="22" t="n">
        <f aca="false">J347*O347</f>
        <v>1596</v>
      </c>
      <c r="U347" s="22" t="n">
        <f aca="false">S347-T347</f>
        <v>0</v>
      </c>
      <c r="V347" s="23"/>
    </row>
    <row r="348" customFormat="false" ht="13.8" hidden="false" customHeight="false" outlineLevel="0" collapsed="false">
      <c r="A348" s="13" t="n">
        <v>347</v>
      </c>
      <c r="B348" s="12" t="s">
        <v>22</v>
      </c>
      <c r="C348" s="13" t="s">
        <v>23</v>
      </c>
      <c r="D348" s="12" t="n">
        <v>16</v>
      </c>
      <c r="E348" s="14" t="n">
        <v>1749</v>
      </c>
      <c r="F348" s="14" t="s">
        <v>40</v>
      </c>
      <c r="G348" s="15" t="s">
        <v>227</v>
      </c>
      <c r="H348" s="15" t="s">
        <v>26</v>
      </c>
      <c r="I348" s="16" t="s">
        <v>32</v>
      </c>
      <c r="J348" s="17" t="n">
        <v>60</v>
      </c>
      <c r="K348" s="18" t="s">
        <v>28</v>
      </c>
      <c r="L348" s="17"/>
      <c r="M348" s="17" t="n">
        <v>30</v>
      </c>
      <c r="N348" s="19"/>
      <c r="O348" s="20" t="n">
        <f aca="false">L348+(0.05*M348)+(N348/240)</f>
        <v>1.5</v>
      </c>
      <c r="P348" s="21" t="n">
        <v>90</v>
      </c>
      <c r="Q348" s="21"/>
      <c r="R348" s="21"/>
      <c r="S348" s="22" t="n">
        <f aca="false">P348+(Q348*0.05)+(R348/240)</f>
        <v>90</v>
      </c>
      <c r="T348" s="22" t="n">
        <f aca="false">J348*O348</f>
        <v>90</v>
      </c>
      <c r="U348" s="22" t="n">
        <f aca="false">S348-T348</f>
        <v>0</v>
      </c>
      <c r="V348" s="23"/>
    </row>
    <row r="349" customFormat="false" ht="13.8" hidden="false" customHeight="false" outlineLevel="0" collapsed="false">
      <c r="A349" s="13" t="n">
        <v>348</v>
      </c>
      <c r="B349" s="12" t="s">
        <v>22</v>
      </c>
      <c r="C349" s="13" t="s">
        <v>23</v>
      </c>
      <c r="D349" s="12" t="n">
        <v>16</v>
      </c>
      <c r="E349" s="14" t="n">
        <v>1749</v>
      </c>
      <c r="F349" s="14" t="s">
        <v>40</v>
      </c>
      <c r="G349" s="15" t="s">
        <v>228</v>
      </c>
      <c r="H349" s="15" t="s">
        <v>26</v>
      </c>
      <c r="I349" s="16" t="s">
        <v>27</v>
      </c>
      <c r="J349" s="17" t="n">
        <v>200</v>
      </c>
      <c r="K349" s="18" t="s">
        <v>28</v>
      </c>
      <c r="L349" s="17"/>
      <c r="M349" s="17" t="n">
        <v>18</v>
      </c>
      <c r="N349" s="19"/>
      <c r="O349" s="20" t="n">
        <f aca="false">L349+(0.05*M349)+(N349/240)</f>
        <v>0.9</v>
      </c>
      <c r="P349" s="21" t="n">
        <v>180</v>
      </c>
      <c r="Q349" s="21"/>
      <c r="R349" s="21"/>
      <c r="S349" s="22" t="n">
        <f aca="false">P349+(Q349*0.05)+(R349/240)</f>
        <v>180</v>
      </c>
      <c r="T349" s="22" t="n">
        <f aca="false">J349*O349</f>
        <v>180</v>
      </c>
      <c r="U349" s="22" t="n">
        <f aca="false">S349-T349</f>
        <v>0</v>
      </c>
      <c r="V349" s="23"/>
    </row>
    <row r="350" customFormat="false" ht="14.2" hidden="false" customHeight="false" outlineLevel="0" collapsed="false">
      <c r="A350" s="13" t="n">
        <v>349</v>
      </c>
      <c r="B350" s="12" t="s">
        <v>22</v>
      </c>
      <c r="C350" s="13" t="s">
        <v>23</v>
      </c>
      <c r="D350" s="12" t="n">
        <v>16</v>
      </c>
      <c r="E350" s="14" t="n">
        <v>1749</v>
      </c>
      <c r="F350" s="14" t="s">
        <v>40</v>
      </c>
      <c r="G350" s="15" t="s">
        <v>228</v>
      </c>
      <c r="H350" s="15" t="s">
        <v>26</v>
      </c>
      <c r="I350" s="16" t="s">
        <v>29</v>
      </c>
      <c r="J350" s="17" t="n">
        <v>1232</v>
      </c>
      <c r="K350" s="18" t="s">
        <v>28</v>
      </c>
      <c r="L350" s="17"/>
      <c r="M350" s="17" t="n">
        <v>18</v>
      </c>
      <c r="N350" s="19"/>
      <c r="O350" s="20" t="n">
        <f aca="false">L350+(0.05*M350)+(N350/240)</f>
        <v>0.9</v>
      </c>
      <c r="P350" s="21" t="n">
        <v>1103</v>
      </c>
      <c r="Q350" s="21" t="n">
        <v>16</v>
      </c>
      <c r="R350" s="21"/>
      <c r="S350" s="22" t="n">
        <f aca="false">P350+(Q350*0.05)+(R350/240)</f>
        <v>1103.8</v>
      </c>
      <c r="T350" s="22" t="n">
        <f aca="false">J350*O350</f>
        <v>1108.8</v>
      </c>
      <c r="U350" s="22" t="n">
        <f aca="false">S350-T350</f>
        <v>-5</v>
      </c>
      <c r="V350" s="23" t="s">
        <v>31</v>
      </c>
    </row>
    <row r="351" customFormat="false" ht="13.8" hidden="false" customHeight="false" outlineLevel="0" collapsed="false">
      <c r="A351" s="13" t="n">
        <v>350</v>
      </c>
      <c r="B351" s="12" t="s">
        <v>22</v>
      </c>
      <c r="C351" s="13" t="s">
        <v>23</v>
      </c>
      <c r="D351" s="12" t="n">
        <v>16</v>
      </c>
      <c r="E351" s="14" t="n">
        <v>1749</v>
      </c>
      <c r="F351" s="14" t="s">
        <v>40</v>
      </c>
      <c r="G351" s="15" t="s">
        <v>228</v>
      </c>
      <c r="H351" s="15" t="s">
        <v>26</v>
      </c>
      <c r="I351" s="16" t="s">
        <v>32</v>
      </c>
      <c r="J351" s="17" t="n">
        <v>490</v>
      </c>
      <c r="K351" s="18" t="s">
        <v>28</v>
      </c>
      <c r="L351" s="17"/>
      <c r="M351" s="17" t="n">
        <v>20</v>
      </c>
      <c r="N351" s="19"/>
      <c r="O351" s="20" t="n">
        <f aca="false">L351+(0.05*M351)+(N351/240)</f>
        <v>1</v>
      </c>
      <c r="P351" s="21" t="n">
        <v>490</v>
      </c>
      <c r="Q351" s="21"/>
      <c r="R351" s="21"/>
      <c r="S351" s="22" t="n">
        <f aca="false">P351+(Q351*0.05)+(R351/240)</f>
        <v>490</v>
      </c>
      <c r="T351" s="22" t="n">
        <f aca="false">J351*O351</f>
        <v>490</v>
      </c>
      <c r="U351" s="22" t="n">
        <f aca="false">S351-T351</f>
        <v>0</v>
      </c>
      <c r="V351" s="23"/>
    </row>
    <row r="352" customFormat="false" ht="13.8" hidden="false" customHeight="false" outlineLevel="0" collapsed="false">
      <c r="A352" s="13" t="n">
        <v>351</v>
      </c>
      <c r="B352" s="12" t="s">
        <v>22</v>
      </c>
      <c r="C352" s="13" t="s">
        <v>23</v>
      </c>
      <c r="D352" s="12" t="n">
        <v>16</v>
      </c>
      <c r="E352" s="14" t="n">
        <v>1749</v>
      </c>
      <c r="F352" s="14" t="s">
        <v>40</v>
      </c>
      <c r="G352" s="15" t="s">
        <v>229</v>
      </c>
      <c r="H352" s="15" t="s">
        <v>26</v>
      </c>
      <c r="I352" s="16" t="s">
        <v>29</v>
      </c>
      <c r="J352" s="17" t="n">
        <v>2</v>
      </c>
      <c r="K352" s="18" t="s">
        <v>35</v>
      </c>
      <c r="L352" s="17" t="n">
        <v>40</v>
      </c>
      <c r="M352" s="17"/>
      <c r="N352" s="19"/>
      <c r="O352" s="20" t="n">
        <f aca="false">L352+(0.05*M352)+(N352/240)</f>
        <v>40</v>
      </c>
      <c r="P352" s="21" t="n">
        <v>80</v>
      </c>
      <c r="Q352" s="21"/>
      <c r="R352" s="21"/>
      <c r="S352" s="22" t="n">
        <f aca="false">P352+(Q352*0.05)+(R352/240)</f>
        <v>80</v>
      </c>
      <c r="T352" s="22" t="n">
        <f aca="false">J352*O352</f>
        <v>80</v>
      </c>
      <c r="U352" s="22" t="n">
        <f aca="false">S352-T352</f>
        <v>0</v>
      </c>
      <c r="V352" s="23"/>
    </row>
    <row r="353" customFormat="false" ht="13.8" hidden="false" customHeight="false" outlineLevel="0" collapsed="false">
      <c r="A353" s="13" t="n">
        <v>352</v>
      </c>
      <c r="B353" s="12" t="s">
        <v>22</v>
      </c>
      <c r="C353" s="13" t="s">
        <v>23</v>
      </c>
      <c r="D353" s="12" t="n">
        <v>16</v>
      </c>
      <c r="E353" s="14" t="n">
        <v>1749</v>
      </c>
      <c r="F353" s="14" t="s">
        <v>40</v>
      </c>
      <c r="G353" s="15" t="s">
        <v>230</v>
      </c>
      <c r="H353" s="15" t="s">
        <v>26</v>
      </c>
      <c r="I353" s="16" t="s">
        <v>68</v>
      </c>
      <c r="J353" s="17" t="n">
        <v>130</v>
      </c>
      <c r="K353" s="18" t="s">
        <v>28</v>
      </c>
      <c r="L353" s="17" t="n">
        <v>4</v>
      </c>
      <c r="M353" s="17"/>
      <c r="N353" s="19"/>
      <c r="O353" s="20" t="n">
        <f aca="false">L353+(0.05*M353)+(N353/240)</f>
        <v>4</v>
      </c>
      <c r="P353" s="21" t="n">
        <v>520</v>
      </c>
      <c r="Q353" s="21"/>
      <c r="R353" s="21"/>
      <c r="S353" s="22" t="n">
        <f aca="false">P353+(Q353*0.05)+(R353/240)</f>
        <v>520</v>
      </c>
      <c r="T353" s="22" t="n">
        <f aca="false">J353*O353</f>
        <v>520</v>
      </c>
      <c r="U353" s="22" t="n">
        <f aca="false">S353-T353</f>
        <v>0</v>
      </c>
      <c r="V353" s="23"/>
    </row>
    <row r="354" customFormat="false" ht="13.8" hidden="false" customHeight="false" outlineLevel="0" collapsed="false">
      <c r="A354" s="13" t="n">
        <v>353</v>
      </c>
      <c r="B354" s="12" t="s">
        <v>22</v>
      </c>
      <c r="C354" s="13" t="s">
        <v>23</v>
      </c>
      <c r="D354" s="12" t="n">
        <v>16</v>
      </c>
      <c r="E354" s="14" t="n">
        <v>1749</v>
      </c>
      <c r="F354" s="14" t="s">
        <v>40</v>
      </c>
      <c r="G354" s="15" t="s">
        <v>231</v>
      </c>
      <c r="H354" s="15" t="s">
        <v>26</v>
      </c>
      <c r="I354" s="16" t="s">
        <v>29</v>
      </c>
      <c r="J354" s="17" t="n">
        <v>32108</v>
      </c>
      <c r="K354" s="18" t="s">
        <v>28</v>
      </c>
      <c r="L354" s="17"/>
      <c r="M354" s="17" t="n">
        <v>50</v>
      </c>
      <c r="N354" s="19"/>
      <c r="O354" s="20" t="n">
        <f aca="false">L354+(0.05*M354)+(N354/240)</f>
        <v>2.5</v>
      </c>
      <c r="P354" s="21" t="n">
        <v>80270</v>
      </c>
      <c r="Q354" s="21"/>
      <c r="R354" s="21"/>
      <c r="S354" s="22" t="n">
        <f aca="false">P354+(Q354*0.05)+(R354/240)</f>
        <v>80270</v>
      </c>
      <c r="T354" s="22" t="n">
        <f aca="false">J354*O354</f>
        <v>80270</v>
      </c>
      <c r="U354" s="22" t="n">
        <f aca="false">S354-T354</f>
        <v>0</v>
      </c>
      <c r="V354" s="23"/>
    </row>
    <row r="355" customFormat="false" ht="13.8" hidden="false" customHeight="false" outlineLevel="0" collapsed="false">
      <c r="A355" s="13" t="n">
        <v>354</v>
      </c>
      <c r="B355" s="12" t="s">
        <v>22</v>
      </c>
      <c r="C355" s="13" t="s">
        <v>23</v>
      </c>
      <c r="D355" s="12" t="n">
        <v>16</v>
      </c>
      <c r="E355" s="14" t="n">
        <v>1749</v>
      </c>
      <c r="F355" s="14" t="s">
        <v>40</v>
      </c>
      <c r="G355" s="15" t="s">
        <v>231</v>
      </c>
      <c r="H355" s="15" t="s">
        <v>26</v>
      </c>
      <c r="I355" s="16" t="s">
        <v>30</v>
      </c>
      <c r="J355" s="17" t="n">
        <v>255</v>
      </c>
      <c r="K355" s="18" t="s">
        <v>28</v>
      </c>
      <c r="L355" s="17"/>
      <c r="M355" s="17" t="n">
        <v>50</v>
      </c>
      <c r="N355" s="19"/>
      <c r="O355" s="20" t="n">
        <f aca="false">L355+(0.05*M355)+(N355/240)</f>
        <v>2.5</v>
      </c>
      <c r="P355" s="21" t="n">
        <v>637</v>
      </c>
      <c r="Q355" s="21" t="n">
        <v>10</v>
      </c>
      <c r="R355" s="21"/>
      <c r="S355" s="22" t="n">
        <f aca="false">P355+(Q355*0.05)+(R355/240)</f>
        <v>637.5</v>
      </c>
      <c r="T355" s="22" t="n">
        <f aca="false">J355*O355</f>
        <v>637.5</v>
      </c>
      <c r="U355" s="22" t="n">
        <f aca="false">S355-T355</f>
        <v>0</v>
      </c>
      <c r="V355" s="23"/>
    </row>
    <row r="356" customFormat="false" ht="14.2" hidden="false" customHeight="false" outlineLevel="0" collapsed="false">
      <c r="A356" s="13" t="n">
        <v>355</v>
      </c>
      <c r="B356" s="12" t="s">
        <v>22</v>
      </c>
      <c r="C356" s="13" t="s">
        <v>23</v>
      </c>
      <c r="D356" s="12" t="n">
        <v>16</v>
      </c>
      <c r="E356" s="14" t="n">
        <v>1749</v>
      </c>
      <c r="F356" s="14" t="s">
        <v>40</v>
      </c>
      <c r="G356" s="15" t="s">
        <v>232</v>
      </c>
      <c r="H356" s="15" t="s">
        <v>26</v>
      </c>
      <c r="I356" s="16" t="s">
        <v>29</v>
      </c>
      <c r="J356" s="17" t="n">
        <v>858</v>
      </c>
      <c r="K356" s="18" t="s">
        <v>28</v>
      </c>
      <c r="L356" s="17"/>
      <c r="M356" s="17" t="n">
        <v>6</v>
      </c>
      <c r="N356" s="19"/>
      <c r="O356" s="20" t="n">
        <f aca="false">L356+(0.05*M356)+(N356/240)</f>
        <v>0.3</v>
      </c>
      <c r="P356" s="21" t="n">
        <v>257</v>
      </c>
      <c r="Q356" s="21" t="n">
        <v>10</v>
      </c>
      <c r="R356" s="21"/>
      <c r="S356" s="22" t="n">
        <f aca="false">P356+(Q356*0.05)+(R356/240)</f>
        <v>257.5</v>
      </c>
      <c r="T356" s="22" t="n">
        <f aca="false">J356*O356</f>
        <v>257.4</v>
      </c>
      <c r="U356" s="22" t="n">
        <f aca="false">S356-T356</f>
        <v>0.0999999999999659</v>
      </c>
      <c r="V356" s="23" t="s">
        <v>114</v>
      </c>
    </row>
    <row r="357" customFormat="false" ht="13.8" hidden="false" customHeight="false" outlineLevel="0" collapsed="false">
      <c r="A357" s="13" t="n">
        <v>356</v>
      </c>
      <c r="B357" s="12" t="s">
        <v>22</v>
      </c>
      <c r="C357" s="13" t="s">
        <v>23</v>
      </c>
      <c r="D357" s="12" t="n">
        <v>17</v>
      </c>
      <c r="E357" s="14" t="n">
        <v>1749</v>
      </c>
      <c r="F357" s="14" t="s">
        <v>24</v>
      </c>
      <c r="G357" s="15" t="s">
        <v>233</v>
      </c>
      <c r="H357" s="15" t="s">
        <v>26</v>
      </c>
      <c r="I357" s="16" t="s">
        <v>43</v>
      </c>
      <c r="J357" s="17" t="n">
        <v>2</v>
      </c>
      <c r="K357" s="18" t="s">
        <v>128</v>
      </c>
      <c r="L357" s="17" t="n">
        <v>10</v>
      </c>
      <c r="M357" s="17"/>
      <c r="N357" s="19"/>
      <c r="O357" s="20" t="n">
        <f aca="false">L357+(0.05*M357)+(N357/240)</f>
        <v>10</v>
      </c>
      <c r="P357" s="21" t="n">
        <v>20</v>
      </c>
      <c r="Q357" s="21"/>
      <c r="R357" s="21"/>
      <c r="S357" s="22" t="n">
        <f aca="false">P357+(Q357*0.05)+(R357/240)</f>
        <v>20</v>
      </c>
      <c r="T357" s="22" t="n">
        <f aca="false">J357*O357</f>
        <v>20</v>
      </c>
      <c r="U357" s="22" t="n">
        <f aca="false">S357-T357</f>
        <v>0</v>
      </c>
      <c r="V357" s="23"/>
    </row>
    <row r="358" customFormat="false" ht="13.8" hidden="false" customHeight="false" outlineLevel="0" collapsed="false">
      <c r="A358" s="13" t="n">
        <v>357</v>
      </c>
      <c r="B358" s="12" t="s">
        <v>22</v>
      </c>
      <c r="C358" s="13" t="s">
        <v>23</v>
      </c>
      <c r="D358" s="12" t="n">
        <v>17</v>
      </c>
      <c r="E358" s="14" t="n">
        <v>1749</v>
      </c>
      <c r="F358" s="14" t="s">
        <v>24</v>
      </c>
      <c r="G358" s="15" t="s">
        <v>233</v>
      </c>
      <c r="H358" s="15" t="s">
        <v>26</v>
      </c>
      <c r="I358" s="16" t="s">
        <v>33</v>
      </c>
      <c r="J358" s="17" t="n">
        <v>6</v>
      </c>
      <c r="K358" s="18" t="s">
        <v>128</v>
      </c>
      <c r="L358" s="17" t="n">
        <v>13</v>
      </c>
      <c r="M358" s="17"/>
      <c r="N358" s="19"/>
      <c r="O358" s="20" t="n">
        <f aca="false">L358+(0.05*M358)+(N358/240)</f>
        <v>13</v>
      </c>
      <c r="P358" s="21" t="n">
        <v>78</v>
      </c>
      <c r="Q358" s="21"/>
      <c r="R358" s="21"/>
      <c r="S358" s="22" t="n">
        <f aca="false">P358+(Q358*0.05)+(R358/240)</f>
        <v>78</v>
      </c>
      <c r="T358" s="22" t="n">
        <f aca="false">J358*O358</f>
        <v>78</v>
      </c>
      <c r="U358" s="22" t="n">
        <f aca="false">S358-T358</f>
        <v>0</v>
      </c>
      <c r="V358" s="23"/>
    </row>
    <row r="359" customFormat="false" ht="14.2" hidden="false" customHeight="false" outlineLevel="0" collapsed="false">
      <c r="A359" s="13" t="n">
        <v>358</v>
      </c>
      <c r="B359" s="12" t="s">
        <v>22</v>
      </c>
      <c r="C359" s="13" t="s">
        <v>23</v>
      </c>
      <c r="D359" s="12" t="n">
        <v>17</v>
      </c>
      <c r="E359" s="14" t="n">
        <v>1749</v>
      </c>
      <c r="F359" s="14" t="s">
        <v>24</v>
      </c>
      <c r="G359" s="15" t="s">
        <v>234</v>
      </c>
      <c r="H359" s="15" t="s">
        <v>26</v>
      </c>
      <c r="I359" s="16" t="s">
        <v>29</v>
      </c>
      <c r="J359" s="17" t="n">
        <v>6</v>
      </c>
      <c r="K359" s="18" t="s">
        <v>28</v>
      </c>
      <c r="L359" s="17"/>
      <c r="M359" s="17" t="n">
        <v>25</v>
      </c>
      <c r="N359" s="19"/>
      <c r="O359" s="20" t="n">
        <f aca="false">L359+(0.05*M359)+(N359/240)</f>
        <v>1.25</v>
      </c>
      <c r="P359" s="21" t="n">
        <v>7</v>
      </c>
      <c r="Q359" s="21" t="n">
        <v>5</v>
      </c>
      <c r="R359" s="21"/>
      <c r="S359" s="22" t="n">
        <f aca="false">P359+(Q359*0.05)+(R359/240)</f>
        <v>7.25</v>
      </c>
      <c r="T359" s="22" t="n">
        <f aca="false">J359*O359</f>
        <v>7.5</v>
      </c>
      <c r="U359" s="22" t="n">
        <f aca="false">S359-T359</f>
        <v>-0.25</v>
      </c>
      <c r="V359" s="23" t="s">
        <v>235</v>
      </c>
    </row>
    <row r="360" customFormat="false" ht="13.8" hidden="false" customHeight="false" outlineLevel="0" collapsed="false">
      <c r="A360" s="13" t="n">
        <v>359</v>
      </c>
      <c r="B360" s="12" t="s">
        <v>22</v>
      </c>
      <c r="C360" s="13" t="s">
        <v>23</v>
      </c>
      <c r="D360" s="12" t="n">
        <v>17</v>
      </c>
      <c r="E360" s="14" t="n">
        <v>1749</v>
      </c>
      <c r="F360" s="14" t="s">
        <v>40</v>
      </c>
      <c r="G360" s="15" t="s">
        <v>236</v>
      </c>
      <c r="H360" s="15" t="s">
        <v>26</v>
      </c>
      <c r="I360" s="16" t="s">
        <v>29</v>
      </c>
      <c r="J360" s="17" t="n">
        <f aca="false">3+(13/16)</f>
        <v>3.8125</v>
      </c>
      <c r="K360" s="18" t="s">
        <v>28</v>
      </c>
      <c r="L360" s="17" t="n">
        <v>112</v>
      </c>
      <c r="M360" s="17"/>
      <c r="N360" s="19"/>
      <c r="O360" s="20" t="n">
        <f aca="false">L360+(0.05*M360)+(N360/240)</f>
        <v>112</v>
      </c>
      <c r="P360" s="21" t="n">
        <v>427</v>
      </c>
      <c r="Q360" s="21"/>
      <c r="R360" s="21"/>
      <c r="S360" s="22" t="n">
        <f aca="false">P360+(Q360*0.05)+(R360/240)</f>
        <v>427</v>
      </c>
      <c r="T360" s="22" t="n">
        <f aca="false">J360*O360</f>
        <v>427</v>
      </c>
      <c r="U360" s="22" t="n">
        <f aca="false">S360-T360</f>
        <v>0</v>
      </c>
      <c r="V360" s="23"/>
    </row>
    <row r="361" customFormat="false" ht="14.2" hidden="false" customHeight="false" outlineLevel="0" collapsed="false">
      <c r="A361" s="13" t="n">
        <v>360</v>
      </c>
      <c r="B361" s="12" t="s">
        <v>22</v>
      </c>
      <c r="C361" s="13" t="s">
        <v>23</v>
      </c>
      <c r="D361" s="12" t="n">
        <v>17</v>
      </c>
      <c r="E361" s="14" t="n">
        <v>1749</v>
      </c>
      <c r="F361" s="14" t="s">
        <v>40</v>
      </c>
      <c r="G361" s="15" t="s">
        <v>237</v>
      </c>
      <c r="H361" s="15" t="s">
        <v>26</v>
      </c>
      <c r="I361" s="16" t="s">
        <v>29</v>
      </c>
      <c r="J361" s="17" t="n">
        <f aca="false">10+(1/8)</f>
        <v>10.125</v>
      </c>
      <c r="K361" s="18" t="s">
        <v>28</v>
      </c>
      <c r="L361" s="17" t="n">
        <v>20</v>
      </c>
      <c r="M361" s="17"/>
      <c r="N361" s="19"/>
      <c r="O361" s="20" t="n">
        <f aca="false">L361+(0.05*M361)+(N361/240)</f>
        <v>20</v>
      </c>
      <c r="P361" s="21" t="n">
        <v>201</v>
      </c>
      <c r="Q361" s="21" t="n">
        <v>6</v>
      </c>
      <c r="R361" s="21"/>
      <c r="S361" s="22" t="n">
        <f aca="false">P361+(Q361*0.05)+(R361/240)</f>
        <v>201.3</v>
      </c>
      <c r="T361" s="22" t="n">
        <f aca="false">J361*O361</f>
        <v>202.5</v>
      </c>
      <c r="U361" s="22" t="n">
        <f aca="false">S361-T361</f>
        <v>-1.19999999999999</v>
      </c>
      <c r="V361" s="23" t="s">
        <v>114</v>
      </c>
    </row>
    <row r="362" customFormat="false" ht="13.8" hidden="false" customHeight="false" outlineLevel="0" collapsed="false">
      <c r="A362" s="13" t="n">
        <v>361</v>
      </c>
      <c r="B362" s="12" t="s">
        <v>22</v>
      </c>
      <c r="C362" s="13" t="s">
        <v>23</v>
      </c>
      <c r="D362" s="12" t="n">
        <v>17</v>
      </c>
      <c r="E362" s="14" t="n">
        <v>1749</v>
      </c>
      <c r="F362" s="14" t="s">
        <v>40</v>
      </c>
      <c r="G362" s="15" t="s">
        <v>237</v>
      </c>
      <c r="H362" s="15" t="s">
        <v>26</v>
      </c>
      <c r="I362" s="16" t="s">
        <v>30</v>
      </c>
      <c r="J362" s="17" t="n">
        <v>4</v>
      </c>
      <c r="K362" s="18" t="s">
        <v>28</v>
      </c>
      <c r="L362" s="17" t="n">
        <v>20</v>
      </c>
      <c r="M362" s="17"/>
      <c r="N362" s="19"/>
      <c r="O362" s="20" t="n">
        <f aca="false">L362+(0.05*M362)+(N362/240)</f>
        <v>20</v>
      </c>
      <c r="P362" s="21" t="n">
        <v>80</v>
      </c>
      <c r="Q362" s="21"/>
      <c r="R362" s="21"/>
      <c r="S362" s="22" t="n">
        <f aca="false">P362+(Q362*0.05)+(R362/240)</f>
        <v>80</v>
      </c>
      <c r="T362" s="22" t="n">
        <f aca="false">J362*O362</f>
        <v>80</v>
      </c>
      <c r="U362" s="22" t="n">
        <f aca="false">S362-T362</f>
        <v>0</v>
      </c>
      <c r="V362" s="23"/>
    </row>
    <row r="363" customFormat="false" ht="14.2" hidden="false" customHeight="false" outlineLevel="0" collapsed="false">
      <c r="A363" s="13" t="n">
        <v>362</v>
      </c>
      <c r="B363" s="12" t="s">
        <v>22</v>
      </c>
      <c r="C363" s="13" t="s">
        <v>23</v>
      </c>
      <c r="D363" s="12" t="n">
        <v>17</v>
      </c>
      <c r="E363" s="14" t="n">
        <v>1749</v>
      </c>
      <c r="F363" s="14" t="s">
        <v>40</v>
      </c>
      <c r="G363" s="15" t="s">
        <v>238</v>
      </c>
      <c r="H363" s="15" t="s">
        <v>26</v>
      </c>
      <c r="I363" s="16" t="s">
        <v>30</v>
      </c>
      <c r="J363" s="17" t="n">
        <v>11.3</v>
      </c>
      <c r="K363" s="18" t="s">
        <v>128</v>
      </c>
      <c r="L363" s="17" t="n">
        <v>128</v>
      </c>
      <c r="M363" s="17"/>
      <c r="N363" s="19"/>
      <c r="O363" s="20" t="n">
        <f aca="false">L363+(0.05*M363)+(N363/240)</f>
        <v>128</v>
      </c>
      <c r="P363" s="21" t="n">
        <v>1432</v>
      </c>
      <c r="Q363" s="21"/>
      <c r="R363" s="21"/>
      <c r="S363" s="22" t="n">
        <f aca="false">P363+(Q363*0.05)+(R363/240)</f>
        <v>1432</v>
      </c>
      <c r="T363" s="22" t="n">
        <f aca="false">J363*O363</f>
        <v>1446.4</v>
      </c>
      <c r="U363" s="22" t="n">
        <f aca="false">S363-T363</f>
        <v>-14.4000000000001</v>
      </c>
      <c r="V363" s="23" t="s">
        <v>31</v>
      </c>
    </row>
    <row r="364" customFormat="false" ht="13.8" hidden="false" customHeight="false" outlineLevel="0" collapsed="false">
      <c r="A364" s="13" t="n">
        <v>363</v>
      </c>
      <c r="B364" s="12" t="s">
        <v>22</v>
      </c>
      <c r="C364" s="13" t="s">
        <v>23</v>
      </c>
      <c r="D364" s="12" t="n">
        <v>17</v>
      </c>
      <c r="E364" s="14" t="n">
        <v>1749</v>
      </c>
      <c r="F364" s="14" t="s">
        <v>40</v>
      </c>
      <c r="G364" s="15" t="s">
        <v>233</v>
      </c>
      <c r="H364" s="15" t="s">
        <v>26</v>
      </c>
      <c r="I364" s="16" t="s">
        <v>29</v>
      </c>
      <c r="J364" s="17" t="n">
        <v>6</v>
      </c>
      <c r="K364" s="18" t="s">
        <v>28</v>
      </c>
      <c r="L364" s="17" t="n">
        <v>80</v>
      </c>
      <c r="M364" s="17"/>
      <c r="N364" s="19"/>
      <c r="O364" s="20" t="n">
        <f aca="false">L364+(0.05*M364)+(N364/240)</f>
        <v>80</v>
      </c>
      <c r="P364" s="21" t="n">
        <v>480</v>
      </c>
      <c r="Q364" s="21"/>
      <c r="R364" s="21"/>
      <c r="S364" s="22" t="n">
        <f aca="false">P364+(Q364*0.05)+(R364/240)</f>
        <v>480</v>
      </c>
      <c r="T364" s="22" t="n">
        <f aca="false">J364*O364</f>
        <v>480</v>
      </c>
      <c r="U364" s="22" t="n">
        <f aca="false">S364-T364</f>
        <v>0</v>
      </c>
      <c r="V364" s="23"/>
    </row>
    <row r="365" customFormat="false" ht="13.8" hidden="false" customHeight="false" outlineLevel="0" collapsed="false">
      <c r="A365" s="13" t="n">
        <v>364</v>
      </c>
      <c r="B365" s="12" t="s">
        <v>22</v>
      </c>
      <c r="C365" s="13" t="s">
        <v>23</v>
      </c>
      <c r="D365" s="12" t="n">
        <v>17</v>
      </c>
      <c r="E365" s="14" t="n">
        <v>1749</v>
      </c>
      <c r="F365" s="14" t="s">
        <v>40</v>
      </c>
      <c r="G365" s="15" t="s">
        <v>233</v>
      </c>
      <c r="H365" s="15" t="s">
        <v>26</v>
      </c>
      <c r="I365" s="16" t="s">
        <v>50</v>
      </c>
      <c r="J365" s="17" t="n">
        <f aca="false">4+(1/4)</f>
        <v>4.25</v>
      </c>
      <c r="K365" s="18" t="s">
        <v>28</v>
      </c>
      <c r="L365" s="17" t="n">
        <v>900</v>
      </c>
      <c r="M365" s="17"/>
      <c r="N365" s="19"/>
      <c r="O365" s="20" t="n">
        <f aca="false">L365+(0.05*M365)+(N365/240)</f>
        <v>900</v>
      </c>
      <c r="P365" s="21" t="n">
        <v>3825</v>
      </c>
      <c r="Q365" s="21"/>
      <c r="R365" s="21"/>
      <c r="S365" s="22" t="n">
        <f aca="false">P365+(Q365*0.05)+(R365/240)</f>
        <v>3825</v>
      </c>
      <c r="T365" s="22" t="n">
        <f aca="false">J365*O365</f>
        <v>3825</v>
      </c>
      <c r="U365" s="22" t="n">
        <f aca="false">S365-T365</f>
        <v>0</v>
      </c>
      <c r="V365" s="23"/>
    </row>
    <row r="366" customFormat="false" ht="13.8" hidden="false" customHeight="false" outlineLevel="0" collapsed="false">
      <c r="A366" s="13" t="n">
        <v>365</v>
      </c>
      <c r="B366" s="12" t="s">
        <v>22</v>
      </c>
      <c r="C366" s="13" t="s">
        <v>23</v>
      </c>
      <c r="D366" s="12" t="n">
        <v>17</v>
      </c>
      <c r="E366" s="14" t="n">
        <v>1749</v>
      </c>
      <c r="F366" s="14" t="s">
        <v>40</v>
      </c>
      <c r="G366" s="15" t="s">
        <v>233</v>
      </c>
      <c r="H366" s="15" t="s">
        <v>26</v>
      </c>
      <c r="I366" s="16" t="s">
        <v>50</v>
      </c>
      <c r="J366" s="17" t="n">
        <v>1</v>
      </c>
      <c r="K366" s="18" t="s">
        <v>239</v>
      </c>
      <c r="L366" s="17" t="n">
        <v>300</v>
      </c>
      <c r="M366" s="17"/>
      <c r="N366" s="19"/>
      <c r="O366" s="20" t="n">
        <f aca="false">L366+(0.05*M366)+(N366/240)</f>
        <v>300</v>
      </c>
      <c r="P366" s="21" t="n">
        <v>300</v>
      </c>
      <c r="Q366" s="21"/>
      <c r="R366" s="21"/>
      <c r="S366" s="22" t="n">
        <f aca="false">P366+(Q366*0.05)+(R366/240)</f>
        <v>300</v>
      </c>
      <c r="T366" s="22" t="n">
        <f aca="false">J366*O366</f>
        <v>300</v>
      </c>
      <c r="U366" s="22" t="n">
        <f aca="false">S366-T366</f>
        <v>0</v>
      </c>
      <c r="V366" s="23"/>
    </row>
    <row r="367" customFormat="false" ht="14.2" hidden="false" customHeight="false" outlineLevel="0" collapsed="false">
      <c r="A367" s="13" t="n">
        <v>366</v>
      </c>
      <c r="B367" s="12" t="s">
        <v>22</v>
      </c>
      <c r="C367" s="13" t="s">
        <v>23</v>
      </c>
      <c r="D367" s="12" t="n">
        <v>17</v>
      </c>
      <c r="E367" s="14" t="n">
        <v>1749</v>
      </c>
      <c r="F367" s="14" t="s">
        <v>40</v>
      </c>
      <c r="G367" s="15" t="s">
        <v>240</v>
      </c>
      <c r="H367" s="15" t="s">
        <v>26</v>
      </c>
      <c r="I367" s="16" t="s">
        <v>29</v>
      </c>
      <c r="J367" s="17" t="n">
        <v>267.15</v>
      </c>
      <c r="K367" s="18" t="s">
        <v>128</v>
      </c>
      <c r="L367" s="17" t="n">
        <v>350</v>
      </c>
      <c r="M367" s="17"/>
      <c r="N367" s="19"/>
      <c r="O367" s="20" t="n">
        <f aca="false">L367+(0.05*M367)+(N367/240)</f>
        <v>350</v>
      </c>
      <c r="P367" s="21" t="n">
        <v>93778</v>
      </c>
      <c r="Q367" s="21" t="n">
        <v>3</v>
      </c>
      <c r="R367" s="21"/>
      <c r="S367" s="22" t="n">
        <f aca="false">P367+(Q367*0.05)+(R367/240)</f>
        <v>93778.15</v>
      </c>
      <c r="T367" s="22" t="n">
        <f aca="false">J367*O367</f>
        <v>93502.5</v>
      </c>
      <c r="U367" s="22" t="n">
        <f aca="false">S367-T367</f>
        <v>275.650000000009</v>
      </c>
      <c r="V367" s="23" t="s">
        <v>31</v>
      </c>
    </row>
    <row r="368" customFormat="false" ht="13.8" hidden="false" customHeight="false" outlineLevel="0" collapsed="false">
      <c r="A368" s="13" t="n">
        <v>367</v>
      </c>
      <c r="B368" s="12" t="s">
        <v>22</v>
      </c>
      <c r="C368" s="13" t="s">
        <v>23</v>
      </c>
      <c r="D368" s="12" t="n">
        <v>17</v>
      </c>
      <c r="E368" s="14" t="n">
        <v>1749</v>
      </c>
      <c r="F368" s="14" t="s">
        <v>40</v>
      </c>
      <c r="G368" s="15" t="s">
        <v>241</v>
      </c>
      <c r="H368" s="15" t="s">
        <v>26</v>
      </c>
      <c r="I368" s="16" t="s">
        <v>29</v>
      </c>
      <c r="J368" s="17" t="n">
        <v>250</v>
      </c>
      <c r="K368" s="18" t="s">
        <v>28</v>
      </c>
      <c r="L368" s="17" t="n">
        <v>10</v>
      </c>
      <c r="M368" s="17"/>
      <c r="N368" s="19"/>
      <c r="O368" s="20" t="n">
        <f aca="false">L368+(0.05*M368)+(N368/240)</f>
        <v>10</v>
      </c>
      <c r="P368" s="21" t="n">
        <v>2500</v>
      </c>
      <c r="Q368" s="21"/>
      <c r="R368" s="21"/>
      <c r="S368" s="22" t="n">
        <f aca="false">P368+(Q368*0.05)+(R368/240)</f>
        <v>2500</v>
      </c>
      <c r="T368" s="22" t="n">
        <f aca="false">J368*O368</f>
        <v>2500</v>
      </c>
      <c r="U368" s="22" t="n">
        <f aca="false">S368-T368</f>
        <v>0</v>
      </c>
      <c r="V368" s="23"/>
    </row>
    <row r="369" customFormat="false" ht="13.8" hidden="false" customHeight="false" outlineLevel="0" collapsed="false">
      <c r="A369" s="13" t="n">
        <v>368</v>
      </c>
      <c r="B369" s="12" t="s">
        <v>22</v>
      </c>
      <c r="C369" s="13" t="s">
        <v>23</v>
      </c>
      <c r="D369" s="12" t="n">
        <v>17</v>
      </c>
      <c r="E369" s="14" t="n">
        <v>1749</v>
      </c>
      <c r="F369" s="14" t="s">
        <v>40</v>
      </c>
      <c r="G369" s="15" t="s">
        <v>241</v>
      </c>
      <c r="H369" s="15" t="s">
        <v>26</v>
      </c>
      <c r="I369" s="16" t="s">
        <v>30</v>
      </c>
      <c r="J369" s="17" t="n">
        <v>230</v>
      </c>
      <c r="K369" s="18" t="s">
        <v>28</v>
      </c>
      <c r="L369" s="17" t="n">
        <v>10</v>
      </c>
      <c r="M369" s="17"/>
      <c r="N369" s="19"/>
      <c r="O369" s="20" t="n">
        <f aca="false">L369+(0.05*M369)+(N369/240)</f>
        <v>10</v>
      </c>
      <c r="P369" s="21" t="n">
        <v>2300</v>
      </c>
      <c r="Q369" s="21"/>
      <c r="R369" s="21"/>
      <c r="S369" s="22" t="n">
        <f aca="false">P369+(Q369*0.05)+(R369/240)</f>
        <v>2300</v>
      </c>
      <c r="T369" s="22" t="n">
        <f aca="false">J369*O369</f>
        <v>2300</v>
      </c>
      <c r="U369" s="22" t="n">
        <f aca="false">S369-T369</f>
        <v>0</v>
      </c>
      <c r="V369" s="23"/>
    </row>
    <row r="370" customFormat="false" ht="13.8" hidden="false" customHeight="false" outlineLevel="0" collapsed="false">
      <c r="A370" s="13" t="n">
        <v>369</v>
      </c>
      <c r="B370" s="12" t="s">
        <v>22</v>
      </c>
      <c r="C370" s="13" t="s">
        <v>23</v>
      </c>
      <c r="D370" s="12" t="n">
        <v>17</v>
      </c>
      <c r="E370" s="14" t="n">
        <v>1749</v>
      </c>
      <c r="F370" s="14" t="s">
        <v>40</v>
      </c>
      <c r="G370" s="15" t="s">
        <v>242</v>
      </c>
      <c r="H370" s="15" t="s">
        <v>26</v>
      </c>
      <c r="I370" s="16" t="s">
        <v>50</v>
      </c>
      <c r="J370" s="17" t="n">
        <v>151</v>
      </c>
      <c r="K370" s="18" t="s">
        <v>28</v>
      </c>
      <c r="L370" s="17" t="n">
        <v>20</v>
      </c>
      <c r="M370" s="17"/>
      <c r="N370" s="19"/>
      <c r="O370" s="20" t="n">
        <f aca="false">L370+(0.05*M370)+(N370/240)</f>
        <v>20</v>
      </c>
      <c r="P370" s="21" t="n">
        <v>3020</v>
      </c>
      <c r="Q370" s="21"/>
      <c r="R370" s="21"/>
      <c r="S370" s="22" t="n">
        <f aca="false">P370+(Q370*0.05)+(R370/240)</f>
        <v>3020</v>
      </c>
      <c r="T370" s="22" t="n">
        <f aca="false">J370*O370</f>
        <v>3020</v>
      </c>
      <c r="U370" s="22" t="n">
        <f aca="false">S370-T370</f>
        <v>0</v>
      </c>
      <c r="V370" s="23"/>
    </row>
    <row r="371" customFormat="false" ht="13.8" hidden="false" customHeight="false" outlineLevel="0" collapsed="false">
      <c r="A371" s="13" t="n">
        <v>370</v>
      </c>
      <c r="B371" s="12" t="s">
        <v>22</v>
      </c>
      <c r="C371" s="13" t="s">
        <v>23</v>
      </c>
      <c r="D371" s="12" t="n">
        <v>17</v>
      </c>
      <c r="E371" s="14" t="n">
        <v>1749</v>
      </c>
      <c r="F371" s="14" t="s">
        <v>40</v>
      </c>
      <c r="G371" s="15" t="s">
        <v>243</v>
      </c>
      <c r="H371" s="15" t="s">
        <v>26</v>
      </c>
      <c r="I371" s="16" t="s">
        <v>29</v>
      </c>
      <c r="J371" s="17" t="n">
        <v>1628.25</v>
      </c>
      <c r="K371" s="18" t="s">
        <v>28</v>
      </c>
      <c r="L371" s="17" t="n">
        <v>160</v>
      </c>
      <c r="M371" s="17"/>
      <c r="N371" s="19"/>
      <c r="O371" s="20" t="n">
        <f aca="false">L371+(0.05*M371)+(N371/240)</f>
        <v>160</v>
      </c>
      <c r="P371" s="21" t="n">
        <v>260520</v>
      </c>
      <c r="Q371" s="21"/>
      <c r="R371" s="21"/>
      <c r="S371" s="22" t="n">
        <f aca="false">P371+(Q371*0.05)+(R371/240)</f>
        <v>260520</v>
      </c>
      <c r="T371" s="22" t="n">
        <f aca="false">J371*O371</f>
        <v>260520</v>
      </c>
      <c r="U371" s="22" t="n">
        <f aca="false">S371-T371</f>
        <v>0</v>
      </c>
      <c r="V371" s="23"/>
    </row>
    <row r="372" customFormat="false" ht="13.8" hidden="false" customHeight="false" outlineLevel="0" collapsed="false">
      <c r="A372" s="13" t="n">
        <v>371</v>
      </c>
      <c r="B372" s="12" t="s">
        <v>22</v>
      </c>
      <c r="C372" s="13" t="s">
        <v>23</v>
      </c>
      <c r="D372" s="12" t="n">
        <v>17</v>
      </c>
      <c r="E372" s="14" t="n">
        <v>1749</v>
      </c>
      <c r="F372" s="14" t="s">
        <v>40</v>
      </c>
      <c r="G372" s="15" t="s">
        <v>243</v>
      </c>
      <c r="H372" s="15" t="s">
        <v>26</v>
      </c>
      <c r="I372" s="16" t="s">
        <v>50</v>
      </c>
      <c r="J372" s="17" t="n">
        <v>28149</v>
      </c>
      <c r="K372" s="18" t="s">
        <v>28</v>
      </c>
      <c r="L372" s="17" t="n">
        <v>100</v>
      </c>
      <c r="M372" s="17"/>
      <c r="N372" s="19"/>
      <c r="O372" s="20" t="n">
        <f aca="false">L372+(0.05*M372)+(N372/240)</f>
        <v>100</v>
      </c>
      <c r="P372" s="21" t="n">
        <v>2814900</v>
      </c>
      <c r="Q372" s="21"/>
      <c r="R372" s="21"/>
      <c r="S372" s="22" t="n">
        <f aca="false">P372+(Q372*0.05)+(R372/240)</f>
        <v>2814900</v>
      </c>
      <c r="T372" s="22" t="n">
        <f aca="false">J372*O372</f>
        <v>2814900</v>
      </c>
      <c r="U372" s="22" t="n">
        <f aca="false">S372-T372</f>
        <v>0</v>
      </c>
      <c r="V372" s="23"/>
    </row>
    <row r="373" customFormat="false" ht="13.8" hidden="false" customHeight="false" outlineLevel="0" collapsed="false">
      <c r="A373" s="13" t="n">
        <v>372</v>
      </c>
      <c r="B373" s="12" t="s">
        <v>22</v>
      </c>
      <c r="C373" s="13" t="s">
        <v>23</v>
      </c>
      <c r="D373" s="12" t="n">
        <v>17</v>
      </c>
      <c r="E373" s="14" t="n">
        <v>1749</v>
      </c>
      <c r="F373" s="14" t="s">
        <v>40</v>
      </c>
      <c r="G373" s="15" t="s">
        <v>234</v>
      </c>
      <c r="H373" s="15" t="s">
        <v>26</v>
      </c>
      <c r="I373" s="16" t="s">
        <v>27</v>
      </c>
      <c r="J373" s="17" t="n">
        <v>5</v>
      </c>
      <c r="K373" s="18" t="s">
        <v>28</v>
      </c>
      <c r="L373" s="17"/>
      <c r="M373" s="17" t="n">
        <v>20</v>
      </c>
      <c r="N373" s="19"/>
      <c r="O373" s="20" t="n">
        <f aca="false">L373+(0.05*M373)+(N373/240)</f>
        <v>1</v>
      </c>
      <c r="P373" s="21" t="n">
        <v>5</v>
      </c>
      <c r="Q373" s="21"/>
      <c r="R373" s="21"/>
      <c r="S373" s="22" t="n">
        <f aca="false">P373+(Q373*0.05)+(R373/240)</f>
        <v>5</v>
      </c>
      <c r="T373" s="22" t="n">
        <f aca="false">J373*O373</f>
        <v>5</v>
      </c>
      <c r="U373" s="22" t="n">
        <f aca="false">S373-T373</f>
        <v>0</v>
      </c>
      <c r="V373" s="23"/>
    </row>
    <row r="374" customFormat="false" ht="13.8" hidden="false" customHeight="false" outlineLevel="0" collapsed="false">
      <c r="A374" s="13" t="n">
        <v>373</v>
      </c>
      <c r="B374" s="12" t="s">
        <v>22</v>
      </c>
      <c r="C374" s="13" t="s">
        <v>23</v>
      </c>
      <c r="D374" s="12" t="n">
        <v>17</v>
      </c>
      <c r="E374" s="14" t="n">
        <v>1749</v>
      </c>
      <c r="F374" s="14" t="s">
        <v>40</v>
      </c>
      <c r="G374" s="15" t="s">
        <v>234</v>
      </c>
      <c r="H374" s="15" t="s">
        <v>26</v>
      </c>
      <c r="I374" s="16" t="s">
        <v>29</v>
      </c>
      <c r="J374" s="17" t="n">
        <v>58</v>
      </c>
      <c r="K374" s="18" t="s">
        <v>28</v>
      </c>
      <c r="L374" s="17"/>
      <c r="M374" s="17" t="n">
        <v>25</v>
      </c>
      <c r="N374" s="19"/>
      <c r="O374" s="20" t="n">
        <f aca="false">L374+(0.05*M374)+(N374/240)</f>
        <v>1.25</v>
      </c>
      <c r="P374" s="21" t="n">
        <v>72</v>
      </c>
      <c r="Q374" s="21" t="n">
        <v>10</v>
      </c>
      <c r="R374" s="21"/>
      <c r="S374" s="22" t="n">
        <f aca="false">P374+(Q374*0.05)+(R374/240)</f>
        <v>72.5</v>
      </c>
      <c r="T374" s="22" t="n">
        <f aca="false">J374*O374</f>
        <v>72.5</v>
      </c>
      <c r="U374" s="22" t="n">
        <f aca="false">S374-T374</f>
        <v>0</v>
      </c>
      <c r="V374" s="23"/>
    </row>
    <row r="375" customFormat="false" ht="13.8" hidden="false" customHeight="false" outlineLevel="0" collapsed="false">
      <c r="A375" s="13" t="n">
        <v>374</v>
      </c>
      <c r="B375" s="12" t="s">
        <v>22</v>
      </c>
      <c r="C375" s="13" t="s">
        <v>23</v>
      </c>
      <c r="D375" s="12" t="n">
        <v>18</v>
      </c>
      <c r="E375" s="14" t="n">
        <v>1749</v>
      </c>
      <c r="F375" s="14" t="s">
        <v>24</v>
      </c>
      <c r="G375" s="15" t="s">
        <v>244</v>
      </c>
      <c r="H375" s="15" t="s">
        <v>26</v>
      </c>
      <c r="I375" s="16" t="s">
        <v>29</v>
      </c>
      <c r="J375" s="17" t="n">
        <v>1</v>
      </c>
      <c r="K375" s="18" t="s">
        <v>46</v>
      </c>
      <c r="L375" s="17" t="n">
        <v>25</v>
      </c>
      <c r="M375" s="17"/>
      <c r="N375" s="19"/>
      <c r="O375" s="20" t="n">
        <f aca="false">L375+(0.05*M375)+(N375/240)</f>
        <v>25</v>
      </c>
      <c r="P375" s="21" t="n">
        <v>25</v>
      </c>
      <c r="Q375" s="21"/>
      <c r="R375" s="21"/>
      <c r="S375" s="22" t="n">
        <f aca="false">P375+(Q375*0.05)+(R375/240)</f>
        <v>25</v>
      </c>
      <c r="T375" s="22" t="n">
        <f aca="false">J375*O375</f>
        <v>25</v>
      </c>
      <c r="U375" s="22" t="n">
        <f aca="false">S375-T375</f>
        <v>0</v>
      </c>
      <c r="V375" s="23"/>
    </row>
    <row r="376" customFormat="false" ht="13.8" hidden="false" customHeight="false" outlineLevel="0" collapsed="false">
      <c r="A376" s="13" t="n">
        <v>375</v>
      </c>
      <c r="B376" s="12" t="s">
        <v>22</v>
      </c>
      <c r="C376" s="13" t="s">
        <v>23</v>
      </c>
      <c r="D376" s="12" t="n">
        <v>18</v>
      </c>
      <c r="E376" s="14" t="n">
        <v>1749</v>
      </c>
      <c r="F376" s="14" t="s">
        <v>40</v>
      </c>
      <c r="G376" s="15" t="s">
        <v>245</v>
      </c>
      <c r="H376" s="15" t="s">
        <v>26</v>
      </c>
      <c r="I376" s="16" t="s">
        <v>68</v>
      </c>
      <c r="J376" s="17" t="n">
        <v>1485</v>
      </c>
      <c r="K376" s="18" t="s">
        <v>28</v>
      </c>
      <c r="L376" s="17" t="n">
        <v>15</v>
      </c>
      <c r="M376" s="17"/>
      <c r="N376" s="19"/>
      <c r="O376" s="20" t="n">
        <f aca="false">L376+(0.05*M376)+(N376/240)</f>
        <v>15</v>
      </c>
      <c r="P376" s="21" t="n">
        <v>22275</v>
      </c>
      <c r="Q376" s="21"/>
      <c r="R376" s="21"/>
      <c r="S376" s="22" t="n">
        <f aca="false">P376+(Q376*0.05)+(R376/240)</f>
        <v>22275</v>
      </c>
      <c r="T376" s="22" t="n">
        <f aca="false">J376*O376</f>
        <v>22275</v>
      </c>
      <c r="U376" s="22" t="n">
        <f aca="false">S376-T376</f>
        <v>0</v>
      </c>
      <c r="V376" s="23"/>
    </row>
    <row r="377" customFormat="false" ht="13.8" hidden="false" customHeight="false" outlineLevel="0" collapsed="false">
      <c r="A377" s="13" t="n">
        <v>376</v>
      </c>
      <c r="B377" s="12" t="s">
        <v>22</v>
      </c>
      <c r="C377" s="13" t="s">
        <v>23</v>
      </c>
      <c r="D377" s="12" t="n">
        <v>18</v>
      </c>
      <c r="E377" s="14" t="n">
        <v>1749</v>
      </c>
      <c r="F377" s="14" t="s">
        <v>40</v>
      </c>
      <c r="G377" s="15" t="s">
        <v>246</v>
      </c>
      <c r="H377" s="15" t="s">
        <v>26</v>
      </c>
      <c r="I377" s="16" t="s">
        <v>29</v>
      </c>
      <c r="J377" s="17" t="n">
        <v>1135</v>
      </c>
      <c r="K377" s="18" t="s">
        <v>28</v>
      </c>
      <c r="L377" s="17" t="n">
        <v>7</v>
      </c>
      <c r="M377" s="17"/>
      <c r="N377" s="19"/>
      <c r="O377" s="20" t="n">
        <f aca="false">L377+(0.05*M377)+(N377/240)</f>
        <v>7</v>
      </c>
      <c r="P377" s="21" t="n">
        <v>7945</v>
      </c>
      <c r="Q377" s="21"/>
      <c r="R377" s="21"/>
      <c r="S377" s="22" t="n">
        <f aca="false">P377+(Q377*0.05)+(R377/240)</f>
        <v>7945</v>
      </c>
      <c r="T377" s="22" t="n">
        <f aca="false">J377*O377</f>
        <v>7945</v>
      </c>
      <c r="U377" s="22" t="n">
        <f aca="false">S377-T377</f>
        <v>0</v>
      </c>
      <c r="V377" s="23"/>
    </row>
    <row r="378" customFormat="false" ht="13.8" hidden="false" customHeight="false" outlineLevel="0" collapsed="false">
      <c r="A378" s="13" t="n">
        <v>377</v>
      </c>
      <c r="B378" s="12" t="s">
        <v>22</v>
      </c>
      <c r="C378" s="13" t="s">
        <v>23</v>
      </c>
      <c r="D378" s="12" t="n">
        <v>18</v>
      </c>
      <c r="E378" s="14" t="n">
        <v>1749</v>
      </c>
      <c r="F378" s="14" t="s">
        <v>40</v>
      </c>
      <c r="G378" s="15" t="s">
        <v>247</v>
      </c>
      <c r="H378" s="15" t="s">
        <v>26</v>
      </c>
      <c r="I378" s="16" t="s">
        <v>29</v>
      </c>
      <c r="J378" s="17" t="n">
        <v>16610</v>
      </c>
      <c r="K378" s="18" t="s">
        <v>28</v>
      </c>
      <c r="L378" s="17" t="n">
        <v>12</v>
      </c>
      <c r="M378" s="17"/>
      <c r="N378" s="19"/>
      <c r="O378" s="20" t="n">
        <f aca="false">L378+(0.05*M378)+(N378/240)</f>
        <v>12</v>
      </c>
      <c r="P378" s="21" t="n">
        <v>199320</v>
      </c>
      <c r="Q378" s="21"/>
      <c r="R378" s="21"/>
      <c r="S378" s="22" t="n">
        <f aca="false">P378+(Q378*0.05)+(R378/240)</f>
        <v>199320</v>
      </c>
      <c r="T378" s="22" t="n">
        <f aca="false">J378*O378</f>
        <v>199320</v>
      </c>
      <c r="U378" s="22" t="n">
        <f aca="false">S378-T378</f>
        <v>0</v>
      </c>
      <c r="V378" s="23"/>
    </row>
    <row r="379" customFormat="false" ht="13.8" hidden="false" customHeight="false" outlineLevel="0" collapsed="false">
      <c r="A379" s="13" t="n">
        <v>378</v>
      </c>
      <c r="B379" s="12" t="s">
        <v>22</v>
      </c>
      <c r="C379" s="13" t="s">
        <v>23</v>
      </c>
      <c r="D379" s="12" t="n">
        <v>18</v>
      </c>
      <c r="E379" s="14" t="n">
        <v>1749</v>
      </c>
      <c r="F379" s="14" t="s">
        <v>40</v>
      </c>
      <c r="G379" s="15" t="s">
        <v>247</v>
      </c>
      <c r="H379" s="15" t="s">
        <v>26</v>
      </c>
      <c r="I379" s="16" t="s">
        <v>30</v>
      </c>
      <c r="J379" s="17" t="n">
        <v>65</v>
      </c>
      <c r="K379" s="18" t="s">
        <v>28</v>
      </c>
      <c r="L379" s="17" t="n">
        <v>12</v>
      </c>
      <c r="M379" s="17"/>
      <c r="N379" s="19"/>
      <c r="O379" s="20" t="n">
        <f aca="false">L379+(0.05*M379)+(N379/240)</f>
        <v>12</v>
      </c>
      <c r="P379" s="21" t="n">
        <v>780</v>
      </c>
      <c r="Q379" s="21"/>
      <c r="R379" s="21"/>
      <c r="S379" s="22" t="n">
        <f aca="false">P379+(Q379*0.05)+(R379/240)</f>
        <v>780</v>
      </c>
      <c r="T379" s="22" t="n">
        <f aca="false">J379*O379</f>
        <v>780</v>
      </c>
      <c r="U379" s="22" t="n">
        <f aca="false">S379-T379</f>
        <v>0</v>
      </c>
      <c r="V379" s="23"/>
    </row>
    <row r="380" customFormat="false" ht="13.8" hidden="false" customHeight="false" outlineLevel="0" collapsed="false">
      <c r="A380" s="13" t="n">
        <v>379</v>
      </c>
      <c r="B380" s="12" t="s">
        <v>22</v>
      </c>
      <c r="C380" s="13" t="s">
        <v>23</v>
      </c>
      <c r="D380" s="12" t="n">
        <v>18</v>
      </c>
      <c r="E380" s="14" t="n">
        <v>1749</v>
      </c>
      <c r="F380" s="14" t="s">
        <v>40</v>
      </c>
      <c r="G380" s="15" t="s">
        <v>247</v>
      </c>
      <c r="H380" s="15" t="s">
        <v>26</v>
      </c>
      <c r="I380" s="16" t="s">
        <v>32</v>
      </c>
      <c r="J380" s="17" t="n">
        <v>4075</v>
      </c>
      <c r="K380" s="18" t="s">
        <v>28</v>
      </c>
      <c r="L380" s="17" t="n">
        <v>12</v>
      </c>
      <c r="M380" s="17"/>
      <c r="N380" s="19"/>
      <c r="O380" s="20" t="n">
        <f aca="false">L380+(0.05*M380)+(N380/240)</f>
        <v>12</v>
      </c>
      <c r="P380" s="21" t="n">
        <v>48900</v>
      </c>
      <c r="Q380" s="21"/>
      <c r="R380" s="21"/>
      <c r="S380" s="22" t="n">
        <f aca="false">P380+(Q380*0.05)+(R380/240)</f>
        <v>48900</v>
      </c>
      <c r="T380" s="22" t="n">
        <f aca="false">J380*O380</f>
        <v>48900</v>
      </c>
      <c r="U380" s="22" t="n">
        <f aca="false">S380-T380</f>
        <v>0</v>
      </c>
      <c r="V380" s="23"/>
    </row>
    <row r="381" customFormat="false" ht="13.8" hidden="false" customHeight="false" outlineLevel="0" collapsed="false">
      <c r="A381" s="13" t="n">
        <v>380</v>
      </c>
      <c r="B381" s="12" t="s">
        <v>22</v>
      </c>
      <c r="C381" s="13" t="s">
        <v>23</v>
      </c>
      <c r="D381" s="12" t="n">
        <v>18</v>
      </c>
      <c r="E381" s="14" t="n">
        <v>1749</v>
      </c>
      <c r="F381" s="14" t="s">
        <v>40</v>
      </c>
      <c r="G381" s="15" t="s">
        <v>247</v>
      </c>
      <c r="H381" s="15" t="s">
        <v>26</v>
      </c>
      <c r="I381" s="16" t="s">
        <v>186</v>
      </c>
      <c r="J381" s="17" t="n">
        <v>1811</v>
      </c>
      <c r="K381" s="18" t="s">
        <v>248</v>
      </c>
      <c r="L381" s="17" t="n">
        <v>14</v>
      </c>
      <c r="M381" s="17"/>
      <c r="N381" s="19"/>
      <c r="O381" s="20" t="n">
        <f aca="false">L381+(0.05*M381)+(N381/240)</f>
        <v>14</v>
      </c>
      <c r="P381" s="21" t="n">
        <v>25354</v>
      </c>
      <c r="Q381" s="21"/>
      <c r="R381" s="21"/>
      <c r="S381" s="22" t="n">
        <f aca="false">P381+(Q381*0.05)+(R381/240)</f>
        <v>25354</v>
      </c>
      <c r="T381" s="22" t="n">
        <f aca="false">J381*O381</f>
        <v>25354</v>
      </c>
      <c r="U381" s="22" t="n">
        <f aca="false">S381-T381</f>
        <v>0</v>
      </c>
      <c r="V381" s="23"/>
    </row>
    <row r="382" customFormat="false" ht="13.8" hidden="false" customHeight="false" outlineLevel="0" collapsed="false">
      <c r="A382" s="13" t="n">
        <v>381</v>
      </c>
      <c r="B382" s="12" t="s">
        <v>22</v>
      </c>
      <c r="C382" s="13" t="s">
        <v>23</v>
      </c>
      <c r="D382" s="12" t="n">
        <v>18</v>
      </c>
      <c r="E382" s="14" t="n">
        <v>1749</v>
      </c>
      <c r="F382" s="14" t="s">
        <v>40</v>
      </c>
      <c r="G382" s="24" t="s">
        <v>249</v>
      </c>
      <c r="H382" s="15" t="s">
        <v>26</v>
      </c>
      <c r="I382" s="16" t="s">
        <v>29</v>
      </c>
      <c r="J382" s="17" t="n">
        <v>55</v>
      </c>
      <c r="K382" s="18" t="s">
        <v>28</v>
      </c>
      <c r="L382" s="17" t="n">
        <v>6</v>
      </c>
      <c r="M382" s="17"/>
      <c r="N382" s="19"/>
      <c r="O382" s="20" t="n">
        <f aca="false">L382+(0.05*M382)+(N382/240)</f>
        <v>6</v>
      </c>
      <c r="P382" s="21" t="n">
        <v>330</v>
      </c>
      <c r="Q382" s="21"/>
      <c r="R382" s="21"/>
      <c r="S382" s="22" t="n">
        <f aca="false">P382+(Q382*0.05)+(R382/240)</f>
        <v>330</v>
      </c>
      <c r="T382" s="22" t="n">
        <f aca="false">J382*O382</f>
        <v>330</v>
      </c>
      <c r="U382" s="22" t="n">
        <f aca="false">S382-T382</f>
        <v>0</v>
      </c>
      <c r="V382" s="23"/>
    </row>
    <row r="383" customFormat="false" ht="13.8" hidden="false" customHeight="false" outlineLevel="0" collapsed="false">
      <c r="A383" s="13" t="n">
        <v>382</v>
      </c>
      <c r="B383" s="12" t="s">
        <v>22</v>
      </c>
      <c r="C383" s="13" t="s">
        <v>23</v>
      </c>
      <c r="D383" s="12" t="n">
        <v>18</v>
      </c>
      <c r="E383" s="14" t="n">
        <v>1749</v>
      </c>
      <c r="F383" s="14" t="s">
        <v>40</v>
      </c>
      <c r="G383" s="15" t="s">
        <v>250</v>
      </c>
      <c r="H383" s="15" t="s">
        <v>26</v>
      </c>
      <c r="I383" s="16" t="s">
        <v>29</v>
      </c>
      <c r="J383" s="17" t="n">
        <v>398</v>
      </c>
      <c r="K383" s="18" t="s">
        <v>28</v>
      </c>
      <c r="L383" s="17" t="n">
        <v>15</v>
      </c>
      <c r="M383" s="17"/>
      <c r="N383" s="19"/>
      <c r="O383" s="20" t="n">
        <f aca="false">L383+(0.05*M383)+(N383/240)</f>
        <v>15</v>
      </c>
      <c r="P383" s="21" t="n">
        <v>5970</v>
      </c>
      <c r="Q383" s="21"/>
      <c r="R383" s="21"/>
      <c r="S383" s="22" t="n">
        <f aca="false">P383+(Q383*0.05)+(R383/240)</f>
        <v>5970</v>
      </c>
      <c r="T383" s="22" t="n">
        <f aca="false">J383*O383</f>
        <v>5970</v>
      </c>
      <c r="U383" s="22" t="n">
        <f aca="false">S383-T383</f>
        <v>0</v>
      </c>
      <c r="V383" s="23"/>
    </row>
    <row r="384" customFormat="false" ht="13.8" hidden="false" customHeight="false" outlineLevel="0" collapsed="false">
      <c r="A384" s="13" t="n">
        <v>383</v>
      </c>
      <c r="B384" s="12" t="s">
        <v>22</v>
      </c>
      <c r="C384" s="13" t="s">
        <v>23</v>
      </c>
      <c r="D384" s="12" t="n">
        <v>18</v>
      </c>
      <c r="E384" s="14" t="n">
        <v>1749</v>
      </c>
      <c r="F384" s="14" t="s">
        <v>40</v>
      </c>
      <c r="G384" s="15" t="s">
        <v>250</v>
      </c>
      <c r="H384" s="15" t="s">
        <v>26</v>
      </c>
      <c r="I384" s="16" t="s">
        <v>186</v>
      </c>
      <c r="J384" s="17" t="n">
        <v>306</v>
      </c>
      <c r="K384" s="18" t="s">
        <v>248</v>
      </c>
      <c r="L384" s="17" t="n">
        <v>17</v>
      </c>
      <c r="M384" s="17"/>
      <c r="N384" s="19"/>
      <c r="O384" s="20" t="n">
        <f aca="false">L384+(0.05*M384)+(N384/240)</f>
        <v>17</v>
      </c>
      <c r="P384" s="21" t="n">
        <v>5202</v>
      </c>
      <c r="Q384" s="21"/>
      <c r="R384" s="21"/>
      <c r="S384" s="22" t="n">
        <f aca="false">P384+(Q384*0.05)+(R384/240)</f>
        <v>5202</v>
      </c>
      <c r="T384" s="22" t="n">
        <f aca="false">J384*O384</f>
        <v>5202</v>
      </c>
      <c r="U384" s="22" t="n">
        <f aca="false">S384-T384</f>
        <v>0</v>
      </c>
      <c r="V384" s="23"/>
    </row>
    <row r="385" customFormat="false" ht="13.8" hidden="false" customHeight="false" outlineLevel="0" collapsed="false">
      <c r="A385" s="13" t="n">
        <v>384</v>
      </c>
      <c r="B385" s="12" t="s">
        <v>22</v>
      </c>
      <c r="C385" s="13" t="s">
        <v>23</v>
      </c>
      <c r="D385" s="12" t="n">
        <v>18</v>
      </c>
      <c r="E385" s="14" t="n">
        <v>1749</v>
      </c>
      <c r="F385" s="14" t="s">
        <v>40</v>
      </c>
      <c r="G385" s="15" t="s">
        <v>251</v>
      </c>
      <c r="H385" s="15" t="s">
        <v>26</v>
      </c>
      <c r="I385" s="16" t="s">
        <v>29</v>
      </c>
      <c r="J385" s="17" t="n">
        <v>9340</v>
      </c>
      <c r="K385" s="18" t="s">
        <v>28</v>
      </c>
      <c r="L385" s="17" t="n">
        <v>14</v>
      </c>
      <c r="M385" s="17"/>
      <c r="N385" s="19"/>
      <c r="O385" s="20" t="n">
        <f aca="false">L385+(0.05*M385)+(N385/240)</f>
        <v>14</v>
      </c>
      <c r="P385" s="21" t="n">
        <v>130760</v>
      </c>
      <c r="Q385" s="21"/>
      <c r="R385" s="21"/>
      <c r="S385" s="22" t="n">
        <f aca="false">P385+(Q385*0.05)+(R385/240)</f>
        <v>130760</v>
      </c>
      <c r="T385" s="22" t="n">
        <f aca="false">J385*O385</f>
        <v>130760</v>
      </c>
      <c r="U385" s="22" t="n">
        <f aca="false">S385-T385</f>
        <v>0</v>
      </c>
      <c r="V385" s="23"/>
    </row>
    <row r="386" customFormat="false" ht="13.8" hidden="false" customHeight="false" outlineLevel="0" collapsed="false">
      <c r="A386" s="13" t="n">
        <v>385</v>
      </c>
      <c r="B386" s="12" t="s">
        <v>22</v>
      </c>
      <c r="C386" s="13" t="s">
        <v>23</v>
      </c>
      <c r="D386" s="12" t="n">
        <v>18</v>
      </c>
      <c r="E386" s="14" t="n">
        <v>1749</v>
      </c>
      <c r="F386" s="14" t="s">
        <v>40</v>
      </c>
      <c r="G386" s="15" t="s">
        <v>252</v>
      </c>
      <c r="H386" s="15" t="s">
        <v>26</v>
      </c>
      <c r="I386" s="16" t="s">
        <v>29</v>
      </c>
      <c r="J386" s="17" t="n">
        <v>54</v>
      </c>
      <c r="K386" s="18" t="s">
        <v>28</v>
      </c>
      <c r="L386" s="17" t="n">
        <v>5</v>
      </c>
      <c r="M386" s="17"/>
      <c r="N386" s="19"/>
      <c r="O386" s="20" t="n">
        <f aca="false">L386+(0.05*M386)+(N386/240)</f>
        <v>5</v>
      </c>
      <c r="P386" s="21" t="n">
        <v>270</v>
      </c>
      <c r="Q386" s="21"/>
      <c r="R386" s="21"/>
      <c r="S386" s="22" t="n">
        <f aca="false">P386+(Q386*0.05)+(R386/240)</f>
        <v>270</v>
      </c>
      <c r="T386" s="22" t="n">
        <f aca="false">J386*O386</f>
        <v>270</v>
      </c>
      <c r="U386" s="22" t="n">
        <f aca="false">S386-T386</f>
        <v>0</v>
      </c>
      <c r="V386" s="23"/>
    </row>
    <row r="387" customFormat="false" ht="13.8" hidden="false" customHeight="false" outlineLevel="0" collapsed="false">
      <c r="A387" s="13" t="n">
        <v>386</v>
      </c>
      <c r="B387" s="12" t="s">
        <v>22</v>
      </c>
      <c r="C387" s="13" t="s">
        <v>23</v>
      </c>
      <c r="D387" s="12" t="n">
        <v>18</v>
      </c>
      <c r="E387" s="14" t="n">
        <v>1749</v>
      </c>
      <c r="F387" s="14" t="s">
        <v>40</v>
      </c>
      <c r="G387" s="15" t="s">
        <v>253</v>
      </c>
      <c r="H387" s="15" t="s">
        <v>26</v>
      </c>
      <c r="I387" s="16" t="s">
        <v>50</v>
      </c>
      <c r="J387" s="17" t="n">
        <v>1434</v>
      </c>
      <c r="K387" s="18" t="s">
        <v>28</v>
      </c>
      <c r="L387" s="17" t="n">
        <v>12</v>
      </c>
      <c r="M387" s="17"/>
      <c r="N387" s="19"/>
      <c r="O387" s="20" t="n">
        <f aca="false">L387+(0.05*M387)+(N387/240)</f>
        <v>12</v>
      </c>
      <c r="P387" s="21" t="n">
        <v>17208</v>
      </c>
      <c r="Q387" s="21"/>
      <c r="R387" s="21"/>
      <c r="S387" s="22" t="n">
        <f aca="false">P387+(Q387*0.05)+(R387/240)</f>
        <v>17208</v>
      </c>
      <c r="T387" s="22" t="n">
        <f aca="false">J387*O387</f>
        <v>17208</v>
      </c>
      <c r="U387" s="22" t="n">
        <f aca="false">S387-T387</f>
        <v>0</v>
      </c>
      <c r="V387" s="23"/>
    </row>
    <row r="388" customFormat="false" ht="13.8" hidden="false" customHeight="false" outlineLevel="0" collapsed="false">
      <c r="A388" s="13" t="n">
        <v>387</v>
      </c>
      <c r="B388" s="12" t="s">
        <v>22</v>
      </c>
      <c r="C388" s="13" t="s">
        <v>23</v>
      </c>
      <c r="D388" s="12" t="n">
        <v>18</v>
      </c>
      <c r="E388" s="14" t="n">
        <v>1749</v>
      </c>
      <c r="F388" s="14" t="s">
        <v>40</v>
      </c>
      <c r="G388" s="15" t="s">
        <v>254</v>
      </c>
      <c r="H388" s="15" t="s">
        <v>26</v>
      </c>
      <c r="I388" s="16" t="s">
        <v>50</v>
      </c>
      <c r="J388" s="17" t="n">
        <v>70543</v>
      </c>
      <c r="K388" s="18" t="s">
        <v>28</v>
      </c>
      <c r="L388" s="17" t="n">
        <v>4</v>
      </c>
      <c r="M388" s="17"/>
      <c r="N388" s="19"/>
      <c r="O388" s="20" t="n">
        <f aca="false">L388+(0.05*M388)+(N388/240)</f>
        <v>4</v>
      </c>
      <c r="P388" s="21" t="n">
        <v>282172</v>
      </c>
      <c r="Q388" s="21"/>
      <c r="R388" s="21"/>
      <c r="S388" s="22" t="n">
        <f aca="false">P388+(Q388*0.05)+(R388/240)</f>
        <v>282172</v>
      </c>
      <c r="T388" s="22" t="n">
        <f aca="false">J388*O388</f>
        <v>282172</v>
      </c>
      <c r="U388" s="22" t="n">
        <f aca="false">S388-T388</f>
        <v>0</v>
      </c>
      <c r="V388" s="23"/>
    </row>
    <row r="389" customFormat="false" ht="13.8" hidden="false" customHeight="false" outlineLevel="0" collapsed="false">
      <c r="A389" s="13" t="n">
        <v>388</v>
      </c>
      <c r="B389" s="12" t="s">
        <v>22</v>
      </c>
      <c r="C389" s="13" t="s">
        <v>23</v>
      </c>
      <c r="D389" s="12" t="n">
        <v>18</v>
      </c>
      <c r="E389" s="14" t="n">
        <v>1749</v>
      </c>
      <c r="F389" s="14" t="s">
        <v>40</v>
      </c>
      <c r="G389" s="15" t="s">
        <v>255</v>
      </c>
      <c r="H389" s="15" t="s">
        <v>26</v>
      </c>
      <c r="I389" s="16" t="s">
        <v>68</v>
      </c>
      <c r="J389" s="17" t="n">
        <v>2988</v>
      </c>
      <c r="K389" s="18" t="s">
        <v>28</v>
      </c>
      <c r="L389" s="17" t="n">
        <v>3</v>
      </c>
      <c r="M389" s="17"/>
      <c r="N389" s="19"/>
      <c r="O389" s="20" t="n">
        <f aca="false">L389+(0.05*M389)+(N389/240)</f>
        <v>3</v>
      </c>
      <c r="P389" s="21" t="n">
        <v>8964</v>
      </c>
      <c r="Q389" s="21"/>
      <c r="R389" s="21"/>
      <c r="S389" s="22" t="n">
        <f aca="false">P389+(Q389*0.05)+(R389/240)</f>
        <v>8964</v>
      </c>
      <c r="T389" s="22" t="n">
        <f aca="false">J389*O389</f>
        <v>8964</v>
      </c>
      <c r="U389" s="22" t="n">
        <f aca="false">S389-T389</f>
        <v>0</v>
      </c>
      <c r="V389" s="23"/>
    </row>
    <row r="390" customFormat="false" ht="13.8" hidden="false" customHeight="false" outlineLevel="0" collapsed="false">
      <c r="A390" s="13" t="n">
        <v>389</v>
      </c>
      <c r="B390" s="12" t="s">
        <v>22</v>
      </c>
      <c r="C390" s="13" t="s">
        <v>23</v>
      </c>
      <c r="D390" s="12" t="n">
        <v>18</v>
      </c>
      <c r="E390" s="14" t="n">
        <v>1749</v>
      </c>
      <c r="F390" s="14" t="s">
        <v>40</v>
      </c>
      <c r="G390" s="15" t="s">
        <v>255</v>
      </c>
      <c r="H390" s="15" t="s">
        <v>26</v>
      </c>
      <c r="I390" s="16" t="s">
        <v>29</v>
      </c>
      <c r="J390" s="17" t="n">
        <v>23701.5</v>
      </c>
      <c r="K390" s="18" t="s">
        <v>28</v>
      </c>
      <c r="L390" s="17" t="n">
        <v>5</v>
      </c>
      <c r="M390" s="17"/>
      <c r="N390" s="19"/>
      <c r="O390" s="20" t="n">
        <f aca="false">L390+(0.05*M390)+(N390/240)</f>
        <v>5</v>
      </c>
      <c r="P390" s="21" t="n">
        <v>118507</v>
      </c>
      <c r="Q390" s="21" t="n">
        <v>10</v>
      </c>
      <c r="R390" s="21"/>
      <c r="S390" s="22" t="n">
        <f aca="false">P390+(Q390*0.05)+(R390/240)</f>
        <v>118507.5</v>
      </c>
      <c r="T390" s="22" t="n">
        <f aca="false">J390*O390</f>
        <v>118507.5</v>
      </c>
      <c r="U390" s="22" t="n">
        <f aca="false">S390-T390</f>
        <v>0</v>
      </c>
      <c r="V390" s="23"/>
    </row>
    <row r="391" customFormat="false" ht="13.8" hidden="false" customHeight="false" outlineLevel="0" collapsed="false">
      <c r="A391" s="13" t="n">
        <v>390</v>
      </c>
      <c r="B391" s="12" t="s">
        <v>22</v>
      </c>
      <c r="C391" s="13" t="s">
        <v>23</v>
      </c>
      <c r="D391" s="12" t="n">
        <v>18</v>
      </c>
      <c r="E391" s="14" t="n">
        <v>1749</v>
      </c>
      <c r="F391" s="14" t="s">
        <v>40</v>
      </c>
      <c r="G391" s="15" t="s">
        <v>255</v>
      </c>
      <c r="H391" s="15" t="s">
        <v>26</v>
      </c>
      <c r="I391" s="16" t="s">
        <v>32</v>
      </c>
      <c r="J391" s="17" t="n">
        <v>565</v>
      </c>
      <c r="K391" s="18" t="s">
        <v>28</v>
      </c>
      <c r="L391" s="17" t="n">
        <v>5</v>
      </c>
      <c r="M391" s="17"/>
      <c r="N391" s="19"/>
      <c r="O391" s="20" t="n">
        <f aca="false">L391+(0.05*M391)+(N391/240)</f>
        <v>5</v>
      </c>
      <c r="P391" s="21" t="n">
        <v>2825</v>
      </c>
      <c r="Q391" s="21"/>
      <c r="R391" s="21"/>
      <c r="S391" s="22" t="n">
        <f aca="false">P391+(Q391*0.05)+(R391/240)</f>
        <v>2825</v>
      </c>
      <c r="T391" s="22" t="n">
        <f aca="false">J391*O391</f>
        <v>2825</v>
      </c>
      <c r="U391" s="22" t="n">
        <f aca="false">S391-T391</f>
        <v>0</v>
      </c>
      <c r="V391" s="23"/>
    </row>
    <row r="392" customFormat="false" ht="13.8" hidden="false" customHeight="false" outlineLevel="0" collapsed="false">
      <c r="A392" s="13" t="n">
        <v>391</v>
      </c>
      <c r="B392" s="12" t="s">
        <v>22</v>
      </c>
      <c r="C392" s="13" t="s">
        <v>23</v>
      </c>
      <c r="D392" s="12" t="n">
        <v>18</v>
      </c>
      <c r="E392" s="14" t="n">
        <v>1749</v>
      </c>
      <c r="F392" s="14" t="s">
        <v>40</v>
      </c>
      <c r="G392" s="15" t="s">
        <v>256</v>
      </c>
      <c r="H392" s="15" t="s">
        <v>26</v>
      </c>
      <c r="I392" s="16" t="s">
        <v>50</v>
      </c>
      <c r="J392" s="17" t="n">
        <v>1</v>
      </c>
      <c r="K392" s="18" t="s">
        <v>46</v>
      </c>
      <c r="L392" s="17" t="n">
        <v>41846</v>
      </c>
      <c r="M392" s="17"/>
      <c r="N392" s="19"/>
      <c r="O392" s="20" t="n">
        <f aca="false">L392+(0.05*M392)+(N392/240)</f>
        <v>41846</v>
      </c>
      <c r="P392" s="21" t="n">
        <v>41846</v>
      </c>
      <c r="Q392" s="21"/>
      <c r="R392" s="21"/>
      <c r="S392" s="22" t="n">
        <f aca="false">P392+(Q392*0.05)+(R392/240)</f>
        <v>41846</v>
      </c>
      <c r="T392" s="22" t="n">
        <f aca="false">J392*O392</f>
        <v>41846</v>
      </c>
      <c r="U392" s="22" t="n">
        <f aca="false">S392-T392</f>
        <v>0</v>
      </c>
      <c r="V392" s="23"/>
    </row>
    <row r="393" customFormat="false" ht="13.8" hidden="false" customHeight="false" outlineLevel="0" collapsed="false">
      <c r="A393" s="13" t="n">
        <v>392</v>
      </c>
      <c r="B393" s="12" t="s">
        <v>22</v>
      </c>
      <c r="C393" s="13" t="s">
        <v>23</v>
      </c>
      <c r="D393" s="12" t="n">
        <v>18</v>
      </c>
      <c r="E393" s="14" t="n">
        <v>1749</v>
      </c>
      <c r="F393" s="14" t="s">
        <v>40</v>
      </c>
      <c r="G393" s="15" t="s">
        <v>257</v>
      </c>
      <c r="H393" s="15" t="s">
        <v>26</v>
      </c>
      <c r="I393" s="16" t="s">
        <v>29</v>
      </c>
      <c r="J393" s="17" t="n">
        <v>429</v>
      </c>
      <c r="K393" s="18" t="s">
        <v>28</v>
      </c>
      <c r="L393" s="17" t="n">
        <v>5</v>
      </c>
      <c r="M393" s="17"/>
      <c r="N393" s="19"/>
      <c r="O393" s="20" t="n">
        <f aca="false">L393+(0.05*M393)+(N393/240)</f>
        <v>5</v>
      </c>
      <c r="P393" s="21" t="n">
        <v>2145</v>
      </c>
      <c r="Q393" s="21"/>
      <c r="R393" s="21"/>
      <c r="S393" s="22" t="n">
        <f aca="false">P393+(Q393*0.05)+(R393/240)</f>
        <v>2145</v>
      </c>
      <c r="T393" s="22" t="n">
        <f aca="false">J393*O393</f>
        <v>2145</v>
      </c>
      <c r="U393" s="22" t="n">
        <f aca="false">S393-T393</f>
        <v>0</v>
      </c>
      <c r="V393" s="23"/>
    </row>
    <row r="394" customFormat="false" ht="13.8" hidden="false" customHeight="false" outlineLevel="0" collapsed="false">
      <c r="A394" s="13" t="n">
        <v>393</v>
      </c>
      <c r="B394" s="12" t="s">
        <v>22</v>
      </c>
      <c r="C394" s="13" t="s">
        <v>23</v>
      </c>
      <c r="D394" s="12" t="n">
        <v>18</v>
      </c>
      <c r="E394" s="14" t="n">
        <v>1749</v>
      </c>
      <c r="F394" s="14" t="s">
        <v>40</v>
      </c>
      <c r="G394" s="15" t="s">
        <v>257</v>
      </c>
      <c r="H394" s="15" t="s">
        <v>26</v>
      </c>
      <c r="I394" s="16" t="s">
        <v>32</v>
      </c>
      <c r="J394" s="17" t="n">
        <v>25</v>
      </c>
      <c r="K394" s="18" t="s">
        <v>28</v>
      </c>
      <c r="L394" s="17" t="n">
        <v>4</v>
      </c>
      <c r="M394" s="17" t="n">
        <v>10</v>
      </c>
      <c r="N394" s="19"/>
      <c r="O394" s="20" t="n">
        <f aca="false">L394+(0.05*M394)+(N394/240)</f>
        <v>4.5</v>
      </c>
      <c r="P394" s="21" t="n">
        <v>112</v>
      </c>
      <c r="Q394" s="21" t="n">
        <v>10</v>
      </c>
      <c r="R394" s="21"/>
      <c r="S394" s="22" t="n">
        <f aca="false">P394+(Q394*0.05)+(R394/240)</f>
        <v>112.5</v>
      </c>
      <c r="T394" s="22" t="n">
        <f aca="false">J394*O394</f>
        <v>112.5</v>
      </c>
      <c r="U394" s="22" t="n">
        <f aca="false">S394-T394</f>
        <v>0</v>
      </c>
      <c r="V394" s="23"/>
    </row>
    <row r="395" customFormat="false" ht="13.8" hidden="false" customHeight="false" outlineLevel="0" collapsed="false">
      <c r="A395" s="13" t="n">
        <v>394</v>
      </c>
      <c r="B395" s="12" t="s">
        <v>22</v>
      </c>
      <c r="C395" s="13" t="s">
        <v>23</v>
      </c>
      <c r="D395" s="12" t="n">
        <v>19</v>
      </c>
      <c r="E395" s="14" t="n">
        <v>1749</v>
      </c>
      <c r="F395" s="14" t="s">
        <v>24</v>
      </c>
      <c r="G395" s="15" t="s">
        <v>258</v>
      </c>
      <c r="H395" s="15" t="s">
        <v>26</v>
      </c>
      <c r="I395" s="16" t="s">
        <v>32</v>
      </c>
      <c r="J395" s="17" t="n">
        <v>1</v>
      </c>
      <c r="K395" s="18" t="s">
        <v>46</v>
      </c>
      <c r="L395" s="17" t="n">
        <v>6</v>
      </c>
      <c r="M395" s="17"/>
      <c r="N395" s="19"/>
      <c r="O395" s="20" t="n">
        <f aca="false">L395+(0.05*M395)+(N395/240)</f>
        <v>6</v>
      </c>
      <c r="P395" s="21" t="n">
        <v>6</v>
      </c>
      <c r="Q395" s="21"/>
      <c r="R395" s="21"/>
      <c r="S395" s="22" t="n">
        <f aca="false">P395+(Q395*0.05)+(R395/240)</f>
        <v>6</v>
      </c>
      <c r="T395" s="22" t="n">
        <f aca="false">J395*O395</f>
        <v>6</v>
      </c>
      <c r="U395" s="22" t="n">
        <f aca="false">S395-T395</f>
        <v>0</v>
      </c>
      <c r="V395" s="23"/>
    </row>
    <row r="396" customFormat="false" ht="13.8" hidden="false" customHeight="false" outlineLevel="0" collapsed="false">
      <c r="A396" s="13" t="n">
        <v>395</v>
      </c>
      <c r="B396" s="12" t="s">
        <v>22</v>
      </c>
      <c r="C396" s="13" t="s">
        <v>23</v>
      </c>
      <c r="D396" s="12" t="n">
        <v>19</v>
      </c>
      <c r="E396" s="14" t="n">
        <v>1749</v>
      </c>
      <c r="F396" s="14" t="s">
        <v>24</v>
      </c>
      <c r="G396" s="24" t="s">
        <v>259</v>
      </c>
      <c r="H396" s="15" t="s">
        <v>26</v>
      </c>
      <c r="I396" s="16" t="s">
        <v>29</v>
      </c>
      <c r="J396" s="17" t="n">
        <v>1</v>
      </c>
      <c r="K396" s="18" t="s">
        <v>260</v>
      </c>
      <c r="L396" s="17" t="n">
        <v>80</v>
      </c>
      <c r="M396" s="17"/>
      <c r="N396" s="19"/>
      <c r="O396" s="20" t="n">
        <f aca="false">L396+(0.05*M396)+(N396/240)</f>
        <v>80</v>
      </c>
      <c r="P396" s="21" t="n">
        <v>80</v>
      </c>
      <c r="Q396" s="21"/>
      <c r="R396" s="21"/>
      <c r="S396" s="22" t="n">
        <f aca="false">P396+(Q396*0.05)+(R396/240)</f>
        <v>80</v>
      </c>
      <c r="T396" s="22" t="n">
        <f aca="false">J396*O396</f>
        <v>80</v>
      </c>
      <c r="U396" s="22" t="n">
        <f aca="false">S396-T396</f>
        <v>0</v>
      </c>
      <c r="V396" s="23"/>
    </row>
    <row r="397" customFormat="false" ht="13.8" hidden="false" customHeight="false" outlineLevel="0" collapsed="false">
      <c r="A397" s="13" t="n">
        <v>396</v>
      </c>
      <c r="B397" s="12" t="s">
        <v>22</v>
      </c>
      <c r="C397" s="13" t="s">
        <v>23</v>
      </c>
      <c r="D397" s="12" t="n">
        <v>19</v>
      </c>
      <c r="E397" s="14" t="n">
        <v>1749</v>
      </c>
      <c r="F397" s="14" t="s">
        <v>24</v>
      </c>
      <c r="G397" s="15" t="s">
        <v>261</v>
      </c>
      <c r="H397" s="15" t="s">
        <v>26</v>
      </c>
      <c r="I397" s="16" t="s">
        <v>29</v>
      </c>
      <c r="J397" s="17" t="n">
        <v>1</v>
      </c>
      <c r="K397" s="18" t="s">
        <v>82</v>
      </c>
      <c r="L397" s="17" t="n">
        <v>40</v>
      </c>
      <c r="M397" s="17"/>
      <c r="N397" s="19"/>
      <c r="O397" s="20" t="n">
        <f aca="false">L397+(0.05*M397)+(N397/240)</f>
        <v>40</v>
      </c>
      <c r="P397" s="21" t="n">
        <v>40</v>
      </c>
      <c r="Q397" s="21"/>
      <c r="R397" s="21"/>
      <c r="S397" s="22" t="n">
        <f aca="false">P397+(Q397*0.05)+(R397/240)</f>
        <v>40</v>
      </c>
      <c r="T397" s="22" t="n">
        <f aca="false">J397*O397</f>
        <v>40</v>
      </c>
      <c r="U397" s="22" t="n">
        <f aca="false">S397-T397</f>
        <v>0</v>
      </c>
      <c r="V397" s="23"/>
    </row>
    <row r="398" customFormat="false" ht="13.8" hidden="false" customHeight="false" outlineLevel="0" collapsed="false">
      <c r="A398" s="13" t="n">
        <v>397</v>
      </c>
      <c r="B398" s="12" t="s">
        <v>22</v>
      </c>
      <c r="C398" s="13" t="s">
        <v>23</v>
      </c>
      <c r="D398" s="12" t="n">
        <v>19</v>
      </c>
      <c r="E398" s="14" t="n">
        <v>1749</v>
      </c>
      <c r="F398" s="14" t="s">
        <v>24</v>
      </c>
      <c r="G398" s="15" t="s">
        <v>261</v>
      </c>
      <c r="H398" s="15" t="s">
        <v>26</v>
      </c>
      <c r="I398" s="16" t="s">
        <v>29</v>
      </c>
      <c r="J398" s="17" t="n">
        <v>89</v>
      </c>
      <c r="K398" s="18" t="s">
        <v>92</v>
      </c>
      <c r="L398" s="17" t="n">
        <v>30</v>
      </c>
      <c r="M398" s="17"/>
      <c r="N398" s="19"/>
      <c r="O398" s="20" t="n">
        <f aca="false">L398+(0.05*M398)+(N398/240)</f>
        <v>30</v>
      </c>
      <c r="P398" s="21" t="n">
        <v>2670</v>
      </c>
      <c r="Q398" s="21"/>
      <c r="R398" s="21"/>
      <c r="S398" s="22" t="n">
        <f aca="false">P398+(Q398*0.05)+(R398/240)</f>
        <v>2670</v>
      </c>
      <c r="T398" s="22" t="n">
        <f aca="false">J398*O398</f>
        <v>2670</v>
      </c>
      <c r="U398" s="22" t="n">
        <f aca="false">S398-T398</f>
        <v>0</v>
      </c>
      <c r="V398" s="23"/>
    </row>
    <row r="399" customFormat="false" ht="13.8" hidden="false" customHeight="false" outlineLevel="0" collapsed="false">
      <c r="A399" s="13" t="n">
        <v>398</v>
      </c>
      <c r="B399" s="12" t="s">
        <v>22</v>
      </c>
      <c r="C399" s="13" t="s">
        <v>23</v>
      </c>
      <c r="D399" s="12" t="n">
        <v>19</v>
      </c>
      <c r="E399" s="14" t="n">
        <v>1749</v>
      </c>
      <c r="F399" s="14" t="s">
        <v>24</v>
      </c>
      <c r="G399" s="15" t="s">
        <v>262</v>
      </c>
      <c r="H399" s="15" t="s">
        <v>26</v>
      </c>
      <c r="I399" s="16" t="s">
        <v>29</v>
      </c>
      <c r="J399" s="17" t="n">
        <v>2</v>
      </c>
      <c r="K399" s="18" t="s">
        <v>92</v>
      </c>
      <c r="L399" s="17" t="n">
        <v>30</v>
      </c>
      <c r="M399" s="17"/>
      <c r="N399" s="19"/>
      <c r="O399" s="20" t="n">
        <f aca="false">L399+(0.05*M399)+(N399/240)</f>
        <v>30</v>
      </c>
      <c r="P399" s="21" t="n">
        <v>60</v>
      </c>
      <c r="Q399" s="21"/>
      <c r="R399" s="21"/>
      <c r="S399" s="22" t="n">
        <f aca="false">P399+(Q399*0.05)+(R399/240)</f>
        <v>60</v>
      </c>
      <c r="T399" s="22" t="n">
        <f aca="false">J399*O399</f>
        <v>60</v>
      </c>
      <c r="U399" s="22" t="n">
        <f aca="false">S399-T399</f>
        <v>0</v>
      </c>
      <c r="V399" s="23"/>
    </row>
    <row r="400" customFormat="false" ht="13.8" hidden="false" customHeight="false" outlineLevel="0" collapsed="false">
      <c r="A400" s="13" t="n">
        <v>399</v>
      </c>
      <c r="B400" s="12" t="s">
        <v>22</v>
      </c>
      <c r="C400" s="13" t="s">
        <v>23</v>
      </c>
      <c r="D400" s="12" t="n">
        <v>19</v>
      </c>
      <c r="E400" s="14" t="n">
        <v>1749</v>
      </c>
      <c r="F400" s="14" t="s">
        <v>24</v>
      </c>
      <c r="G400" s="15" t="s">
        <v>262</v>
      </c>
      <c r="H400" s="15" t="s">
        <v>26</v>
      </c>
      <c r="I400" s="16" t="s">
        <v>29</v>
      </c>
      <c r="J400" s="17" t="n">
        <v>1</v>
      </c>
      <c r="K400" s="18" t="s">
        <v>46</v>
      </c>
      <c r="L400" s="17" t="n">
        <v>18</v>
      </c>
      <c r="M400" s="17"/>
      <c r="N400" s="19"/>
      <c r="O400" s="20" t="n">
        <f aca="false">L400+(0.05*M400)+(N400/240)</f>
        <v>18</v>
      </c>
      <c r="P400" s="21" t="n">
        <v>18</v>
      </c>
      <c r="Q400" s="21"/>
      <c r="R400" s="21"/>
      <c r="S400" s="22" t="n">
        <f aca="false">P400+(Q400*0.05)+(R400/240)</f>
        <v>18</v>
      </c>
      <c r="T400" s="22" t="n">
        <f aca="false">J400*O400</f>
        <v>18</v>
      </c>
      <c r="U400" s="22" t="n">
        <f aca="false">S400-T400</f>
        <v>0</v>
      </c>
      <c r="V400" s="23"/>
    </row>
    <row r="401" customFormat="false" ht="13.8" hidden="false" customHeight="false" outlineLevel="0" collapsed="false">
      <c r="A401" s="13" t="n">
        <v>400</v>
      </c>
      <c r="B401" s="12" t="s">
        <v>22</v>
      </c>
      <c r="C401" s="13" t="s">
        <v>23</v>
      </c>
      <c r="D401" s="12" t="n">
        <v>19</v>
      </c>
      <c r="E401" s="14" t="n">
        <v>1749</v>
      </c>
      <c r="F401" s="14" t="s">
        <v>24</v>
      </c>
      <c r="G401" s="15" t="s">
        <v>262</v>
      </c>
      <c r="H401" s="15" t="s">
        <v>26</v>
      </c>
      <c r="I401" s="16" t="s">
        <v>30</v>
      </c>
      <c r="J401" s="17" t="n">
        <v>6</v>
      </c>
      <c r="K401" s="18" t="s">
        <v>83</v>
      </c>
      <c r="L401" s="17" t="n">
        <v>75</v>
      </c>
      <c r="M401" s="17"/>
      <c r="N401" s="19"/>
      <c r="O401" s="20" t="n">
        <f aca="false">L401+(0.05*M401)+(N401/240)</f>
        <v>75</v>
      </c>
      <c r="P401" s="21" t="n">
        <v>450</v>
      </c>
      <c r="Q401" s="21"/>
      <c r="R401" s="21"/>
      <c r="S401" s="22" t="n">
        <f aca="false">P401+(Q401*0.05)+(R401/240)</f>
        <v>450</v>
      </c>
      <c r="T401" s="22" t="n">
        <f aca="false">J401*O401</f>
        <v>450</v>
      </c>
      <c r="U401" s="22" t="n">
        <f aca="false">S401-T401</f>
        <v>0</v>
      </c>
      <c r="V401" s="23"/>
    </row>
    <row r="402" customFormat="false" ht="13.8" hidden="false" customHeight="false" outlineLevel="0" collapsed="false">
      <c r="A402" s="13" t="n">
        <v>401</v>
      </c>
      <c r="B402" s="12" t="s">
        <v>22</v>
      </c>
      <c r="C402" s="13" t="s">
        <v>23</v>
      </c>
      <c r="D402" s="12" t="n">
        <v>19</v>
      </c>
      <c r="E402" s="14" t="n">
        <v>1749</v>
      </c>
      <c r="F402" s="14" t="s">
        <v>24</v>
      </c>
      <c r="G402" s="15" t="s">
        <v>262</v>
      </c>
      <c r="H402" s="15" t="s">
        <v>26</v>
      </c>
      <c r="I402" s="16" t="s">
        <v>30</v>
      </c>
      <c r="J402" s="17" t="n">
        <v>41925</v>
      </c>
      <c r="K402" s="18" t="s">
        <v>28</v>
      </c>
      <c r="L402" s="17"/>
      <c r="M402" s="17" t="n">
        <v>5</v>
      </c>
      <c r="N402" s="19"/>
      <c r="O402" s="20" t="n">
        <f aca="false">L402+(0.05*M402)+(N402/240)</f>
        <v>0.25</v>
      </c>
      <c r="P402" s="21" t="n">
        <v>10481</v>
      </c>
      <c r="Q402" s="21" t="n">
        <v>5</v>
      </c>
      <c r="R402" s="21"/>
      <c r="S402" s="22" t="n">
        <f aca="false">P402+(Q402*0.05)+(R402/240)</f>
        <v>10481.25</v>
      </c>
      <c r="T402" s="22" t="n">
        <f aca="false">J402*O402</f>
        <v>10481.25</v>
      </c>
      <c r="U402" s="22" t="n">
        <f aca="false">S402-T402</f>
        <v>0</v>
      </c>
      <c r="V402" s="23"/>
    </row>
    <row r="403" customFormat="false" ht="13.8" hidden="false" customHeight="false" outlineLevel="0" collapsed="false">
      <c r="A403" s="13" t="n">
        <v>402</v>
      </c>
      <c r="B403" s="12" t="s">
        <v>22</v>
      </c>
      <c r="C403" s="13" t="s">
        <v>23</v>
      </c>
      <c r="D403" s="12" t="n">
        <v>19</v>
      </c>
      <c r="E403" s="14" t="n">
        <v>1749</v>
      </c>
      <c r="F403" s="14" t="s">
        <v>24</v>
      </c>
      <c r="G403" s="15" t="s">
        <v>262</v>
      </c>
      <c r="H403" s="15" t="s">
        <v>26</v>
      </c>
      <c r="I403" s="16" t="s">
        <v>43</v>
      </c>
      <c r="J403" s="17" t="n">
        <v>1</v>
      </c>
      <c r="K403" s="18" t="s">
        <v>101</v>
      </c>
      <c r="L403" s="17" t="n">
        <v>29</v>
      </c>
      <c r="M403" s="17"/>
      <c r="N403" s="19"/>
      <c r="O403" s="20" t="n">
        <f aca="false">L403+(0.05*M403)+(N403/240)</f>
        <v>29</v>
      </c>
      <c r="P403" s="21" t="n">
        <v>29</v>
      </c>
      <c r="Q403" s="21"/>
      <c r="R403" s="21"/>
      <c r="S403" s="22" t="n">
        <f aca="false">P403+(Q403*0.05)+(R403/240)</f>
        <v>29</v>
      </c>
      <c r="T403" s="22" t="n">
        <f aca="false">J403*O403</f>
        <v>29</v>
      </c>
      <c r="U403" s="22" t="n">
        <f aca="false">S403-T403</f>
        <v>0</v>
      </c>
      <c r="V403" s="23"/>
    </row>
    <row r="404" customFormat="false" ht="13.8" hidden="false" customHeight="false" outlineLevel="0" collapsed="false">
      <c r="A404" s="13" t="n">
        <v>403</v>
      </c>
      <c r="B404" s="12" t="s">
        <v>22</v>
      </c>
      <c r="C404" s="13" t="s">
        <v>23</v>
      </c>
      <c r="D404" s="12" t="n">
        <v>19</v>
      </c>
      <c r="E404" s="14" t="n">
        <v>1749</v>
      </c>
      <c r="F404" s="14" t="s">
        <v>24</v>
      </c>
      <c r="G404" s="15" t="s">
        <v>262</v>
      </c>
      <c r="H404" s="15" t="s">
        <v>26</v>
      </c>
      <c r="I404" s="16" t="s">
        <v>32</v>
      </c>
      <c r="J404" s="17" t="n">
        <v>7</v>
      </c>
      <c r="K404" s="18" t="s">
        <v>83</v>
      </c>
      <c r="L404" s="17" t="n">
        <v>40</v>
      </c>
      <c r="M404" s="17"/>
      <c r="N404" s="19"/>
      <c r="O404" s="20" t="n">
        <f aca="false">L404+(0.05*M404)+(N404/240)</f>
        <v>40</v>
      </c>
      <c r="P404" s="21" t="n">
        <v>280</v>
      </c>
      <c r="Q404" s="21"/>
      <c r="R404" s="21"/>
      <c r="S404" s="22" t="n">
        <f aca="false">P404+(Q404*0.05)+(R404/240)</f>
        <v>280</v>
      </c>
      <c r="T404" s="22" t="n">
        <f aca="false">J404*O404</f>
        <v>280</v>
      </c>
      <c r="U404" s="22" t="n">
        <f aca="false">S404-T404</f>
        <v>0</v>
      </c>
      <c r="V404" s="23"/>
    </row>
    <row r="405" customFormat="false" ht="13.8" hidden="false" customHeight="false" outlineLevel="0" collapsed="false">
      <c r="A405" s="13" t="n">
        <v>404</v>
      </c>
      <c r="B405" s="12" t="s">
        <v>22</v>
      </c>
      <c r="C405" s="13" t="s">
        <v>23</v>
      </c>
      <c r="D405" s="12" t="n">
        <v>19</v>
      </c>
      <c r="E405" s="14" t="n">
        <v>1749</v>
      </c>
      <c r="F405" s="14" t="s">
        <v>24</v>
      </c>
      <c r="G405" s="15" t="s">
        <v>263</v>
      </c>
      <c r="H405" s="15" t="s">
        <v>26</v>
      </c>
      <c r="I405" s="16" t="s">
        <v>29</v>
      </c>
      <c r="J405" s="17" t="n">
        <v>17</v>
      </c>
      <c r="K405" s="18" t="s">
        <v>28</v>
      </c>
      <c r="L405" s="17"/>
      <c r="M405" s="17" t="n">
        <v>20</v>
      </c>
      <c r="N405" s="19"/>
      <c r="O405" s="20" t="n">
        <f aca="false">L405+(0.05*M405)+(N405/240)</f>
        <v>1</v>
      </c>
      <c r="P405" s="21" t="n">
        <v>17</v>
      </c>
      <c r="Q405" s="21"/>
      <c r="R405" s="21"/>
      <c r="S405" s="22" t="n">
        <f aca="false">P405+(Q405*0.05)+(R405/240)</f>
        <v>17</v>
      </c>
      <c r="T405" s="22" t="n">
        <f aca="false">J405*O405</f>
        <v>17</v>
      </c>
      <c r="U405" s="22" t="n">
        <f aca="false">S405-T405</f>
        <v>0</v>
      </c>
      <c r="V405" s="23"/>
    </row>
    <row r="406" customFormat="false" ht="13.8" hidden="false" customHeight="false" outlineLevel="0" collapsed="false">
      <c r="A406" s="13" t="n">
        <v>405</v>
      </c>
      <c r="B406" s="12" t="s">
        <v>22</v>
      </c>
      <c r="C406" s="13" t="s">
        <v>23</v>
      </c>
      <c r="D406" s="12" t="n">
        <v>19</v>
      </c>
      <c r="E406" s="14" t="n">
        <v>1749</v>
      </c>
      <c r="F406" s="14" t="s">
        <v>40</v>
      </c>
      <c r="G406" s="15" t="s">
        <v>264</v>
      </c>
      <c r="H406" s="15" t="s">
        <v>26</v>
      </c>
      <c r="I406" s="16" t="s">
        <v>50</v>
      </c>
      <c r="J406" s="17" t="n">
        <v>80</v>
      </c>
      <c r="K406" s="18" t="s">
        <v>28</v>
      </c>
      <c r="L406" s="17" t="n">
        <v>3</v>
      </c>
      <c r="M406" s="17"/>
      <c r="N406" s="19"/>
      <c r="O406" s="20" t="n">
        <f aca="false">L406+(0.05*M406)+(N406/240)</f>
        <v>3</v>
      </c>
      <c r="P406" s="21" t="n">
        <v>240</v>
      </c>
      <c r="Q406" s="21"/>
      <c r="R406" s="21"/>
      <c r="S406" s="22" t="n">
        <f aca="false">P406+(Q406*0.05)+(R406/240)</f>
        <v>240</v>
      </c>
      <c r="T406" s="22" t="n">
        <f aca="false">J406*O406</f>
        <v>240</v>
      </c>
      <c r="U406" s="22" t="n">
        <f aca="false">S406-T406</f>
        <v>0</v>
      </c>
      <c r="V406" s="23"/>
    </row>
    <row r="407" customFormat="false" ht="13.8" hidden="false" customHeight="false" outlineLevel="0" collapsed="false">
      <c r="A407" s="13" t="n">
        <v>406</v>
      </c>
      <c r="B407" s="12" t="s">
        <v>22</v>
      </c>
      <c r="C407" s="13" t="s">
        <v>23</v>
      </c>
      <c r="D407" s="12" t="n">
        <v>19</v>
      </c>
      <c r="E407" s="14" t="n">
        <v>1749</v>
      </c>
      <c r="F407" s="14" t="s">
        <v>40</v>
      </c>
      <c r="G407" s="15" t="s">
        <v>265</v>
      </c>
      <c r="H407" s="15" t="s">
        <v>26</v>
      </c>
      <c r="I407" s="16" t="s">
        <v>29</v>
      </c>
      <c r="J407" s="17" t="n">
        <v>1</v>
      </c>
      <c r="K407" s="18" t="s">
        <v>46</v>
      </c>
      <c r="L407" s="17" t="n">
        <v>640</v>
      </c>
      <c r="M407" s="17"/>
      <c r="N407" s="19"/>
      <c r="O407" s="20" t="n">
        <f aca="false">L407+(0.05*M407)+(N407/240)</f>
        <v>640</v>
      </c>
      <c r="P407" s="21" t="n">
        <v>640</v>
      </c>
      <c r="Q407" s="21"/>
      <c r="R407" s="21"/>
      <c r="S407" s="22" t="n">
        <f aca="false">P407+(Q407*0.05)+(R407/240)</f>
        <v>640</v>
      </c>
      <c r="T407" s="22" t="n">
        <f aca="false">J407*O407</f>
        <v>640</v>
      </c>
      <c r="U407" s="22" t="n">
        <f aca="false">S407-T407</f>
        <v>0</v>
      </c>
      <c r="V407" s="23"/>
    </row>
    <row r="408" customFormat="false" ht="13.8" hidden="false" customHeight="false" outlineLevel="0" collapsed="false">
      <c r="A408" s="13" t="n">
        <v>407</v>
      </c>
      <c r="B408" s="12" t="s">
        <v>22</v>
      </c>
      <c r="C408" s="13" t="s">
        <v>23</v>
      </c>
      <c r="D408" s="12" t="n">
        <v>19</v>
      </c>
      <c r="E408" s="14" t="n">
        <v>1749</v>
      </c>
      <c r="F408" s="14" t="s">
        <v>40</v>
      </c>
      <c r="G408" s="15" t="s">
        <v>266</v>
      </c>
      <c r="H408" s="15" t="s">
        <v>26</v>
      </c>
      <c r="I408" s="16" t="s">
        <v>29</v>
      </c>
      <c r="J408" s="17" t="n">
        <v>1</v>
      </c>
      <c r="K408" s="18" t="s">
        <v>46</v>
      </c>
      <c r="L408" s="17" t="n">
        <v>3734</v>
      </c>
      <c r="M408" s="17" t="n">
        <v>10</v>
      </c>
      <c r="N408" s="19"/>
      <c r="O408" s="20" t="n">
        <f aca="false">L408+(0.05*M408)+(N408/240)</f>
        <v>3734.5</v>
      </c>
      <c r="P408" s="21" t="n">
        <v>3734</v>
      </c>
      <c r="Q408" s="21" t="n">
        <v>10</v>
      </c>
      <c r="R408" s="21"/>
      <c r="S408" s="22" t="n">
        <f aca="false">P408+(Q408*0.05)+(R408/240)</f>
        <v>3734.5</v>
      </c>
      <c r="T408" s="22" t="n">
        <f aca="false">J408*O408</f>
        <v>3734.5</v>
      </c>
      <c r="U408" s="22" t="n">
        <f aca="false">S408-T408</f>
        <v>0</v>
      </c>
      <c r="V408" s="23"/>
    </row>
    <row r="409" customFormat="false" ht="13.8" hidden="false" customHeight="false" outlineLevel="0" collapsed="false">
      <c r="A409" s="13" t="n">
        <v>408</v>
      </c>
      <c r="B409" s="12" t="s">
        <v>22</v>
      </c>
      <c r="C409" s="13" t="s">
        <v>23</v>
      </c>
      <c r="D409" s="12" t="n">
        <v>19</v>
      </c>
      <c r="E409" s="14" t="n">
        <v>1749</v>
      </c>
      <c r="F409" s="14" t="s">
        <v>40</v>
      </c>
      <c r="G409" s="15" t="s">
        <v>266</v>
      </c>
      <c r="H409" s="15" t="s">
        <v>26</v>
      </c>
      <c r="I409" s="16" t="s">
        <v>30</v>
      </c>
      <c r="J409" s="17" t="n">
        <v>1</v>
      </c>
      <c r="K409" s="18" t="s">
        <v>46</v>
      </c>
      <c r="L409" s="17" t="n">
        <v>106</v>
      </c>
      <c r="M409" s="17"/>
      <c r="N409" s="19"/>
      <c r="O409" s="20" t="n">
        <f aca="false">L409+(0.05*M409)+(N409/240)</f>
        <v>106</v>
      </c>
      <c r="P409" s="21" t="n">
        <v>106</v>
      </c>
      <c r="Q409" s="21"/>
      <c r="R409" s="21"/>
      <c r="S409" s="22" t="n">
        <f aca="false">P409+(Q409*0.05)+(R409/240)</f>
        <v>106</v>
      </c>
      <c r="T409" s="22" t="n">
        <f aca="false">J409*O409</f>
        <v>106</v>
      </c>
      <c r="U409" s="22" t="n">
        <f aca="false">S409-T409</f>
        <v>0</v>
      </c>
      <c r="V409" s="23"/>
    </row>
    <row r="410" customFormat="false" ht="13.8" hidden="false" customHeight="false" outlineLevel="0" collapsed="false">
      <c r="A410" s="13" t="n">
        <v>409</v>
      </c>
      <c r="B410" s="12" t="s">
        <v>22</v>
      </c>
      <c r="C410" s="13" t="s">
        <v>23</v>
      </c>
      <c r="D410" s="12" t="n">
        <v>19</v>
      </c>
      <c r="E410" s="14" t="n">
        <v>1749</v>
      </c>
      <c r="F410" s="14" t="s">
        <v>40</v>
      </c>
      <c r="G410" s="15" t="s">
        <v>266</v>
      </c>
      <c r="H410" s="15" t="s">
        <v>26</v>
      </c>
      <c r="I410" s="16" t="s">
        <v>32</v>
      </c>
      <c r="J410" s="17" t="n">
        <v>30</v>
      </c>
      <c r="K410" s="18" t="s">
        <v>28</v>
      </c>
      <c r="L410" s="17"/>
      <c r="M410" s="17" t="n">
        <v>30</v>
      </c>
      <c r="N410" s="19"/>
      <c r="O410" s="20" t="n">
        <f aca="false">L410+(0.05*M410)+(N410/240)</f>
        <v>1.5</v>
      </c>
      <c r="P410" s="21" t="n">
        <v>45</v>
      </c>
      <c r="Q410" s="21"/>
      <c r="R410" s="21"/>
      <c r="S410" s="22" t="n">
        <f aca="false">P410+(Q410*0.05)+(R410/240)</f>
        <v>45</v>
      </c>
      <c r="T410" s="22" t="n">
        <f aca="false">J410*O410</f>
        <v>45</v>
      </c>
      <c r="U410" s="22" t="n">
        <f aca="false">S410-T410</f>
        <v>0</v>
      </c>
      <c r="V410" s="23"/>
    </row>
    <row r="411" customFormat="false" ht="13.8" hidden="false" customHeight="false" outlineLevel="0" collapsed="false">
      <c r="A411" s="13" t="n">
        <v>410</v>
      </c>
      <c r="B411" s="12" t="s">
        <v>22</v>
      </c>
      <c r="C411" s="13" t="s">
        <v>23</v>
      </c>
      <c r="D411" s="12" t="n">
        <v>19</v>
      </c>
      <c r="E411" s="14" t="n">
        <v>1749</v>
      </c>
      <c r="F411" s="14" t="s">
        <v>40</v>
      </c>
      <c r="G411" s="15" t="s">
        <v>266</v>
      </c>
      <c r="H411" s="15" t="s">
        <v>26</v>
      </c>
      <c r="I411" s="16" t="s">
        <v>50</v>
      </c>
      <c r="J411" s="17" t="n">
        <v>795</v>
      </c>
      <c r="K411" s="18" t="s">
        <v>28</v>
      </c>
      <c r="L411" s="17" t="n">
        <v>3</v>
      </c>
      <c r="M411" s="17"/>
      <c r="N411" s="19"/>
      <c r="O411" s="20" t="n">
        <f aca="false">L411+(0.05*M411)+(N411/240)</f>
        <v>3</v>
      </c>
      <c r="P411" s="21" t="n">
        <v>2385</v>
      </c>
      <c r="Q411" s="21"/>
      <c r="R411" s="21"/>
      <c r="S411" s="22" t="n">
        <f aca="false">P411+(Q411*0.05)+(R411/240)</f>
        <v>2385</v>
      </c>
      <c r="T411" s="22" t="n">
        <f aca="false">J411*O411</f>
        <v>2385</v>
      </c>
      <c r="U411" s="22" t="n">
        <f aca="false">S411-T411</f>
        <v>0</v>
      </c>
      <c r="V411" s="23"/>
    </row>
    <row r="412" customFormat="false" ht="13.8" hidden="false" customHeight="false" outlineLevel="0" collapsed="false">
      <c r="A412" s="13" t="n">
        <v>411</v>
      </c>
      <c r="B412" s="12" t="s">
        <v>22</v>
      </c>
      <c r="C412" s="13" t="s">
        <v>23</v>
      </c>
      <c r="D412" s="12" t="n">
        <v>19</v>
      </c>
      <c r="E412" s="14" t="n">
        <v>1749</v>
      </c>
      <c r="F412" s="14" t="s">
        <v>40</v>
      </c>
      <c r="G412" s="15" t="s">
        <v>259</v>
      </c>
      <c r="H412" s="15" t="s">
        <v>26</v>
      </c>
      <c r="I412" s="16" t="s">
        <v>27</v>
      </c>
      <c r="J412" s="17" t="n">
        <v>425</v>
      </c>
      <c r="K412" s="18" t="s">
        <v>267</v>
      </c>
      <c r="L412" s="17" t="n">
        <v>120</v>
      </c>
      <c r="M412" s="17"/>
      <c r="N412" s="19"/>
      <c r="O412" s="20" t="n">
        <f aca="false">L412+(0.05*M412)+(N412/240)</f>
        <v>120</v>
      </c>
      <c r="P412" s="21" t="n">
        <v>51000</v>
      </c>
      <c r="Q412" s="21"/>
      <c r="R412" s="21"/>
      <c r="S412" s="22" t="n">
        <f aca="false">P412+(Q412*0.05)+(R412/240)</f>
        <v>51000</v>
      </c>
      <c r="T412" s="22" t="n">
        <f aca="false">J412*O412</f>
        <v>51000</v>
      </c>
      <c r="U412" s="22" t="n">
        <f aca="false">S412-T412</f>
        <v>0</v>
      </c>
      <c r="V412" s="23"/>
    </row>
    <row r="413" customFormat="false" ht="14.2" hidden="false" customHeight="false" outlineLevel="0" collapsed="false">
      <c r="A413" s="13" t="n">
        <v>412</v>
      </c>
      <c r="B413" s="12" t="s">
        <v>22</v>
      </c>
      <c r="C413" s="13" t="s">
        <v>23</v>
      </c>
      <c r="D413" s="12" t="n">
        <v>19</v>
      </c>
      <c r="E413" s="14" t="n">
        <v>1749</v>
      </c>
      <c r="F413" s="14" t="s">
        <v>40</v>
      </c>
      <c r="G413" s="15" t="s">
        <v>259</v>
      </c>
      <c r="H413" s="15" t="s">
        <v>26</v>
      </c>
      <c r="I413" s="16" t="s">
        <v>29</v>
      </c>
      <c r="J413" s="17" t="n">
        <f aca="false">33.5+(1/5)</f>
        <v>33.7</v>
      </c>
      <c r="K413" s="18" t="s">
        <v>28</v>
      </c>
      <c r="L413" s="17" t="n">
        <v>100</v>
      </c>
      <c r="M413" s="17"/>
      <c r="N413" s="19"/>
      <c r="O413" s="20" t="n">
        <f aca="false">L413+(0.05*M413)+(N413/240)</f>
        <v>100</v>
      </c>
      <c r="P413" s="21" t="n">
        <v>3380</v>
      </c>
      <c r="Q413" s="21"/>
      <c r="R413" s="21"/>
      <c r="S413" s="22" t="n">
        <f aca="false">P413+(Q413*0.05)+(R413/240)</f>
        <v>3380</v>
      </c>
      <c r="T413" s="22" t="n">
        <f aca="false">J413*O413</f>
        <v>3370</v>
      </c>
      <c r="U413" s="22" t="n">
        <f aca="false">S413-T413</f>
        <v>9.99999999999955</v>
      </c>
      <c r="V413" s="23" t="s">
        <v>31</v>
      </c>
    </row>
    <row r="414" customFormat="false" ht="13.8" hidden="false" customHeight="false" outlineLevel="0" collapsed="false">
      <c r="A414" s="13" t="n">
        <v>413</v>
      </c>
      <c r="B414" s="12" t="s">
        <v>22</v>
      </c>
      <c r="C414" s="13" t="s">
        <v>23</v>
      </c>
      <c r="D414" s="12" t="n">
        <v>19</v>
      </c>
      <c r="E414" s="14" t="n">
        <v>1749</v>
      </c>
      <c r="F414" s="14" t="s">
        <v>40</v>
      </c>
      <c r="G414" s="15" t="s">
        <v>259</v>
      </c>
      <c r="H414" s="15" t="s">
        <v>26</v>
      </c>
      <c r="I414" s="16" t="s">
        <v>29</v>
      </c>
      <c r="J414" s="17" t="n">
        <v>244</v>
      </c>
      <c r="K414" s="18" t="s">
        <v>268</v>
      </c>
      <c r="L414" s="17" t="n">
        <v>75</v>
      </c>
      <c r="M414" s="17"/>
      <c r="N414" s="19"/>
      <c r="O414" s="20" t="n">
        <f aca="false">L414+(0.05*M414)+(N414/240)</f>
        <v>75</v>
      </c>
      <c r="P414" s="21" t="n">
        <v>18300</v>
      </c>
      <c r="Q414" s="21"/>
      <c r="R414" s="21"/>
      <c r="S414" s="22" t="n">
        <f aca="false">P414+(Q414*0.05)+(R414/240)</f>
        <v>18300</v>
      </c>
      <c r="T414" s="22" t="n">
        <f aca="false">J414*O414</f>
        <v>18300</v>
      </c>
      <c r="U414" s="22" t="n">
        <f aca="false">S414-T414</f>
        <v>0</v>
      </c>
      <c r="V414" s="23"/>
    </row>
    <row r="415" customFormat="false" ht="13.8" hidden="false" customHeight="false" outlineLevel="0" collapsed="false">
      <c r="A415" s="13" t="n">
        <v>414</v>
      </c>
      <c r="B415" s="12" t="s">
        <v>22</v>
      </c>
      <c r="C415" s="13" t="s">
        <v>23</v>
      </c>
      <c r="D415" s="12" t="n">
        <v>19</v>
      </c>
      <c r="E415" s="14" t="n">
        <v>1749</v>
      </c>
      <c r="F415" s="14" t="s">
        <v>40</v>
      </c>
      <c r="G415" s="15" t="s">
        <v>259</v>
      </c>
      <c r="H415" s="15" t="s">
        <v>26</v>
      </c>
      <c r="I415" s="16" t="s">
        <v>30</v>
      </c>
      <c r="J415" s="17" t="n">
        <v>15.5</v>
      </c>
      <c r="K415" s="18" t="s">
        <v>268</v>
      </c>
      <c r="L415" s="17" t="n">
        <v>75</v>
      </c>
      <c r="M415" s="17"/>
      <c r="N415" s="19"/>
      <c r="O415" s="20" t="n">
        <f aca="false">L415+(0.05*M415)+(N415/240)</f>
        <v>75</v>
      </c>
      <c r="P415" s="21" t="n">
        <v>1162</v>
      </c>
      <c r="Q415" s="21" t="n">
        <v>10</v>
      </c>
      <c r="R415" s="21"/>
      <c r="S415" s="22" t="n">
        <f aca="false">P415+(Q415*0.05)+(R415/240)</f>
        <v>1162.5</v>
      </c>
      <c r="T415" s="22" t="n">
        <f aca="false">J415*O415</f>
        <v>1162.5</v>
      </c>
      <c r="U415" s="22" t="n">
        <f aca="false">S415-T415</f>
        <v>0</v>
      </c>
      <c r="V415" s="23"/>
    </row>
    <row r="416" customFormat="false" ht="13.8" hidden="false" customHeight="false" outlineLevel="0" collapsed="false">
      <c r="A416" s="13" t="n">
        <v>415</v>
      </c>
      <c r="B416" s="12" t="s">
        <v>22</v>
      </c>
      <c r="C416" s="13" t="s">
        <v>23</v>
      </c>
      <c r="D416" s="12" t="n">
        <v>19</v>
      </c>
      <c r="E416" s="14" t="n">
        <v>1749</v>
      </c>
      <c r="F416" s="14" t="s">
        <v>40</v>
      </c>
      <c r="G416" s="15" t="s">
        <v>259</v>
      </c>
      <c r="H416" s="15" t="s">
        <v>26</v>
      </c>
      <c r="I416" s="16" t="s">
        <v>32</v>
      </c>
      <c r="J416" s="17" t="n">
        <v>38</v>
      </c>
      <c r="K416" s="18" t="s">
        <v>44</v>
      </c>
      <c r="L416" s="17" t="n">
        <v>100</v>
      </c>
      <c r="M416" s="17"/>
      <c r="N416" s="19"/>
      <c r="O416" s="20" t="n">
        <f aca="false">L416+(0.05*M416)+(N416/240)</f>
        <v>100</v>
      </c>
      <c r="P416" s="21" t="n">
        <v>3800</v>
      </c>
      <c r="Q416" s="21"/>
      <c r="R416" s="21"/>
      <c r="S416" s="22" t="n">
        <f aca="false">P416+(Q416*0.05)+(R416/240)</f>
        <v>3800</v>
      </c>
      <c r="T416" s="22" t="n">
        <f aca="false">J416*O416</f>
        <v>3800</v>
      </c>
      <c r="U416" s="22" t="n">
        <f aca="false">S416-T416</f>
        <v>0</v>
      </c>
      <c r="V416" s="23"/>
    </row>
    <row r="417" customFormat="false" ht="13.8" hidden="false" customHeight="false" outlineLevel="0" collapsed="false">
      <c r="A417" s="13" t="n">
        <v>416</v>
      </c>
      <c r="B417" s="12" t="s">
        <v>22</v>
      </c>
      <c r="C417" s="13" t="s">
        <v>23</v>
      </c>
      <c r="D417" s="12" t="n">
        <v>19</v>
      </c>
      <c r="E417" s="14" t="n">
        <v>1749</v>
      </c>
      <c r="F417" s="14" t="s">
        <v>40</v>
      </c>
      <c r="G417" s="15" t="s">
        <v>259</v>
      </c>
      <c r="H417" s="15" t="s">
        <v>26</v>
      </c>
      <c r="I417" s="16" t="s">
        <v>50</v>
      </c>
      <c r="J417" s="17" t="n">
        <v>377193</v>
      </c>
      <c r="K417" s="18" t="s">
        <v>28</v>
      </c>
      <c r="L417" s="17"/>
      <c r="M417" s="17" t="n">
        <v>7</v>
      </c>
      <c r="N417" s="19"/>
      <c r="O417" s="20" t="n">
        <f aca="false">L417+(0.05*M417)+(N417/240)</f>
        <v>0.35</v>
      </c>
      <c r="P417" s="21" t="n">
        <v>132017</v>
      </c>
      <c r="Q417" s="21" t="n">
        <v>11</v>
      </c>
      <c r="R417" s="21"/>
      <c r="S417" s="22" t="n">
        <f aca="false">P417+(Q417*0.05)+(R417/240)</f>
        <v>132017.55</v>
      </c>
      <c r="T417" s="22" t="n">
        <f aca="false">J417*O417</f>
        <v>132017.55</v>
      </c>
      <c r="U417" s="22" t="n">
        <f aca="false">S417-T417</f>
        <v>0</v>
      </c>
      <c r="V417" s="23"/>
    </row>
    <row r="418" customFormat="false" ht="13.8" hidden="false" customHeight="false" outlineLevel="0" collapsed="false">
      <c r="A418" s="13" t="n">
        <v>417</v>
      </c>
      <c r="B418" s="12" t="s">
        <v>22</v>
      </c>
      <c r="C418" s="13" t="s">
        <v>23</v>
      </c>
      <c r="D418" s="12" t="n">
        <v>19</v>
      </c>
      <c r="E418" s="14" t="n">
        <v>1749</v>
      </c>
      <c r="F418" s="14" t="s">
        <v>40</v>
      </c>
      <c r="G418" s="15" t="s">
        <v>269</v>
      </c>
      <c r="H418" s="15" t="s">
        <v>26</v>
      </c>
      <c r="I418" s="16" t="s">
        <v>29</v>
      </c>
      <c r="J418" s="17" t="n">
        <v>5</v>
      </c>
      <c r="K418" s="18" t="s">
        <v>128</v>
      </c>
      <c r="L418" s="17"/>
      <c r="M418" s="17" t="n">
        <v>50</v>
      </c>
      <c r="N418" s="19"/>
      <c r="O418" s="20" t="n">
        <f aca="false">L418+(0.05*M418)+(N418/240)</f>
        <v>2.5</v>
      </c>
      <c r="P418" s="21" t="n">
        <v>12</v>
      </c>
      <c r="Q418" s="21" t="n">
        <v>10</v>
      </c>
      <c r="R418" s="21"/>
      <c r="S418" s="22" t="n">
        <f aca="false">P418+(Q418*0.05)+(R418/240)</f>
        <v>12.5</v>
      </c>
      <c r="T418" s="22" t="n">
        <f aca="false">J418*O418</f>
        <v>12.5</v>
      </c>
      <c r="U418" s="22" t="n">
        <f aca="false">S418-T418</f>
        <v>0</v>
      </c>
      <c r="V418" s="23"/>
    </row>
    <row r="419" customFormat="false" ht="13.8" hidden="false" customHeight="false" outlineLevel="0" collapsed="false">
      <c r="A419" s="13" t="n">
        <v>418</v>
      </c>
      <c r="B419" s="12" t="s">
        <v>22</v>
      </c>
      <c r="C419" s="13" t="s">
        <v>23</v>
      </c>
      <c r="D419" s="12" t="n">
        <v>20</v>
      </c>
      <c r="E419" s="14" t="n">
        <v>1749</v>
      </c>
      <c r="F419" s="14" t="s">
        <v>40</v>
      </c>
      <c r="G419" s="15" t="s">
        <v>270</v>
      </c>
      <c r="H419" s="15" t="s">
        <v>26</v>
      </c>
      <c r="I419" s="16" t="s">
        <v>29</v>
      </c>
      <c r="J419" s="17" t="n">
        <v>5</v>
      </c>
      <c r="K419" s="18" t="s">
        <v>28</v>
      </c>
      <c r="L419" s="17" t="n">
        <v>50</v>
      </c>
      <c r="M419" s="17"/>
      <c r="N419" s="19"/>
      <c r="O419" s="20" t="n">
        <f aca="false">L419+(0.05*M419)+(N419/240)</f>
        <v>50</v>
      </c>
      <c r="P419" s="21" t="n">
        <v>250</v>
      </c>
      <c r="Q419" s="21"/>
      <c r="R419" s="21"/>
      <c r="S419" s="22" t="n">
        <f aca="false">P419+(Q419*0.05)+(R419/240)</f>
        <v>250</v>
      </c>
      <c r="T419" s="22" t="n">
        <f aca="false">J419*O419</f>
        <v>250</v>
      </c>
      <c r="U419" s="22" t="n">
        <f aca="false">S419-T419</f>
        <v>0</v>
      </c>
      <c r="V419" s="23"/>
    </row>
    <row r="420" customFormat="false" ht="13.8" hidden="false" customHeight="false" outlineLevel="0" collapsed="false">
      <c r="A420" s="13" t="n">
        <v>419</v>
      </c>
      <c r="B420" s="12" t="s">
        <v>22</v>
      </c>
      <c r="C420" s="13" t="s">
        <v>23</v>
      </c>
      <c r="D420" s="12" t="n">
        <v>20</v>
      </c>
      <c r="E420" s="14" t="n">
        <v>1749</v>
      </c>
      <c r="F420" s="14" t="s">
        <v>40</v>
      </c>
      <c r="G420" s="15" t="s">
        <v>271</v>
      </c>
      <c r="H420" s="15" t="s">
        <v>26</v>
      </c>
      <c r="I420" s="16" t="s">
        <v>68</v>
      </c>
      <c r="J420" s="17" t="n">
        <v>2510</v>
      </c>
      <c r="K420" s="18" t="s">
        <v>28</v>
      </c>
      <c r="L420" s="17" t="n">
        <v>6</v>
      </c>
      <c r="M420" s="17"/>
      <c r="N420" s="19"/>
      <c r="O420" s="20" t="n">
        <f aca="false">L420+(0.05*M420)+(N420/240)</f>
        <v>6</v>
      </c>
      <c r="P420" s="21" t="n">
        <v>15060</v>
      </c>
      <c r="Q420" s="21"/>
      <c r="R420" s="21"/>
      <c r="S420" s="22" t="n">
        <f aca="false">P420+(Q420*0.05)+(R420/240)</f>
        <v>15060</v>
      </c>
      <c r="T420" s="22" t="n">
        <f aca="false">J420*O420</f>
        <v>15060</v>
      </c>
      <c r="U420" s="22" t="n">
        <f aca="false">S420-T420</f>
        <v>0</v>
      </c>
      <c r="V420" s="23"/>
    </row>
    <row r="421" customFormat="false" ht="13.8" hidden="false" customHeight="false" outlineLevel="0" collapsed="false">
      <c r="A421" s="13" t="n">
        <v>420</v>
      </c>
      <c r="B421" s="12" t="s">
        <v>22</v>
      </c>
      <c r="C421" s="13" t="s">
        <v>23</v>
      </c>
      <c r="D421" s="12" t="n">
        <v>20</v>
      </c>
      <c r="E421" s="14" t="n">
        <v>1749</v>
      </c>
      <c r="F421" s="14" t="s">
        <v>40</v>
      </c>
      <c r="G421" s="15" t="s">
        <v>272</v>
      </c>
      <c r="H421" s="15" t="s">
        <v>26</v>
      </c>
      <c r="I421" s="16" t="s">
        <v>50</v>
      </c>
      <c r="J421" s="17" t="n">
        <v>349</v>
      </c>
      <c r="K421" s="18" t="s">
        <v>28</v>
      </c>
      <c r="L421" s="17" t="n">
        <v>16</v>
      </c>
      <c r="M421" s="17"/>
      <c r="N421" s="19"/>
      <c r="O421" s="20" t="n">
        <f aca="false">L421+(0.05*M421)+(N421/240)</f>
        <v>16</v>
      </c>
      <c r="P421" s="21" t="n">
        <v>5584</v>
      </c>
      <c r="Q421" s="21"/>
      <c r="R421" s="21"/>
      <c r="S421" s="22" t="n">
        <f aca="false">P421+(Q421*0.05)+(R421/240)</f>
        <v>5584</v>
      </c>
      <c r="T421" s="22" t="n">
        <f aca="false">J421*O421</f>
        <v>5584</v>
      </c>
      <c r="U421" s="22" t="n">
        <f aca="false">S421-T421</f>
        <v>0</v>
      </c>
      <c r="V421" s="23"/>
    </row>
    <row r="422" customFormat="false" ht="13.8" hidden="false" customHeight="false" outlineLevel="0" collapsed="false">
      <c r="A422" s="13" t="n">
        <v>421</v>
      </c>
      <c r="B422" s="12" t="s">
        <v>22</v>
      </c>
      <c r="C422" s="13" t="s">
        <v>23</v>
      </c>
      <c r="D422" s="12" t="n">
        <v>20</v>
      </c>
      <c r="E422" s="14" t="n">
        <v>1749</v>
      </c>
      <c r="F422" s="14" t="s">
        <v>40</v>
      </c>
      <c r="G422" s="15" t="s">
        <v>273</v>
      </c>
      <c r="H422" s="15" t="s">
        <v>26</v>
      </c>
      <c r="I422" s="16" t="s">
        <v>29</v>
      </c>
      <c r="J422" s="17" t="n">
        <f aca="false">5+(3/8)</f>
        <v>5.375</v>
      </c>
      <c r="K422" s="18" t="s">
        <v>28</v>
      </c>
      <c r="L422" s="17" t="n">
        <v>90</v>
      </c>
      <c r="M422" s="17"/>
      <c r="N422" s="19"/>
      <c r="O422" s="20" t="n">
        <f aca="false">L422+(0.05*M422)+(N422/240)</f>
        <v>90</v>
      </c>
      <c r="P422" s="21" t="n">
        <v>483</v>
      </c>
      <c r="Q422" s="21" t="n">
        <v>15</v>
      </c>
      <c r="R422" s="21"/>
      <c r="S422" s="22" t="n">
        <f aca="false">P422+(Q422*0.05)+(R422/240)</f>
        <v>483.75</v>
      </c>
      <c r="T422" s="22" t="n">
        <f aca="false">J422*O422</f>
        <v>483.75</v>
      </c>
      <c r="U422" s="22" t="n">
        <f aca="false">S422-T422</f>
        <v>0</v>
      </c>
      <c r="V422" s="23"/>
    </row>
    <row r="423" customFormat="false" ht="13.8" hidden="false" customHeight="false" outlineLevel="0" collapsed="false">
      <c r="A423" s="13" t="n">
        <v>422</v>
      </c>
      <c r="B423" s="12" t="s">
        <v>22</v>
      </c>
      <c r="C423" s="13" t="s">
        <v>23</v>
      </c>
      <c r="D423" s="12" t="n">
        <v>20</v>
      </c>
      <c r="E423" s="14" t="n">
        <v>1749</v>
      </c>
      <c r="F423" s="14" t="s">
        <v>40</v>
      </c>
      <c r="G423" s="15" t="s">
        <v>274</v>
      </c>
      <c r="H423" s="15" t="s">
        <v>26</v>
      </c>
      <c r="I423" s="16" t="s">
        <v>29</v>
      </c>
      <c r="J423" s="17" t="n">
        <v>14</v>
      </c>
      <c r="K423" s="18" t="s">
        <v>28</v>
      </c>
      <c r="L423" s="17" t="n">
        <v>20</v>
      </c>
      <c r="M423" s="17"/>
      <c r="N423" s="19"/>
      <c r="O423" s="20" t="n">
        <f aca="false">L423+(0.05*M423)+(N423/240)</f>
        <v>20</v>
      </c>
      <c r="P423" s="21" t="n">
        <v>280</v>
      </c>
      <c r="Q423" s="21"/>
      <c r="R423" s="21"/>
      <c r="S423" s="22" t="n">
        <f aca="false">P423+(Q423*0.05)+(R423/240)</f>
        <v>280</v>
      </c>
      <c r="T423" s="22" t="n">
        <f aca="false">J423*O423</f>
        <v>280</v>
      </c>
      <c r="U423" s="22" t="n">
        <f aca="false">S423-T423</f>
        <v>0</v>
      </c>
      <c r="V423" s="23"/>
    </row>
    <row r="424" customFormat="false" ht="13.8" hidden="false" customHeight="false" outlineLevel="0" collapsed="false">
      <c r="A424" s="13" t="n">
        <v>423</v>
      </c>
      <c r="B424" s="12" t="s">
        <v>22</v>
      </c>
      <c r="C424" s="13" t="s">
        <v>23</v>
      </c>
      <c r="D424" s="12" t="n">
        <v>20</v>
      </c>
      <c r="E424" s="14" t="n">
        <v>1749</v>
      </c>
      <c r="F424" s="14" t="s">
        <v>40</v>
      </c>
      <c r="G424" s="15" t="s">
        <v>275</v>
      </c>
      <c r="H424" s="15" t="s">
        <v>26</v>
      </c>
      <c r="I424" s="16" t="s">
        <v>29</v>
      </c>
      <c r="J424" s="17" t="n">
        <v>24.5</v>
      </c>
      <c r="K424" s="18" t="s">
        <v>28</v>
      </c>
      <c r="L424" s="17" t="n">
        <v>80</v>
      </c>
      <c r="M424" s="17"/>
      <c r="N424" s="19"/>
      <c r="O424" s="20" t="n">
        <f aca="false">L424+(0.05*M424)+(N424/240)</f>
        <v>80</v>
      </c>
      <c r="P424" s="21" t="n">
        <v>1960</v>
      </c>
      <c r="Q424" s="21"/>
      <c r="R424" s="21"/>
      <c r="S424" s="22" t="n">
        <f aca="false">P424+(Q424*0.05)+(R424/240)</f>
        <v>1960</v>
      </c>
      <c r="T424" s="22" t="n">
        <f aca="false">J424*O424</f>
        <v>1960</v>
      </c>
      <c r="U424" s="22" t="n">
        <f aca="false">S424-T424</f>
        <v>0</v>
      </c>
      <c r="V424" s="23"/>
    </row>
    <row r="425" customFormat="false" ht="13.8" hidden="false" customHeight="false" outlineLevel="0" collapsed="false">
      <c r="A425" s="13" t="n">
        <v>424</v>
      </c>
      <c r="B425" s="12" t="s">
        <v>22</v>
      </c>
      <c r="C425" s="13" t="s">
        <v>23</v>
      </c>
      <c r="D425" s="12" t="n">
        <v>20</v>
      </c>
      <c r="E425" s="14" t="n">
        <v>1749</v>
      </c>
      <c r="F425" s="14" t="s">
        <v>40</v>
      </c>
      <c r="G425" s="15" t="s">
        <v>275</v>
      </c>
      <c r="H425" s="15" t="s">
        <v>26</v>
      </c>
      <c r="I425" s="16" t="s">
        <v>50</v>
      </c>
      <c r="J425" s="17" t="n">
        <v>26866.5</v>
      </c>
      <c r="K425" s="18" t="s">
        <v>28</v>
      </c>
      <c r="L425" s="17" t="n">
        <v>80</v>
      </c>
      <c r="M425" s="17"/>
      <c r="N425" s="19"/>
      <c r="O425" s="20" t="n">
        <f aca="false">L425+(0.05*M425)+(N425/240)</f>
        <v>80</v>
      </c>
      <c r="P425" s="21" t="n">
        <v>2149320</v>
      </c>
      <c r="Q425" s="21"/>
      <c r="R425" s="21"/>
      <c r="S425" s="22" t="n">
        <f aca="false">P425+(Q425*0.05)+(R425/240)</f>
        <v>2149320</v>
      </c>
      <c r="T425" s="22" t="n">
        <f aca="false">J425*O425</f>
        <v>2149320</v>
      </c>
      <c r="U425" s="22" t="n">
        <f aca="false">S425-T425</f>
        <v>0</v>
      </c>
      <c r="V425" s="23"/>
    </row>
    <row r="426" customFormat="false" ht="13.8" hidden="false" customHeight="false" outlineLevel="0" collapsed="false">
      <c r="A426" s="13" t="n">
        <v>425</v>
      </c>
      <c r="B426" s="12" t="s">
        <v>22</v>
      </c>
      <c r="C426" s="13" t="s">
        <v>23</v>
      </c>
      <c r="D426" s="12" t="n">
        <v>20</v>
      </c>
      <c r="E426" s="14" t="n">
        <v>1749</v>
      </c>
      <c r="F426" s="14" t="s">
        <v>40</v>
      </c>
      <c r="G426" s="15" t="s">
        <v>276</v>
      </c>
      <c r="H426" s="15" t="s">
        <v>26</v>
      </c>
      <c r="I426" s="16" t="s">
        <v>29</v>
      </c>
      <c r="J426" s="17" t="n">
        <f aca="false">2852+(3/16)</f>
        <v>2852.1875</v>
      </c>
      <c r="K426" s="18" t="s">
        <v>28</v>
      </c>
      <c r="L426" s="17" t="n">
        <v>40</v>
      </c>
      <c r="M426" s="17"/>
      <c r="N426" s="19"/>
      <c r="O426" s="20" t="n">
        <f aca="false">L426+(0.05*M426)+(N426/240)</f>
        <v>40</v>
      </c>
      <c r="P426" s="21" t="n">
        <v>114087</v>
      </c>
      <c r="Q426" s="21" t="n">
        <v>10</v>
      </c>
      <c r="R426" s="21"/>
      <c r="S426" s="22" t="n">
        <f aca="false">P426+(Q426*0.05)+(R426/240)</f>
        <v>114087.5</v>
      </c>
      <c r="T426" s="22" t="n">
        <f aca="false">J426*O426</f>
        <v>114087.5</v>
      </c>
      <c r="U426" s="22" t="n">
        <f aca="false">S426-T426</f>
        <v>0</v>
      </c>
      <c r="V426" s="23"/>
    </row>
    <row r="427" customFormat="false" ht="13.8" hidden="false" customHeight="false" outlineLevel="0" collapsed="false">
      <c r="A427" s="13" t="n">
        <v>426</v>
      </c>
      <c r="B427" s="12" t="s">
        <v>22</v>
      </c>
      <c r="C427" s="13" t="s">
        <v>23</v>
      </c>
      <c r="D427" s="12" t="n">
        <v>20</v>
      </c>
      <c r="E427" s="14" t="n">
        <v>1749</v>
      </c>
      <c r="F427" s="14" t="s">
        <v>40</v>
      </c>
      <c r="G427" s="15" t="s">
        <v>276</v>
      </c>
      <c r="H427" s="15" t="s">
        <v>26</v>
      </c>
      <c r="I427" s="16" t="s">
        <v>30</v>
      </c>
      <c r="J427" s="17" t="n">
        <f aca="false">62+(3/4)</f>
        <v>62.75</v>
      </c>
      <c r="K427" s="18" t="s">
        <v>28</v>
      </c>
      <c r="L427" s="17" t="n">
        <v>40</v>
      </c>
      <c r="M427" s="17"/>
      <c r="N427" s="19"/>
      <c r="O427" s="20" t="n">
        <f aca="false">L427+(0.05*M427)+(N427/240)</f>
        <v>40</v>
      </c>
      <c r="P427" s="21" t="n">
        <v>2510</v>
      </c>
      <c r="Q427" s="21"/>
      <c r="R427" s="21"/>
      <c r="S427" s="22" t="n">
        <f aca="false">P427+(Q427*0.05)+(R427/240)</f>
        <v>2510</v>
      </c>
      <c r="T427" s="22" t="n">
        <f aca="false">J427*O427</f>
        <v>2510</v>
      </c>
      <c r="U427" s="22" t="n">
        <f aca="false">S427-T427</f>
        <v>0</v>
      </c>
      <c r="V427" s="23"/>
    </row>
    <row r="428" customFormat="false" ht="13.8" hidden="false" customHeight="false" outlineLevel="0" collapsed="false">
      <c r="A428" s="13" t="n">
        <v>427</v>
      </c>
      <c r="B428" s="12" t="s">
        <v>22</v>
      </c>
      <c r="C428" s="13" t="s">
        <v>23</v>
      </c>
      <c r="D428" s="12" t="n">
        <v>20</v>
      </c>
      <c r="E428" s="14" t="n">
        <v>1749</v>
      </c>
      <c r="F428" s="14" t="s">
        <v>40</v>
      </c>
      <c r="G428" s="15" t="s">
        <v>276</v>
      </c>
      <c r="H428" s="15" t="s">
        <v>26</v>
      </c>
      <c r="I428" s="16" t="s">
        <v>32</v>
      </c>
      <c r="J428" s="17" t="n">
        <v>9</v>
      </c>
      <c r="K428" s="18" t="s">
        <v>28</v>
      </c>
      <c r="L428" s="17" t="n">
        <v>40</v>
      </c>
      <c r="M428" s="17"/>
      <c r="N428" s="19"/>
      <c r="O428" s="20" t="n">
        <f aca="false">L428+(0.05*M428)+(N428/240)</f>
        <v>40</v>
      </c>
      <c r="P428" s="21" t="n">
        <v>360</v>
      </c>
      <c r="Q428" s="21"/>
      <c r="R428" s="21"/>
      <c r="S428" s="22" t="n">
        <f aca="false">P428+(Q428*0.05)+(R428/240)</f>
        <v>360</v>
      </c>
      <c r="T428" s="22" t="n">
        <f aca="false">J428*O428</f>
        <v>360</v>
      </c>
      <c r="U428" s="22" t="n">
        <f aca="false">S428-T428</f>
        <v>0</v>
      </c>
      <c r="V428" s="23"/>
    </row>
    <row r="429" customFormat="false" ht="13.8" hidden="false" customHeight="false" outlineLevel="0" collapsed="false">
      <c r="A429" s="13" t="n">
        <v>428</v>
      </c>
      <c r="B429" s="12" t="s">
        <v>22</v>
      </c>
      <c r="C429" s="13" t="s">
        <v>23</v>
      </c>
      <c r="D429" s="12" t="n">
        <v>20</v>
      </c>
      <c r="E429" s="14" t="n">
        <v>1749</v>
      </c>
      <c r="F429" s="14" t="s">
        <v>40</v>
      </c>
      <c r="G429" s="15" t="s">
        <v>276</v>
      </c>
      <c r="H429" s="15" t="s">
        <v>26</v>
      </c>
      <c r="I429" s="16" t="s">
        <v>50</v>
      </c>
      <c r="J429" s="17" t="n">
        <f aca="false">16569+(3/4)</f>
        <v>16569.75</v>
      </c>
      <c r="K429" s="18" t="s">
        <v>28</v>
      </c>
      <c r="L429" s="17" t="n">
        <v>40</v>
      </c>
      <c r="M429" s="17"/>
      <c r="N429" s="19"/>
      <c r="O429" s="20" t="n">
        <f aca="false">L429+(0.05*M429)+(N429/240)</f>
        <v>40</v>
      </c>
      <c r="P429" s="21" t="n">
        <v>662790</v>
      </c>
      <c r="Q429" s="21"/>
      <c r="R429" s="21"/>
      <c r="S429" s="22" t="n">
        <f aca="false">P429+(Q429*0.05)+(R429/240)</f>
        <v>662790</v>
      </c>
      <c r="T429" s="22" t="n">
        <f aca="false">J429*O429</f>
        <v>662790</v>
      </c>
      <c r="U429" s="22" t="n">
        <f aca="false">S429-T429</f>
        <v>0</v>
      </c>
      <c r="V429" s="23"/>
    </row>
    <row r="430" customFormat="false" ht="13.8" hidden="false" customHeight="false" outlineLevel="0" collapsed="false">
      <c r="A430" s="13" t="n">
        <v>429</v>
      </c>
      <c r="B430" s="12" t="s">
        <v>22</v>
      </c>
      <c r="C430" s="13" t="s">
        <v>23</v>
      </c>
      <c r="D430" s="12" t="n">
        <v>20</v>
      </c>
      <c r="E430" s="14" t="n">
        <v>1749</v>
      </c>
      <c r="F430" s="14" t="s">
        <v>40</v>
      </c>
      <c r="G430" s="15" t="s">
        <v>276</v>
      </c>
      <c r="H430" s="15" t="s">
        <v>26</v>
      </c>
      <c r="I430" s="16" t="s">
        <v>33</v>
      </c>
      <c r="J430" s="17" t="n">
        <v>6.75</v>
      </c>
      <c r="K430" s="18" t="s">
        <v>28</v>
      </c>
      <c r="L430" s="17" t="n">
        <v>40</v>
      </c>
      <c r="M430" s="17"/>
      <c r="N430" s="19"/>
      <c r="O430" s="20" t="n">
        <f aca="false">L430+(0.05*M430)+(N430/240)</f>
        <v>40</v>
      </c>
      <c r="P430" s="21" t="n">
        <v>270</v>
      </c>
      <c r="Q430" s="21"/>
      <c r="R430" s="21"/>
      <c r="S430" s="22" t="n">
        <f aca="false">P430+(Q430*0.05)+(R430/240)</f>
        <v>270</v>
      </c>
      <c r="T430" s="22" t="n">
        <f aca="false">J430*O430</f>
        <v>270</v>
      </c>
      <c r="U430" s="22" t="n">
        <f aca="false">S430-T430</f>
        <v>0</v>
      </c>
      <c r="V430" s="23"/>
    </row>
    <row r="431" customFormat="false" ht="13.8" hidden="false" customHeight="false" outlineLevel="0" collapsed="false">
      <c r="A431" s="13" t="n">
        <v>430</v>
      </c>
      <c r="B431" s="12" t="s">
        <v>22</v>
      </c>
      <c r="C431" s="13" t="s">
        <v>23</v>
      </c>
      <c r="D431" s="12" t="n">
        <v>20</v>
      </c>
      <c r="E431" s="14" t="n">
        <v>1749</v>
      </c>
      <c r="F431" s="14" t="s">
        <v>40</v>
      </c>
      <c r="G431" s="15" t="s">
        <v>277</v>
      </c>
      <c r="H431" s="15" t="s">
        <v>26</v>
      </c>
      <c r="I431" s="16" t="s">
        <v>32</v>
      </c>
      <c r="J431" s="17" t="n">
        <v>440</v>
      </c>
      <c r="K431" s="18" t="s">
        <v>28</v>
      </c>
      <c r="L431" s="17" t="n">
        <v>30</v>
      </c>
      <c r="M431" s="17"/>
      <c r="N431" s="19"/>
      <c r="O431" s="20" t="n">
        <f aca="false">L431+(0.05*M431)+(N431/240)</f>
        <v>30</v>
      </c>
      <c r="P431" s="21" t="n">
        <v>13200</v>
      </c>
      <c r="Q431" s="21"/>
      <c r="R431" s="21"/>
      <c r="S431" s="22" t="n">
        <f aca="false">P431+(Q431*0.05)+(R431/240)</f>
        <v>13200</v>
      </c>
      <c r="T431" s="22" t="n">
        <f aca="false">J431*O431</f>
        <v>13200</v>
      </c>
      <c r="U431" s="22" t="n">
        <f aca="false">S431-T431</f>
        <v>0</v>
      </c>
      <c r="V431" s="23"/>
    </row>
    <row r="432" customFormat="false" ht="13.8" hidden="false" customHeight="false" outlineLevel="0" collapsed="false">
      <c r="A432" s="13" t="n">
        <v>431</v>
      </c>
      <c r="B432" s="12" t="s">
        <v>22</v>
      </c>
      <c r="C432" s="13" t="s">
        <v>23</v>
      </c>
      <c r="D432" s="12" t="n">
        <v>20</v>
      </c>
      <c r="E432" s="14" t="n">
        <v>1749</v>
      </c>
      <c r="F432" s="14" t="s">
        <v>40</v>
      </c>
      <c r="G432" s="15" t="s">
        <v>277</v>
      </c>
      <c r="H432" s="15" t="s">
        <v>26</v>
      </c>
      <c r="I432" s="16" t="s">
        <v>50</v>
      </c>
      <c r="J432" s="17" t="n">
        <v>3821.5</v>
      </c>
      <c r="K432" s="18" t="s">
        <v>28</v>
      </c>
      <c r="L432" s="17" t="n">
        <v>20</v>
      </c>
      <c r="M432" s="17"/>
      <c r="N432" s="19"/>
      <c r="O432" s="20" t="n">
        <f aca="false">L432+(0.05*M432)+(N432/240)</f>
        <v>20</v>
      </c>
      <c r="P432" s="21" t="n">
        <v>76430</v>
      </c>
      <c r="Q432" s="21"/>
      <c r="R432" s="21"/>
      <c r="S432" s="22" t="n">
        <f aca="false">P432+(Q432*0.05)+(R432/240)</f>
        <v>76430</v>
      </c>
      <c r="T432" s="22" t="n">
        <f aca="false">J432*O432</f>
        <v>76430</v>
      </c>
      <c r="U432" s="22" t="n">
        <f aca="false">S432-T432</f>
        <v>0</v>
      </c>
      <c r="V432" s="23"/>
    </row>
    <row r="433" customFormat="false" ht="13.8" hidden="false" customHeight="false" outlineLevel="0" collapsed="false">
      <c r="A433" s="13" t="n">
        <v>432</v>
      </c>
      <c r="B433" s="12" t="s">
        <v>22</v>
      </c>
      <c r="C433" s="13" t="s">
        <v>23</v>
      </c>
      <c r="D433" s="12" t="n">
        <v>20</v>
      </c>
      <c r="E433" s="14" t="n">
        <v>1749</v>
      </c>
      <c r="F433" s="14" t="s">
        <v>40</v>
      </c>
      <c r="G433" s="15" t="s">
        <v>278</v>
      </c>
      <c r="H433" s="15" t="s">
        <v>26</v>
      </c>
      <c r="I433" s="16" t="s">
        <v>29</v>
      </c>
      <c r="J433" s="17" t="n">
        <v>58</v>
      </c>
      <c r="K433" s="18" t="s">
        <v>28</v>
      </c>
      <c r="L433" s="17" t="n">
        <v>25</v>
      </c>
      <c r="M433" s="17"/>
      <c r="N433" s="19"/>
      <c r="O433" s="20" t="n">
        <f aca="false">L433+(0.05*M433)+(N433/240)</f>
        <v>25</v>
      </c>
      <c r="P433" s="21" t="n">
        <v>1450</v>
      </c>
      <c r="Q433" s="21"/>
      <c r="R433" s="21"/>
      <c r="S433" s="22" t="n">
        <f aca="false">P433+(Q433*0.05)+(R433/240)</f>
        <v>1450</v>
      </c>
      <c r="T433" s="22" t="n">
        <f aca="false">J433*O433</f>
        <v>1450</v>
      </c>
      <c r="U433" s="22" t="n">
        <f aca="false">S433-T433</f>
        <v>0</v>
      </c>
      <c r="V433" s="23"/>
    </row>
    <row r="434" customFormat="false" ht="13.8" hidden="false" customHeight="false" outlineLevel="0" collapsed="false">
      <c r="A434" s="13" t="n">
        <v>433</v>
      </c>
      <c r="B434" s="12" t="s">
        <v>22</v>
      </c>
      <c r="C434" s="13" t="s">
        <v>23</v>
      </c>
      <c r="D434" s="12" t="n">
        <v>20</v>
      </c>
      <c r="E434" s="14" t="n">
        <v>1749</v>
      </c>
      <c r="F434" s="14" t="s">
        <v>40</v>
      </c>
      <c r="G434" s="15" t="s">
        <v>279</v>
      </c>
      <c r="H434" s="15" t="s">
        <v>26</v>
      </c>
      <c r="I434" s="16" t="s">
        <v>68</v>
      </c>
      <c r="J434" s="17" t="n">
        <v>7260</v>
      </c>
      <c r="K434" s="18" t="s">
        <v>28</v>
      </c>
      <c r="L434" s="17" t="n">
        <v>10</v>
      </c>
      <c r="M434" s="17"/>
      <c r="N434" s="19"/>
      <c r="O434" s="20" t="n">
        <f aca="false">L434+(0.05*M434)+(N434/240)</f>
        <v>10</v>
      </c>
      <c r="P434" s="21" t="n">
        <v>72600</v>
      </c>
      <c r="Q434" s="21"/>
      <c r="R434" s="21"/>
      <c r="S434" s="22" t="n">
        <f aca="false">P434+(Q434*0.05)+(R434/240)</f>
        <v>72600</v>
      </c>
      <c r="T434" s="22" t="n">
        <f aca="false">J434*O434</f>
        <v>72600</v>
      </c>
      <c r="U434" s="22" t="n">
        <f aca="false">S434-T434</f>
        <v>0</v>
      </c>
      <c r="V434" s="23"/>
    </row>
    <row r="435" customFormat="false" ht="14.2" hidden="false" customHeight="false" outlineLevel="0" collapsed="false">
      <c r="A435" s="13" t="n">
        <v>434</v>
      </c>
      <c r="B435" s="12" t="s">
        <v>22</v>
      </c>
      <c r="C435" s="13" t="s">
        <v>23</v>
      </c>
      <c r="D435" s="12" t="n">
        <v>20</v>
      </c>
      <c r="E435" s="14" t="n">
        <v>1749</v>
      </c>
      <c r="F435" s="14" t="s">
        <v>40</v>
      </c>
      <c r="G435" s="15" t="s">
        <v>279</v>
      </c>
      <c r="H435" s="15" t="s">
        <v>26</v>
      </c>
      <c r="I435" s="16" t="s">
        <v>29</v>
      </c>
      <c r="J435" s="17" t="n">
        <f aca="false">356+(3/16)</f>
        <v>356.1875</v>
      </c>
      <c r="K435" s="18" t="s">
        <v>28</v>
      </c>
      <c r="L435" s="17" t="n">
        <v>10</v>
      </c>
      <c r="M435" s="17"/>
      <c r="N435" s="19"/>
      <c r="O435" s="20" t="n">
        <f aca="false">L435+(0.05*M435)+(N435/240)</f>
        <v>10</v>
      </c>
      <c r="P435" s="21" t="n">
        <v>3561</v>
      </c>
      <c r="Q435" s="21" t="n">
        <v>17</v>
      </c>
      <c r="R435" s="21"/>
      <c r="S435" s="22" t="n">
        <f aca="false">P435+(Q435*0.05)+(R435/240)</f>
        <v>3561.85</v>
      </c>
      <c r="T435" s="22" t="n">
        <f aca="false">J435*O435</f>
        <v>3561.875</v>
      </c>
      <c r="U435" s="22" t="n">
        <f aca="false">S435-T435</f>
        <v>-0.0250000000000909</v>
      </c>
      <c r="V435" s="23" t="s">
        <v>114</v>
      </c>
    </row>
    <row r="436" customFormat="false" ht="13.8" hidden="false" customHeight="false" outlineLevel="0" collapsed="false">
      <c r="A436" s="13" t="n">
        <v>435</v>
      </c>
      <c r="B436" s="12" t="s">
        <v>22</v>
      </c>
      <c r="C436" s="13" t="s">
        <v>23</v>
      </c>
      <c r="D436" s="12" t="n">
        <v>20</v>
      </c>
      <c r="E436" s="14" t="n">
        <v>1749</v>
      </c>
      <c r="F436" s="14" t="s">
        <v>40</v>
      </c>
      <c r="G436" s="15" t="s">
        <v>279</v>
      </c>
      <c r="H436" s="15" t="s">
        <v>26</v>
      </c>
      <c r="I436" s="16" t="s">
        <v>30</v>
      </c>
      <c r="J436" s="17" t="n">
        <v>14</v>
      </c>
      <c r="K436" s="18" t="s">
        <v>28</v>
      </c>
      <c r="L436" s="17" t="n">
        <v>10</v>
      </c>
      <c r="M436" s="17"/>
      <c r="N436" s="19"/>
      <c r="O436" s="20" t="n">
        <f aca="false">L436+(0.05*M436)+(N436/240)</f>
        <v>10</v>
      </c>
      <c r="P436" s="21" t="n">
        <v>140</v>
      </c>
      <c r="Q436" s="21"/>
      <c r="R436" s="21"/>
      <c r="S436" s="22" t="n">
        <f aca="false">P436+(Q436*0.05)+(R436/240)</f>
        <v>140</v>
      </c>
      <c r="T436" s="22" t="n">
        <f aca="false">J436*O436</f>
        <v>140</v>
      </c>
      <c r="U436" s="22" t="n">
        <f aca="false">S436-T436</f>
        <v>0</v>
      </c>
      <c r="V436" s="23"/>
    </row>
    <row r="437" customFormat="false" ht="13.8" hidden="false" customHeight="false" outlineLevel="0" collapsed="false">
      <c r="A437" s="13" t="n">
        <v>436</v>
      </c>
      <c r="B437" s="12" t="s">
        <v>22</v>
      </c>
      <c r="C437" s="13" t="s">
        <v>23</v>
      </c>
      <c r="D437" s="12" t="n">
        <v>20</v>
      </c>
      <c r="E437" s="14" t="n">
        <v>1749</v>
      </c>
      <c r="F437" s="14" t="s">
        <v>40</v>
      </c>
      <c r="G437" s="15" t="s">
        <v>279</v>
      </c>
      <c r="H437" s="15" t="s">
        <v>26</v>
      </c>
      <c r="I437" s="16" t="s">
        <v>186</v>
      </c>
      <c r="J437" s="17" t="n">
        <v>350</v>
      </c>
      <c r="K437" s="18" t="s">
        <v>28</v>
      </c>
      <c r="L437" s="17" t="n">
        <v>10</v>
      </c>
      <c r="M437" s="17"/>
      <c r="N437" s="19"/>
      <c r="O437" s="20" t="n">
        <f aca="false">L437+(0.05*M437)+(N437/240)</f>
        <v>10</v>
      </c>
      <c r="P437" s="21" t="n">
        <v>3500</v>
      </c>
      <c r="Q437" s="21"/>
      <c r="R437" s="21"/>
      <c r="S437" s="22" t="n">
        <f aca="false">P437+(Q437*0.05)+(R437/240)</f>
        <v>3500</v>
      </c>
      <c r="T437" s="22" t="n">
        <f aca="false">J437*O437</f>
        <v>3500</v>
      </c>
      <c r="U437" s="22" t="n">
        <f aca="false">S437-T437</f>
        <v>0</v>
      </c>
      <c r="V437" s="23"/>
    </row>
    <row r="438" customFormat="false" ht="13.8" hidden="false" customHeight="false" outlineLevel="0" collapsed="false">
      <c r="A438" s="13" t="n">
        <v>437</v>
      </c>
      <c r="B438" s="12" t="s">
        <v>22</v>
      </c>
      <c r="C438" s="13" t="s">
        <v>23</v>
      </c>
      <c r="D438" s="12" t="n">
        <v>20</v>
      </c>
      <c r="E438" s="14" t="n">
        <v>1749</v>
      </c>
      <c r="F438" s="14" t="s">
        <v>40</v>
      </c>
      <c r="G438" s="15" t="s">
        <v>280</v>
      </c>
      <c r="H438" s="15" t="s">
        <v>26</v>
      </c>
      <c r="I438" s="16" t="s">
        <v>29</v>
      </c>
      <c r="J438" s="17" t="n">
        <v>3307</v>
      </c>
      <c r="K438" s="18" t="s">
        <v>28</v>
      </c>
      <c r="L438" s="17" t="n">
        <v>12</v>
      </c>
      <c r="M438" s="17"/>
      <c r="N438" s="19"/>
      <c r="O438" s="20" t="n">
        <f aca="false">L438+(0.05*M438)+(N438/240)</f>
        <v>12</v>
      </c>
      <c r="P438" s="21" t="n">
        <v>39684</v>
      </c>
      <c r="Q438" s="21"/>
      <c r="R438" s="21"/>
      <c r="S438" s="22" t="n">
        <f aca="false">P438+(Q438*0.05)+(R438/240)</f>
        <v>39684</v>
      </c>
      <c r="T438" s="22" t="n">
        <f aca="false">J438*O438</f>
        <v>39684</v>
      </c>
      <c r="U438" s="22" t="n">
        <f aca="false">S438-T438</f>
        <v>0</v>
      </c>
      <c r="V438" s="23"/>
    </row>
    <row r="439" customFormat="false" ht="13.8" hidden="false" customHeight="false" outlineLevel="0" collapsed="false">
      <c r="A439" s="13" t="n">
        <v>438</v>
      </c>
      <c r="B439" s="12" t="s">
        <v>22</v>
      </c>
      <c r="C439" s="13" t="s">
        <v>23</v>
      </c>
      <c r="D439" s="12" t="n">
        <v>20</v>
      </c>
      <c r="E439" s="14" t="n">
        <v>1749</v>
      </c>
      <c r="F439" s="14" t="s">
        <v>40</v>
      </c>
      <c r="G439" s="15" t="s">
        <v>280</v>
      </c>
      <c r="H439" s="15" t="s">
        <v>26</v>
      </c>
      <c r="I439" s="16" t="s">
        <v>30</v>
      </c>
      <c r="J439" s="17" t="n">
        <v>1</v>
      </c>
      <c r="K439" s="18" t="s">
        <v>28</v>
      </c>
      <c r="L439" s="17" t="n">
        <v>15</v>
      </c>
      <c r="M439" s="17"/>
      <c r="N439" s="19"/>
      <c r="O439" s="20" t="n">
        <f aca="false">L439+(0.05*M439)+(N439/240)</f>
        <v>15</v>
      </c>
      <c r="P439" s="21" t="n">
        <v>15</v>
      </c>
      <c r="Q439" s="21"/>
      <c r="R439" s="21"/>
      <c r="S439" s="22" t="n">
        <f aca="false">P439+(Q439*0.05)+(R439/240)</f>
        <v>15</v>
      </c>
      <c r="T439" s="22" t="n">
        <f aca="false">J439*O439</f>
        <v>15</v>
      </c>
      <c r="U439" s="22" t="n">
        <f aca="false">S439-T439</f>
        <v>0</v>
      </c>
      <c r="V439" s="23"/>
    </row>
    <row r="440" customFormat="false" ht="13.8" hidden="false" customHeight="false" outlineLevel="0" collapsed="false">
      <c r="A440" s="13" t="n">
        <v>439</v>
      </c>
      <c r="B440" s="12" t="s">
        <v>22</v>
      </c>
      <c r="C440" s="13" t="s">
        <v>23</v>
      </c>
      <c r="D440" s="12" t="n">
        <v>20</v>
      </c>
      <c r="E440" s="14" t="n">
        <v>1749</v>
      </c>
      <c r="F440" s="14" t="s">
        <v>40</v>
      </c>
      <c r="G440" s="15" t="s">
        <v>280</v>
      </c>
      <c r="H440" s="15" t="s">
        <v>26</v>
      </c>
      <c r="I440" s="16" t="s">
        <v>32</v>
      </c>
      <c r="J440" s="17" t="n">
        <v>75</v>
      </c>
      <c r="K440" s="18" t="s">
        <v>28</v>
      </c>
      <c r="L440" s="17" t="n">
        <v>15</v>
      </c>
      <c r="M440" s="17"/>
      <c r="N440" s="19"/>
      <c r="O440" s="20" t="n">
        <f aca="false">L440+(0.05*M440)+(N440/240)</f>
        <v>15</v>
      </c>
      <c r="P440" s="21" t="n">
        <v>1125</v>
      </c>
      <c r="Q440" s="21"/>
      <c r="R440" s="21"/>
      <c r="S440" s="22" t="n">
        <f aca="false">P440+(Q440*0.05)+(R440/240)</f>
        <v>1125</v>
      </c>
      <c r="T440" s="22" t="n">
        <f aca="false">J440*O440</f>
        <v>1125</v>
      </c>
      <c r="U440" s="22" t="n">
        <f aca="false">S440-T440</f>
        <v>0</v>
      </c>
      <c r="V440" s="23"/>
    </row>
    <row r="441" customFormat="false" ht="13.8" hidden="false" customHeight="false" outlineLevel="0" collapsed="false">
      <c r="A441" s="13" t="n">
        <v>440</v>
      </c>
      <c r="B441" s="12" t="s">
        <v>22</v>
      </c>
      <c r="C441" s="13" t="s">
        <v>23</v>
      </c>
      <c r="D441" s="12" t="n">
        <v>20</v>
      </c>
      <c r="E441" s="14" t="n">
        <v>1749</v>
      </c>
      <c r="F441" s="14" t="s">
        <v>40</v>
      </c>
      <c r="G441" s="15" t="s">
        <v>280</v>
      </c>
      <c r="H441" s="15" t="s">
        <v>26</v>
      </c>
      <c r="I441" s="16" t="s">
        <v>50</v>
      </c>
      <c r="J441" s="17" t="n">
        <v>2883</v>
      </c>
      <c r="K441" s="18" t="s">
        <v>28</v>
      </c>
      <c r="L441" s="17" t="n">
        <v>12</v>
      </c>
      <c r="M441" s="17"/>
      <c r="N441" s="19"/>
      <c r="O441" s="20" t="n">
        <f aca="false">L441+(0.05*M441)+(N441/240)</f>
        <v>12</v>
      </c>
      <c r="P441" s="21" t="n">
        <v>34596</v>
      </c>
      <c r="Q441" s="21"/>
      <c r="R441" s="21"/>
      <c r="S441" s="22" t="n">
        <f aca="false">P441+(Q441*0.05)+(R441/240)</f>
        <v>34596</v>
      </c>
      <c r="T441" s="22" t="n">
        <f aca="false">J441*O441</f>
        <v>34596</v>
      </c>
      <c r="U441" s="22" t="n">
        <f aca="false">S441-T441</f>
        <v>0</v>
      </c>
      <c r="V441" s="23"/>
    </row>
    <row r="442" customFormat="false" ht="13.8" hidden="false" customHeight="false" outlineLevel="0" collapsed="false">
      <c r="A442" s="13" t="n">
        <v>441</v>
      </c>
      <c r="B442" s="12" t="s">
        <v>22</v>
      </c>
      <c r="C442" s="13" t="s">
        <v>23</v>
      </c>
      <c r="D442" s="12" t="n">
        <v>20</v>
      </c>
      <c r="E442" s="14" t="n">
        <v>1749</v>
      </c>
      <c r="F442" s="14" t="s">
        <v>40</v>
      </c>
      <c r="G442" s="15" t="s">
        <v>280</v>
      </c>
      <c r="H442" s="15" t="s">
        <v>26</v>
      </c>
      <c r="I442" s="16" t="s">
        <v>186</v>
      </c>
      <c r="J442" s="17" t="n">
        <v>2558</v>
      </c>
      <c r="K442" s="18" t="s">
        <v>28</v>
      </c>
      <c r="L442" s="17" t="n">
        <v>12</v>
      </c>
      <c r="M442" s="17"/>
      <c r="N442" s="19"/>
      <c r="O442" s="20" t="n">
        <f aca="false">L442+(0.05*M442)+(N442/240)</f>
        <v>12</v>
      </c>
      <c r="P442" s="21" t="n">
        <v>30696</v>
      </c>
      <c r="Q442" s="21"/>
      <c r="R442" s="21"/>
      <c r="S442" s="22" t="n">
        <f aca="false">P442+(Q442*0.05)+(R442/240)</f>
        <v>30696</v>
      </c>
      <c r="T442" s="22" t="n">
        <f aca="false">J442*O442</f>
        <v>30696</v>
      </c>
      <c r="U442" s="22" t="n">
        <f aca="false">S442-T442</f>
        <v>0</v>
      </c>
      <c r="V442" s="23"/>
    </row>
    <row r="443" customFormat="false" ht="13.8" hidden="false" customHeight="false" outlineLevel="0" collapsed="false">
      <c r="A443" s="13" t="n">
        <v>442</v>
      </c>
      <c r="B443" s="12" t="s">
        <v>22</v>
      </c>
      <c r="C443" s="13" t="s">
        <v>23</v>
      </c>
      <c r="D443" s="12" t="n">
        <v>20</v>
      </c>
      <c r="E443" s="14" t="n">
        <v>1749</v>
      </c>
      <c r="F443" s="14" t="s">
        <v>40</v>
      </c>
      <c r="G443" s="15" t="s">
        <v>281</v>
      </c>
      <c r="H443" s="15" t="s">
        <v>26</v>
      </c>
      <c r="I443" s="16" t="s">
        <v>29</v>
      </c>
      <c r="J443" s="17" t="n">
        <v>5281</v>
      </c>
      <c r="K443" s="18" t="s">
        <v>61</v>
      </c>
      <c r="L443" s="17" t="n">
        <v>80</v>
      </c>
      <c r="M443" s="17"/>
      <c r="N443" s="19"/>
      <c r="O443" s="20" t="n">
        <f aca="false">L443+(0.05*M443)+(N443/240)</f>
        <v>80</v>
      </c>
      <c r="P443" s="21" t="n">
        <v>422480</v>
      </c>
      <c r="Q443" s="21"/>
      <c r="R443" s="21"/>
      <c r="S443" s="22" t="n">
        <f aca="false">P443+(Q443*0.05)+(R443/240)</f>
        <v>422480</v>
      </c>
      <c r="T443" s="22" t="n">
        <f aca="false">J443*O443</f>
        <v>422480</v>
      </c>
      <c r="U443" s="22" t="n">
        <f aca="false">S443-T443</f>
        <v>0</v>
      </c>
      <c r="V443" s="23"/>
    </row>
    <row r="444" customFormat="false" ht="13.8" hidden="false" customHeight="false" outlineLevel="0" collapsed="false">
      <c r="A444" s="13" t="n">
        <v>443</v>
      </c>
      <c r="B444" s="12" t="s">
        <v>22</v>
      </c>
      <c r="C444" s="13" t="s">
        <v>23</v>
      </c>
      <c r="D444" s="12" t="n">
        <v>20</v>
      </c>
      <c r="E444" s="14" t="n">
        <v>1749</v>
      </c>
      <c r="F444" s="14" t="s">
        <v>40</v>
      </c>
      <c r="G444" s="15" t="s">
        <v>282</v>
      </c>
      <c r="H444" s="15" t="s">
        <v>26</v>
      </c>
      <c r="I444" s="16" t="s">
        <v>29</v>
      </c>
      <c r="J444" s="17" t="n">
        <v>2255</v>
      </c>
      <c r="K444" s="18" t="s">
        <v>61</v>
      </c>
      <c r="L444" s="17" t="n">
        <v>18</v>
      </c>
      <c r="M444" s="17"/>
      <c r="N444" s="19"/>
      <c r="O444" s="20" t="n">
        <f aca="false">L444+(0.05*M444)+(N444/240)</f>
        <v>18</v>
      </c>
      <c r="P444" s="21" t="n">
        <v>40590</v>
      </c>
      <c r="Q444" s="21"/>
      <c r="R444" s="21"/>
      <c r="S444" s="22" t="n">
        <f aca="false">P444+(Q444*0.05)+(R444/240)</f>
        <v>40590</v>
      </c>
      <c r="T444" s="22" t="n">
        <f aca="false">J444*O444</f>
        <v>40590</v>
      </c>
      <c r="U444" s="22" t="n">
        <f aca="false">S444-T444</f>
        <v>0</v>
      </c>
      <c r="V444" s="23"/>
    </row>
    <row r="445" customFormat="false" ht="13.8" hidden="false" customHeight="false" outlineLevel="0" collapsed="false">
      <c r="A445" s="13" t="n">
        <v>444</v>
      </c>
      <c r="B445" s="12" t="s">
        <v>22</v>
      </c>
      <c r="C445" s="13" t="s">
        <v>23</v>
      </c>
      <c r="D445" s="12" t="n">
        <v>21</v>
      </c>
      <c r="E445" s="14" t="n">
        <v>1749</v>
      </c>
      <c r="F445" s="14" t="s">
        <v>24</v>
      </c>
      <c r="G445" s="15" t="s">
        <v>283</v>
      </c>
      <c r="H445" s="15" t="s">
        <v>26</v>
      </c>
      <c r="I445" s="16" t="s">
        <v>29</v>
      </c>
      <c r="J445" s="17" t="n">
        <v>2.75</v>
      </c>
      <c r="K445" s="18" t="s">
        <v>83</v>
      </c>
      <c r="L445" s="17" t="n">
        <v>20</v>
      </c>
      <c r="M445" s="17"/>
      <c r="N445" s="19"/>
      <c r="O445" s="20" t="n">
        <f aca="false">L445+(0.05*M445)+(N445/240)</f>
        <v>20</v>
      </c>
      <c r="P445" s="21" t="n">
        <v>55</v>
      </c>
      <c r="Q445" s="21"/>
      <c r="R445" s="21"/>
      <c r="S445" s="22" t="n">
        <f aca="false">P445+(Q445*0.05)+(R445/240)</f>
        <v>55</v>
      </c>
      <c r="T445" s="22" t="n">
        <f aca="false">J445*O445</f>
        <v>55</v>
      </c>
      <c r="U445" s="22" t="n">
        <f aca="false">S445-T445</f>
        <v>0</v>
      </c>
      <c r="V445" s="23"/>
    </row>
    <row r="446" customFormat="false" ht="13.8" hidden="false" customHeight="false" outlineLevel="0" collapsed="false">
      <c r="A446" s="13" t="n">
        <v>445</v>
      </c>
      <c r="B446" s="12" t="s">
        <v>22</v>
      </c>
      <c r="C446" s="13" t="s">
        <v>23</v>
      </c>
      <c r="D446" s="12" t="n">
        <v>21</v>
      </c>
      <c r="E446" s="14" t="n">
        <v>1749</v>
      </c>
      <c r="F446" s="14" t="s">
        <v>24</v>
      </c>
      <c r="G446" s="15" t="s">
        <v>283</v>
      </c>
      <c r="H446" s="15" t="s">
        <v>26</v>
      </c>
      <c r="I446" s="16" t="s">
        <v>30</v>
      </c>
      <c r="J446" s="17" t="n">
        <v>500</v>
      </c>
      <c r="K446" s="18" t="s">
        <v>28</v>
      </c>
      <c r="L446" s="17" t="n">
        <v>0.08</v>
      </c>
      <c r="M446" s="17"/>
      <c r="N446" s="19"/>
      <c r="O446" s="20" t="n">
        <f aca="false">L446+(0.05*M446)+(N446/240)</f>
        <v>0.08</v>
      </c>
      <c r="P446" s="21" t="n">
        <v>40</v>
      </c>
      <c r="Q446" s="21"/>
      <c r="R446" s="21"/>
      <c r="S446" s="22" t="n">
        <f aca="false">P446+(Q446*0.05)+(R446/240)</f>
        <v>40</v>
      </c>
      <c r="T446" s="22" t="n">
        <f aca="false">J446*O446</f>
        <v>40</v>
      </c>
      <c r="U446" s="22" t="n">
        <f aca="false">S446-T446</f>
        <v>0</v>
      </c>
      <c r="V446" s="23" t="s">
        <v>89</v>
      </c>
    </row>
    <row r="447" customFormat="false" ht="13.8" hidden="false" customHeight="false" outlineLevel="0" collapsed="false">
      <c r="A447" s="13" t="n">
        <v>446</v>
      </c>
      <c r="B447" s="12" t="s">
        <v>22</v>
      </c>
      <c r="C447" s="13" t="s">
        <v>23</v>
      </c>
      <c r="D447" s="12" t="n">
        <v>21</v>
      </c>
      <c r="E447" s="14" t="n">
        <v>1749</v>
      </c>
      <c r="F447" s="14" t="s">
        <v>24</v>
      </c>
      <c r="G447" s="15" t="s">
        <v>284</v>
      </c>
      <c r="H447" s="15" t="s">
        <v>26</v>
      </c>
      <c r="I447" s="16" t="s">
        <v>27</v>
      </c>
      <c r="J447" s="17" t="n">
        <v>4640</v>
      </c>
      <c r="K447" s="18" t="s">
        <v>28</v>
      </c>
      <c r="L447" s="17"/>
      <c r="M447" s="17" t="n">
        <v>6</v>
      </c>
      <c r="N447" s="19"/>
      <c r="O447" s="20" t="n">
        <f aca="false">L447+(0.05*M447)+(N447/240)</f>
        <v>0.3</v>
      </c>
      <c r="P447" s="21" t="n">
        <v>1392</v>
      </c>
      <c r="Q447" s="21"/>
      <c r="R447" s="21"/>
      <c r="S447" s="22" t="n">
        <f aca="false">P447+(Q447*0.05)+(R447/240)</f>
        <v>1392</v>
      </c>
      <c r="T447" s="22" t="n">
        <f aca="false">J447*O447</f>
        <v>1392</v>
      </c>
      <c r="U447" s="22" t="n">
        <f aca="false">S447-T447</f>
        <v>0</v>
      </c>
      <c r="V447" s="23"/>
    </row>
    <row r="448" customFormat="false" ht="13.8" hidden="false" customHeight="false" outlineLevel="0" collapsed="false">
      <c r="A448" s="13" t="n">
        <v>447</v>
      </c>
      <c r="B448" s="12" t="s">
        <v>22</v>
      </c>
      <c r="C448" s="13" t="s">
        <v>23</v>
      </c>
      <c r="D448" s="12" t="n">
        <v>21</v>
      </c>
      <c r="E448" s="14" t="n">
        <v>1749</v>
      </c>
      <c r="F448" s="14" t="s">
        <v>24</v>
      </c>
      <c r="G448" s="15" t="s">
        <v>284</v>
      </c>
      <c r="H448" s="15" t="s">
        <v>26</v>
      </c>
      <c r="I448" s="16" t="s">
        <v>29</v>
      </c>
      <c r="J448" s="17" t="n">
        <v>16</v>
      </c>
      <c r="K448" s="18" t="s">
        <v>28</v>
      </c>
      <c r="L448" s="17"/>
      <c r="M448" s="17" t="n">
        <v>6</v>
      </c>
      <c r="N448" s="19"/>
      <c r="O448" s="20" t="n">
        <f aca="false">L448+(0.05*M448)+(N448/240)</f>
        <v>0.3</v>
      </c>
      <c r="P448" s="21" t="n">
        <v>4</v>
      </c>
      <c r="Q448" s="21" t="n">
        <v>16</v>
      </c>
      <c r="R448" s="21"/>
      <c r="S448" s="22" t="n">
        <f aca="false">P448+(Q448*0.05)+(R448/240)</f>
        <v>4.8</v>
      </c>
      <c r="T448" s="22" t="n">
        <f aca="false">J448*O448</f>
        <v>4.8</v>
      </c>
      <c r="U448" s="22" t="n">
        <f aca="false">S448-T448</f>
        <v>0</v>
      </c>
      <c r="V448" s="23"/>
    </row>
    <row r="449" customFormat="false" ht="13.8" hidden="false" customHeight="false" outlineLevel="0" collapsed="false">
      <c r="A449" s="13" t="n">
        <v>448</v>
      </c>
      <c r="B449" s="12" t="s">
        <v>22</v>
      </c>
      <c r="C449" s="13" t="s">
        <v>23</v>
      </c>
      <c r="D449" s="12" t="n">
        <v>21</v>
      </c>
      <c r="E449" s="14" t="n">
        <v>1749</v>
      </c>
      <c r="F449" s="14" t="s">
        <v>24</v>
      </c>
      <c r="G449" s="15" t="s">
        <v>285</v>
      </c>
      <c r="H449" s="15" t="s">
        <v>26</v>
      </c>
      <c r="I449" s="16" t="s">
        <v>27</v>
      </c>
      <c r="J449" s="17" t="n">
        <v>24362.5</v>
      </c>
      <c r="K449" s="18" t="s">
        <v>28</v>
      </c>
      <c r="L449" s="17"/>
      <c r="M449" s="17" t="n">
        <v>12</v>
      </c>
      <c r="N449" s="19"/>
      <c r="O449" s="20" t="n">
        <f aca="false">L449+(0.05*M449)+(N449/240)</f>
        <v>0.6</v>
      </c>
      <c r="P449" s="21" t="n">
        <v>14617</v>
      </c>
      <c r="Q449" s="21" t="n">
        <v>10</v>
      </c>
      <c r="R449" s="21"/>
      <c r="S449" s="22" t="n">
        <f aca="false">P449+(Q449*0.05)+(R449/240)</f>
        <v>14617.5</v>
      </c>
      <c r="T449" s="22" t="n">
        <f aca="false">J449*O449</f>
        <v>14617.5</v>
      </c>
      <c r="U449" s="22" t="n">
        <f aca="false">S449-T449</f>
        <v>0</v>
      </c>
      <c r="V449" s="23"/>
    </row>
    <row r="450" customFormat="false" ht="13.8" hidden="false" customHeight="false" outlineLevel="0" collapsed="false">
      <c r="A450" s="13" t="n">
        <v>449</v>
      </c>
      <c r="B450" s="12" t="s">
        <v>22</v>
      </c>
      <c r="C450" s="13" t="s">
        <v>23</v>
      </c>
      <c r="D450" s="12" t="n">
        <v>21</v>
      </c>
      <c r="E450" s="14" t="n">
        <v>1749</v>
      </c>
      <c r="F450" s="14" t="s">
        <v>24</v>
      </c>
      <c r="G450" s="15" t="s">
        <v>285</v>
      </c>
      <c r="H450" s="15" t="s">
        <v>26</v>
      </c>
      <c r="I450" s="16" t="s">
        <v>30</v>
      </c>
      <c r="J450" s="17" t="n">
        <v>153</v>
      </c>
      <c r="K450" s="18" t="s">
        <v>28</v>
      </c>
      <c r="L450" s="17"/>
      <c r="M450" s="17" t="n">
        <v>12</v>
      </c>
      <c r="N450" s="19"/>
      <c r="O450" s="20" t="n">
        <f aca="false">L450+(0.05*M450)+(N450/240)</f>
        <v>0.6</v>
      </c>
      <c r="P450" s="21" t="n">
        <v>91</v>
      </c>
      <c r="Q450" s="21" t="n">
        <v>16</v>
      </c>
      <c r="R450" s="21"/>
      <c r="S450" s="22" t="n">
        <f aca="false">P450+(Q450*0.05)+(R450/240)</f>
        <v>91.8</v>
      </c>
      <c r="T450" s="22" t="n">
        <f aca="false">J450*O450</f>
        <v>91.8</v>
      </c>
      <c r="U450" s="22" t="n">
        <f aca="false">S450-T450</f>
        <v>0</v>
      </c>
      <c r="V450" s="23"/>
    </row>
    <row r="451" customFormat="false" ht="13.8" hidden="false" customHeight="false" outlineLevel="0" collapsed="false">
      <c r="A451" s="13" t="n">
        <v>450</v>
      </c>
      <c r="B451" s="12" t="s">
        <v>22</v>
      </c>
      <c r="C451" s="13" t="s">
        <v>23</v>
      </c>
      <c r="D451" s="12" t="n">
        <v>21</v>
      </c>
      <c r="E451" s="14" t="n">
        <v>1749</v>
      </c>
      <c r="F451" s="14" t="s">
        <v>24</v>
      </c>
      <c r="G451" s="15" t="s">
        <v>285</v>
      </c>
      <c r="H451" s="15" t="s">
        <v>26</v>
      </c>
      <c r="I451" s="16" t="s">
        <v>33</v>
      </c>
      <c r="J451" s="17" t="n">
        <v>100</v>
      </c>
      <c r="K451" s="18" t="s">
        <v>28</v>
      </c>
      <c r="L451" s="17"/>
      <c r="M451" s="17" t="n">
        <v>12</v>
      </c>
      <c r="N451" s="19"/>
      <c r="O451" s="20" t="n">
        <f aca="false">L451+(0.05*M451)+(N451/240)</f>
        <v>0.6</v>
      </c>
      <c r="P451" s="21" t="n">
        <v>60</v>
      </c>
      <c r="Q451" s="21"/>
      <c r="R451" s="21"/>
      <c r="S451" s="22" t="n">
        <f aca="false">P451+(Q451*0.05)+(R451/240)</f>
        <v>60</v>
      </c>
      <c r="T451" s="22" t="n">
        <f aca="false">J451*O451</f>
        <v>60</v>
      </c>
      <c r="U451" s="22" t="n">
        <f aca="false">S451-T451</f>
        <v>0</v>
      </c>
      <c r="V451" s="23"/>
    </row>
    <row r="452" customFormat="false" ht="13.8" hidden="false" customHeight="false" outlineLevel="0" collapsed="false">
      <c r="A452" s="13" t="n">
        <v>451</v>
      </c>
      <c r="B452" s="12" t="s">
        <v>22</v>
      </c>
      <c r="C452" s="13" t="s">
        <v>23</v>
      </c>
      <c r="D452" s="12" t="n">
        <v>21</v>
      </c>
      <c r="E452" s="14" t="n">
        <v>1749</v>
      </c>
      <c r="F452" s="14" t="s">
        <v>24</v>
      </c>
      <c r="G452" s="15" t="s">
        <v>286</v>
      </c>
      <c r="H452" s="15" t="s">
        <v>26</v>
      </c>
      <c r="I452" s="16" t="s">
        <v>27</v>
      </c>
      <c r="J452" s="17" t="n">
        <v>320</v>
      </c>
      <c r="K452" s="18" t="s">
        <v>28</v>
      </c>
      <c r="L452" s="17"/>
      <c r="M452" s="17" t="n">
        <v>10</v>
      </c>
      <c r="N452" s="19"/>
      <c r="O452" s="20" t="n">
        <f aca="false">L452+(0.05*M452)+(N452/240)</f>
        <v>0.5</v>
      </c>
      <c r="P452" s="21" t="n">
        <v>160</v>
      </c>
      <c r="Q452" s="21"/>
      <c r="R452" s="21"/>
      <c r="S452" s="22" t="n">
        <f aca="false">P452+(Q452*0.05)+(R452/240)</f>
        <v>160</v>
      </c>
      <c r="T452" s="22" t="n">
        <f aca="false">J452*O452</f>
        <v>160</v>
      </c>
      <c r="U452" s="22" t="n">
        <f aca="false">S452-T452</f>
        <v>0</v>
      </c>
      <c r="V452" s="23"/>
    </row>
    <row r="453" customFormat="false" ht="13.8" hidden="false" customHeight="false" outlineLevel="0" collapsed="false">
      <c r="A453" s="13" t="n">
        <v>452</v>
      </c>
      <c r="B453" s="12" t="s">
        <v>22</v>
      </c>
      <c r="C453" s="13" t="s">
        <v>23</v>
      </c>
      <c r="D453" s="12" t="n">
        <v>21</v>
      </c>
      <c r="E453" s="14" t="n">
        <v>1749</v>
      </c>
      <c r="F453" s="14" t="s">
        <v>24</v>
      </c>
      <c r="G453" s="15" t="s">
        <v>286</v>
      </c>
      <c r="H453" s="15" t="s">
        <v>26</v>
      </c>
      <c r="I453" s="16" t="s">
        <v>32</v>
      </c>
      <c r="J453" s="17" t="n">
        <v>800</v>
      </c>
      <c r="K453" s="18" t="s">
        <v>28</v>
      </c>
      <c r="L453" s="17"/>
      <c r="M453" s="17" t="n">
        <v>10</v>
      </c>
      <c r="N453" s="19"/>
      <c r="O453" s="20" t="n">
        <f aca="false">L453+(0.05*M453)+(N453/240)</f>
        <v>0.5</v>
      </c>
      <c r="P453" s="21" t="n">
        <v>400</v>
      </c>
      <c r="Q453" s="21"/>
      <c r="R453" s="21"/>
      <c r="S453" s="22" t="n">
        <f aca="false">P453+(Q453*0.05)+(R453/240)</f>
        <v>400</v>
      </c>
      <c r="T453" s="22" t="n">
        <f aca="false">J453*O453</f>
        <v>400</v>
      </c>
      <c r="U453" s="22" t="n">
        <f aca="false">S453-T453</f>
        <v>0</v>
      </c>
      <c r="V453" s="25"/>
    </row>
    <row r="454" customFormat="false" ht="13.8" hidden="false" customHeight="false" outlineLevel="0" collapsed="false">
      <c r="A454" s="13" t="n">
        <v>453</v>
      </c>
      <c r="B454" s="12" t="s">
        <v>22</v>
      </c>
      <c r="C454" s="13" t="s">
        <v>23</v>
      </c>
      <c r="D454" s="12" t="n">
        <v>21</v>
      </c>
      <c r="E454" s="14" t="n">
        <v>1749</v>
      </c>
      <c r="F454" s="14" t="s">
        <v>24</v>
      </c>
      <c r="G454" s="15" t="s">
        <v>287</v>
      </c>
      <c r="H454" s="15" t="s">
        <v>26</v>
      </c>
      <c r="I454" s="16" t="s">
        <v>27</v>
      </c>
      <c r="J454" s="17" t="n">
        <v>7003</v>
      </c>
      <c r="K454" s="18" t="s">
        <v>28</v>
      </c>
      <c r="L454" s="17"/>
      <c r="M454" s="17" t="n">
        <v>3</v>
      </c>
      <c r="N454" s="19"/>
      <c r="O454" s="20" t="n">
        <f aca="false">L454+(0.05*M454)+(N454/240)</f>
        <v>0.15</v>
      </c>
      <c r="P454" s="21" t="n">
        <v>1050</v>
      </c>
      <c r="Q454" s="21" t="n">
        <v>9</v>
      </c>
      <c r="R454" s="21"/>
      <c r="S454" s="22" t="n">
        <f aca="false">P454+(Q454*0.05)+(R454/240)</f>
        <v>1050.45</v>
      </c>
      <c r="T454" s="22" t="n">
        <f aca="false">J454*O454</f>
        <v>1050.45</v>
      </c>
      <c r="U454" s="22" t="n">
        <f aca="false">S454-T454</f>
        <v>0</v>
      </c>
      <c r="V454" s="25"/>
    </row>
    <row r="455" customFormat="false" ht="13.8" hidden="false" customHeight="false" outlineLevel="0" collapsed="false">
      <c r="A455" s="13" t="n">
        <v>454</v>
      </c>
      <c r="B455" s="12" t="s">
        <v>22</v>
      </c>
      <c r="C455" s="13" t="s">
        <v>23</v>
      </c>
      <c r="D455" s="12" t="n">
        <v>21</v>
      </c>
      <c r="E455" s="14" t="n">
        <v>1749</v>
      </c>
      <c r="F455" s="14" t="s">
        <v>24</v>
      </c>
      <c r="G455" s="15" t="s">
        <v>287</v>
      </c>
      <c r="H455" s="15" t="s">
        <v>26</v>
      </c>
      <c r="I455" s="16" t="s">
        <v>30</v>
      </c>
      <c r="J455" s="17" t="n">
        <v>231700</v>
      </c>
      <c r="K455" s="18" t="s">
        <v>28</v>
      </c>
      <c r="L455" s="17" t="n">
        <v>0.08</v>
      </c>
      <c r="M455" s="17"/>
      <c r="N455" s="19"/>
      <c r="O455" s="20" t="n">
        <f aca="false">L455+(0.05*M455)+(N455/240)</f>
        <v>0.08</v>
      </c>
      <c r="P455" s="21" t="n">
        <v>18536</v>
      </c>
      <c r="Q455" s="21"/>
      <c r="R455" s="21"/>
      <c r="S455" s="22" t="n">
        <f aca="false">P455+(Q455*0.05)+(R455/240)</f>
        <v>18536</v>
      </c>
      <c r="T455" s="22" t="n">
        <f aca="false">J455*O455</f>
        <v>18536</v>
      </c>
      <c r="U455" s="22" t="n">
        <f aca="false">S455-T455</f>
        <v>0</v>
      </c>
      <c r="V455" s="23"/>
    </row>
    <row r="456" customFormat="false" ht="13.8" hidden="false" customHeight="false" outlineLevel="0" collapsed="false">
      <c r="A456" s="13" t="n">
        <v>455</v>
      </c>
      <c r="B456" s="12" t="s">
        <v>22</v>
      </c>
      <c r="C456" s="13" t="s">
        <v>23</v>
      </c>
      <c r="D456" s="12" t="n">
        <v>21</v>
      </c>
      <c r="E456" s="14" t="n">
        <v>1749</v>
      </c>
      <c r="F456" s="14" t="s">
        <v>24</v>
      </c>
      <c r="G456" s="15" t="s">
        <v>287</v>
      </c>
      <c r="H456" s="15" t="s">
        <v>26</v>
      </c>
      <c r="I456" s="16" t="s">
        <v>43</v>
      </c>
      <c r="J456" s="17" t="n">
        <v>421600</v>
      </c>
      <c r="K456" s="18" t="s">
        <v>28</v>
      </c>
      <c r="L456" s="17"/>
      <c r="M456" s="17" t="n">
        <v>2</v>
      </c>
      <c r="N456" s="19" t="n">
        <v>6</v>
      </c>
      <c r="O456" s="20" t="n">
        <f aca="false">L456+(0.05*M456)+(N456/240)</f>
        <v>0.125</v>
      </c>
      <c r="P456" s="21" t="n">
        <v>52700</v>
      </c>
      <c r="Q456" s="21"/>
      <c r="R456" s="21"/>
      <c r="S456" s="22" t="n">
        <f aca="false">P456+(Q456*0.05)+(R456/240)</f>
        <v>52700</v>
      </c>
      <c r="T456" s="22" t="n">
        <f aca="false">J456*O456</f>
        <v>52700</v>
      </c>
      <c r="U456" s="22" t="n">
        <f aca="false">S456-T456</f>
        <v>0</v>
      </c>
      <c r="V456" s="23"/>
    </row>
    <row r="457" customFormat="false" ht="13.8" hidden="false" customHeight="false" outlineLevel="0" collapsed="false">
      <c r="A457" s="13" t="n">
        <v>456</v>
      </c>
      <c r="B457" s="12" t="s">
        <v>22</v>
      </c>
      <c r="C457" s="13" t="s">
        <v>23</v>
      </c>
      <c r="D457" s="12" t="n">
        <v>21</v>
      </c>
      <c r="E457" s="14" t="n">
        <v>1749</v>
      </c>
      <c r="F457" s="14" t="s">
        <v>24</v>
      </c>
      <c r="G457" s="15" t="s">
        <v>288</v>
      </c>
      <c r="H457" s="15" t="s">
        <v>26</v>
      </c>
      <c r="I457" s="16" t="s">
        <v>29</v>
      </c>
      <c r="J457" s="17" t="n">
        <v>20</v>
      </c>
      <c r="K457" s="18" t="s">
        <v>28</v>
      </c>
      <c r="L457" s="17"/>
      <c r="M457" s="17" t="n">
        <v>4</v>
      </c>
      <c r="N457" s="19"/>
      <c r="O457" s="20" t="n">
        <f aca="false">L457+(0.05*M457)+(N457/240)</f>
        <v>0.2</v>
      </c>
      <c r="P457" s="21" t="n">
        <v>4</v>
      </c>
      <c r="Q457" s="21"/>
      <c r="R457" s="21"/>
      <c r="S457" s="22" t="n">
        <f aca="false">P457+(Q457*0.05)+(R457/240)</f>
        <v>4</v>
      </c>
      <c r="T457" s="22" t="n">
        <f aca="false">J457*O457</f>
        <v>4</v>
      </c>
      <c r="U457" s="22" t="n">
        <f aca="false">S457-T457</f>
        <v>0</v>
      </c>
      <c r="V457" s="25"/>
    </row>
    <row r="458" customFormat="false" ht="13.8" hidden="false" customHeight="false" outlineLevel="0" collapsed="false">
      <c r="A458" s="13" t="n">
        <v>457</v>
      </c>
      <c r="B458" s="12" t="s">
        <v>22</v>
      </c>
      <c r="C458" s="13" t="s">
        <v>23</v>
      </c>
      <c r="D458" s="12" t="n">
        <v>21</v>
      </c>
      <c r="E458" s="14" t="n">
        <v>1749</v>
      </c>
      <c r="F458" s="14" t="s">
        <v>24</v>
      </c>
      <c r="G458" s="15" t="s">
        <v>288</v>
      </c>
      <c r="H458" s="15" t="s">
        <v>26</v>
      </c>
      <c r="I458" s="16" t="s">
        <v>30</v>
      </c>
      <c r="J458" s="17" t="n">
        <v>40</v>
      </c>
      <c r="K458" s="18" t="s">
        <v>28</v>
      </c>
      <c r="L458" s="17"/>
      <c r="M458" s="17" t="n">
        <v>4</v>
      </c>
      <c r="N458" s="19"/>
      <c r="O458" s="20" t="n">
        <f aca="false">L458+(0.05*M458)+(N458/240)</f>
        <v>0.2</v>
      </c>
      <c r="P458" s="21" t="n">
        <v>8</v>
      </c>
      <c r="Q458" s="21"/>
      <c r="R458" s="21"/>
      <c r="S458" s="22" t="n">
        <f aca="false">P458+(Q458*0.05)+(R458/240)</f>
        <v>8</v>
      </c>
      <c r="T458" s="22" t="n">
        <f aca="false">J458*O458</f>
        <v>8</v>
      </c>
      <c r="U458" s="22" t="n">
        <f aca="false">S458-T458</f>
        <v>0</v>
      </c>
      <c r="V458" s="25"/>
    </row>
    <row r="459" customFormat="false" ht="14.2" hidden="false" customHeight="false" outlineLevel="0" collapsed="false">
      <c r="A459" s="13" t="n">
        <v>458</v>
      </c>
      <c r="B459" s="12" t="s">
        <v>22</v>
      </c>
      <c r="C459" s="13" t="s">
        <v>23</v>
      </c>
      <c r="D459" s="12" t="n">
        <v>21</v>
      </c>
      <c r="E459" s="14" t="n">
        <v>1749</v>
      </c>
      <c r="F459" s="14" t="s">
        <v>24</v>
      </c>
      <c r="G459" s="15" t="s">
        <v>289</v>
      </c>
      <c r="H459" s="15" t="s">
        <v>26</v>
      </c>
      <c r="I459" s="16" t="s">
        <v>30</v>
      </c>
      <c r="J459" s="17" t="n">
        <v>825</v>
      </c>
      <c r="K459" s="18" t="s">
        <v>28</v>
      </c>
      <c r="L459" s="17"/>
      <c r="M459" s="17" t="n">
        <v>3</v>
      </c>
      <c r="N459" s="19" t="n">
        <v>6</v>
      </c>
      <c r="O459" s="20" t="n">
        <f aca="false">L459+(0.05*M459)+(N459/240)</f>
        <v>0.175</v>
      </c>
      <c r="P459" s="21" t="n">
        <v>144</v>
      </c>
      <c r="Q459" s="21" t="n">
        <v>7</v>
      </c>
      <c r="R459" s="21"/>
      <c r="S459" s="22" t="n">
        <f aca="false">P459+(Q459*0.05)+(R459/240)</f>
        <v>144.35</v>
      </c>
      <c r="T459" s="22" t="n">
        <f aca="false">J459*O459</f>
        <v>144.375</v>
      </c>
      <c r="U459" s="22" t="n">
        <f aca="false">S459-T459</f>
        <v>-0.0250000000000057</v>
      </c>
      <c r="V459" s="23" t="s">
        <v>114</v>
      </c>
    </row>
    <row r="460" customFormat="false" ht="13.8" hidden="false" customHeight="false" outlineLevel="0" collapsed="false">
      <c r="A460" s="13" t="n">
        <v>459</v>
      </c>
      <c r="B460" s="12" t="s">
        <v>22</v>
      </c>
      <c r="C460" s="13" t="s">
        <v>23</v>
      </c>
      <c r="D460" s="12" t="n">
        <v>21</v>
      </c>
      <c r="E460" s="14" t="n">
        <v>1749</v>
      </c>
      <c r="F460" s="14" t="s">
        <v>24</v>
      </c>
      <c r="G460" s="15" t="s">
        <v>289</v>
      </c>
      <c r="H460" s="15" t="s">
        <v>26</v>
      </c>
      <c r="I460" s="16" t="s">
        <v>43</v>
      </c>
      <c r="J460" s="17" t="n">
        <v>32650</v>
      </c>
      <c r="K460" s="18" t="s">
        <v>28</v>
      </c>
      <c r="L460" s="17"/>
      <c r="M460" s="17" t="n">
        <v>3</v>
      </c>
      <c r="N460" s="19" t="n">
        <v>6</v>
      </c>
      <c r="O460" s="20" t="n">
        <f aca="false">L460+(0.05*M460)+(N460/240)</f>
        <v>0.175</v>
      </c>
      <c r="P460" s="21" t="n">
        <v>5713</v>
      </c>
      <c r="Q460" s="21" t="n">
        <v>15</v>
      </c>
      <c r="R460" s="21"/>
      <c r="S460" s="22" t="n">
        <f aca="false">P460+(Q460*0.05)+(R460/240)</f>
        <v>5713.75</v>
      </c>
      <c r="T460" s="22" t="n">
        <f aca="false">J460*O460</f>
        <v>5713.75</v>
      </c>
      <c r="U460" s="22" t="n">
        <f aca="false">S460-T460</f>
        <v>0</v>
      </c>
      <c r="V460" s="23"/>
    </row>
    <row r="461" customFormat="false" ht="14.2" hidden="false" customHeight="false" outlineLevel="0" collapsed="false">
      <c r="A461" s="13" t="n">
        <v>460</v>
      </c>
      <c r="B461" s="12" t="s">
        <v>22</v>
      </c>
      <c r="C461" s="13" t="s">
        <v>23</v>
      </c>
      <c r="D461" s="12" t="n">
        <v>21</v>
      </c>
      <c r="E461" s="14" t="n">
        <v>1749</v>
      </c>
      <c r="F461" s="14" t="s">
        <v>24</v>
      </c>
      <c r="G461" s="15" t="s">
        <v>289</v>
      </c>
      <c r="H461" s="15" t="s">
        <v>26</v>
      </c>
      <c r="I461" s="16" t="s">
        <v>33</v>
      </c>
      <c r="J461" s="17" t="n">
        <v>525</v>
      </c>
      <c r="K461" s="18" t="s">
        <v>28</v>
      </c>
      <c r="L461" s="17"/>
      <c r="M461" s="17" t="n">
        <v>2</v>
      </c>
      <c r="N461" s="19" t="n">
        <v>6</v>
      </c>
      <c r="O461" s="20" t="n">
        <f aca="false">L461+(0.05*M461)+(N461/240)</f>
        <v>0.125</v>
      </c>
      <c r="P461" s="21" t="n">
        <v>65</v>
      </c>
      <c r="Q461" s="21" t="n">
        <v>12</v>
      </c>
      <c r="R461" s="21"/>
      <c r="S461" s="22" t="n">
        <f aca="false">P461+(Q461*0.05)+(R461/240)</f>
        <v>65.6</v>
      </c>
      <c r="T461" s="22" t="n">
        <f aca="false">J461*O461</f>
        <v>65.625</v>
      </c>
      <c r="U461" s="22" t="n">
        <f aca="false">S461-T461</f>
        <v>-0.0250000000000057</v>
      </c>
      <c r="V461" s="23" t="s">
        <v>114</v>
      </c>
    </row>
    <row r="462" customFormat="false" ht="13.8" hidden="false" customHeight="false" outlineLevel="0" collapsed="false">
      <c r="A462" s="13" t="n">
        <v>461</v>
      </c>
      <c r="B462" s="12" t="s">
        <v>22</v>
      </c>
      <c r="C462" s="13" t="s">
        <v>23</v>
      </c>
      <c r="D462" s="12" t="n">
        <v>21</v>
      </c>
      <c r="E462" s="14" t="n">
        <v>1749</v>
      </c>
      <c r="F462" s="14" t="s">
        <v>40</v>
      </c>
      <c r="G462" s="15" t="s">
        <v>290</v>
      </c>
      <c r="H462" s="15" t="s">
        <v>26</v>
      </c>
      <c r="I462" s="16" t="s">
        <v>29</v>
      </c>
      <c r="J462" s="17" t="n">
        <v>1</v>
      </c>
      <c r="K462" s="18" t="s">
        <v>46</v>
      </c>
      <c r="L462" s="17" t="n">
        <v>10</v>
      </c>
      <c r="M462" s="17"/>
      <c r="N462" s="19"/>
      <c r="O462" s="20" t="n">
        <f aca="false">L462+(0.05*M462)+(N462/240)</f>
        <v>10</v>
      </c>
      <c r="P462" s="21" t="n">
        <v>10</v>
      </c>
      <c r="Q462" s="21"/>
      <c r="R462" s="21"/>
      <c r="S462" s="22" t="n">
        <f aca="false">P462+(Q462*0.05)+(R462/240)</f>
        <v>10</v>
      </c>
      <c r="T462" s="22" t="n">
        <f aca="false">J462*O462</f>
        <v>10</v>
      </c>
      <c r="U462" s="22" t="n">
        <f aca="false">S462-T462</f>
        <v>0</v>
      </c>
      <c r="V462" s="23"/>
    </row>
    <row r="463" customFormat="false" ht="13.8" hidden="false" customHeight="false" outlineLevel="0" collapsed="false">
      <c r="A463" s="13" t="n">
        <v>462</v>
      </c>
      <c r="B463" s="12" t="s">
        <v>22</v>
      </c>
      <c r="C463" s="13" t="s">
        <v>23</v>
      </c>
      <c r="D463" s="12" t="n">
        <v>21</v>
      </c>
      <c r="E463" s="14" t="n">
        <v>1749</v>
      </c>
      <c r="F463" s="14" t="s">
        <v>40</v>
      </c>
      <c r="G463" s="15" t="s">
        <v>286</v>
      </c>
      <c r="H463" s="15" t="s">
        <v>26</v>
      </c>
      <c r="I463" s="16" t="s">
        <v>29</v>
      </c>
      <c r="J463" s="17" t="n">
        <v>1694</v>
      </c>
      <c r="K463" s="18" t="s">
        <v>28</v>
      </c>
      <c r="L463" s="17"/>
      <c r="M463" s="17" t="n">
        <v>8</v>
      </c>
      <c r="N463" s="19"/>
      <c r="O463" s="20" t="n">
        <f aca="false">L463+(0.05*M463)+(N463/240)</f>
        <v>0.4</v>
      </c>
      <c r="P463" s="21" t="n">
        <v>677</v>
      </c>
      <c r="Q463" s="21" t="n">
        <v>12</v>
      </c>
      <c r="R463" s="21"/>
      <c r="S463" s="22" t="n">
        <f aca="false">P463+(Q463*0.05)+(R463/240)</f>
        <v>677.6</v>
      </c>
      <c r="T463" s="22" t="n">
        <f aca="false">J463*O463</f>
        <v>677.6</v>
      </c>
      <c r="U463" s="22" t="n">
        <f aca="false">S463-T463</f>
        <v>0</v>
      </c>
      <c r="V463" s="23"/>
    </row>
    <row r="464" customFormat="false" ht="13.8" hidden="false" customHeight="false" outlineLevel="0" collapsed="false">
      <c r="A464" s="13" t="n">
        <v>463</v>
      </c>
      <c r="B464" s="12" t="s">
        <v>22</v>
      </c>
      <c r="C464" s="13" t="s">
        <v>23</v>
      </c>
      <c r="D464" s="12" t="n">
        <v>21</v>
      </c>
      <c r="E464" s="14" t="n">
        <v>1749</v>
      </c>
      <c r="F464" s="14" t="s">
        <v>40</v>
      </c>
      <c r="G464" s="15" t="s">
        <v>286</v>
      </c>
      <c r="H464" s="15" t="s">
        <v>26</v>
      </c>
      <c r="I464" s="16" t="s">
        <v>30</v>
      </c>
      <c r="J464" s="17" t="n">
        <v>6</v>
      </c>
      <c r="K464" s="18" t="s">
        <v>61</v>
      </c>
      <c r="L464" s="17"/>
      <c r="M464" s="17" t="n">
        <v>35</v>
      </c>
      <c r="N464" s="19"/>
      <c r="O464" s="20" t="n">
        <f aca="false">L464+(0.05*M464)+(N464/240)</f>
        <v>1.75</v>
      </c>
      <c r="P464" s="21" t="n">
        <v>10</v>
      </c>
      <c r="Q464" s="21" t="n">
        <v>10</v>
      </c>
      <c r="R464" s="21"/>
      <c r="S464" s="22" t="n">
        <f aca="false">P464+(Q464*0.05)+(R464/240)</f>
        <v>10.5</v>
      </c>
      <c r="T464" s="22" t="n">
        <f aca="false">J464*O464</f>
        <v>10.5</v>
      </c>
      <c r="U464" s="22" t="n">
        <f aca="false">S464-T464</f>
        <v>0</v>
      </c>
      <c r="V464" s="23"/>
    </row>
    <row r="465" customFormat="false" ht="13.8" hidden="false" customHeight="false" outlineLevel="0" collapsed="false">
      <c r="A465" s="13" t="n">
        <v>464</v>
      </c>
      <c r="B465" s="12" t="s">
        <v>22</v>
      </c>
      <c r="C465" s="13" t="s">
        <v>23</v>
      </c>
      <c r="D465" s="12" t="n">
        <v>21</v>
      </c>
      <c r="E465" s="14" t="n">
        <v>1749</v>
      </c>
      <c r="F465" s="14" t="s">
        <v>40</v>
      </c>
      <c r="G465" s="15" t="s">
        <v>286</v>
      </c>
      <c r="H465" s="15" t="s">
        <v>26</v>
      </c>
      <c r="I465" s="16" t="s">
        <v>43</v>
      </c>
      <c r="J465" s="17" t="n">
        <v>600</v>
      </c>
      <c r="K465" s="18" t="s">
        <v>28</v>
      </c>
      <c r="L465" s="17"/>
      <c r="M465" s="17" t="n">
        <v>10</v>
      </c>
      <c r="N465" s="19"/>
      <c r="O465" s="20" t="n">
        <f aca="false">L465+(0.05*M465)+(N465/240)</f>
        <v>0.5</v>
      </c>
      <c r="P465" s="21" t="n">
        <v>300</v>
      </c>
      <c r="Q465" s="21"/>
      <c r="R465" s="21"/>
      <c r="S465" s="22" t="n">
        <f aca="false">P465+(Q465*0.05)+(R465/240)</f>
        <v>300</v>
      </c>
      <c r="T465" s="22" t="n">
        <f aca="false">J465*O465</f>
        <v>300</v>
      </c>
      <c r="U465" s="22" t="n">
        <f aca="false">S465-T465</f>
        <v>0</v>
      </c>
      <c r="V465" s="23"/>
    </row>
    <row r="466" customFormat="false" ht="13.8" hidden="false" customHeight="false" outlineLevel="0" collapsed="false">
      <c r="A466" s="13" t="n">
        <v>465</v>
      </c>
      <c r="B466" s="12" t="s">
        <v>22</v>
      </c>
      <c r="C466" s="13" t="s">
        <v>23</v>
      </c>
      <c r="D466" s="12" t="n">
        <v>21</v>
      </c>
      <c r="E466" s="14" t="n">
        <v>1749</v>
      </c>
      <c r="F466" s="14" t="s">
        <v>40</v>
      </c>
      <c r="G466" s="15" t="s">
        <v>287</v>
      </c>
      <c r="H466" s="15" t="s">
        <v>26</v>
      </c>
      <c r="I466" s="16" t="s">
        <v>27</v>
      </c>
      <c r="J466" s="17" t="n">
        <v>150</v>
      </c>
      <c r="K466" s="18" t="s">
        <v>28</v>
      </c>
      <c r="L466" s="17"/>
      <c r="M466" s="17" t="n">
        <v>3</v>
      </c>
      <c r="N466" s="19"/>
      <c r="O466" s="20" t="n">
        <f aca="false">L466+(0.05*M466)+(N466/240)</f>
        <v>0.15</v>
      </c>
      <c r="P466" s="21" t="n">
        <v>22</v>
      </c>
      <c r="Q466" s="21" t="n">
        <v>10</v>
      </c>
      <c r="R466" s="21"/>
      <c r="S466" s="22" t="n">
        <f aca="false">P466+(Q466*0.05)+(R466/240)</f>
        <v>22.5</v>
      </c>
      <c r="T466" s="22" t="n">
        <f aca="false">J466*O466</f>
        <v>22.5</v>
      </c>
      <c r="U466" s="22" t="n">
        <f aca="false">S466-T466</f>
        <v>0</v>
      </c>
      <c r="V466" s="23"/>
    </row>
    <row r="467" customFormat="false" ht="13.8" hidden="false" customHeight="false" outlineLevel="0" collapsed="false">
      <c r="A467" s="13" t="n">
        <v>466</v>
      </c>
      <c r="B467" s="12" t="s">
        <v>22</v>
      </c>
      <c r="C467" s="13" t="s">
        <v>23</v>
      </c>
      <c r="D467" s="12" t="n">
        <v>21</v>
      </c>
      <c r="E467" s="14" t="n">
        <v>1749</v>
      </c>
      <c r="F467" s="14" t="s">
        <v>40</v>
      </c>
      <c r="G467" s="15" t="s">
        <v>287</v>
      </c>
      <c r="H467" s="15" t="s">
        <v>26</v>
      </c>
      <c r="I467" s="16" t="s">
        <v>29</v>
      </c>
      <c r="J467" s="17" t="n">
        <v>3000</v>
      </c>
      <c r="K467" s="18" t="s">
        <v>28</v>
      </c>
      <c r="L467" s="17" t="n">
        <v>0.08</v>
      </c>
      <c r="M467" s="17"/>
      <c r="N467" s="19"/>
      <c r="O467" s="20" t="n">
        <f aca="false">L467+(0.05*M467)+(N467/240)</f>
        <v>0.08</v>
      </c>
      <c r="P467" s="21" t="n">
        <v>240</v>
      </c>
      <c r="Q467" s="21"/>
      <c r="R467" s="21"/>
      <c r="S467" s="22" t="n">
        <f aca="false">P467+(Q467*0.05)+(R467/240)</f>
        <v>240</v>
      </c>
      <c r="T467" s="22" t="n">
        <f aca="false">J467*O467</f>
        <v>240</v>
      </c>
      <c r="U467" s="22" t="n">
        <f aca="false">S467-T467</f>
        <v>0</v>
      </c>
      <c r="V467" s="23"/>
    </row>
    <row r="468" customFormat="false" ht="13.8" hidden="false" customHeight="false" outlineLevel="0" collapsed="false">
      <c r="A468" s="13" t="n">
        <v>467</v>
      </c>
      <c r="B468" s="12" t="s">
        <v>22</v>
      </c>
      <c r="C468" s="13" t="s">
        <v>23</v>
      </c>
      <c r="D468" s="12" t="n">
        <v>21</v>
      </c>
      <c r="E468" s="14" t="n">
        <v>1749</v>
      </c>
      <c r="F468" s="14" t="s">
        <v>40</v>
      </c>
      <c r="G468" s="15" t="s">
        <v>288</v>
      </c>
      <c r="H468" s="15" t="s">
        <v>26</v>
      </c>
      <c r="I468" s="16" t="s">
        <v>29</v>
      </c>
      <c r="J468" s="17" t="n">
        <v>585</v>
      </c>
      <c r="K468" s="18" t="s">
        <v>28</v>
      </c>
      <c r="L468" s="17"/>
      <c r="M468" s="17" t="n">
        <v>4</v>
      </c>
      <c r="N468" s="19"/>
      <c r="O468" s="20" t="n">
        <f aca="false">L468+(0.05*M468)+(N468/240)</f>
        <v>0.2</v>
      </c>
      <c r="P468" s="21" t="n">
        <v>117</v>
      </c>
      <c r="Q468" s="21"/>
      <c r="R468" s="21"/>
      <c r="S468" s="22" t="n">
        <f aca="false">P468+(Q468*0.05)+(R468/240)</f>
        <v>117</v>
      </c>
      <c r="T468" s="22" t="n">
        <f aca="false">J468*O468</f>
        <v>117</v>
      </c>
      <c r="U468" s="22" t="n">
        <f aca="false">S468-T468</f>
        <v>0</v>
      </c>
      <c r="V468" s="23"/>
    </row>
    <row r="469" customFormat="false" ht="13.8" hidden="false" customHeight="false" outlineLevel="0" collapsed="false">
      <c r="A469" s="13" t="n">
        <v>468</v>
      </c>
      <c r="B469" s="12" t="s">
        <v>22</v>
      </c>
      <c r="C469" s="13" t="s">
        <v>23</v>
      </c>
      <c r="D469" s="12" t="n">
        <v>22</v>
      </c>
      <c r="E469" s="14" t="n">
        <v>1749</v>
      </c>
      <c r="F469" s="14" t="s">
        <v>24</v>
      </c>
      <c r="G469" s="15" t="s">
        <v>291</v>
      </c>
      <c r="H469" s="15" t="s">
        <v>26</v>
      </c>
      <c r="I469" s="16" t="s">
        <v>27</v>
      </c>
      <c r="J469" s="17" t="n">
        <v>12</v>
      </c>
      <c r="K469" s="18" t="s">
        <v>148</v>
      </c>
      <c r="L469" s="17" t="n">
        <v>90</v>
      </c>
      <c r="M469" s="17"/>
      <c r="N469" s="19"/>
      <c r="O469" s="20" t="n">
        <f aca="false">L469+(0.05*M469)+(N469/240)</f>
        <v>90</v>
      </c>
      <c r="P469" s="21" t="n">
        <v>1080</v>
      </c>
      <c r="Q469" s="21"/>
      <c r="R469" s="21"/>
      <c r="S469" s="22" t="n">
        <f aca="false">P469+(Q469*0.05)+(R469/240)</f>
        <v>1080</v>
      </c>
      <c r="T469" s="22" t="n">
        <f aca="false">J469*O469</f>
        <v>1080</v>
      </c>
      <c r="U469" s="22" t="n">
        <f aca="false">S469-T469</f>
        <v>0</v>
      </c>
      <c r="V469" s="23"/>
    </row>
    <row r="470" customFormat="false" ht="13.8" hidden="false" customHeight="false" outlineLevel="0" collapsed="false">
      <c r="A470" s="13" t="n">
        <v>469</v>
      </c>
      <c r="B470" s="12" t="s">
        <v>22</v>
      </c>
      <c r="C470" s="13" t="s">
        <v>23</v>
      </c>
      <c r="D470" s="12" t="n">
        <v>22</v>
      </c>
      <c r="E470" s="14" t="n">
        <v>1749</v>
      </c>
      <c r="F470" s="14" t="s">
        <v>24</v>
      </c>
      <c r="G470" s="15" t="s">
        <v>291</v>
      </c>
      <c r="H470" s="15" t="s">
        <v>26</v>
      </c>
      <c r="I470" s="16" t="s">
        <v>27</v>
      </c>
      <c r="J470" s="17" t="n">
        <v>329</v>
      </c>
      <c r="K470" s="18" t="s">
        <v>148</v>
      </c>
      <c r="L470" s="17" t="n">
        <v>60</v>
      </c>
      <c r="M470" s="17"/>
      <c r="N470" s="19"/>
      <c r="O470" s="20" t="n">
        <f aca="false">L470+(0.05*M470)+(N470/240)</f>
        <v>60</v>
      </c>
      <c r="P470" s="21" t="n">
        <v>19740</v>
      </c>
      <c r="Q470" s="21"/>
      <c r="R470" s="21"/>
      <c r="S470" s="22" t="n">
        <f aca="false">P470+(Q470*0.05)+(R470/240)</f>
        <v>19740</v>
      </c>
      <c r="T470" s="22" t="n">
        <f aca="false">J470*O470</f>
        <v>19740</v>
      </c>
      <c r="U470" s="22" t="n">
        <f aca="false">S470-T470</f>
        <v>0</v>
      </c>
      <c r="V470" s="23"/>
    </row>
    <row r="471" customFormat="false" ht="13.8" hidden="false" customHeight="false" outlineLevel="0" collapsed="false">
      <c r="A471" s="13" t="n">
        <v>470</v>
      </c>
      <c r="B471" s="12" t="s">
        <v>22</v>
      </c>
      <c r="C471" s="13" t="s">
        <v>23</v>
      </c>
      <c r="D471" s="12" t="n">
        <v>22</v>
      </c>
      <c r="E471" s="14" t="n">
        <v>1749</v>
      </c>
      <c r="F471" s="14" t="s">
        <v>24</v>
      </c>
      <c r="G471" s="15" t="s">
        <v>291</v>
      </c>
      <c r="H471" s="15" t="s">
        <v>26</v>
      </c>
      <c r="I471" s="16" t="s">
        <v>29</v>
      </c>
      <c r="J471" s="17" t="n">
        <v>50</v>
      </c>
      <c r="K471" s="18" t="s">
        <v>148</v>
      </c>
      <c r="L471" s="17" t="n">
        <v>90</v>
      </c>
      <c r="M471" s="17"/>
      <c r="N471" s="19"/>
      <c r="O471" s="20" t="n">
        <f aca="false">L471+(0.05*M471)+(N471/240)</f>
        <v>90</v>
      </c>
      <c r="P471" s="21" t="n">
        <v>4500</v>
      </c>
      <c r="Q471" s="21"/>
      <c r="R471" s="21"/>
      <c r="S471" s="22" t="n">
        <f aca="false">P471+(Q471*0.05)+(R471/240)</f>
        <v>4500</v>
      </c>
      <c r="T471" s="22" t="n">
        <f aca="false">J471*O471</f>
        <v>4500</v>
      </c>
      <c r="U471" s="22" t="n">
        <f aca="false">S471-T471</f>
        <v>0</v>
      </c>
      <c r="V471" s="23"/>
    </row>
    <row r="472" customFormat="false" ht="13.8" hidden="false" customHeight="false" outlineLevel="0" collapsed="false">
      <c r="A472" s="13" t="n">
        <v>471</v>
      </c>
      <c r="B472" s="12" t="s">
        <v>22</v>
      </c>
      <c r="C472" s="13" t="s">
        <v>23</v>
      </c>
      <c r="D472" s="12" t="n">
        <v>22</v>
      </c>
      <c r="E472" s="14" t="n">
        <v>1749</v>
      </c>
      <c r="F472" s="14" t="s">
        <v>24</v>
      </c>
      <c r="G472" s="15" t="s">
        <v>291</v>
      </c>
      <c r="H472" s="15" t="s">
        <v>26</v>
      </c>
      <c r="I472" s="16" t="s">
        <v>29</v>
      </c>
      <c r="J472" s="17" t="n">
        <v>1</v>
      </c>
      <c r="K472" s="18" t="s">
        <v>46</v>
      </c>
      <c r="L472" s="17" t="n">
        <v>36</v>
      </c>
      <c r="M472" s="17"/>
      <c r="N472" s="19"/>
      <c r="O472" s="20" t="n">
        <f aca="false">L472+(0.05*M472)+(N472/240)</f>
        <v>36</v>
      </c>
      <c r="P472" s="21" t="n">
        <v>36</v>
      </c>
      <c r="Q472" s="21"/>
      <c r="R472" s="21"/>
      <c r="S472" s="22" t="n">
        <f aca="false">P472+(Q472*0.05)+(R472/240)</f>
        <v>36</v>
      </c>
      <c r="T472" s="22" t="n">
        <f aca="false">J472*O472</f>
        <v>36</v>
      </c>
      <c r="U472" s="22" t="n">
        <f aca="false">S472-T472</f>
        <v>0</v>
      </c>
      <c r="V472" s="23"/>
    </row>
    <row r="473" customFormat="false" ht="13.8" hidden="false" customHeight="false" outlineLevel="0" collapsed="false">
      <c r="A473" s="13" t="n">
        <v>472</v>
      </c>
      <c r="B473" s="12" t="s">
        <v>22</v>
      </c>
      <c r="C473" s="13" t="s">
        <v>23</v>
      </c>
      <c r="D473" s="12" t="n">
        <v>22</v>
      </c>
      <c r="E473" s="14" t="n">
        <v>1749</v>
      </c>
      <c r="F473" s="14" t="s">
        <v>24</v>
      </c>
      <c r="G473" s="15" t="s">
        <v>291</v>
      </c>
      <c r="H473" s="15" t="s">
        <v>26</v>
      </c>
      <c r="I473" s="16" t="s">
        <v>43</v>
      </c>
      <c r="J473" s="17" t="n">
        <v>2</v>
      </c>
      <c r="K473" s="18" t="s">
        <v>148</v>
      </c>
      <c r="L473" s="17" t="n">
        <v>50</v>
      </c>
      <c r="M473" s="17"/>
      <c r="N473" s="19"/>
      <c r="O473" s="20" t="n">
        <f aca="false">L473+(0.05*M473)+(N473/240)</f>
        <v>50</v>
      </c>
      <c r="P473" s="21" t="n">
        <v>100</v>
      </c>
      <c r="Q473" s="21"/>
      <c r="R473" s="21"/>
      <c r="S473" s="22" t="n">
        <f aca="false">P473+(Q473*0.05)+(R473/240)</f>
        <v>100</v>
      </c>
      <c r="T473" s="22" t="n">
        <f aca="false">J473*O473</f>
        <v>100</v>
      </c>
      <c r="U473" s="22" t="n">
        <f aca="false">S473-T473</f>
        <v>0</v>
      </c>
      <c r="V473" s="23"/>
    </row>
    <row r="474" customFormat="false" ht="13.8" hidden="false" customHeight="false" outlineLevel="0" collapsed="false">
      <c r="A474" s="13" t="n">
        <v>473</v>
      </c>
      <c r="B474" s="12" t="s">
        <v>22</v>
      </c>
      <c r="C474" s="13" t="s">
        <v>23</v>
      </c>
      <c r="D474" s="12" t="n">
        <v>22</v>
      </c>
      <c r="E474" s="14" t="n">
        <v>1749</v>
      </c>
      <c r="F474" s="14" t="s">
        <v>24</v>
      </c>
      <c r="G474" s="15" t="s">
        <v>291</v>
      </c>
      <c r="H474" s="15" t="s">
        <v>26</v>
      </c>
      <c r="I474" s="16" t="s">
        <v>32</v>
      </c>
      <c r="J474" s="17" t="n">
        <v>1</v>
      </c>
      <c r="K474" s="18" t="s">
        <v>46</v>
      </c>
      <c r="L474" s="17" t="n">
        <v>40</v>
      </c>
      <c r="M474" s="17"/>
      <c r="N474" s="19"/>
      <c r="O474" s="20" t="n">
        <f aca="false">L474+(0.05*M474)+(N474/240)</f>
        <v>40</v>
      </c>
      <c r="P474" s="21" t="n">
        <v>40</v>
      </c>
      <c r="Q474" s="21"/>
      <c r="R474" s="21"/>
      <c r="S474" s="22" t="n">
        <f aca="false">P474+(Q474*0.05)+(R474/240)</f>
        <v>40</v>
      </c>
      <c r="T474" s="22" t="n">
        <f aca="false">J474*O474</f>
        <v>40</v>
      </c>
      <c r="U474" s="22" t="n">
        <f aca="false">S474-T474</f>
        <v>0</v>
      </c>
      <c r="V474" s="23"/>
    </row>
    <row r="475" customFormat="false" ht="13.8" hidden="false" customHeight="false" outlineLevel="0" collapsed="false">
      <c r="A475" s="13" t="n">
        <v>474</v>
      </c>
      <c r="B475" s="12" t="s">
        <v>22</v>
      </c>
      <c r="C475" s="13" t="s">
        <v>23</v>
      </c>
      <c r="D475" s="12" t="n">
        <v>22</v>
      </c>
      <c r="E475" s="14" t="n">
        <v>1749</v>
      </c>
      <c r="F475" s="14" t="s">
        <v>24</v>
      </c>
      <c r="G475" s="15" t="s">
        <v>292</v>
      </c>
      <c r="H475" s="15" t="s">
        <v>26</v>
      </c>
      <c r="I475" s="16" t="s">
        <v>43</v>
      </c>
      <c r="J475" s="17" t="n">
        <v>100</v>
      </c>
      <c r="K475" s="18" t="s">
        <v>28</v>
      </c>
      <c r="L475" s="17" t="n">
        <v>0.16</v>
      </c>
      <c r="M475" s="17"/>
      <c r="N475" s="19"/>
      <c r="O475" s="20" t="n">
        <f aca="false">L475+(0.05*M475)+(N475/240)</f>
        <v>0.16</v>
      </c>
      <c r="P475" s="21" t="n">
        <v>16</v>
      </c>
      <c r="Q475" s="21"/>
      <c r="R475" s="21"/>
      <c r="S475" s="22" t="n">
        <f aca="false">P475+(Q475*0.05)+(R475/240)</f>
        <v>16</v>
      </c>
      <c r="T475" s="22" t="n">
        <f aca="false">J475*O475</f>
        <v>16</v>
      </c>
      <c r="U475" s="22" t="n">
        <f aca="false">S475-T475</f>
        <v>0</v>
      </c>
      <c r="V475" s="23" t="s">
        <v>89</v>
      </c>
    </row>
    <row r="476" customFormat="false" ht="13.8" hidden="false" customHeight="false" outlineLevel="0" collapsed="false">
      <c r="A476" s="13" t="n">
        <v>475</v>
      </c>
      <c r="B476" s="12" t="s">
        <v>22</v>
      </c>
      <c r="C476" s="13" t="s">
        <v>23</v>
      </c>
      <c r="D476" s="12" t="n">
        <v>22</v>
      </c>
      <c r="E476" s="14" t="n">
        <v>1749</v>
      </c>
      <c r="F476" s="14" t="s">
        <v>24</v>
      </c>
      <c r="G476" s="15" t="s">
        <v>292</v>
      </c>
      <c r="H476" s="15" t="s">
        <v>26</v>
      </c>
      <c r="I476" s="16" t="s">
        <v>33</v>
      </c>
      <c r="J476" s="17" t="n">
        <v>1050</v>
      </c>
      <c r="K476" s="18" t="s">
        <v>28</v>
      </c>
      <c r="L476" s="17"/>
      <c r="M476" s="17" t="n">
        <v>3</v>
      </c>
      <c r="N476" s="19" t="n">
        <v>6</v>
      </c>
      <c r="O476" s="20" t="n">
        <f aca="false">L476+(0.05*M476)+(N476/240)</f>
        <v>0.175</v>
      </c>
      <c r="P476" s="21" t="n">
        <v>183</v>
      </c>
      <c r="Q476" s="21" t="n">
        <v>15</v>
      </c>
      <c r="R476" s="21"/>
      <c r="S476" s="22" t="n">
        <f aca="false">P476+(Q476*0.05)+(R476/240)</f>
        <v>183.75</v>
      </c>
      <c r="T476" s="22" t="n">
        <f aca="false">J476*O476</f>
        <v>183.75</v>
      </c>
      <c r="U476" s="22" t="n">
        <f aca="false">S476-T476</f>
        <v>0</v>
      </c>
      <c r="V476" s="23"/>
    </row>
    <row r="477" customFormat="false" ht="13.8" hidden="false" customHeight="false" outlineLevel="0" collapsed="false">
      <c r="A477" s="13" t="n">
        <v>476</v>
      </c>
      <c r="B477" s="12" t="s">
        <v>22</v>
      </c>
      <c r="C477" s="13" t="s">
        <v>23</v>
      </c>
      <c r="D477" s="12" t="n">
        <v>22</v>
      </c>
      <c r="E477" s="14" t="n">
        <v>1749</v>
      </c>
      <c r="F477" s="14" t="s">
        <v>24</v>
      </c>
      <c r="G477" s="15" t="s">
        <v>293</v>
      </c>
      <c r="H477" s="15" t="s">
        <v>26</v>
      </c>
      <c r="I477" s="16" t="s">
        <v>33</v>
      </c>
      <c r="J477" s="17" t="n">
        <v>2300</v>
      </c>
      <c r="K477" s="18" t="s">
        <v>28</v>
      </c>
      <c r="L477" s="17"/>
      <c r="M477" s="17" t="n">
        <v>2</v>
      </c>
      <c r="N477" s="19"/>
      <c r="O477" s="20" t="n">
        <f aca="false">L477+(0.05*M477)+(N477/240)</f>
        <v>0.1</v>
      </c>
      <c r="P477" s="21" t="n">
        <v>230</v>
      </c>
      <c r="Q477" s="21"/>
      <c r="R477" s="21"/>
      <c r="S477" s="22" t="n">
        <f aca="false">P477+(Q477*0.05)+(R477/240)</f>
        <v>230</v>
      </c>
      <c r="T477" s="22" t="n">
        <f aca="false">J477*O477</f>
        <v>230</v>
      </c>
      <c r="U477" s="22" t="n">
        <f aca="false">S477-T477</f>
        <v>0</v>
      </c>
      <c r="V477" s="23"/>
    </row>
    <row r="478" customFormat="false" ht="13.8" hidden="false" customHeight="false" outlineLevel="0" collapsed="false">
      <c r="A478" s="13" t="n">
        <v>477</v>
      </c>
      <c r="B478" s="12" t="s">
        <v>22</v>
      </c>
      <c r="C478" s="13" t="s">
        <v>23</v>
      </c>
      <c r="D478" s="12" t="n">
        <v>22</v>
      </c>
      <c r="E478" s="14" t="n">
        <v>1749</v>
      </c>
      <c r="F478" s="14" t="s">
        <v>24</v>
      </c>
      <c r="G478" s="15" t="s">
        <v>294</v>
      </c>
      <c r="H478" s="15" t="s">
        <v>26</v>
      </c>
      <c r="I478" s="16" t="s">
        <v>29</v>
      </c>
      <c r="J478" s="17" t="n">
        <v>16800</v>
      </c>
      <c r="K478" s="18" t="s">
        <v>28</v>
      </c>
      <c r="L478" s="17"/>
      <c r="M478" s="17" t="n">
        <v>2</v>
      </c>
      <c r="N478" s="19"/>
      <c r="O478" s="20" t="n">
        <f aca="false">L478+(0.05*M478)+(N478/240)</f>
        <v>0.1</v>
      </c>
      <c r="P478" s="21" t="n">
        <v>1680</v>
      </c>
      <c r="Q478" s="21"/>
      <c r="R478" s="21"/>
      <c r="S478" s="22" t="n">
        <f aca="false">P478+(Q478*0.05)+(R478/240)</f>
        <v>1680</v>
      </c>
      <c r="T478" s="22" t="n">
        <f aca="false">J478*O478</f>
        <v>1680</v>
      </c>
      <c r="U478" s="22" t="n">
        <f aca="false">S478-T478</f>
        <v>0</v>
      </c>
      <c r="V478" s="23"/>
    </row>
    <row r="479" customFormat="false" ht="13.8" hidden="false" customHeight="false" outlineLevel="0" collapsed="false">
      <c r="A479" s="13" t="n">
        <v>478</v>
      </c>
      <c r="B479" s="12" t="s">
        <v>22</v>
      </c>
      <c r="C479" s="13" t="s">
        <v>23</v>
      </c>
      <c r="D479" s="12" t="n">
        <v>22</v>
      </c>
      <c r="E479" s="14" t="n">
        <v>1749</v>
      </c>
      <c r="F479" s="14" t="s">
        <v>24</v>
      </c>
      <c r="G479" s="15" t="s">
        <v>294</v>
      </c>
      <c r="H479" s="15" t="s">
        <v>26</v>
      </c>
      <c r="I479" s="16" t="s">
        <v>43</v>
      </c>
      <c r="J479" s="17" t="n">
        <v>46000</v>
      </c>
      <c r="K479" s="18" t="s">
        <v>28</v>
      </c>
      <c r="L479" s="17" t="n">
        <v>0.12</v>
      </c>
      <c r="M479" s="17"/>
      <c r="N479" s="19"/>
      <c r="O479" s="20" t="n">
        <f aca="false">L479+(0.05*M479)+(N479/240)</f>
        <v>0.12</v>
      </c>
      <c r="P479" s="21" t="n">
        <v>5520</v>
      </c>
      <c r="Q479" s="21"/>
      <c r="R479" s="21"/>
      <c r="S479" s="22" t="n">
        <f aca="false">P479+(Q479*0.05)+(R479/240)</f>
        <v>5520</v>
      </c>
      <c r="T479" s="22" t="n">
        <f aca="false">J479*O479</f>
        <v>5520</v>
      </c>
      <c r="U479" s="22" t="n">
        <f aca="false">S479-T479</f>
        <v>0</v>
      </c>
      <c r="V479" s="23" t="s">
        <v>89</v>
      </c>
    </row>
    <row r="480" customFormat="false" ht="13.8" hidden="false" customHeight="false" outlineLevel="0" collapsed="false">
      <c r="A480" s="13" t="n">
        <v>479</v>
      </c>
      <c r="B480" s="12" t="s">
        <v>22</v>
      </c>
      <c r="C480" s="13" t="s">
        <v>23</v>
      </c>
      <c r="D480" s="12" t="n">
        <v>22</v>
      </c>
      <c r="E480" s="14" t="n">
        <v>1749</v>
      </c>
      <c r="F480" s="14" t="s">
        <v>24</v>
      </c>
      <c r="G480" s="15" t="s">
        <v>295</v>
      </c>
      <c r="H480" s="15" t="s">
        <v>26</v>
      </c>
      <c r="I480" s="16" t="s">
        <v>43</v>
      </c>
      <c r="J480" s="17" t="n">
        <v>4675</v>
      </c>
      <c r="K480" s="18" t="s">
        <v>28</v>
      </c>
      <c r="L480" s="17" t="n">
        <v>0.12</v>
      </c>
      <c r="M480" s="17" t="n">
        <v>0.16</v>
      </c>
      <c r="N480" s="19"/>
      <c r="O480" s="20" t="n">
        <f aca="false">L480+(0.05*M480)+(N480/240)</f>
        <v>0.128</v>
      </c>
      <c r="P480" s="21" t="n">
        <v>598</v>
      </c>
      <c r="Q480" s="21" t="n">
        <v>8</v>
      </c>
      <c r="R480" s="21"/>
      <c r="S480" s="22" t="n">
        <f aca="false">P480+(Q480*0.05)+(R480/240)</f>
        <v>598.4</v>
      </c>
      <c r="T480" s="22" t="n">
        <f aca="false">J480*O480</f>
        <v>598.4</v>
      </c>
      <c r="U480" s="22" t="n">
        <f aca="false">S480-T480</f>
        <v>0</v>
      </c>
      <c r="V480" s="23"/>
    </row>
    <row r="481" customFormat="false" ht="14.2" hidden="false" customHeight="false" outlineLevel="0" collapsed="false">
      <c r="A481" s="13" t="n">
        <v>480</v>
      </c>
      <c r="B481" s="12" t="s">
        <v>22</v>
      </c>
      <c r="C481" s="13" t="s">
        <v>23</v>
      </c>
      <c r="D481" s="12" t="n">
        <v>22</v>
      </c>
      <c r="E481" s="14" t="n">
        <v>1749</v>
      </c>
      <c r="F481" s="14" t="s">
        <v>24</v>
      </c>
      <c r="G481" s="15" t="s">
        <v>296</v>
      </c>
      <c r="H481" s="15" t="s">
        <v>26</v>
      </c>
      <c r="I481" s="16" t="s">
        <v>43</v>
      </c>
      <c r="J481" s="17" t="n">
        <v>5100</v>
      </c>
      <c r="K481" s="18" t="s">
        <v>28</v>
      </c>
      <c r="L481" s="17" t="n">
        <v>0.15</v>
      </c>
      <c r="M481" s="17" t="n">
        <v>0.12</v>
      </c>
      <c r="N481" s="19" t="n">
        <v>0.06</v>
      </c>
      <c r="O481" s="20" t="n">
        <f aca="false">L481+(0.05*M481)+(N481/240)</f>
        <v>0.15625</v>
      </c>
      <c r="P481" s="21" t="n">
        <v>796</v>
      </c>
      <c r="Q481" s="21" t="n">
        <v>17</v>
      </c>
      <c r="R481" s="21"/>
      <c r="S481" s="22" t="n">
        <f aca="false">P481+(Q481*0.05)+(R481/240)</f>
        <v>796.85</v>
      </c>
      <c r="T481" s="22" t="n">
        <f aca="false">J481*O481</f>
        <v>796.875</v>
      </c>
      <c r="U481" s="22" t="n">
        <f aca="false">S481-T481</f>
        <v>-0.0249999999999773</v>
      </c>
      <c r="V481" s="23" t="s">
        <v>114</v>
      </c>
    </row>
    <row r="482" customFormat="false" ht="13.8" hidden="false" customHeight="false" outlineLevel="0" collapsed="false">
      <c r="A482" s="13" t="n">
        <v>481</v>
      </c>
      <c r="B482" s="12" t="s">
        <v>22</v>
      </c>
      <c r="C482" s="13" t="s">
        <v>23</v>
      </c>
      <c r="D482" s="12" t="n">
        <v>22</v>
      </c>
      <c r="E482" s="14" t="n">
        <v>1749</v>
      </c>
      <c r="F482" s="14" t="s">
        <v>24</v>
      </c>
      <c r="G482" s="15" t="s">
        <v>297</v>
      </c>
      <c r="H482" s="15" t="s">
        <v>26</v>
      </c>
      <c r="I482" s="16" t="s">
        <v>29</v>
      </c>
      <c r="J482" s="17" t="n">
        <v>16</v>
      </c>
      <c r="K482" s="18" t="s">
        <v>148</v>
      </c>
      <c r="L482" s="17" t="n">
        <v>60</v>
      </c>
      <c r="M482" s="17"/>
      <c r="N482" s="19"/>
      <c r="O482" s="20" t="n">
        <f aca="false">L482+(0.05*M482)+(N482/240)</f>
        <v>60</v>
      </c>
      <c r="P482" s="21" t="n">
        <v>960</v>
      </c>
      <c r="Q482" s="21"/>
      <c r="R482" s="21"/>
      <c r="S482" s="22" t="n">
        <f aca="false">P482+(Q482*0.05)+(R482/240)</f>
        <v>960</v>
      </c>
      <c r="T482" s="22" t="n">
        <f aca="false">J482*O482</f>
        <v>960</v>
      </c>
      <c r="U482" s="22" t="n">
        <f aca="false">S482-T482</f>
        <v>0</v>
      </c>
      <c r="V482" s="23"/>
    </row>
    <row r="483" customFormat="false" ht="13.8" hidden="false" customHeight="false" outlineLevel="0" collapsed="false">
      <c r="A483" s="13" t="n">
        <v>482</v>
      </c>
      <c r="B483" s="12" t="s">
        <v>22</v>
      </c>
      <c r="C483" s="13" t="s">
        <v>23</v>
      </c>
      <c r="D483" s="12" t="n">
        <v>22</v>
      </c>
      <c r="E483" s="14" t="n">
        <v>1749</v>
      </c>
      <c r="F483" s="14" t="s">
        <v>24</v>
      </c>
      <c r="G483" s="15" t="s">
        <v>297</v>
      </c>
      <c r="H483" s="15" t="s">
        <v>26</v>
      </c>
      <c r="I483" s="16" t="s">
        <v>32</v>
      </c>
      <c r="J483" s="17" t="n">
        <v>20</v>
      </c>
      <c r="K483" s="18" t="s">
        <v>148</v>
      </c>
      <c r="L483" s="17" t="n">
        <v>60</v>
      </c>
      <c r="M483" s="17"/>
      <c r="N483" s="19"/>
      <c r="O483" s="20" t="n">
        <f aca="false">L483+(0.05*M483)+(N483/240)</f>
        <v>60</v>
      </c>
      <c r="P483" s="21" t="n">
        <v>1200</v>
      </c>
      <c r="Q483" s="21"/>
      <c r="R483" s="21"/>
      <c r="S483" s="22" t="n">
        <f aca="false">P483+(Q483*0.05)+(R483/240)</f>
        <v>1200</v>
      </c>
      <c r="T483" s="22" t="n">
        <f aca="false">J483*O483</f>
        <v>1200</v>
      </c>
      <c r="U483" s="22" t="n">
        <f aca="false">S483-T483</f>
        <v>0</v>
      </c>
      <c r="V483" s="23"/>
    </row>
    <row r="484" customFormat="false" ht="14.2" hidden="false" customHeight="false" outlineLevel="0" collapsed="false">
      <c r="A484" s="13" t="n">
        <v>483</v>
      </c>
      <c r="B484" s="12" t="s">
        <v>22</v>
      </c>
      <c r="C484" s="13" t="s">
        <v>23</v>
      </c>
      <c r="D484" s="12" t="n">
        <v>22</v>
      </c>
      <c r="E484" s="14" t="n">
        <v>1749</v>
      </c>
      <c r="F484" s="14" t="s">
        <v>24</v>
      </c>
      <c r="G484" s="15" t="s">
        <v>298</v>
      </c>
      <c r="H484" s="15" t="s">
        <v>26</v>
      </c>
      <c r="I484" s="16" t="s">
        <v>29</v>
      </c>
      <c r="J484" s="17" t="n">
        <v>290</v>
      </c>
      <c r="K484" s="18" t="s">
        <v>28</v>
      </c>
      <c r="L484" s="17"/>
      <c r="M484" s="17" t="n">
        <v>6</v>
      </c>
      <c r="N484" s="19"/>
      <c r="O484" s="20" t="n">
        <f aca="false">L484+(0.05*M484)+(N484/240)</f>
        <v>0.3</v>
      </c>
      <c r="P484" s="21" t="n">
        <v>77</v>
      </c>
      <c r="Q484" s="21"/>
      <c r="R484" s="21"/>
      <c r="S484" s="22" t="n">
        <f aca="false">P484+(Q484*0.05)+(R484/240)</f>
        <v>77</v>
      </c>
      <c r="T484" s="22" t="n">
        <f aca="false">J484*O484</f>
        <v>87</v>
      </c>
      <c r="U484" s="22" t="n">
        <f aca="false">S484-T484</f>
        <v>-10</v>
      </c>
      <c r="V484" s="23" t="s">
        <v>31</v>
      </c>
    </row>
    <row r="485" customFormat="false" ht="13.8" hidden="false" customHeight="false" outlineLevel="0" collapsed="false">
      <c r="A485" s="13" t="n">
        <v>484</v>
      </c>
      <c r="B485" s="12" t="s">
        <v>22</v>
      </c>
      <c r="C485" s="13" t="s">
        <v>23</v>
      </c>
      <c r="D485" s="12" t="n">
        <v>22</v>
      </c>
      <c r="E485" s="14" t="n">
        <v>1749</v>
      </c>
      <c r="F485" s="14" t="s">
        <v>24</v>
      </c>
      <c r="G485" s="15" t="s">
        <v>298</v>
      </c>
      <c r="H485" s="15" t="s">
        <v>26</v>
      </c>
      <c r="I485" s="16" t="s">
        <v>30</v>
      </c>
      <c r="J485" s="17" t="n">
        <v>210</v>
      </c>
      <c r="K485" s="18" t="s">
        <v>28</v>
      </c>
      <c r="L485" s="17"/>
      <c r="M485" s="17" t="n">
        <v>6</v>
      </c>
      <c r="N485" s="19"/>
      <c r="O485" s="20" t="n">
        <f aca="false">L485+(0.05*M485)+(N485/240)</f>
        <v>0.3</v>
      </c>
      <c r="P485" s="21" t="n">
        <v>63</v>
      </c>
      <c r="Q485" s="21"/>
      <c r="R485" s="21"/>
      <c r="S485" s="22" t="n">
        <f aca="false">P485+(Q485*0.05)+(R485/240)</f>
        <v>63</v>
      </c>
      <c r="T485" s="22" t="n">
        <f aca="false">J485*O485</f>
        <v>63</v>
      </c>
      <c r="U485" s="22" t="n">
        <f aca="false">S485-T485</f>
        <v>0</v>
      </c>
      <c r="V485" s="23"/>
    </row>
    <row r="486" customFormat="false" ht="13.8" hidden="false" customHeight="false" outlineLevel="0" collapsed="false">
      <c r="A486" s="13" t="n">
        <v>485</v>
      </c>
      <c r="B486" s="12" t="s">
        <v>22</v>
      </c>
      <c r="C486" s="13" t="s">
        <v>23</v>
      </c>
      <c r="D486" s="12" t="n">
        <v>22</v>
      </c>
      <c r="E486" s="14" t="n">
        <v>1749</v>
      </c>
      <c r="F486" s="14" t="s">
        <v>24</v>
      </c>
      <c r="G486" s="15" t="s">
        <v>298</v>
      </c>
      <c r="H486" s="15" t="s">
        <v>26</v>
      </c>
      <c r="I486" s="16" t="s">
        <v>33</v>
      </c>
      <c r="J486" s="17" t="n">
        <v>290</v>
      </c>
      <c r="K486" s="18" t="s">
        <v>28</v>
      </c>
      <c r="L486" s="17"/>
      <c r="M486" s="17" t="n">
        <v>4</v>
      </c>
      <c r="N486" s="19"/>
      <c r="O486" s="20" t="n">
        <f aca="false">L486+(0.05*M486)+(N486/240)</f>
        <v>0.2</v>
      </c>
      <c r="P486" s="21" t="n">
        <v>58</v>
      </c>
      <c r="Q486" s="21"/>
      <c r="R486" s="21"/>
      <c r="S486" s="22" t="n">
        <f aca="false">P486+(Q486*0.05)+(R486/240)</f>
        <v>58</v>
      </c>
      <c r="T486" s="22" t="n">
        <f aca="false">J486*O486</f>
        <v>58</v>
      </c>
      <c r="U486" s="22" t="n">
        <f aca="false">S486-T486</f>
        <v>0</v>
      </c>
      <c r="V486" s="23"/>
    </row>
    <row r="487" customFormat="false" ht="13.8" hidden="false" customHeight="false" outlineLevel="0" collapsed="false">
      <c r="A487" s="13" t="n">
        <v>486</v>
      </c>
      <c r="B487" s="12" t="s">
        <v>22</v>
      </c>
      <c r="C487" s="13" t="s">
        <v>23</v>
      </c>
      <c r="D487" s="12" t="n">
        <v>22</v>
      </c>
      <c r="E487" s="14" t="n">
        <v>1749</v>
      </c>
      <c r="F487" s="14" t="s">
        <v>24</v>
      </c>
      <c r="G487" s="15" t="s">
        <v>299</v>
      </c>
      <c r="H487" s="15" t="s">
        <v>26</v>
      </c>
      <c r="I487" s="16" t="s">
        <v>27</v>
      </c>
      <c r="J487" s="17" t="n">
        <v>800</v>
      </c>
      <c r="K487" s="18" t="s">
        <v>28</v>
      </c>
      <c r="L487" s="17"/>
      <c r="M487" s="17" t="n">
        <v>3</v>
      </c>
      <c r="N487" s="19" t="n">
        <v>6</v>
      </c>
      <c r="O487" s="20" t="n">
        <f aca="false">L487+(0.05*M487)+(N487/240)</f>
        <v>0.175</v>
      </c>
      <c r="P487" s="21" t="n">
        <v>140</v>
      </c>
      <c r="Q487" s="21"/>
      <c r="R487" s="21"/>
      <c r="S487" s="22" t="n">
        <f aca="false">P487+(Q487*0.05)+(R487/240)</f>
        <v>140</v>
      </c>
      <c r="T487" s="22" t="n">
        <f aca="false">J487*O487</f>
        <v>140</v>
      </c>
      <c r="U487" s="22" t="n">
        <f aca="false">S487-T487</f>
        <v>0</v>
      </c>
      <c r="V487" s="23"/>
    </row>
    <row r="488" customFormat="false" ht="13.8" hidden="false" customHeight="false" outlineLevel="0" collapsed="false">
      <c r="A488" s="13" t="n">
        <v>487</v>
      </c>
      <c r="B488" s="12" t="s">
        <v>22</v>
      </c>
      <c r="C488" s="13" t="s">
        <v>23</v>
      </c>
      <c r="D488" s="12" t="n">
        <v>22</v>
      </c>
      <c r="E488" s="14" t="n">
        <v>1749</v>
      </c>
      <c r="F488" s="14" t="s">
        <v>24</v>
      </c>
      <c r="G488" s="15" t="s">
        <v>300</v>
      </c>
      <c r="H488" s="15" t="s">
        <v>26</v>
      </c>
      <c r="I488" s="16" t="s">
        <v>43</v>
      </c>
      <c r="J488" s="17" t="n">
        <v>93025</v>
      </c>
      <c r="K488" s="18" t="s">
        <v>28</v>
      </c>
      <c r="L488" s="17"/>
      <c r="M488" s="17" t="n">
        <v>2</v>
      </c>
      <c r="N488" s="19"/>
      <c r="O488" s="20" t="n">
        <f aca="false">L488+(0.05*M488)+(N488/240)</f>
        <v>0.1</v>
      </c>
      <c r="P488" s="21" t="n">
        <v>9302</v>
      </c>
      <c r="Q488" s="21" t="n">
        <v>10</v>
      </c>
      <c r="R488" s="21"/>
      <c r="S488" s="22" t="n">
        <f aca="false">P488+(Q488*0.05)+(R488/240)</f>
        <v>9302.5</v>
      </c>
      <c r="T488" s="22" t="n">
        <f aca="false">J488*O488</f>
        <v>9302.5</v>
      </c>
      <c r="U488" s="22" t="n">
        <f aca="false">S488-T488</f>
        <v>0</v>
      </c>
      <c r="V488" s="23"/>
    </row>
    <row r="489" customFormat="false" ht="13.8" hidden="false" customHeight="false" outlineLevel="0" collapsed="false">
      <c r="A489" s="13" t="n">
        <v>488</v>
      </c>
      <c r="B489" s="12" t="s">
        <v>22</v>
      </c>
      <c r="C489" s="13" t="s">
        <v>23</v>
      </c>
      <c r="D489" s="12" t="n">
        <v>22</v>
      </c>
      <c r="E489" s="14" t="n">
        <v>1749</v>
      </c>
      <c r="F489" s="14" t="s">
        <v>24</v>
      </c>
      <c r="G489" s="15" t="s">
        <v>301</v>
      </c>
      <c r="H489" s="15" t="s">
        <v>26</v>
      </c>
      <c r="I489" s="16" t="s">
        <v>43</v>
      </c>
      <c r="J489" s="17" t="n">
        <v>10000</v>
      </c>
      <c r="K489" s="18" t="s">
        <v>28</v>
      </c>
      <c r="L489" s="17" t="n">
        <v>0.11</v>
      </c>
      <c r="M489" s="17" t="n">
        <v>0.1</v>
      </c>
      <c r="N489" s="19"/>
      <c r="O489" s="20" t="n">
        <f aca="false">L489+(0.05*M489)+(N489/240)</f>
        <v>0.115</v>
      </c>
      <c r="P489" s="21" t="n">
        <v>1150</v>
      </c>
      <c r="Q489" s="21"/>
      <c r="R489" s="21"/>
      <c r="S489" s="22" t="n">
        <f aca="false">P489+(Q489*0.05)+(R489/240)</f>
        <v>1150</v>
      </c>
      <c r="T489" s="22" t="n">
        <f aca="false">J489*O489</f>
        <v>1150</v>
      </c>
      <c r="U489" s="22" t="n">
        <f aca="false">S489-T489</f>
        <v>0</v>
      </c>
      <c r="V489" s="23"/>
    </row>
    <row r="490" customFormat="false" ht="13.8" hidden="false" customHeight="false" outlineLevel="0" collapsed="false">
      <c r="A490" s="13" t="n">
        <v>489</v>
      </c>
      <c r="B490" s="12" t="s">
        <v>22</v>
      </c>
      <c r="C490" s="13" t="s">
        <v>23</v>
      </c>
      <c r="D490" s="12" t="n">
        <v>22</v>
      </c>
      <c r="E490" s="14" t="n">
        <v>1749</v>
      </c>
      <c r="F490" s="14" t="s">
        <v>24</v>
      </c>
      <c r="G490" s="15" t="s">
        <v>302</v>
      </c>
      <c r="H490" s="15" t="s">
        <v>26</v>
      </c>
      <c r="I490" s="16" t="s">
        <v>27</v>
      </c>
      <c r="J490" s="17" t="n">
        <v>8034</v>
      </c>
      <c r="K490" s="18" t="s">
        <v>28</v>
      </c>
      <c r="L490" s="17"/>
      <c r="M490" s="17" t="n">
        <v>5</v>
      </c>
      <c r="N490" s="19"/>
      <c r="O490" s="20" t="n">
        <f aca="false">L490+(0.05*M490)+(N490/240)</f>
        <v>0.25</v>
      </c>
      <c r="P490" s="21" t="n">
        <v>2008</v>
      </c>
      <c r="Q490" s="21" t="n">
        <v>10</v>
      </c>
      <c r="R490" s="21"/>
      <c r="S490" s="22" t="n">
        <f aca="false">P490+(Q490*0.05)+(R490/240)</f>
        <v>2008.5</v>
      </c>
      <c r="T490" s="22" t="n">
        <f aca="false">J490*O490</f>
        <v>2008.5</v>
      </c>
      <c r="U490" s="22" t="n">
        <f aca="false">S490-T490</f>
        <v>0</v>
      </c>
      <c r="V490" s="23"/>
    </row>
    <row r="491" customFormat="false" ht="13.8" hidden="false" customHeight="false" outlineLevel="0" collapsed="false">
      <c r="A491" s="13" t="n">
        <v>490</v>
      </c>
      <c r="B491" s="12" t="s">
        <v>22</v>
      </c>
      <c r="C491" s="13" t="s">
        <v>23</v>
      </c>
      <c r="D491" s="12" t="n">
        <v>22</v>
      </c>
      <c r="E491" s="14" t="n">
        <v>1749</v>
      </c>
      <c r="F491" s="14" t="s">
        <v>24</v>
      </c>
      <c r="G491" s="15" t="s">
        <v>302</v>
      </c>
      <c r="H491" s="15" t="s">
        <v>26</v>
      </c>
      <c r="I491" s="16" t="s">
        <v>30</v>
      </c>
      <c r="J491" s="17" t="n">
        <v>1950</v>
      </c>
      <c r="K491" s="18" t="s">
        <v>28</v>
      </c>
      <c r="L491" s="17"/>
      <c r="M491" s="17" t="n">
        <v>5</v>
      </c>
      <c r="N491" s="19"/>
      <c r="O491" s="20" t="n">
        <f aca="false">L491+(0.05*M491)+(N491/240)</f>
        <v>0.25</v>
      </c>
      <c r="P491" s="21" t="n">
        <v>487</v>
      </c>
      <c r="Q491" s="21" t="n">
        <v>10</v>
      </c>
      <c r="R491" s="21"/>
      <c r="S491" s="22" t="n">
        <f aca="false">P491+(Q491*0.05)+(R491/240)</f>
        <v>487.5</v>
      </c>
      <c r="T491" s="22" t="n">
        <f aca="false">J491*O491</f>
        <v>487.5</v>
      </c>
      <c r="U491" s="22" t="n">
        <f aca="false">S491-T491</f>
        <v>0</v>
      </c>
      <c r="V491" s="23"/>
    </row>
    <row r="492" customFormat="false" ht="13.8" hidden="false" customHeight="false" outlineLevel="0" collapsed="false">
      <c r="A492" s="13" t="n">
        <v>491</v>
      </c>
      <c r="B492" s="12" t="s">
        <v>22</v>
      </c>
      <c r="C492" s="13" t="s">
        <v>23</v>
      </c>
      <c r="D492" s="12" t="n">
        <v>22</v>
      </c>
      <c r="E492" s="14" t="n">
        <v>1749</v>
      </c>
      <c r="F492" s="14" t="s">
        <v>24</v>
      </c>
      <c r="G492" s="15" t="s">
        <v>302</v>
      </c>
      <c r="H492" s="15" t="s">
        <v>26</v>
      </c>
      <c r="I492" s="16" t="s">
        <v>33</v>
      </c>
      <c r="J492" s="17" t="n">
        <v>685</v>
      </c>
      <c r="K492" s="18" t="s">
        <v>28</v>
      </c>
      <c r="L492" s="17"/>
      <c r="M492" s="17" t="n">
        <v>5</v>
      </c>
      <c r="N492" s="19"/>
      <c r="O492" s="20" t="n">
        <f aca="false">L492+(0.05*M492)+(N492/240)</f>
        <v>0.25</v>
      </c>
      <c r="P492" s="21" t="n">
        <v>171</v>
      </c>
      <c r="Q492" s="21" t="n">
        <v>5</v>
      </c>
      <c r="R492" s="21"/>
      <c r="S492" s="22" t="n">
        <f aca="false">P492+(Q492*0.05)+(R492/240)</f>
        <v>171.25</v>
      </c>
      <c r="T492" s="22" t="n">
        <f aca="false">J492*O492</f>
        <v>171.25</v>
      </c>
      <c r="U492" s="22" t="n">
        <f aca="false">S492-T492</f>
        <v>0</v>
      </c>
      <c r="V492" s="23"/>
    </row>
    <row r="493" customFormat="false" ht="13.8" hidden="false" customHeight="false" outlineLevel="0" collapsed="false">
      <c r="A493" s="13" t="n">
        <v>492</v>
      </c>
      <c r="B493" s="12" t="s">
        <v>22</v>
      </c>
      <c r="C493" s="13" t="s">
        <v>23</v>
      </c>
      <c r="D493" s="12" t="n">
        <v>22</v>
      </c>
      <c r="E493" s="14" t="n">
        <v>1749</v>
      </c>
      <c r="F493" s="14" t="s">
        <v>24</v>
      </c>
      <c r="G493" s="15" t="s">
        <v>303</v>
      </c>
      <c r="H493" s="15" t="s">
        <v>26</v>
      </c>
      <c r="I493" s="16" t="s">
        <v>29</v>
      </c>
      <c r="J493" s="17" t="n">
        <v>1766700</v>
      </c>
      <c r="K493" s="18" t="s">
        <v>28</v>
      </c>
      <c r="L493" s="17" t="n">
        <v>0.08</v>
      </c>
      <c r="M493" s="17"/>
      <c r="N493" s="19"/>
      <c r="O493" s="20" t="n">
        <f aca="false">L493+(0.05*M493)+(N493/240)</f>
        <v>0.08</v>
      </c>
      <c r="P493" s="21" t="n">
        <v>141336</v>
      </c>
      <c r="Q493" s="21"/>
      <c r="R493" s="21"/>
      <c r="S493" s="22" t="n">
        <f aca="false">P493+(Q493*0.05)+(R493/240)</f>
        <v>141336</v>
      </c>
      <c r="T493" s="22" t="n">
        <f aca="false">J493*O493</f>
        <v>141336</v>
      </c>
      <c r="U493" s="22" t="n">
        <f aca="false">S493-T493</f>
        <v>0</v>
      </c>
      <c r="V493" s="23"/>
    </row>
    <row r="494" customFormat="false" ht="13.8" hidden="false" customHeight="false" outlineLevel="0" collapsed="false">
      <c r="A494" s="13" t="n">
        <v>493</v>
      </c>
      <c r="B494" s="12" t="s">
        <v>22</v>
      </c>
      <c r="C494" s="13" t="s">
        <v>23</v>
      </c>
      <c r="D494" s="12" t="n">
        <v>22</v>
      </c>
      <c r="E494" s="14" t="n">
        <v>1749</v>
      </c>
      <c r="F494" s="14" t="s">
        <v>24</v>
      </c>
      <c r="G494" s="15" t="s">
        <v>303</v>
      </c>
      <c r="H494" s="15" t="s">
        <v>26</v>
      </c>
      <c r="I494" s="16" t="s">
        <v>43</v>
      </c>
      <c r="J494" s="17" t="n">
        <v>355850</v>
      </c>
      <c r="K494" s="18" t="s">
        <v>28</v>
      </c>
      <c r="L494" s="17"/>
      <c r="M494" s="17" t="n">
        <v>2</v>
      </c>
      <c r="N494" s="19"/>
      <c r="O494" s="20" t="n">
        <f aca="false">L494+(0.05*M494)+(N494/240)</f>
        <v>0.1</v>
      </c>
      <c r="P494" s="21" t="n">
        <v>35585</v>
      </c>
      <c r="Q494" s="21"/>
      <c r="R494" s="21"/>
      <c r="S494" s="22" t="n">
        <f aca="false">P494+(Q494*0.05)+(R494/240)</f>
        <v>35585</v>
      </c>
      <c r="T494" s="22" t="n">
        <f aca="false">J494*O494</f>
        <v>35585</v>
      </c>
      <c r="U494" s="22" t="n">
        <f aca="false">S494-T494</f>
        <v>0</v>
      </c>
      <c r="V494" s="23"/>
    </row>
    <row r="495" customFormat="false" ht="13.8" hidden="false" customHeight="false" outlineLevel="0" collapsed="false">
      <c r="A495" s="13" t="n">
        <v>494</v>
      </c>
      <c r="B495" s="12" t="s">
        <v>22</v>
      </c>
      <c r="C495" s="13" t="s">
        <v>23</v>
      </c>
      <c r="D495" s="12" t="n">
        <v>22</v>
      </c>
      <c r="E495" s="14" t="n">
        <v>1749</v>
      </c>
      <c r="F495" s="14" t="s">
        <v>24</v>
      </c>
      <c r="G495" s="15" t="s">
        <v>303</v>
      </c>
      <c r="H495" s="15" t="s">
        <v>26</v>
      </c>
      <c r="I495" s="16" t="s">
        <v>33</v>
      </c>
      <c r="J495" s="17" t="n">
        <v>4215</v>
      </c>
      <c r="K495" s="18" t="s">
        <v>28</v>
      </c>
      <c r="L495" s="17"/>
      <c r="M495" s="17" t="n">
        <v>2</v>
      </c>
      <c r="N495" s="19"/>
      <c r="O495" s="20" t="n">
        <f aca="false">L495+(0.05*M495)+(N495/240)</f>
        <v>0.1</v>
      </c>
      <c r="P495" s="21" t="n">
        <v>421</v>
      </c>
      <c r="Q495" s="21" t="n">
        <v>10</v>
      </c>
      <c r="R495" s="21"/>
      <c r="S495" s="22" t="n">
        <f aca="false">P495+(Q495*0.05)+(R495/240)</f>
        <v>421.5</v>
      </c>
      <c r="T495" s="22" t="n">
        <f aca="false">J495*O495</f>
        <v>421.5</v>
      </c>
      <c r="U495" s="22" t="n">
        <f aca="false">S495-T495</f>
        <v>0</v>
      </c>
      <c r="V495" s="23"/>
    </row>
    <row r="496" customFormat="false" ht="13.8" hidden="false" customHeight="false" outlineLevel="0" collapsed="false">
      <c r="A496" s="13" t="n">
        <v>495</v>
      </c>
      <c r="B496" s="12" t="s">
        <v>22</v>
      </c>
      <c r="C496" s="13" t="s">
        <v>23</v>
      </c>
      <c r="D496" s="12" t="n">
        <v>22</v>
      </c>
      <c r="E496" s="14" t="n">
        <v>1749</v>
      </c>
      <c r="F496" s="14" t="s">
        <v>40</v>
      </c>
      <c r="G496" s="15" t="s">
        <v>294</v>
      </c>
      <c r="H496" s="15" t="s">
        <v>26</v>
      </c>
      <c r="I496" s="16" t="s">
        <v>43</v>
      </c>
      <c r="J496" s="17" t="n">
        <v>50</v>
      </c>
      <c r="K496" s="18" t="s">
        <v>28</v>
      </c>
      <c r="L496" s="17"/>
      <c r="M496" s="17" t="n">
        <v>2</v>
      </c>
      <c r="N496" s="19"/>
      <c r="O496" s="20" t="n">
        <f aca="false">L496+(0.05*M496)+(N496/240)</f>
        <v>0.1</v>
      </c>
      <c r="P496" s="21" t="n">
        <v>5</v>
      </c>
      <c r="Q496" s="21"/>
      <c r="R496" s="21"/>
      <c r="S496" s="22" t="n">
        <f aca="false">P496+(Q496*0.05)+(R496/240)</f>
        <v>5</v>
      </c>
      <c r="T496" s="22" t="n">
        <f aca="false">J496*O496</f>
        <v>5</v>
      </c>
      <c r="U496" s="22" t="n">
        <f aca="false">S496-T496</f>
        <v>0</v>
      </c>
      <c r="V496" s="23"/>
    </row>
    <row r="497" customFormat="false" ht="13.8" hidden="false" customHeight="false" outlineLevel="0" collapsed="false">
      <c r="A497" s="13" t="n">
        <v>496</v>
      </c>
      <c r="B497" s="12" t="s">
        <v>22</v>
      </c>
      <c r="C497" s="13" t="s">
        <v>23</v>
      </c>
      <c r="D497" s="12" t="n">
        <v>22</v>
      </c>
      <c r="E497" s="14" t="n">
        <v>1749</v>
      </c>
      <c r="F497" s="14" t="s">
        <v>40</v>
      </c>
      <c r="G497" s="15" t="s">
        <v>298</v>
      </c>
      <c r="H497" s="15" t="s">
        <v>26</v>
      </c>
      <c r="I497" s="16" t="s">
        <v>32</v>
      </c>
      <c r="J497" s="17" t="n">
        <v>5250</v>
      </c>
      <c r="K497" s="18" t="s">
        <v>28</v>
      </c>
      <c r="L497" s="17"/>
      <c r="M497" s="17" t="n">
        <v>6</v>
      </c>
      <c r="N497" s="19"/>
      <c r="O497" s="20" t="n">
        <f aca="false">L497+(0.05*M497)+(N497/240)</f>
        <v>0.3</v>
      </c>
      <c r="P497" s="21" t="n">
        <v>1575</v>
      </c>
      <c r="Q497" s="21"/>
      <c r="R497" s="21"/>
      <c r="S497" s="22" t="n">
        <f aca="false">P497+(Q497*0.05)+(R497/240)</f>
        <v>1575</v>
      </c>
      <c r="T497" s="22" t="n">
        <f aca="false">J497*O497</f>
        <v>1575</v>
      </c>
      <c r="U497" s="22" t="n">
        <f aca="false">S497-T497</f>
        <v>0</v>
      </c>
      <c r="V497" s="23"/>
    </row>
    <row r="498" customFormat="false" ht="13.8" hidden="false" customHeight="false" outlineLevel="0" collapsed="false">
      <c r="A498" s="13" t="n">
        <v>497</v>
      </c>
      <c r="B498" s="12" t="s">
        <v>22</v>
      </c>
      <c r="C498" s="13" t="s">
        <v>23</v>
      </c>
      <c r="D498" s="12" t="n">
        <v>22</v>
      </c>
      <c r="E498" s="14" t="n">
        <v>1749</v>
      </c>
      <c r="F498" s="14" t="s">
        <v>40</v>
      </c>
      <c r="G498" s="15" t="s">
        <v>299</v>
      </c>
      <c r="H498" s="15" t="s">
        <v>26</v>
      </c>
      <c r="I498" s="16" t="s">
        <v>29</v>
      </c>
      <c r="J498" s="17" t="n">
        <v>1100</v>
      </c>
      <c r="K498" s="18" t="s">
        <v>28</v>
      </c>
      <c r="L498" s="17"/>
      <c r="M498" s="17" t="n">
        <v>2</v>
      </c>
      <c r="N498" s="19"/>
      <c r="O498" s="20" t="n">
        <f aca="false">L498+(0.05*M498)+(N498/240)</f>
        <v>0.1</v>
      </c>
      <c r="P498" s="21" t="n">
        <v>110</v>
      </c>
      <c r="Q498" s="21"/>
      <c r="R498" s="21"/>
      <c r="S498" s="22" t="n">
        <f aca="false">P498+(Q498*0.05)+(R498/240)</f>
        <v>110</v>
      </c>
      <c r="T498" s="22" t="n">
        <f aca="false">J498*O498</f>
        <v>110</v>
      </c>
      <c r="U498" s="22" t="n">
        <f aca="false">S498-T498</f>
        <v>0</v>
      </c>
      <c r="V498" s="23"/>
    </row>
    <row r="499" customFormat="false" ht="13.8" hidden="false" customHeight="false" outlineLevel="0" collapsed="false">
      <c r="A499" s="13" t="n">
        <v>498</v>
      </c>
      <c r="B499" s="12" t="s">
        <v>22</v>
      </c>
      <c r="C499" s="13" t="s">
        <v>23</v>
      </c>
      <c r="D499" s="12" t="n">
        <v>22</v>
      </c>
      <c r="E499" s="14" t="n">
        <v>1749</v>
      </c>
      <c r="F499" s="14" t="s">
        <v>40</v>
      </c>
      <c r="G499" s="15" t="s">
        <v>304</v>
      </c>
      <c r="H499" s="15" t="s">
        <v>26</v>
      </c>
      <c r="I499" s="16" t="s">
        <v>29</v>
      </c>
      <c r="J499" s="17" t="n">
        <v>75</v>
      </c>
      <c r="K499" s="18" t="s">
        <v>28</v>
      </c>
      <c r="L499" s="17"/>
      <c r="M499" s="17" t="n">
        <v>4</v>
      </c>
      <c r="N499" s="19"/>
      <c r="O499" s="20" t="n">
        <f aca="false">L499+(0.05*M499)+(N499/240)</f>
        <v>0.2</v>
      </c>
      <c r="P499" s="21" t="n">
        <v>15</v>
      </c>
      <c r="Q499" s="21"/>
      <c r="R499" s="21"/>
      <c r="S499" s="22" t="n">
        <f aca="false">P499+(Q499*0.05)+(R499/240)</f>
        <v>15</v>
      </c>
      <c r="T499" s="22" t="n">
        <f aca="false">J499*O499</f>
        <v>15</v>
      </c>
      <c r="U499" s="22" t="n">
        <f aca="false">S499-T499</f>
        <v>0</v>
      </c>
      <c r="V499" s="23"/>
    </row>
    <row r="500" customFormat="false" ht="13.8" hidden="false" customHeight="false" outlineLevel="0" collapsed="false">
      <c r="A500" s="13" t="n">
        <v>499</v>
      </c>
      <c r="B500" s="12" t="s">
        <v>22</v>
      </c>
      <c r="C500" s="13" t="s">
        <v>23</v>
      </c>
      <c r="D500" s="12" t="n">
        <v>22</v>
      </c>
      <c r="E500" s="14" t="n">
        <v>1749</v>
      </c>
      <c r="F500" s="14" t="s">
        <v>40</v>
      </c>
      <c r="G500" s="15" t="s">
        <v>305</v>
      </c>
      <c r="H500" s="15" t="s">
        <v>26</v>
      </c>
      <c r="I500" s="16" t="s">
        <v>29</v>
      </c>
      <c r="J500" s="17" t="n">
        <v>315</v>
      </c>
      <c r="K500" s="18" t="s">
        <v>28</v>
      </c>
      <c r="L500" s="17"/>
      <c r="M500" s="17" t="n">
        <v>1</v>
      </c>
      <c r="N500" s="19"/>
      <c r="O500" s="20" t="n">
        <f aca="false">L500+(0.05*M500)+(N500/240)</f>
        <v>0.05</v>
      </c>
      <c r="P500" s="21" t="n">
        <v>15</v>
      </c>
      <c r="Q500" s="21" t="n">
        <v>15</v>
      </c>
      <c r="R500" s="21"/>
      <c r="S500" s="22" t="n">
        <f aca="false">P500+(Q500*0.05)+(R500/240)</f>
        <v>15.75</v>
      </c>
      <c r="T500" s="22" t="n">
        <f aca="false">J500*O500</f>
        <v>15.75</v>
      </c>
      <c r="U500" s="22" t="n">
        <f aca="false">S500-T500</f>
        <v>0</v>
      </c>
      <c r="V500" s="23"/>
    </row>
    <row r="501" customFormat="false" ht="13.8" hidden="false" customHeight="false" outlineLevel="0" collapsed="false">
      <c r="A501" s="13" t="n">
        <v>500</v>
      </c>
      <c r="B501" s="12" t="s">
        <v>22</v>
      </c>
      <c r="C501" s="13" t="s">
        <v>23</v>
      </c>
      <c r="D501" s="12" t="n">
        <v>23</v>
      </c>
      <c r="E501" s="14" t="n">
        <v>1749</v>
      </c>
      <c r="F501" s="14" t="s">
        <v>24</v>
      </c>
      <c r="G501" s="15" t="s">
        <v>306</v>
      </c>
      <c r="H501" s="15" t="s">
        <v>26</v>
      </c>
      <c r="I501" s="16" t="s">
        <v>29</v>
      </c>
      <c r="J501" s="17" t="n">
        <v>165</v>
      </c>
      <c r="K501" s="18" t="s">
        <v>57</v>
      </c>
      <c r="L501" s="17" t="n">
        <v>20</v>
      </c>
      <c r="M501" s="17"/>
      <c r="N501" s="19"/>
      <c r="O501" s="20" t="n">
        <f aca="false">L501+(0.05*M501)+(N501/240)</f>
        <v>20</v>
      </c>
      <c r="P501" s="21" t="n">
        <v>3300</v>
      </c>
      <c r="Q501" s="21"/>
      <c r="R501" s="21"/>
      <c r="S501" s="22" t="n">
        <f aca="false">P501+(Q501*0.05)+(R501/240)</f>
        <v>3300</v>
      </c>
      <c r="T501" s="22" t="n">
        <f aca="false">J501*O501</f>
        <v>3300</v>
      </c>
      <c r="U501" s="22" t="n">
        <f aca="false">S501-T501</f>
        <v>0</v>
      </c>
      <c r="V501" s="23"/>
    </row>
    <row r="502" customFormat="false" ht="13.8" hidden="false" customHeight="false" outlineLevel="0" collapsed="false">
      <c r="A502" s="13" t="n">
        <v>501</v>
      </c>
      <c r="B502" s="12" t="s">
        <v>22</v>
      </c>
      <c r="C502" s="13" t="s">
        <v>23</v>
      </c>
      <c r="D502" s="12" t="n">
        <v>23</v>
      </c>
      <c r="E502" s="14" t="n">
        <v>1749</v>
      </c>
      <c r="F502" s="14" t="s">
        <v>24</v>
      </c>
      <c r="G502" s="15" t="s">
        <v>306</v>
      </c>
      <c r="H502" s="15" t="s">
        <v>26</v>
      </c>
      <c r="I502" s="16" t="s">
        <v>29</v>
      </c>
      <c r="J502" s="17" t="n">
        <v>994</v>
      </c>
      <c r="K502" s="18" t="s">
        <v>58</v>
      </c>
      <c r="L502" s="17"/>
      <c r="M502" s="17" t="n">
        <v>30</v>
      </c>
      <c r="N502" s="19"/>
      <c r="O502" s="20" t="n">
        <f aca="false">L502+(0.05*M502)+(N502/240)</f>
        <v>1.5</v>
      </c>
      <c r="P502" s="21" t="n">
        <v>1491</v>
      </c>
      <c r="Q502" s="21"/>
      <c r="R502" s="21"/>
      <c r="S502" s="22" t="n">
        <f aca="false">P502+(Q502*0.05)+(R502/240)</f>
        <v>1491</v>
      </c>
      <c r="T502" s="22" t="n">
        <f aca="false">J502*O502</f>
        <v>1491</v>
      </c>
      <c r="U502" s="22" t="n">
        <f aca="false">S502-T502</f>
        <v>0</v>
      </c>
      <c r="V502" s="23"/>
    </row>
    <row r="503" customFormat="false" ht="13.8" hidden="false" customHeight="false" outlineLevel="0" collapsed="false">
      <c r="A503" s="13" t="n">
        <v>502</v>
      </c>
      <c r="B503" s="12" t="s">
        <v>22</v>
      </c>
      <c r="C503" s="13" t="s">
        <v>23</v>
      </c>
      <c r="D503" s="12" t="n">
        <v>23</v>
      </c>
      <c r="E503" s="14" t="n">
        <v>1749</v>
      </c>
      <c r="F503" s="14" t="s">
        <v>24</v>
      </c>
      <c r="G503" s="15" t="s">
        <v>307</v>
      </c>
      <c r="H503" s="15" t="s">
        <v>26</v>
      </c>
      <c r="I503" s="16" t="s">
        <v>27</v>
      </c>
      <c r="J503" s="17" t="n">
        <v>302</v>
      </c>
      <c r="K503" s="18" t="s">
        <v>28</v>
      </c>
      <c r="L503" s="17"/>
      <c r="M503" s="17" t="n">
        <v>40</v>
      </c>
      <c r="N503" s="19"/>
      <c r="O503" s="20" t="n">
        <f aca="false">L503+(0.05*M503)+(N503/240)</f>
        <v>2</v>
      </c>
      <c r="P503" s="21" t="n">
        <v>604</v>
      </c>
      <c r="Q503" s="21"/>
      <c r="R503" s="21"/>
      <c r="S503" s="22" t="n">
        <f aca="false">P503+(Q503*0.05)+(R503/240)</f>
        <v>604</v>
      </c>
      <c r="T503" s="22" t="n">
        <f aca="false">J503*O503</f>
        <v>604</v>
      </c>
      <c r="U503" s="22" t="n">
        <f aca="false">S503-T503</f>
        <v>0</v>
      </c>
      <c r="V503" s="23"/>
    </row>
    <row r="504" customFormat="false" ht="13.8" hidden="false" customHeight="false" outlineLevel="0" collapsed="false">
      <c r="A504" s="13" t="n">
        <v>503</v>
      </c>
      <c r="B504" s="12" t="s">
        <v>22</v>
      </c>
      <c r="C504" s="13" t="s">
        <v>23</v>
      </c>
      <c r="D504" s="12" t="n">
        <v>23</v>
      </c>
      <c r="E504" s="14" t="n">
        <v>1749</v>
      </c>
      <c r="F504" s="14" t="s">
        <v>24</v>
      </c>
      <c r="G504" s="15" t="s">
        <v>307</v>
      </c>
      <c r="H504" s="15" t="s">
        <v>26</v>
      </c>
      <c r="I504" s="16" t="s">
        <v>32</v>
      </c>
      <c r="J504" s="17" t="n">
        <v>19</v>
      </c>
      <c r="K504" s="18" t="s">
        <v>28</v>
      </c>
      <c r="L504" s="17" t="n">
        <v>5</v>
      </c>
      <c r="M504" s="17"/>
      <c r="N504" s="19"/>
      <c r="O504" s="20" t="n">
        <f aca="false">L504+(0.05*M504)+(N504/240)</f>
        <v>5</v>
      </c>
      <c r="P504" s="21" t="n">
        <v>95</v>
      </c>
      <c r="Q504" s="21"/>
      <c r="R504" s="21"/>
      <c r="S504" s="22" t="n">
        <f aca="false">P504+(Q504*0.05)+(R504/240)</f>
        <v>95</v>
      </c>
      <c r="T504" s="22" t="n">
        <f aca="false">J504*O504</f>
        <v>95</v>
      </c>
      <c r="U504" s="22" t="n">
        <f aca="false">S504-T504</f>
        <v>0</v>
      </c>
      <c r="V504" s="23"/>
    </row>
    <row r="505" customFormat="false" ht="13.8" hidden="false" customHeight="false" outlineLevel="0" collapsed="false">
      <c r="A505" s="13" t="n">
        <v>504</v>
      </c>
      <c r="B505" s="12" t="s">
        <v>22</v>
      </c>
      <c r="C505" s="13" t="s">
        <v>23</v>
      </c>
      <c r="D505" s="12" t="n">
        <v>23</v>
      </c>
      <c r="E505" s="14" t="n">
        <v>1749</v>
      </c>
      <c r="F505" s="14" t="s">
        <v>24</v>
      </c>
      <c r="G505" s="15" t="s">
        <v>308</v>
      </c>
      <c r="H505" s="15" t="s">
        <v>26</v>
      </c>
      <c r="I505" s="16" t="s">
        <v>29</v>
      </c>
      <c r="J505" s="17" t="n">
        <v>212</v>
      </c>
      <c r="K505" s="18" t="s">
        <v>28</v>
      </c>
      <c r="L505" s="17"/>
      <c r="M505" s="17" t="n">
        <v>40</v>
      </c>
      <c r="N505" s="19"/>
      <c r="O505" s="20" t="n">
        <f aca="false">L505+(0.05*M505)+(N505/240)</f>
        <v>2</v>
      </c>
      <c r="P505" s="21" t="n">
        <v>424</v>
      </c>
      <c r="Q505" s="21"/>
      <c r="R505" s="21"/>
      <c r="S505" s="22" t="n">
        <f aca="false">P505+(Q505*0.05)+(R505/240)</f>
        <v>424</v>
      </c>
      <c r="T505" s="22" t="n">
        <f aca="false">J505*O505</f>
        <v>424</v>
      </c>
      <c r="U505" s="22" t="n">
        <f aca="false">S505-T505</f>
        <v>0</v>
      </c>
      <c r="V505" s="23"/>
    </row>
    <row r="506" customFormat="false" ht="13.8" hidden="false" customHeight="false" outlineLevel="0" collapsed="false">
      <c r="A506" s="13" t="n">
        <v>505</v>
      </c>
      <c r="B506" s="12" t="s">
        <v>22</v>
      </c>
      <c r="C506" s="13" t="s">
        <v>23</v>
      </c>
      <c r="D506" s="12" t="n">
        <v>23</v>
      </c>
      <c r="E506" s="14" t="n">
        <v>1749</v>
      </c>
      <c r="F506" s="14" t="s">
        <v>24</v>
      </c>
      <c r="G506" s="15" t="s">
        <v>308</v>
      </c>
      <c r="H506" s="15" t="s">
        <v>26</v>
      </c>
      <c r="I506" s="16" t="s">
        <v>29</v>
      </c>
      <c r="J506" s="17" t="n">
        <v>100</v>
      </c>
      <c r="K506" s="18" t="s">
        <v>28</v>
      </c>
      <c r="L506" s="17"/>
      <c r="M506" s="17" t="n">
        <v>30</v>
      </c>
      <c r="N506" s="19"/>
      <c r="O506" s="20" t="n">
        <f aca="false">L506+(0.05*M506)+(N506/240)</f>
        <v>1.5</v>
      </c>
      <c r="P506" s="21" t="n">
        <v>150</v>
      </c>
      <c r="Q506" s="21"/>
      <c r="R506" s="21"/>
      <c r="S506" s="22" t="n">
        <f aca="false">P506+(Q506*0.05)+(R506/240)</f>
        <v>150</v>
      </c>
      <c r="T506" s="22" t="n">
        <f aca="false">J506*O506</f>
        <v>150</v>
      </c>
      <c r="U506" s="22" t="n">
        <f aca="false">S506-T506</f>
        <v>0</v>
      </c>
      <c r="V506" s="23"/>
    </row>
    <row r="507" customFormat="false" ht="13.8" hidden="false" customHeight="false" outlineLevel="0" collapsed="false">
      <c r="A507" s="13" t="n">
        <v>506</v>
      </c>
      <c r="B507" s="12" t="s">
        <v>22</v>
      </c>
      <c r="C507" s="13" t="s">
        <v>23</v>
      </c>
      <c r="D507" s="12" t="n">
        <v>23</v>
      </c>
      <c r="E507" s="14" t="n">
        <v>1749</v>
      </c>
      <c r="F507" s="14" t="s">
        <v>24</v>
      </c>
      <c r="G507" s="15" t="s">
        <v>308</v>
      </c>
      <c r="H507" s="15" t="s">
        <v>26</v>
      </c>
      <c r="I507" s="16" t="s">
        <v>32</v>
      </c>
      <c r="J507" s="17" t="n">
        <v>120</v>
      </c>
      <c r="K507" s="18" t="s">
        <v>28</v>
      </c>
      <c r="L507" s="17"/>
      <c r="M507" s="17" t="n">
        <v>45</v>
      </c>
      <c r="N507" s="19"/>
      <c r="O507" s="20" t="n">
        <f aca="false">L507+(0.05*M507)+(N507/240)</f>
        <v>2.25</v>
      </c>
      <c r="P507" s="21" t="n">
        <v>270</v>
      </c>
      <c r="Q507" s="21"/>
      <c r="R507" s="21"/>
      <c r="S507" s="22" t="n">
        <f aca="false">P507+(Q507*0.05)+(R507/240)</f>
        <v>270</v>
      </c>
      <c r="T507" s="22" t="n">
        <f aca="false">J507*O507</f>
        <v>270</v>
      </c>
      <c r="U507" s="22" t="n">
        <f aca="false">S507-T507</f>
        <v>0</v>
      </c>
      <c r="V507" s="23"/>
    </row>
    <row r="508" customFormat="false" ht="13.8" hidden="false" customHeight="false" outlineLevel="0" collapsed="false">
      <c r="A508" s="13" t="n">
        <v>507</v>
      </c>
      <c r="B508" s="12" t="s">
        <v>22</v>
      </c>
      <c r="C508" s="13" t="s">
        <v>23</v>
      </c>
      <c r="D508" s="12" t="n">
        <v>23</v>
      </c>
      <c r="E508" s="14" t="n">
        <v>1749</v>
      </c>
      <c r="F508" s="14" t="s">
        <v>24</v>
      </c>
      <c r="G508" s="15" t="s">
        <v>309</v>
      </c>
      <c r="H508" s="15" t="s">
        <v>26</v>
      </c>
      <c r="I508" s="16" t="s">
        <v>32</v>
      </c>
      <c r="J508" s="17" t="n">
        <v>100</v>
      </c>
      <c r="K508" s="18" t="s">
        <v>28</v>
      </c>
      <c r="L508" s="17" t="n">
        <v>6</v>
      </c>
      <c r="M508" s="17"/>
      <c r="N508" s="19"/>
      <c r="O508" s="20" t="n">
        <f aca="false">L508+(0.05*M508)+(N508/240)</f>
        <v>6</v>
      </c>
      <c r="P508" s="21" t="n">
        <v>600</v>
      </c>
      <c r="Q508" s="21"/>
      <c r="R508" s="21"/>
      <c r="S508" s="22" t="n">
        <f aca="false">P508+(Q508*0.05)+(R508/240)</f>
        <v>600</v>
      </c>
      <c r="T508" s="22" t="n">
        <f aca="false">J508*O508</f>
        <v>600</v>
      </c>
      <c r="U508" s="22" t="n">
        <f aca="false">S508-T508</f>
        <v>0</v>
      </c>
      <c r="V508" s="23"/>
    </row>
    <row r="509" customFormat="false" ht="13.8" hidden="false" customHeight="false" outlineLevel="0" collapsed="false">
      <c r="A509" s="13" t="n">
        <v>508</v>
      </c>
      <c r="B509" s="12" t="s">
        <v>22</v>
      </c>
      <c r="C509" s="13" t="s">
        <v>23</v>
      </c>
      <c r="D509" s="12" t="n">
        <v>23</v>
      </c>
      <c r="E509" s="14" t="n">
        <v>1749</v>
      </c>
      <c r="F509" s="14" t="s">
        <v>24</v>
      </c>
      <c r="G509" s="15" t="s">
        <v>310</v>
      </c>
      <c r="H509" s="15" t="s">
        <v>26</v>
      </c>
      <c r="I509" s="16" t="s">
        <v>29</v>
      </c>
      <c r="J509" s="17" t="n">
        <v>3720</v>
      </c>
      <c r="K509" s="18" t="s">
        <v>28</v>
      </c>
      <c r="L509" s="17"/>
      <c r="M509" s="17" t="n">
        <v>15</v>
      </c>
      <c r="N509" s="19"/>
      <c r="O509" s="20" t="n">
        <f aca="false">L509+(0.05*M509)+(N509/240)</f>
        <v>0.75</v>
      </c>
      <c r="P509" s="21" t="n">
        <v>2790</v>
      </c>
      <c r="Q509" s="21"/>
      <c r="R509" s="21"/>
      <c r="S509" s="22" t="n">
        <f aca="false">P509+(Q509*0.05)+(R509/240)</f>
        <v>2790</v>
      </c>
      <c r="T509" s="22" t="n">
        <f aca="false">J509*O509</f>
        <v>2790</v>
      </c>
      <c r="U509" s="22" t="n">
        <f aca="false">S509-T509</f>
        <v>0</v>
      </c>
      <c r="V509" s="23"/>
    </row>
    <row r="510" customFormat="false" ht="13.8" hidden="false" customHeight="false" outlineLevel="0" collapsed="false">
      <c r="A510" s="13" t="n">
        <v>509</v>
      </c>
      <c r="B510" s="12" t="s">
        <v>22</v>
      </c>
      <c r="C510" s="13" t="s">
        <v>23</v>
      </c>
      <c r="D510" s="12" t="n">
        <v>23</v>
      </c>
      <c r="E510" s="14" t="n">
        <v>1749</v>
      </c>
      <c r="F510" s="14" t="s">
        <v>24</v>
      </c>
      <c r="G510" s="15" t="s">
        <v>310</v>
      </c>
      <c r="H510" s="15" t="s">
        <v>26</v>
      </c>
      <c r="I510" s="16" t="s">
        <v>32</v>
      </c>
      <c r="J510" s="17" t="n">
        <v>100</v>
      </c>
      <c r="K510" s="18" t="s">
        <v>28</v>
      </c>
      <c r="L510" s="17"/>
      <c r="M510" s="17" t="n">
        <v>15</v>
      </c>
      <c r="N510" s="19"/>
      <c r="O510" s="20" t="n">
        <f aca="false">L510+(0.05*M510)+(N510/240)</f>
        <v>0.75</v>
      </c>
      <c r="P510" s="21" t="n">
        <v>75</v>
      </c>
      <c r="Q510" s="21"/>
      <c r="R510" s="21"/>
      <c r="S510" s="22" t="n">
        <f aca="false">P510+(Q510*0.05)+(R510/240)</f>
        <v>75</v>
      </c>
      <c r="T510" s="22" t="n">
        <f aca="false">J510*O510</f>
        <v>75</v>
      </c>
      <c r="U510" s="22" t="n">
        <f aca="false">S510-T510</f>
        <v>0</v>
      </c>
      <c r="V510" s="23"/>
    </row>
    <row r="511" customFormat="false" ht="13.8" hidden="false" customHeight="false" outlineLevel="0" collapsed="false">
      <c r="A511" s="13" t="n">
        <v>510</v>
      </c>
      <c r="B511" s="12" t="s">
        <v>22</v>
      </c>
      <c r="C511" s="13" t="s">
        <v>23</v>
      </c>
      <c r="D511" s="12" t="n">
        <v>23</v>
      </c>
      <c r="E511" s="14" t="n">
        <v>1749</v>
      </c>
      <c r="F511" s="14" t="s">
        <v>24</v>
      </c>
      <c r="G511" s="15" t="s">
        <v>311</v>
      </c>
      <c r="H511" s="15" t="s">
        <v>26</v>
      </c>
      <c r="I511" s="16" t="s">
        <v>27</v>
      </c>
      <c r="J511" s="17" t="n">
        <v>52710</v>
      </c>
      <c r="K511" s="18" t="s">
        <v>28</v>
      </c>
      <c r="L511" s="17"/>
      <c r="M511" s="17" t="n">
        <v>10</v>
      </c>
      <c r="N511" s="19"/>
      <c r="O511" s="20" t="n">
        <f aca="false">L511+(0.05*M511)+(N511/240)</f>
        <v>0.5</v>
      </c>
      <c r="P511" s="21" t="n">
        <v>26355</v>
      </c>
      <c r="Q511" s="21"/>
      <c r="R511" s="21"/>
      <c r="S511" s="22" t="n">
        <f aca="false">P511+(Q511*0.05)+(R511/240)</f>
        <v>26355</v>
      </c>
      <c r="T511" s="22" t="n">
        <f aca="false">J511*O511</f>
        <v>26355</v>
      </c>
      <c r="U511" s="22" t="n">
        <f aca="false">S511-T511</f>
        <v>0</v>
      </c>
      <c r="V511" s="23"/>
    </row>
    <row r="512" customFormat="false" ht="13.8" hidden="false" customHeight="false" outlineLevel="0" collapsed="false">
      <c r="A512" s="13" t="n">
        <v>511</v>
      </c>
      <c r="B512" s="12" t="s">
        <v>22</v>
      </c>
      <c r="C512" s="13" t="s">
        <v>23</v>
      </c>
      <c r="D512" s="12" t="n">
        <v>23</v>
      </c>
      <c r="E512" s="14" t="n">
        <v>1749</v>
      </c>
      <c r="F512" s="14" t="s">
        <v>24</v>
      </c>
      <c r="G512" s="15" t="s">
        <v>311</v>
      </c>
      <c r="H512" s="15" t="s">
        <v>26</v>
      </c>
      <c r="I512" s="16" t="s">
        <v>29</v>
      </c>
      <c r="J512" s="17" t="n">
        <v>17227</v>
      </c>
      <c r="K512" s="18" t="s">
        <v>28</v>
      </c>
      <c r="L512" s="17"/>
      <c r="M512" s="17" t="n">
        <v>10</v>
      </c>
      <c r="N512" s="19"/>
      <c r="O512" s="20" t="n">
        <f aca="false">L512+(0.05*M512)+(N512/240)</f>
        <v>0.5</v>
      </c>
      <c r="P512" s="21" t="n">
        <v>8613</v>
      </c>
      <c r="Q512" s="21" t="n">
        <v>10</v>
      </c>
      <c r="R512" s="21"/>
      <c r="S512" s="22" t="n">
        <f aca="false">P512+(Q512*0.05)+(R512/240)</f>
        <v>8613.5</v>
      </c>
      <c r="T512" s="22" t="n">
        <f aca="false">J512*O512</f>
        <v>8613.5</v>
      </c>
      <c r="U512" s="22" t="n">
        <f aca="false">S512-T512</f>
        <v>0</v>
      </c>
      <c r="V512" s="23"/>
    </row>
    <row r="513" customFormat="false" ht="13.8" hidden="false" customHeight="false" outlineLevel="0" collapsed="false">
      <c r="A513" s="13" t="n">
        <v>512</v>
      </c>
      <c r="B513" s="12" t="s">
        <v>22</v>
      </c>
      <c r="C513" s="13" t="s">
        <v>23</v>
      </c>
      <c r="D513" s="12" t="n">
        <v>23</v>
      </c>
      <c r="E513" s="14" t="n">
        <v>1749</v>
      </c>
      <c r="F513" s="14" t="s">
        <v>24</v>
      </c>
      <c r="G513" s="15" t="s">
        <v>311</v>
      </c>
      <c r="H513" s="15" t="s">
        <v>26</v>
      </c>
      <c r="I513" s="16" t="s">
        <v>30</v>
      </c>
      <c r="J513" s="17" t="n">
        <v>1800</v>
      </c>
      <c r="K513" s="18" t="s">
        <v>28</v>
      </c>
      <c r="L513" s="17"/>
      <c r="M513" s="17" t="n">
        <v>12</v>
      </c>
      <c r="N513" s="19"/>
      <c r="O513" s="20" t="n">
        <f aca="false">L513+(0.05*M513)+(N513/240)</f>
        <v>0.6</v>
      </c>
      <c r="P513" s="21" t="n">
        <v>1080</v>
      </c>
      <c r="Q513" s="21"/>
      <c r="R513" s="21"/>
      <c r="S513" s="22" t="n">
        <f aca="false">P513+(Q513*0.05)+(R513/240)</f>
        <v>1080</v>
      </c>
      <c r="T513" s="22" t="n">
        <f aca="false">J513*O513</f>
        <v>1080</v>
      </c>
      <c r="U513" s="22" t="n">
        <f aca="false">S513-T513</f>
        <v>0</v>
      </c>
      <c r="V513" s="23"/>
    </row>
    <row r="514" customFormat="false" ht="13.8" hidden="false" customHeight="false" outlineLevel="0" collapsed="false">
      <c r="A514" s="13" t="n">
        <v>513</v>
      </c>
      <c r="B514" s="12" t="s">
        <v>22</v>
      </c>
      <c r="C514" s="13" t="s">
        <v>23</v>
      </c>
      <c r="D514" s="12" t="n">
        <v>23</v>
      </c>
      <c r="E514" s="14" t="n">
        <v>1749</v>
      </c>
      <c r="F514" s="14" t="s">
        <v>24</v>
      </c>
      <c r="G514" s="15" t="s">
        <v>311</v>
      </c>
      <c r="H514" s="15" t="s">
        <v>26</v>
      </c>
      <c r="I514" s="16" t="s">
        <v>32</v>
      </c>
      <c r="J514" s="17" t="n">
        <v>300</v>
      </c>
      <c r="K514" s="18" t="s">
        <v>28</v>
      </c>
      <c r="L514" s="17"/>
      <c r="M514" s="17" t="n">
        <v>12</v>
      </c>
      <c r="N514" s="19"/>
      <c r="O514" s="20" t="n">
        <f aca="false">L514+(0.05*M514)+(N514/240)</f>
        <v>0.6</v>
      </c>
      <c r="P514" s="21" t="n">
        <v>180</v>
      </c>
      <c r="Q514" s="21"/>
      <c r="R514" s="21"/>
      <c r="S514" s="22" t="n">
        <f aca="false">P514+(Q514*0.05)+(R514/240)</f>
        <v>180</v>
      </c>
      <c r="T514" s="22" t="n">
        <f aca="false">J514*O514</f>
        <v>180</v>
      </c>
      <c r="U514" s="22" t="n">
        <f aca="false">S514-T514</f>
        <v>0</v>
      </c>
      <c r="V514" s="23"/>
    </row>
    <row r="515" customFormat="false" ht="13.8" hidden="false" customHeight="false" outlineLevel="0" collapsed="false">
      <c r="A515" s="13" t="n">
        <v>514</v>
      </c>
      <c r="B515" s="12" t="s">
        <v>22</v>
      </c>
      <c r="C515" s="13" t="s">
        <v>23</v>
      </c>
      <c r="D515" s="12" t="n">
        <v>23</v>
      </c>
      <c r="E515" s="14" t="n">
        <v>1749</v>
      </c>
      <c r="F515" s="14" t="s">
        <v>24</v>
      </c>
      <c r="G515" s="15" t="s">
        <v>312</v>
      </c>
      <c r="H515" s="15" t="s">
        <v>26</v>
      </c>
      <c r="I515" s="16" t="s">
        <v>29</v>
      </c>
      <c r="J515" s="17" t="n">
        <v>1783</v>
      </c>
      <c r="K515" s="18" t="s">
        <v>28</v>
      </c>
      <c r="L515" s="17"/>
      <c r="M515" s="17" t="n">
        <v>27</v>
      </c>
      <c r="N515" s="19"/>
      <c r="O515" s="20" t="n">
        <f aca="false">L515+(0.05*M515)+(N515/240)</f>
        <v>1.35</v>
      </c>
      <c r="P515" s="21" t="n">
        <v>2407</v>
      </c>
      <c r="Q515" s="21" t="n">
        <v>1</v>
      </c>
      <c r="R515" s="21"/>
      <c r="S515" s="22" t="n">
        <f aca="false">P515+(Q515*0.05)+(R515/240)</f>
        <v>2407.05</v>
      </c>
      <c r="T515" s="22" t="n">
        <f aca="false">J515*O515</f>
        <v>2407.05</v>
      </c>
      <c r="U515" s="22" t="n">
        <f aca="false">S515-T515</f>
        <v>0</v>
      </c>
      <c r="V515" s="23"/>
    </row>
    <row r="516" customFormat="false" ht="13.8" hidden="false" customHeight="false" outlineLevel="0" collapsed="false">
      <c r="A516" s="13" t="n">
        <v>515</v>
      </c>
      <c r="B516" s="12" t="s">
        <v>22</v>
      </c>
      <c r="C516" s="13" t="s">
        <v>23</v>
      </c>
      <c r="D516" s="12" t="n">
        <v>23</v>
      </c>
      <c r="E516" s="14" t="n">
        <v>1749</v>
      </c>
      <c r="F516" s="14" t="s">
        <v>24</v>
      </c>
      <c r="G516" s="15" t="s">
        <v>312</v>
      </c>
      <c r="H516" s="15" t="s">
        <v>26</v>
      </c>
      <c r="I516" s="16" t="s">
        <v>30</v>
      </c>
      <c r="J516" s="17" t="n">
        <v>112294</v>
      </c>
      <c r="K516" s="18" t="s">
        <v>28</v>
      </c>
      <c r="L516" s="17"/>
      <c r="M516" s="17" t="n">
        <v>27</v>
      </c>
      <c r="N516" s="19"/>
      <c r="O516" s="20" t="n">
        <f aca="false">L516+(0.05*M516)+(N516/240)</f>
        <v>1.35</v>
      </c>
      <c r="P516" s="21" t="n">
        <v>151596</v>
      </c>
      <c r="Q516" s="21" t="n">
        <v>18</v>
      </c>
      <c r="R516" s="21"/>
      <c r="S516" s="22" t="n">
        <f aca="false">P516+(Q516*0.05)+(R516/240)</f>
        <v>151596.9</v>
      </c>
      <c r="T516" s="22" t="n">
        <f aca="false">J516*O516</f>
        <v>151596.9</v>
      </c>
      <c r="U516" s="22" t="n">
        <f aca="false">S516-T516</f>
        <v>0</v>
      </c>
      <c r="V516" s="23"/>
    </row>
    <row r="517" customFormat="false" ht="13.8" hidden="false" customHeight="false" outlineLevel="0" collapsed="false">
      <c r="A517" s="13" t="n">
        <v>516</v>
      </c>
      <c r="B517" s="12" t="s">
        <v>22</v>
      </c>
      <c r="C517" s="13" t="s">
        <v>23</v>
      </c>
      <c r="D517" s="12" t="n">
        <v>23</v>
      </c>
      <c r="E517" s="14" t="n">
        <v>1749</v>
      </c>
      <c r="F517" s="14" t="s">
        <v>24</v>
      </c>
      <c r="G517" s="15" t="s">
        <v>313</v>
      </c>
      <c r="H517" s="15" t="s">
        <v>26</v>
      </c>
      <c r="I517" s="16" t="s">
        <v>30</v>
      </c>
      <c r="J517" s="17" t="n">
        <v>18816</v>
      </c>
      <c r="K517" s="18" t="s">
        <v>28</v>
      </c>
      <c r="L517" s="17"/>
      <c r="M517" s="17" t="n">
        <v>50</v>
      </c>
      <c r="N517" s="19"/>
      <c r="O517" s="20" t="n">
        <f aca="false">L517+(0.05*M517)+(N517/240)</f>
        <v>2.5</v>
      </c>
      <c r="P517" s="21" t="n">
        <v>47040</v>
      </c>
      <c r="Q517" s="21"/>
      <c r="R517" s="21"/>
      <c r="S517" s="22" t="n">
        <f aca="false">P517+(Q517*0.05)+(R517/240)</f>
        <v>47040</v>
      </c>
      <c r="T517" s="22" t="n">
        <f aca="false">J517*O517</f>
        <v>47040</v>
      </c>
      <c r="U517" s="22" t="n">
        <f aca="false">S517-T517</f>
        <v>0</v>
      </c>
      <c r="V517" s="23"/>
    </row>
    <row r="518" customFormat="false" ht="13.8" hidden="false" customHeight="false" outlineLevel="0" collapsed="false">
      <c r="A518" s="13" t="n">
        <v>517</v>
      </c>
      <c r="B518" s="12" t="s">
        <v>22</v>
      </c>
      <c r="C518" s="13" t="s">
        <v>23</v>
      </c>
      <c r="D518" s="12" t="n">
        <v>23</v>
      </c>
      <c r="E518" s="14" t="n">
        <v>1749</v>
      </c>
      <c r="F518" s="14" t="s">
        <v>24</v>
      </c>
      <c r="G518" s="15" t="s">
        <v>313</v>
      </c>
      <c r="H518" s="15" t="s">
        <v>26</v>
      </c>
      <c r="I518" s="16" t="s">
        <v>30</v>
      </c>
      <c r="J518" s="17" t="n">
        <v>100938</v>
      </c>
      <c r="K518" s="18" t="s">
        <v>28</v>
      </c>
      <c r="L518" s="17"/>
      <c r="M518" s="17" t="n">
        <v>40</v>
      </c>
      <c r="N518" s="19"/>
      <c r="O518" s="20" t="n">
        <f aca="false">L518+(0.05*M518)+(N518/240)</f>
        <v>2</v>
      </c>
      <c r="P518" s="21" t="n">
        <v>201876</v>
      </c>
      <c r="Q518" s="21"/>
      <c r="R518" s="21"/>
      <c r="S518" s="22" t="n">
        <f aca="false">P518+(Q518*0.05)+(R518/240)</f>
        <v>201876</v>
      </c>
      <c r="T518" s="22" t="n">
        <f aca="false">J518*O518</f>
        <v>201876</v>
      </c>
      <c r="U518" s="22" t="n">
        <f aca="false">S518-T518</f>
        <v>0</v>
      </c>
      <c r="V518" s="23"/>
    </row>
    <row r="519" customFormat="false" ht="13.8" hidden="false" customHeight="false" outlineLevel="0" collapsed="false">
      <c r="A519" s="13" t="n">
        <v>518</v>
      </c>
      <c r="B519" s="12" t="s">
        <v>22</v>
      </c>
      <c r="C519" s="13" t="s">
        <v>23</v>
      </c>
      <c r="D519" s="12" t="n">
        <v>23</v>
      </c>
      <c r="E519" s="14" t="n">
        <v>1749</v>
      </c>
      <c r="F519" s="14" t="s">
        <v>40</v>
      </c>
      <c r="G519" s="15" t="s">
        <v>314</v>
      </c>
      <c r="H519" s="15" t="s">
        <v>26</v>
      </c>
      <c r="I519" s="16" t="s">
        <v>29</v>
      </c>
      <c r="J519" s="17" t="n">
        <v>107050</v>
      </c>
      <c r="K519" s="18" t="s">
        <v>28</v>
      </c>
      <c r="L519" s="17"/>
      <c r="M519" s="17" t="n">
        <v>0.28</v>
      </c>
      <c r="N519" s="19"/>
      <c r="O519" s="20" t="n">
        <f aca="false">L519+(0.05*M519)+(N519/240)</f>
        <v>0.014</v>
      </c>
      <c r="P519" s="21" t="n">
        <v>1498</v>
      </c>
      <c r="Q519" s="21" t="n">
        <v>14</v>
      </c>
      <c r="R519" s="21"/>
      <c r="S519" s="22" t="n">
        <f aca="false">P519+(Q519*0.05)+(R519/240)</f>
        <v>1498.7</v>
      </c>
      <c r="T519" s="22" t="n">
        <f aca="false">J519*O519</f>
        <v>1498.7</v>
      </c>
      <c r="U519" s="22" t="n">
        <f aca="false">S519-T519</f>
        <v>0</v>
      </c>
      <c r="V519" s="23" t="s">
        <v>89</v>
      </c>
    </row>
    <row r="520" customFormat="false" ht="13.8" hidden="false" customHeight="false" outlineLevel="0" collapsed="false">
      <c r="A520" s="13" t="n">
        <v>519</v>
      </c>
      <c r="B520" s="12" t="s">
        <v>22</v>
      </c>
      <c r="C520" s="13" t="s">
        <v>23</v>
      </c>
      <c r="D520" s="12" t="n">
        <v>23</v>
      </c>
      <c r="E520" s="14" t="n">
        <v>1749</v>
      </c>
      <c r="F520" s="14" t="s">
        <v>40</v>
      </c>
      <c r="G520" s="15" t="s">
        <v>314</v>
      </c>
      <c r="H520" s="15" t="s">
        <v>26</v>
      </c>
      <c r="I520" s="16" t="s">
        <v>29</v>
      </c>
      <c r="J520" s="17" t="n">
        <v>150</v>
      </c>
      <c r="K520" s="18" t="s">
        <v>28</v>
      </c>
      <c r="L520" s="17" t="n">
        <v>30</v>
      </c>
      <c r="M520" s="17"/>
      <c r="N520" s="19"/>
      <c r="O520" s="20" t="n">
        <f aca="false">L520+(0.05*M520)+(N520/240)</f>
        <v>30</v>
      </c>
      <c r="P520" s="21" t="n">
        <v>4500</v>
      </c>
      <c r="Q520" s="21"/>
      <c r="R520" s="21"/>
      <c r="S520" s="22" t="n">
        <f aca="false">P520+(Q520*0.05)+(R520/240)</f>
        <v>4500</v>
      </c>
      <c r="T520" s="22" t="n">
        <f aca="false">J520*O520</f>
        <v>4500</v>
      </c>
      <c r="U520" s="22" t="n">
        <f aca="false">S520-T520</f>
        <v>0</v>
      </c>
      <c r="V520" s="23"/>
    </row>
    <row r="521" customFormat="false" ht="13.8" hidden="false" customHeight="false" outlineLevel="0" collapsed="false">
      <c r="A521" s="13" t="n">
        <v>520</v>
      </c>
      <c r="B521" s="12" t="s">
        <v>22</v>
      </c>
      <c r="C521" s="13" t="s">
        <v>23</v>
      </c>
      <c r="D521" s="12" t="n">
        <v>23</v>
      </c>
      <c r="E521" s="14" t="n">
        <v>1749</v>
      </c>
      <c r="F521" s="14" t="s">
        <v>40</v>
      </c>
      <c r="G521" s="15" t="s">
        <v>315</v>
      </c>
      <c r="H521" s="15" t="s">
        <v>26</v>
      </c>
      <c r="I521" s="16" t="s">
        <v>29</v>
      </c>
      <c r="J521" s="17" t="n">
        <v>62</v>
      </c>
      <c r="K521" s="18" t="s">
        <v>28</v>
      </c>
      <c r="L521" s="17"/>
      <c r="M521" s="17" t="n">
        <v>16</v>
      </c>
      <c r="N521" s="19"/>
      <c r="O521" s="20" t="n">
        <f aca="false">L521+(0.05*M521)+(N521/240)</f>
        <v>0.8</v>
      </c>
      <c r="P521" s="21" t="n">
        <v>49</v>
      </c>
      <c r="Q521" s="21" t="n">
        <v>12</v>
      </c>
      <c r="R521" s="21"/>
      <c r="S521" s="22" t="n">
        <f aca="false">P521+(Q521*0.05)+(R521/240)</f>
        <v>49.6</v>
      </c>
      <c r="T521" s="22" t="n">
        <f aca="false">J521*O521</f>
        <v>49.6</v>
      </c>
      <c r="U521" s="22" t="n">
        <f aca="false">S521-T521</f>
        <v>0</v>
      </c>
      <c r="V521" s="23"/>
    </row>
    <row r="522" customFormat="false" ht="13.8" hidden="false" customHeight="false" outlineLevel="0" collapsed="false">
      <c r="A522" s="13" t="n">
        <v>521</v>
      </c>
      <c r="B522" s="12" t="s">
        <v>22</v>
      </c>
      <c r="C522" s="13" t="s">
        <v>23</v>
      </c>
      <c r="D522" s="12" t="n">
        <v>23</v>
      </c>
      <c r="E522" s="14" t="n">
        <v>1749</v>
      </c>
      <c r="F522" s="14" t="s">
        <v>40</v>
      </c>
      <c r="G522" s="15" t="s">
        <v>307</v>
      </c>
      <c r="H522" s="15" t="s">
        <v>26</v>
      </c>
      <c r="I522" s="16" t="s">
        <v>43</v>
      </c>
      <c r="J522" s="17" t="n">
        <v>2219</v>
      </c>
      <c r="K522" s="18" t="s">
        <v>28</v>
      </c>
      <c r="L522" s="17"/>
      <c r="M522" s="17" t="n">
        <v>40</v>
      </c>
      <c r="N522" s="19"/>
      <c r="O522" s="20" t="n">
        <f aca="false">L522+(0.05*M522)+(N522/240)</f>
        <v>2</v>
      </c>
      <c r="P522" s="21" t="n">
        <v>4438</v>
      </c>
      <c r="Q522" s="21"/>
      <c r="R522" s="21"/>
      <c r="S522" s="22" t="n">
        <f aca="false">P522+(Q522*0.05)+(R522/240)</f>
        <v>4438</v>
      </c>
      <c r="T522" s="22" t="n">
        <f aca="false">J522*O522</f>
        <v>4438</v>
      </c>
      <c r="U522" s="22" t="n">
        <f aca="false">S522-T522</f>
        <v>0</v>
      </c>
      <c r="V522" s="23"/>
    </row>
    <row r="523" customFormat="false" ht="13.8" hidden="false" customHeight="false" outlineLevel="0" collapsed="false">
      <c r="A523" s="13" t="n">
        <v>522</v>
      </c>
      <c r="B523" s="12" t="s">
        <v>22</v>
      </c>
      <c r="C523" s="13" t="s">
        <v>23</v>
      </c>
      <c r="D523" s="12" t="n">
        <v>23</v>
      </c>
      <c r="E523" s="14" t="n">
        <v>1749</v>
      </c>
      <c r="F523" s="14" t="s">
        <v>40</v>
      </c>
      <c r="G523" s="15" t="s">
        <v>316</v>
      </c>
      <c r="H523" s="15" t="s">
        <v>26</v>
      </c>
      <c r="I523" s="16" t="s">
        <v>43</v>
      </c>
      <c r="J523" s="17" t="n">
        <v>1.5</v>
      </c>
      <c r="K523" s="18" t="s">
        <v>28</v>
      </c>
      <c r="L523" s="17"/>
      <c r="M523" s="17" t="n">
        <v>50</v>
      </c>
      <c r="N523" s="19"/>
      <c r="O523" s="20" t="n">
        <f aca="false">L523+(0.05*M523)+(N523/240)</f>
        <v>2.5</v>
      </c>
      <c r="P523" s="21" t="n">
        <v>3</v>
      </c>
      <c r="Q523" s="21" t="n">
        <v>15</v>
      </c>
      <c r="R523" s="21"/>
      <c r="S523" s="22" t="n">
        <f aca="false">P523+(Q523*0.05)+(R523/240)</f>
        <v>3.75</v>
      </c>
      <c r="T523" s="22" t="n">
        <f aca="false">J523*O523</f>
        <v>3.75</v>
      </c>
      <c r="U523" s="22" t="n">
        <f aca="false">S523-T523</f>
        <v>0</v>
      </c>
      <c r="V523" s="23"/>
    </row>
    <row r="524" customFormat="false" ht="13.8" hidden="false" customHeight="false" outlineLevel="0" collapsed="false">
      <c r="A524" s="13" t="n">
        <v>523</v>
      </c>
      <c r="B524" s="12" t="s">
        <v>22</v>
      </c>
      <c r="C524" s="13" t="s">
        <v>23</v>
      </c>
      <c r="D524" s="12" t="n">
        <v>23</v>
      </c>
      <c r="E524" s="14" t="n">
        <v>1749</v>
      </c>
      <c r="F524" s="14" t="s">
        <v>40</v>
      </c>
      <c r="G524" s="15" t="s">
        <v>308</v>
      </c>
      <c r="H524" s="15" t="s">
        <v>26</v>
      </c>
      <c r="I524" s="16" t="s">
        <v>29</v>
      </c>
      <c r="J524" s="17" t="n">
        <v>10</v>
      </c>
      <c r="K524" s="18" t="s">
        <v>28</v>
      </c>
      <c r="L524" s="17"/>
      <c r="M524" s="17" t="n">
        <v>40</v>
      </c>
      <c r="N524" s="19"/>
      <c r="O524" s="20" t="n">
        <f aca="false">L524+(0.05*M524)+(N524/240)</f>
        <v>2</v>
      </c>
      <c r="P524" s="21" t="n">
        <v>20</v>
      </c>
      <c r="Q524" s="21"/>
      <c r="R524" s="21"/>
      <c r="S524" s="22" t="n">
        <f aca="false">P524+(Q524*0.05)+(R524/240)</f>
        <v>20</v>
      </c>
      <c r="T524" s="22" t="n">
        <f aca="false">J524*O524</f>
        <v>20</v>
      </c>
      <c r="U524" s="22" t="n">
        <f aca="false">S524-T524</f>
        <v>0</v>
      </c>
      <c r="V524" s="23"/>
    </row>
    <row r="525" customFormat="false" ht="13.8" hidden="false" customHeight="false" outlineLevel="0" collapsed="false">
      <c r="A525" s="13" t="n">
        <v>524</v>
      </c>
      <c r="B525" s="12" t="s">
        <v>22</v>
      </c>
      <c r="C525" s="13" t="s">
        <v>23</v>
      </c>
      <c r="D525" s="12" t="n">
        <v>23</v>
      </c>
      <c r="E525" s="14" t="n">
        <v>1749</v>
      </c>
      <c r="F525" s="14" t="s">
        <v>40</v>
      </c>
      <c r="G525" s="15" t="s">
        <v>308</v>
      </c>
      <c r="H525" s="15" t="s">
        <v>26</v>
      </c>
      <c r="I525" s="16" t="s">
        <v>30</v>
      </c>
      <c r="J525" s="17" t="n">
        <v>5</v>
      </c>
      <c r="K525" s="18" t="s">
        <v>28</v>
      </c>
      <c r="L525" s="17"/>
      <c r="M525" s="17" t="n">
        <v>40</v>
      </c>
      <c r="N525" s="19"/>
      <c r="O525" s="20" t="n">
        <f aca="false">L525+(0.05*M525)+(N525/240)</f>
        <v>2</v>
      </c>
      <c r="P525" s="21" t="n">
        <v>10</v>
      </c>
      <c r="Q525" s="21"/>
      <c r="R525" s="21"/>
      <c r="S525" s="22" t="n">
        <f aca="false">P525+(Q525*0.05)+(R525/240)</f>
        <v>10</v>
      </c>
      <c r="T525" s="22" t="n">
        <f aca="false">J525*O525</f>
        <v>10</v>
      </c>
      <c r="U525" s="22" t="n">
        <f aca="false">S525-T525</f>
        <v>0</v>
      </c>
      <c r="V525" s="23"/>
    </row>
    <row r="526" customFormat="false" ht="13.8" hidden="false" customHeight="false" outlineLevel="0" collapsed="false">
      <c r="A526" s="13" t="n">
        <v>525</v>
      </c>
      <c r="B526" s="12" t="s">
        <v>22</v>
      </c>
      <c r="C526" s="13" t="s">
        <v>23</v>
      </c>
      <c r="D526" s="12" t="n">
        <v>23</v>
      </c>
      <c r="E526" s="14" t="n">
        <v>1749</v>
      </c>
      <c r="F526" s="14" t="s">
        <v>40</v>
      </c>
      <c r="G526" s="15" t="s">
        <v>308</v>
      </c>
      <c r="H526" s="15" t="s">
        <v>26</v>
      </c>
      <c r="I526" s="16" t="s">
        <v>32</v>
      </c>
      <c r="J526" s="17" t="n">
        <v>2</v>
      </c>
      <c r="K526" s="18" t="s">
        <v>28</v>
      </c>
      <c r="L526" s="17"/>
      <c r="M526" s="17" t="n">
        <v>40</v>
      </c>
      <c r="N526" s="19"/>
      <c r="O526" s="20" t="n">
        <f aca="false">L526+(0.05*M526)+(N526/240)</f>
        <v>2</v>
      </c>
      <c r="P526" s="21" t="n">
        <v>4</v>
      </c>
      <c r="Q526" s="21"/>
      <c r="R526" s="21"/>
      <c r="S526" s="22" t="n">
        <f aca="false">P526+(Q526*0.05)+(R526/240)</f>
        <v>4</v>
      </c>
      <c r="T526" s="22" t="n">
        <f aca="false">J526*O526</f>
        <v>4</v>
      </c>
      <c r="U526" s="22" t="n">
        <f aca="false">S526-T526</f>
        <v>0</v>
      </c>
      <c r="V526" s="23"/>
    </row>
    <row r="527" customFormat="false" ht="13.8" hidden="false" customHeight="false" outlineLevel="0" collapsed="false">
      <c r="A527" s="13" t="n">
        <v>526</v>
      </c>
      <c r="B527" s="12" t="s">
        <v>22</v>
      </c>
      <c r="C527" s="13" t="s">
        <v>23</v>
      </c>
      <c r="D527" s="12" t="n">
        <v>23</v>
      </c>
      <c r="E527" s="14" t="n">
        <v>1749</v>
      </c>
      <c r="F527" s="14" t="s">
        <v>40</v>
      </c>
      <c r="G527" s="15" t="s">
        <v>317</v>
      </c>
      <c r="H527" s="15" t="s">
        <v>26</v>
      </c>
      <c r="I527" s="16" t="s">
        <v>29</v>
      </c>
      <c r="J527" s="17" t="n">
        <v>26.75</v>
      </c>
      <c r="K527" s="18" t="s">
        <v>28</v>
      </c>
      <c r="L527" s="17" t="n">
        <v>120</v>
      </c>
      <c r="M527" s="17"/>
      <c r="N527" s="19"/>
      <c r="O527" s="20" t="n">
        <f aca="false">L527+(0.05*M527)+(N527/240)</f>
        <v>120</v>
      </c>
      <c r="P527" s="21" t="n">
        <v>3210</v>
      </c>
      <c r="Q527" s="21"/>
      <c r="R527" s="21"/>
      <c r="S527" s="22" t="n">
        <f aca="false">P527+(Q527*0.05)+(R527/240)</f>
        <v>3210</v>
      </c>
      <c r="T527" s="22" t="n">
        <f aca="false">J527*O527</f>
        <v>3210</v>
      </c>
      <c r="U527" s="22" t="n">
        <f aca="false">S527-T527</f>
        <v>0</v>
      </c>
      <c r="V527" s="23"/>
    </row>
    <row r="528" customFormat="false" ht="13.8" hidden="false" customHeight="false" outlineLevel="0" collapsed="false">
      <c r="A528" s="13" t="n">
        <v>527</v>
      </c>
      <c r="B528" s="12" t="s">
        <v>22</v>
      </c>
      <c r="C528" s="13" t="s">
        <v>23</v>
      </c>
      <c r="D528" s="12" t="n">
        <v>23</v>
      </c>
      <c r="E528" s="14" t="n">
        <v>1749</v>
      </c>
      <c r="F528" s="14" t="s">
        <v>40</v>
      </c>
      <c r="G528" s="15" t="s">
        <v>318</v>
      </c>
      <c r="H528" s="15" t="s">
        <v>26</v>
      </c>
      <c r="I528" s="16" t="s">
        <v>29</v>
      </c>
      <c r="J528" s="17" t="n">
        <f aca="false">144+(1/16)*7</f>
        <v>144.4375</v>
      </c>
      <c r="K528" s="18" t="s">
        <v>28</v>
      </c>
      <c r="L528" s="17" t="n">
        <v>112</v>
      </c>
      <c r="M528" s="17"/>
      <c r="N528" s="19"/>
      <c r="O528" s="20" t="n">
        <f aca="false">L528+(0.05*M528)+(N528/240)</f>
        <v>112</v>
      </c>
      <c r="P528" s="21" t="n">
        <v>16177</v>
      </c>
      <c r="Q528" s="21"/>
      <c r="R528" s="21"/>
      <c r="S528" s="22" t="n">
        <f aca="false">P528+(Q528*0.05)+(R528/240)</f>
        <v>16177</v>
      </c>
      <c r="T528" s="22" t="n">
        <f aca="false">J528*O528</f>
        <v>16177</v>
      </c>
      <c r="U528" s="22" t="n">
        <f aca="false">S528-T528</f>
        <v>0</v>
      </c>
      <c r="V528" s="23" t="s">
        <v>319</v>
      </c>
    </row>
    <row r="529" customFormat="false" ht="13.8" hidden="false" customHeight="false" outlineLevel="0" collapsed="false">
      <c r="A529" s="13" t="n">
        <v>528</v>
      </c>
      <c r="B529" s="12" t="s">
        <v>22</v>
      </c>
      <c r="C529" s="13" t="s">
        <v>23</v>
      </c>
      <c r="D529" s="12" t="n">
        <v>23</v>
      </c>
      <c r="E529" s="14" t="n">
        <v>1749</v>
      </c>
      <c r="F529" s="14" t="s">
        <v>40</v>
      </c>
      <c r="G529" s="15" t="s">
        <v>320</v>
      </c>
      <c r="H529" s="15" t="s">
        <v>26</v>
      </c>
      <c r="I529" s="16" t="s">
        <v>43</v>
      </c>
      <c r="J529" s="17" t="n">
        <v>11</v>
      </c>
      <c r="K529" s="18" t="s">
        <v>28</v>
      </c>
      <c r="L529" s="17"/>
      <c r="M529" s="17" t="n">
        <v>30</v>
      </c>
      <c r="N529" s="19"/>
      <c r="O529" s="20" t="n">
        <f aca="false">L529+(0.05*M529)+(N529/240)</f>
        <v>1.5</v>
      </c>
      <c r="P529" s="21" t="n">
        <v>16</v>
      </c>
      <c r="Q529" s="21" t="n">
        <v>10</v>
      </c>
      <c r="R529" s="21"/>
      <c r="S529" s="22" t="n">
        <f aca="false">P529+(Q529*0.05)+(R529/240)</f>
        <v>16.5</v>
      </c>
      <c r="T529" s="22" t="n">
        <f aca="false">J529*O529</f>
        <v>16.5</v>
      </c>
      <c r="U529" s="22" t="n">
        <f aca="false">S529-T529</f>
        <v>0</v>
      </c>
      <c r="V529" s="23"/>
    </row>
    <row r="530" customFormat="false" ht="13.8" hidden="false" customHeight="false" outlineLevel="0" collapsed="false">
      <c r="A530" s="13" t="n">
        <v>529</v>
      </c>
      <c r="B530" s="12" t="s">
        <v>22</v>
      </c>
      <c r="C530" s="13" t="s">
        <v>23</v>
      </c>
      <c r="D530" s="12" t="n">
        <v>24</v>
      </c>
      <c r="E530" s="14" t="n">
        <v>1749</v>
      </c>
      <c r="F530" s="14" t="s">
        <v>24</v>
      </c>
      <c r="G530" s="15" t="s">
        <v>321</v>
      </c>
      <c r="H530" s="15" t="s">
        <v>26</v>
      </c>
      <c r="I530" s="16" t="s">
        <v>29</v>
      </c>
      <c r="J530" s="17" t="n">
        <v>7</v>
      </c>
      <c r="K530" s="18" t="s">
        <v>83</v>
      </c>
      <c r="L530" s="17" t="n">
        <v>40</v>
      </c>
      <c r="M530" s="17"/>
      <c r="N530" s="19"/>
      <c r="O530" s="20" t="n">
        <f aca="false">L530+(0.05*M530)+(N530/240)</f>
        <v>40</v>
      </c>
      <c r="P530" s="21" t="n">
        <v>280</v>
      </c>
      <c r="Q530" s="21"/>
      <c r="R530" s="21"/>
      <c r="S530" s="22" t="n">
        <f aca="false">P530+(Q530*0.05)+(R530/240)</f>
        <v>280</v>
      </c>
      <c r="T530" s="22" t="n">
        <f aca="false">J530*O530</f>
        <v>280</v>
      </c>
      <c r="U530" s="22" t="n">
        <f aca="false">S530-T530</f>
        <v>0</v>
      </c>
      <c r="V530" s="23"/>
    </row>
    <row r="531" customFormat="false" ht="13.8" hidden="false" customHeight="false" outlineLevel="0" collapsed="false">
      <c r="A531" s="13" t="n">
        <v>530</v>
      </c>
      <c r="B531" s="12" t="s">
        <v>22</v>
      </c>
      <c r="C531" s="13" t="s">
        <v>23</v>
      </c>
      <c r="D531" s="12" t="n">
        <v>24</v>
      </c>
      <c r="E531" s="14" t="n">
        <v>1749</v>
      </c>
      <c r="F531" s="14" t="s">
        <v>24</v>
      </c>
      <c r="G531" s="15" t="s">
        <v>321</v>
      </c>
      <c r="H531" s="15" t="s">
        <v>26</v>
      </c>
      <c r="I531" s="16" t="s">
        <v>29</v>
      </c>
      <c r="J531" s="17" t="n">
        <v>13</v>
      </c>
      <c r="K531" s="18" t="s">
        <v>322</v>
      </c>
      <c r="L531" s="17" t="n">
        <v>30</v>
      </c>
      <c r="M531" s="17"/>
      <c r="N531" s="19"/>
      <c r="O531" s="20" t="n">
        <f aca="false">L531+(0.05*M531)+(N531/240)</f>
        <v>30</v>
      </c>
      <c r="P531" s="21" t="n">
        <v>390</v>
      </c>
      <c r="Q531" s="21"/>
      <c r="R531" s="21"/>
      <c r="S531" s="22" t="n">
        <f aca="false">P531+(Q531*0.05)+(R531/240)</f>
        <v>390</v>
      </c>
      <c r="T531" s="22" t="n">
        <f aca="false">J531*O531</f>
        <v>390</v>
      </c>
      <c r="U531" s="22" t="n">
        <f aca="false">S531-T531</f>
        <v>0</v>
      </c>
      <c r="V531" s="23"/>
    </row>
    <row r="532" customFormat="false" ht="13.8" hidden="false" customHeight="false" outlineLevel="0" collapsed="false">
      <c r="A532" s="13" t="n">
        <v>531</v>
      </c>
      <c r="B532" s="12" t="s">
        <v>22</v>
      </c>
      <c r="C532" s="13" t="s">
        <v>23</v>
      </c>
      <c r="D532" s="12" t="n">
        <v>24</v>
      </c>
      <c r="E532" s="14" t="n">
        <v>1749</v>
      </c>
      <c r="F532" s="14" t="s">
        <v>24</v>
      </c>
      <c r="G532" s="15" t="s">
        <v>321</v>
      </c>
      <c r="H532" s="15" t="s">
        <v>26</v>
      </c>
      <c r="I532" s="16" t="s">
        <v>32</v>
      </c>
      <c r="J532" s="17" t="n">
        <v>14</v>
      </c>
      <c r="K532" s="18" t="s">
        <v>83</v>
      </c>
      <c r="L532" s="17" t="n">
        <v>40</v>
      </c>
      <c r="M532" s="17"/>
      <c r="N532" s="19"/>
      <c r="O532" s="20" t="n">
        <f aca="false">L532+(0.05*M532)+(N532/240)</f>
        <v>40</v>
      </c>
      <c r="P532" s="21" t="n">
        <v>560</v>
      </c>
      <c r="Q532" s="21"/>
      <c r="R532" s="21"/>
      <c r="S532" s="22" t="n">
        <f aca="false">P532+(Q532*0.05)+(R532/240)</f>
        <v>560</v>
      </c>
      <c r="T532" s="22" t="n">
        <f aca="false">J532*O532</f>
        <v>560</v>
      </c>
      <c r="U532" s="22" t="n">
        <f aca="false">S532-T532</f>
        <v>0</v>
      </c>
      <c r="V532" s="23"/>
    </row>
    <row r="533" customFormat="false" ht="13.8" hidden="false" customHeight="false" outlineLevel="0" collapsed="false">
      <c r="A533" s="13" t="n">
        <v>532</v>
      </c>
      <c r="B533" s="12" t="s">
        <v>22</v>
      </c>
      <c r="C533" s="13" t="s">
        <v>23</v>
      </c>
      <c r="D533" s="12" t="n">
        <v>24</v>
      </c>
      <c r="E533" s="14" t="n">
        <v>1749</v>
      </c>
      <c r="F533" s="14" t="s">
        <v>24</v>
      </c>
      <c r="G533" s="15" t="s">
        <v>321</v>
      </c>
      <c r="H533" s="15" t="s">
        <v>26</v>
      </c>
      <c r="I533" s="16" t="s">
        <v>32</v>
      </c>
      <c r="J533" s="17" t="n">
        <v>1</v>
      </c>
      <c r="K533" s="18" t="s">
        <v>101</v>
      </c>
      <c r="L533" s="17" t="n">
        <v>30</v>
      </c>
      <c r="M533" s="17"/>
      <c r="N533" s="19"/>
      <c r="O533" s="20" t="n">
        <f aca="false">L533+(0.05*M533)+(N533/240)</f>
        <v>30</v>
      </c>
      <c r="P533" s="21" t="n">
        <v>30</v>
      </c>
      <c r="Q533" s="21"/>
      <c r="R533" s="21"/>
      <c r="S533" s="22" t="n">
        <f aca="false">P533+(Q533*0.05)+(R533/240)</f>
        <v>30</v>
      </c>
      <c r="T533" s="22" t="n">
        <f aca="false">J533*O533</f>
        <v>30</v>
      </c>
      <c r="U533" s="22" t="n">
        <f aca="false">S533-T533</f>
        <v>0</v>
      </c>
      <c r="V533" s="23"/>
    </row>
    <row r="534" customFormat="false" ht="13.8" hidden="false" customHeight="false" outlineLevel="0" collapsed="false">
      <c r="A534" s="13" t="n">
        <v>533</v>
      </c>
      <c r="B534" s="12" t="s">
        <v>22</v>
      </c>
      <c r="C534" s="13" t="s">
        <v>23</v>
      </c>
      <c r="D534" s="12" t="n">
        <v>24</v>
      </c>
      <c r="E534" s="14" t="n">
        <v>1749</v>
      </c>
      <c r="F534" s="14" t="s">
        <v>24</v>
      </c>
      <c r="G534" s="15" t="s">
        <v>323</v>
      </c>
      <c r="H534" s="15" t="s">
        <v>26</v>
      </c>
      <c r="I534" s="16" t="s">
        <v>30</v>
      </c>
      <c r="J534" s="17" t="n">
        <v>8</v>
      </c>
      <c r="K534" s="18" t="s">
        <v>35</v>
      </c>
      <c r="L534" s="17" t="n">
        <v>10</v>
      </c>
      <c r="M534" s="17"/>
      <c r="N534" s="19"/>
      <c r="O534" s="20" t="n">
        <f aca="false">L534+(0.05*M534)+(N534/240)</f>
        <v>10</v>
      </c>
      <c r="P534" s="21" t="n">
        <v>80</v>
      </c>
      <c r="Q534" s="21"/>
      <c r="R534" s="21"/>
      <c r="S534" s="22" t="n">
        <f aca="false">P534+(Q534*0.05)+(R534/240)</f>
        <v>80</v>
      </c>
      <c r="T534" s="22" t="n">
        <f aca="false">J534*O534</f>
        <v>80</v>
      </c>
      <c r="U534" s="22" t="n">
        <f aca="false">S534-T534</f>
        <v>0</v>
      </c>
      <c r="V534" s="23"/>
    </row>
    <row r="535" customFormat="false" ht="13.8" hidden="false" customHeight="false" outlineLevel="0" collapsed="false">
      <c r="A535" s="13" t="n">
        <v>534</v>
      </c>
      <c r="B535" s="12" t="s">
        <v>22</v>
      </c>
      <c r="C535" s="13" t="s">
        <v>23</v>
      </c>
      <c r="D535" s="12" t="n">
        <v>24</v>
      </c>
      <c r="E535" s="14" t="n">
        <v>1749</v>
      </c>
      <c r="F535" s="14" t="s">
        <v>24</v>
      </c>
      <c r="G535" s="24" t="s">
        <v>324</v>
      </c>
      <c r="H535" s="15" t="s">
        <v>26</v>
      </c>
      <c r="I535" s="16" t="s">
        <v>27</v>
      </c>
      <c r="J535" s="17" t="n">
        <v>26580</v>
      </c>
      <c r="K535" s="18" t="s">
        <v>28</v>
      </c>
      <c r="L535" s="17"/>
      <c r="M535" s="17" t="n">
        <v>6</v>
      </c>
      <c r="N535" s="19"/>
      <c r="O535" s="20" t="n">
        <f aca="false">L535+(0.05*M535)+(N535/240)</f>
        <v>0.3</v>
      </c>
      <c r="P535" s="21" t="n">
        <v>7974</v>
      </c>
      <c r="Q535" s="21"/>
      <c r="R535" s="21"/>
      <c r="S535" s="22" t="n">
        <f aca="false">P535+(Q535*0.05)+(R535/240)</f>
        <v>7974</v>
      </c>
      <c r="T535" s="22" t="n">
        <f aca="false">J535*O535</f>
        <v>7974</v>
      </c>
      <c r="U535" s="22" t="n">
        <f aca="false">S535-T535</f>
        <v>0</v>
      </c>
      <c r="V535" s="23"/>
    </row>
    <row r="536" customFormat="false" ht="13.8" hidden="false" customHeight="false" outlineLevel="0" collapsed="false">
      <c r="A536" s="13" t="n">
        <v>535</v>
      </c>
      <c r="B536" s="12" t="s">
        <v>22</v>
      </c>
      <c r="C536" s="13" t="s">
        <v>23</v>
      </c>
      <c r="D536" s="12" t="n">
        <v>24</v>
      </c>
      <c r="E536" s="14" t="n">
        <v>1749</v>
      </c>
      <c r="F536" s="14" t="s">
        <v>24</v>
      </c>
      <c r="G536" s="24" t="s">
        <v>324</v>
      </c>
      <c r="H536" s="15" t="s">
        <v>26</v>
      </c>
      <c r="I536" s="16" t="s">
        <v>29</v>
      </c>
      <c r="J536" s="17" t="n">
        <v>552</v>
      </c>
      <c r="K536" s="18" t="s">
        <v>28</v>
      </c>
      <c r="L536" s="17"/>
      <c r="M536" s="17" t="n">
        <v>6</v>
      </c>
      <c r="N536" s="19"/>
      <c r="O536" s="20" t="n">
        <f aca="false">L536+(0.05*M536)+(N536/240)</f>
        <v>0.3</v>
      </c>
      <c r="P536" s="21" t="n">
        <v>165</v>
      </c>
      <c r="Q536" s="21" t="n">
        <v>12</v>
      </c>
      <c r="R536" s="21"/>
      <c r="S536" s="22" t="n">
        <f aca="false">P536+(Q536*0.05)+(R536/240)</f>
        <v>165.6</v>
      </c>
      <c r="T536" s="22" t="n">
        <f aca="false">J536*O536</f>
        <v>165.6</v>
      </c>
      <c r="U536" s="22" t="n">
        <f aca="false">S536-T536</f>
        <v>0</v>
      </c>
      <c r="V536" s="23"/>
    </row>
    <row r="537" customFormat="false" ht="13.8" hidden="false" customHeight="false" outlineLevel="0" collapsed="false">
      <c r="A537" s="13" t="n">
        <v>536</v>
      </c>
      <c r="B537" s="12" t="s">
        <v>22</v>
      </c>
      <c r="C537" s="13" t="s">
        <v>23</v>
      </c>
      <c r="D537" s="12" t="n">
        <v>24</v>
      </c>
      <c r="E537" s="14" t="n">
        <v>1749</v>
      </c>
      <c r="F537" s="14" t="s">
        <v>24</v>
      </c>
      <c r="G537" s="24" t="s">
        <v>324</v>
      </c>
      <c r="H537" s="15" t="s">
        <v>26</v>
      </c>
      <c r="I537" s="16" t="s">
        <v>30</v>
      </c>
      <c r="J537" s="17" t="n">
        <v>1001</v>
      </c>
      <c r="K537" s="18" t="s">
        <v>28</v>
      </c>
      <c r="L537" s="17"/>
      <c r="M537" s="17" t="n">
        <v>6</v>
      </c>
      <c r="N537" s="19"/>
      <c r="O537" s="20" t="n">
        <f aca="false">L537+(0.05*M537)+(N537/240)</f>
        <v>0.3</v>
      </c>
      <c r="P537" s="21" t="n">
        <v>300</v>
      </c>
      <c r="Q537" s="21" t="n">
        <v>6</v>
      </c>
      <c r="R537" s="21"/>
      <c r="S537" s="22" t="n">
        <f aca="false">P537+(Q537*0.05)+(R537/240)</f>
        <v>300.3</v>
      </c>
      <c r="T537" s="22" t="n">
        <f aca="false">J537*O537</f>
        <v>300.3</v>
      </c>
      <c r="U537" s="22" t="n">
        <f aca="false">S537-T537</f>
        <v>0</v>
      </c>
      <c r="V537" s="23"/>
    </row>
    <row r="538" customFormat="false" ht="13.8" hidden="false" customHeight="false" outlineLevel="0" collapsed="false">
      <c r="A538" s="13" t="n">
        <v>537</v>
      </c>
      <c r="B538" s="12" t="s">
        <v>22</v>
      </c>
      <c r="C538" s="13" t="s">
        <v>23</v>
      </c>
      <c r="D538" s="12" t="n">
        <v>24</v>
      </c>
      <c r="E538" s="14" t="n">
        <v>1749</v>
      </c>
      <c r="F538" s="14" t="s">
        <v>24</v>
      </c>
      <c r="G538" s="24" t="s">
        <v>324</v>
      </c>
      <c r="H538" s="15" t="s">
        <v>26</v>
      </c>
      <c r="I538" s="16" t="s">
        <v>32</v>
      </c>
      <c r="J538" s="17" t="n">
        <v>1183</v>
      </c>
      <c r="K538" s="18" t="s">
        <v>28</v>
      </c>
      <c r="L538" s="17"/>
      <c r="M538" s="17" t="n">
        <v>6</v>
      </c>
      <c r="N538" s="19"/>
      <c r="O538" s="20" t="n">
        <f aca="false">L538+(0.05*M538)+(N538/240)</f>
        <v>0.3</v>
      </c>
      <c r="P538" s="21" t="n">
        <v>354</v>
      </c>
      <c r="Q538" s="21" t="n">
        <v>18</v>
      </c>
      <c r="R538" s="21"/>
      <c r="S538" s="22" t="n">
        <f aca="false">P538+(Q538*0.05)+(R538/240)</f>
        <v>354.9</v>
      </c>
      <c r="T538" s="22" t="n">
        <f aca="false">J538*O538</f>
        <v>354.9</v>
      </c>
      <c r="U538" s="22" t="n">
        <f aca="false">S538-T538</f>
        <v>0</v>
      </c>
      <c r="V538" s="23"/>
    </row>
    <row r="539" customFormat="false" ht="13.8" hidden="false" customHeight="false" outlineLevel="0" collapsed="false">
      <c r="A539" s="13" t="n">
        <v>538</v>
      </c>
      <c r="B539" s="12" t="s">
        <v>22</v>
      </c>
      <c r="C539" s="13" t="s">
        <v>23</v>
      </c>
      <c r="D539" s="12" t="n">
        <v>24</v>
      </c>
      <c r="E539" s="14" t="n">
        <v>1749</v>
      </c>
      <c r="F539" s="14" t="s">
        <v>40</v>
      </c>
      <c r="G539" s="15" t="s">
        <v>325</v>
      </c>
      <c r="H539" s="15" t="s">
        <v>26</v>
      </c>
      <c r="I539" s="16" t="s">
        <v>29</v>
      </c>
      <c r="J539" s="17" t="n">
        <v>329</v>
      </c>
      <c r="K539" s="18" t="s">
        <v>28</v>
      </c>
      <c r="L539" s="17" t="n">
        <v>5</v>
      </c>
      <c r="M539" s="17"/>
      <c r="N539" s="19"/>
      <c r="O539" s="20" t="n">
        <f aca="false">L539+(0.05*M539)+(N539/240)</f>
        <v>5</v>
      </c>
      <c r="P539" s="21" t="n">
        <v>1645</v>
      </c>
      <c r="Q539" s="21"/>
      <c r="R539" s="21"/>
      <c r="S539" s="22" t="n">
        <f aca="false">P539+(Q539*0.05)+(R539/240)</f>
        <v>1645</v>
      </c>
      <c r="T539" s="22" t="n">
        <f aca="false">J539*O539</f>
        <v>1645</v>
      </c>
      <c r="U539" s="22" t="n">
        <f aca="false">S539-T539</f>
        <v>0</v>
      </c>
      <c r="V539" s="23"/>
    </row>
    <row r="540" customFormat="false" ht="13.8" hidden="false" customHeight="false" outlineLevel="0" collapsed="false">
      <c r="A540" s="13" t="n">
        <v>539</v>
      </c>
      <c r="B540" s="12" t="s">
        <v>22</v>
      </c>
      <c r="C540" s="13" t="s">
        <v>23</v>
      </c>
      <c r="D540" s="12" t="n">
        <v>24</v>
      </c>
      <c r="E540" s="14" t="n">
        <v>1749</v>
      </c>
      <c r="F540" s="14" t="s">
        <v>40</v>
      </c>
      <c r="G540" s="15" t="s">
        <v>326</v>
      </c>
      <c r="H540" s="15" t="s">
        <v>26</v>
      </c>
      <c r="I540" s="16" t="s">
        <v>33</v>
      </c>
      <c r="J540" s="17" t="n">
        <v>1</v>
      </c>
      <c r="K540" s="18" t="s">
        <v>46</v>
      </c>
      <c r="L540" s="17" t="n">
        <v>12</v>
      </c>
      <c r="M540" s="17"/>
      <c r="N540" s="19"/>
      <c r="O540" s="20" t="n">
        <f aca="false">L540+(0.05*M540)+(N540/240)</f>
        <v>12</v>
      </c>
      <c r="P540" s="21" t="n">
        <v>12</v>
      </c>
      <c r="Q540" s="21"/>
      <c r="R540" s="21"/>
      <c r="S540" s="22" t="n">
        <f aca="false">P540+(Q540*0.05)+(R540/240)</f>
        <v>12</v>
      </c>
      <c r="T540" s="22" t="n">
        <f aca="false">J540*O540</f>
        <v>12</v>
      </c>
      <c r="U540" s="22" t="n">
        <f aca="false">S540-T540</f>
        <v>0</v>
      </c>
      <c r="V540" s="23"/>
    </row>
    <row r="541" customFormat="false" ht="13.8" hidden="false" customHeight="false" outlineLevel="0" collapsed="false">
      <c r="A541" s="13" t="n">
        <v>540</v>
      </c>
      <c r="B541" s="12" t="s">
        <v>22</v>
      </c>
      <c r="C541" s="13" t="s">
        <v>23</v>
      </c>
      <c r="D541" s="12" t="n">
        <v>24</v>
      </c>
      <c r="E541" s="14" t="n">
        <v>1749</v>
      </c>
      <c r="F541" s="14" t="s">
        <v>40</v>
      </c>
      <c r="G541" s="15" t="s">
        <v>327</v>
      </c>
      <c r="H541" s="15" t="s">
        <v>26</v>
      </c>
      <c r="I541" s="16" t="s">
        <v>50</v>
      </c>
      <c r="J541" s="17" t="n">
        <v>560</v>
      </c>
      <c r="K541" s="18" t="s">
        <v>28</v>
      </c>
      <c r="L541" s="17"/>
      <c r="M541" s="17" t="n">
        <v>3</v>
      </c>
      <c r="N541" s="19"/>
      <c r="O541" s="20" t="n">
        <f aca="false">L541+(0.05*M541)+(N541/240)</f>
        <v>0.15</v>
      </c>
      <c r="P541" s="21" t="n">
        <v>84</v>
      </c>
      <c r="Q541" s="21"/>
      <c r="R541" s="21"/>
      <c r="S541" s="22" t="n">
        <f aca="false">P541+(Q541*0.05)+(R541/240)</f>
        <v>84</v>
      </c>
      <c r="T541" s="22" t="n">
        <f aca="false">J541*O541</f>
        <v>84</v>
      </c>
      <c r="U541" s="22" t="n">
        <f aca="false">S541-T541</f>
        <v>0</v>
      </c>
      <c r="V541" s="23"/>
    </row>
    <row r="542" customFormat="false" ht="13.8" hidden="false" customHeight="false" outlineLevel="0" collapsed="false">
      <c r="A542" s="13" t="n">
        <v>541</v>
      </c>
      <c r="B542" s="12" t="s">
        <v>22</v>
      </c>
      <c r="C542" s="13" t="s">
        <v>23</v>
      </c>
      <c r="D542" s="12" t="n">
        <v>24</v>
      </c>
      <c r="E542" s="14" t="n">
        <v>1749</v>
      </c>
      <c r="F542" s="14" t="s">
        <v>40</v>
      </c>
      <c r="G542" s="15" t="s">
        <v>328</v>
      </c>
      <c r="H542" s="15" t="s">
        <v>26</v>
      </c>
      <c r="I542" s="16" t="s">
        <v>29</v>
      </c>
      <c r="J542" s="17" t="n">
        <v>15.5</v>
      </c>
      <c r="K542" s="18" t="s">
        <v>28</v>
      </c>
      <c r="L542" s="17" t="n">
        <v>7</v>
      </c>
      <c r="M542" s="17"/>
      <c r="N542" s="19"/>
      <c r="O542" s="20" t="n">
        <f aca="false">L542+(0.05*M542)+(N542/240)</f>
        <v>7</v>
      </c>
      <c r="P542" s="21" t="n">
        <v>108</v>
      </c>
      <c r="Q542" s="21" t="n">
        <v>10</v>
      </c>
      <c r="R542" s="21"/>
      <c r="S542" s="22" t="n">
        <f aca="false">P542+(Q542*0.05)+(R542/240)</f>
        <v>108.5</v>
      </c>
      <c r="T542" s="22" t="n">
        <f aca="false">J542*O542</f>
        <v>108.5</v>
      </c>
      <c r="U542" s="22" t="n">
        <f aca="false">S542-T542</f>
        <v>0</v>
      </c>
      <c r="V542" s="23"/>
    </row>
    <row r="543" customFormat="false" ht="13.8" hidden="false" customHeight="false" outlineLevel="0" collapsed="false">
      <c r="A543" s="13" t="n">
        <v>542</v>
      </c>
      <c r="B543" s="12" t="s">
        <v>22</v>
      </c>
      <c r="C543" s="13" t="s">
        <v>23</v>
      </c>
      <c r="D543" s="12" t="n">
        <v>24</v>
      </c>
      <c r="E543" s="14" t="n">
        <v>1749</v>
      </c>
      <c r="F543" s="14" t="s">
        <v>40</v>
      </c>
      <c r="G543" s="15" t="s">
        <v>328</v>
      </c>
      <c r="H543" s="15" t="s">
        <v>26</v>
      </c>
      <c r="I543" s="16" t="s">
        <v>50</v>
      </c>
      <c r="J543" s="17" t="n">
        <v>136</v>
      </c>
      <c r="K543" s="18" t="s">
        <v>28</v>
      </c>
      <c r="L543" s="17" t="n">
        <v>8</v>
      </c>
      <c r="M543" s="17"/>
      <c r="N543" s="19"/>
      <c r="O543" s="20" t="n">
        <f aca="false">L543+(0.05*M543)+(N543/240)</f>
        <v>8</v>
      </c>
      <c r="P543" s="21" t="n">
        <v>1088</v>
      </c>
      <c r="Q543" s="21"/>
      <c r="R543" s="21"/>
      <c r="S543" s="22" t="n">
        <f aca="false">P543+(Q543*0.05)+(R543/240)</f>
        <v>1088</v>
      </c>
      <c r="T543" s="22" t="n">
        <f aca="false">J543*O543</f>
        <v>1088</v>
      </c>
      <c r="U543" s="22" t="n">
        <f aca="false">S543-T543</f>
        <v>0</v>
      </c>
      <c r="V543" s="23"/>
    </row>
    <row r="544" customFormat="false" ht="13.8" hidden="false" customHeight="false" outlineLevel="0" collapsed="false">
      <c r="A544" s="13" t="n">
        <v>543</v>
      </c>
      <c r="B544" s="12" t="s">
        <v>22</v>
      </c>
      <c r="C544" s="13" t="s">
        <v>23</v>
      </c>
      <c r="D544" s="12" t="n">
        <v>24</v>
      </c>
      <c r="E544" s="14" t="n">
        <v>1749</v>
      </c>
      <c r="F544" s="14" t="s">
        <v>40</v>
      </c>
      <c r="G544" s="15" t="s">
        <v>321</v>
      </c>
      <c r="H544" s="15" t="s">
        <v>26</v>
      </c>
      <c r="I544" s="16" t="s">
        <v>29</v>
      </c>
      <c r="J544" s="17" t="n">
        <v>237</v>
      </c>
      <c r="K544" s="18" t="s">
        <v>83</v>
      </c>
      <c r="L544" s="17" t="n">
        <v>50</v>
      </c>
      <c r="M544" s="17"/>
      <c r="N544" s="19"/>
      <c r="O544" s="20" t="n">
        <f aca="false">L544+(0.05*M544)+(N544/240)</f>
        <v>50</v>
      </c>
      <c r="P544" s="21" t="n">
        <v>11850</v>
      </c>
      <c r="Q544" s="21"/>
      <c r="R544" s="21"/>
      <c r="S544" s="22" t="n">
        <f aca="false">P544+(Q544*0.05)+(R544/240)</f>
        <v>11850</v>
      </c>
      <c r="T544" s="22" t="n">
        <f aca="false">J544*O544</f>
        <v>11850</v>
      </c>
      <c r="U544" s="22" t="n">
        <f aca="false">S544-T544</f>
        <v>0</v>
      </c>
      <c r="V544" s="23"/>
    </row>
    <row r="545" customFormat="false" ht="13.8" hidden="false" customHeight="false" outlineLevel="0" collapsed="false">
      <c r="A545" s="13" t="n">
        <v>544</v>
      </c>
      <c r="B545" s="12" t="s">
        <v>22</v>
      </c>
      <c r="C545" s="13" t="s">
        <v>23</v>
      </c>
      <c r="D545" s="12" t="n">
        <v>24</v>
      </c>
      <c r="E545" s="14" t="n">
        <v>1749</v>
      </c>
      <c r="F545" s="14" t="s">
        <v>40</v>
      </c>
      <c r="G545" s="15" t="s">
        <v>321</v>
      </c>
      <c r="H545" s="15" t="s">
        <v>26</v>
      </c>
      <c r="I545" s="16" t="s">
        <v>29</v>
      </c>
      <c r="J545" s="17" t="n">
        <v>266</v>
      </c>
      <c r="K545" s="18" t="s">
        <v>92</v>
      </c>
      <c r="L545" s="17" t="n">
        <v>40</v>
      </c>
      <c r="M545" s="17"/>
      <c r="N545" s="19"/>
      <c r="O545" s="20" t="n">
        <f aca="false">L545+(0.05*M545)+(N545/240)</f>
        <v>40</v>
      </c>
      <c r="P545" s="21" t="n">
        <v>10640</v>
      </c>
      <c r="Q545" s="21"/>
      <c r="R545" s="21"/>
      <c r="S545" s="22" t="n">
        <f aca="false">P545+(Q545*0.05)+(R545/240)</f>
        <v>10640</v>
      </c>
      <c r="T545" s="22" t="n">
        <f aca="false">J545*O545</f>
        <v>10640</v>
      </c>
      <c r="U545" s="22" t="n">
        <f aca="false">S545-T545</f>
        <v>0</v>
      </c>
      <c r="V545" s="23"/>
    </row>
    <row r="546" customFormat="false" ht="14.2" hidden="false" customHeight="false" outlineLevel="0" collapsed="false">
      <c r="A546" s="13" t="n">
        <v>545</v>
      </c>
      <c r="B546" s="12" t="s">
        <v>22</v>
      </c>
      <c r="C546" s="13" t="s">
        <v>23</v>
      </c>
      <c r="D546" s="12" t="n">
        <v>24</v>
      </c>
      <c r="E546" s="14" t="n">
        <v>1749</v>
      </c>
      <c r="F546" s="14" t="s">
        <v>40</v>
      </c>
      <c r="G546" s="15" t="s">
        <v>321</v>
      </c>
      <c r="H546" s="15" t="s">
        <v>26</v>
      </c>
      <c r="I546" s="16" t="s">
        <v>32</v>
      </c>
      <c r="J546" s="17" t="n">
        <v>3</v>
      </c>
      <c r="K546" s="18" t="s">
        <v>329</v>
      </c>
      <c r="L546" s="17" t="n">
        <v>40</v>
      </c>
      <c r="M546" s="17"/>
      <c r="N546" s="19"/>
      <c r="O546" s="20" t="n">
        <f aca="false">L546+(0.05*M546)+(N546/240)</f>
        <v>40</v>
      </c>
      <c r="P546" s="21" t="n">
        <v>40</v>
      </c>
      <c r="Q546" s="21"/>
      <c r="R546" s="21"/>
      <c r="S546" s="22" t="n">
        <f aca="false">P546+(Q546*0.05)+(R546/240)</f>
        <v>40</v>
      </c>
      <c r="T546" s="22" t="n">
        <f aca="false">J546*O546</f>
        <v>120</v>
      </c>
      <c r="U546" s="22" t="n">
        <f aca="false">S546-T546</f>
        <v>-80</v>
      </c>
      <c r="V546" s="23" t="s">
        <v>31</v>
      </c>
    </row>
    <row r="547" customFormat="false" ht="13.8" hidden="false" customHeight="false" outlineLevel="0" collapsed="false">
      <c r="A547" s="13" t="n">
        <v>546</v>
      </c>
      <c r="B547" s="12" t="s">
        <v>22</v>
      </c>
      <c r="C547" s="13" t="s">
        <v>23</v>
      </c>
      <c r="D547" s="12" t="n">
        <v>24</v>
      </c>
      <c r="E547" s="14" t="n">
        <v>1749</v>
      </c>
      <c r="F547" s="14" t="s">
        <v>40</v>
      </c>
      <c r="G547" s="15" t="s">
        <v>330</v>
      </c>
      <c r="H547" s="15" t="s">
        <v>26</v>
      </c>
      <c r="I547" s="16" t="s">
        <v>29</v>
      </c>
      <c r="J547" s="17" t="n">
        <v>525</v>
      </c>
      <c r="K547" s="18" t="s">
        <v>28</v>
      </c>
      <c r="L547" s="17"/>
      <c r="M547" s="17" t="n">
        <v>40</v>
      </c>
      <c r="N547" s="19"/>
      <c r="O547" s="20" t="n">
        <f aca="false">L547+(0.05*M547)+(N547/240)</f>
        <v>2</v>
      </c>
      <c r="P547" s="21" t="n">
        <v>1050</v>
      </c>
      <c r="Q547" s="21"/>
      <c r="R547" s="21"/>
      <c r="S547" s="22" t="n">
        <f aca="false">P547+(Q547*0.05)+(R547/240)</f>
        <v>1050</v>
      </c>
      <c r="T547" s="22" t="n">
        <f aca="false">J547*O547</f>
        <v>1050</v>
      </c>
      <c r="U547" s="22" t="n">
        <f aca="false">S547-T547</f>
        <v>0</v>
      </c>
      <c r="V547" s="23"/>
    </row>
    <row r="548" customFormat="false" ht="14.2" hidden="false" customHeight="false" outlineLevel="0" collapsed="false">
      <c r="A548" s="13" t="n">
        <v>547</v>
      </c>
      <c r="B548" s="12" t="s">
        <v>22</v>
      </c>
      <c r="C548" s="13" t="s">
        <v>23</v>
      </c>
      <c r="D548" s="12" t="n">
        <v>24</v>
      </c>
      <c r="E548" s="14" t="n">
        <v>1749</v>
      </c>
      <c r="F548" s="14" t="s">
        <v>40</v>
      </c>
      <c r="G548" s="15" t="s">
        <v>324</v>
      </c>
      <c r="H548" s="15" t="s">
        <v>26</v>
      </c>
      <c r="I548" s="16" t="s">
        <v>27</v>
      </c>
      <c r="J548" s="17" t="n">
        <v>148875</v>
      </c>
      <c r="K548" s="18" t="s">
        <v>28</v>
      </c>
      <c r="L548" s="17"/>
      <c r="M548" s="17" t="n">
        <v>6</v>
      </c>
      <c r="N548" s="19" t="n">
        <v>6</v>
      </c>
      <c r="O548" s="20" t="n">
        <f aca="false">L548+(0.05*M548)+(N548/240)</f>
        <v>0.325</v>
      </c>
      <c r="P548" s="21" t="n">
        <v>48384</v>
      </c>
      <c r="Q548" s="21" t="n">
        <v>7</v>
      </c>
      <c r="R548" s="21"/>
      <c r="S548" s="22" t="n">
        <f aca="false">P548+(Q548*0.05)+(R548/240)</f>
        <v>48384.35</v>
      </c>
      <c r="T548" s="22" t="n">
        <f aca="false">J548*O548</f>
        <v>48384.375</v>
      </c>
      <c r="U548" s="22" t="n">
        <f aca="false">S548-T548</f>
        <v>-0.0250000000087311</v>
      </c>
      <c r="V548" s="23" t="s">
        <v>114</v>
      </c>
    </row>
    <row r="549" customFormat="false" ht="13.8" hidden="false" customHeight="false" outlineLevel="0" collapsed="false">
      <c r="A549" s="13" t="n">
        <v>548</v>
      </c>
      <c r="B549" s="12" t="s">
        <v>22</v>
      </c>
      <c r="C549" s="13" t="s">
        <v>23</v>
      </c>
      <c r="D549" s="12" t="n">
        <v>24</v>
      </c>
      <c r="E549" s="14" t="n">
        <v>1749</v>
      </c>
      <c r="F549" s="14" t="s">
        <v>40</v>
      </c>
      <c r="G549" s="15" t="s">
        <v>324</v>
      </c>
      <c r="H549" s="15" t="s">
        <v>26</v>
      </c>
      <c r="I549" s="16" t="s">
        <v>29</v>
      </c>
      <c r="J549" s="17" t="n">
        <v>1</v>
      </c>
      <c r="K549" s="18" t="s">
        <v>46</v>
      </c>
      <c r="L549" s="17" t="n">
        <v>2088</v>
      </c>
      <c r="M549" s="17" t="n">
        <v>8</v>
      </c>
      <c r="N549" s="19"/>
      <c r="O549" s="20" t="n">
        <f aca="false">L549+(0.05*M549)+(N549/240)</f>
        <v>2088.4</v>
      </c>
      <c r="P549" s="21" t="n">
        <v>2088</v>
      </c>
      <c r="Q549" s="21" t="n">
        <v>8</v>
      </c>
      <c r="R549" s="21"/>
      <c r="S549" s="22" t="n">
        <f aca="false">P549+(Q549*0.05)+(R549/240)</f>
        <v>2088.4</v>
      </c>
      <c r="T549" s="22" t="n">
        <f aca="false">J549*O549</f>
        <v>2088.4</v>
      </c>
      <c r="U549" s="22" t="n">
        <f aca="false">S549-T549</f>
        <v>0</v>
      </c>
      <c r="V549" s="23"/>
    </row>
    <row r="550" customFormat="false" ht="14.2" hidden="false" customHeight="false" outlineLevel="0" collapsed="false">
      <c r="A550" s="13" t="n">
        <v>549</v>
      </c>
      <c r="B550" s="12" t="s">
        <v>22</v>
      </c>
      <c r="C550" s="13" t="s">
        <v>23</v>
      </c>
      <c r="D550" s="12" t="n">
        <v>24</v>
      </c>
      <c r="E550" s="14" t="n">
        <v>1749</v>
      </c>
      <c r="F550" s="14" t="s">
        <v>40</v>
      </c>
      <c r="G550" s="15" t="s">
        <v>324</v>
      </c>
      <c r="H550" s="15" t="s">
        <v>26</v>
      </c>
      <c r="I550" s="16" t="s">
        <v>30</v>
      </c>
      <c r="J550" s="17" t="n">
        <v>140</v>
      </c>
      <c r="K550" s="18" t="s">
        <v>28</v>
      </c>
      <c r="L550" s="17"/>
      <c r="M550" s="17" t="n">
        <v>6</v>
      </c>
      <c r="N550" s="19"/>
      <c r="O550" s="20" t="n">
        <f aca="false">L550+(0.05*M550)+(N550/240)</f>
        <v>0.3</v>
      </c>
      <c r="P550" s="21" t="n">
        <v>40</v>
      </c>
      <c r="Q550" s="21"/>
      <c r="R550" s="21"/>
      <c r="S550" s="22" t="n">
        <f aca="false">P550+(Q550*0.05)+(R550/240)</f>
        <v>40</v>
      </c>
      <c r="T550" s="22" t="n">
        <f aca="false">J550*O550</f>
        <v>42</v>
      </c>
      <c r="U550" s="22" t="n">
        <f aca="false">S550-T550</f>
        <v>-2.00000000000001</v>
      </c>
      <c r="V550" s="23" t="s">
        <v>31</v>
      </c>
    </row>
    <row r="551" customFormat="false" ht="13.8" hidden="false" customHeight="false" outlineLevel="0" collapsed="false">
      <c r="A551" s="13" t="n">
        <v>550</v>
      </c>
      <c r="B551" s="12" t="s">
        <v>22</v>
      </c>
      <c r="C551" s="13" t="s">
        <v>23</v>
      </c>
      <c r="D551" s="12" t="n">
        <v>24</v>
      </c>
      <c r="E551" s="14" t="n">
        <v>1749</v>
      </c>
      <c r="F551" s="14" t="s">
        <v>40</v>
      </c>
      <c r="G551" s="15" t="s">
        <v>324</v>
      </c>
      <c r="H551" s="15" t="s">
        <v>26</v>
      </c>
      <c r="I551" s="16" t="s">
        <v>43</v>
      </c>
      <c r="J551" s="17" t="n">
        <v>350</v>
      </c>
      <c r="K551" s="18" t="s">
        <v>28</v>
      </c>
      <c r="L551" s="17"/>
      <c r="M551" s="17" t="n">
        <v>8</v>
      </c>
      <c r="N551" s="19"/>
      <c r="O551" s="20" t="n">
        <f aca="false">L551+(0.05*M551)+(N551/240)</f>
        <v>0.4</v>
      </c>
      <c r="P551" s="21" t="n">
        <v>140</v>
      </c>
      <c r="Q551" s="21"/>
      <c r="R551" s="21"/>
      <c r="S551" s="22" t="n">
        <f aca="false">P551+(Q551*0.05)+(R551/240)</f>
        <v>140</v>
      </c>
      <c r="T551" s="22" t="n">
        <f aca="false">J551*O551</f>
        <v>140</v>
      </c>
      <c r="U551" s="22" t="n">
        <f aca="false">S551-T551</f>
        <v>0</v>
      </c>
      <c r="V551" s="23"/>
    </row>
    <row r="552" customFormat="false" ht="13.8" hidden="false" customHeight="false" outlineLevel="0" collapsed="false">
      <c r="A552" s="13" t="n">
        <v>551</v>
      </c>
      <c r="B552" s="12" t="s">
        <v>22</v>
      </c>
      <c r="C552" s="13" t="s">
        <v>23</v>
      </c>
      <c r="D552" s="12" t="n">
        <v>24</v>
      </c>
      <c r="E552" s="14" t="n">
        <v>1749</v>
      </c>
      <c r="F552" s="14" t="s">
        <v>40</v>
      </c>
      <c r="G552" s="15" t="s">
        <v>324</v>
      </c>
      <c r="H552" s="15" t="s">
        <v>26</v>
      </c>
      <c r="I552" s="16" t="s">
        <v>32</v>
      </c>
      <c r="J552" s="17" t="n">
        <v>5720</v>
      </c>
      <c r="K552" s="18" t="s">
        <v>28</v>
      </c>
      <c r="L552" s="17"/>
      <c r="M552" s="17" t="n">
        <v>6</v>
      </c>
      <c r="N552" s="19"/>
      <c r="O552" s="20" t="n">
        <f aca="false">L552+(0.05*M552)+(N552/240)</f>
        <v>0.3</v>
      </c>
      <c r="P552" s="21" t="n">
        <v>1716</v>
      </c>
      <c r="Q552" s="21"/>
      <c r="R552" s="21"/>
      <c r="S552" s="22" t="n">
        <f aca="false">P552+(Q552*0.05)+(R552/240)</f>
        <v>1716</v>
      </c>
      <c r="T552" s="22" t="n">
        <f aca="false">J552*O552</f>
        <v>1716</v>
      </c>
      <c r="U552" s="22" t="n">
        <f aca="false">S552-T552</f>
        <v>0</v>
      </c>
      <c r="V552" s="23"/>
    </row>
    <row r="553" customFormat="false" ht="13.8" hidden="false" customHeight="false" outlineLevel="0" collapsed="false">
      <c r="A553" s="13" t="n">
        <v>552</v>
      </c>
      <c r="B553" s="12" t="s">
        <v>22</v>
      </c>
      <c r="C553" s="13" t="s">
        <v>23</v>
      </c>
      <c r="D553" s="12" t="n">
        <v>24</v>
      </c>
      <c r="E553" s="14" t="n">
        <v>1749</v>
      </c>
      <c r="F553" s="14" t="s">
        <v>40</v>
      </c>
      <c r="G553" s="15" t="s">
        <v>324</v>
      </c>
      <c r="H553" s="15" t="s">
        <v>26</v>
      </c>
      <c r="I553" s="16" t="s">
        <v>186</v>
      </c>
      <c r="J553" s="17" t="n">
        <v>130</v>
      </c>
      <c r="K553" s="18" t="s">
        <v>28</v>
      </c>
      <c r="L553" s="17"/>
      <c r="M553" s="17" t="n">
        <v>8</v>
      </c>
      <c r="N553" s="19"/>
      <c r="O553" s="20" t="n">
        <f aca="false">L553+(0.05*M553)+(N553/240)</f>
        <v>0.4</v>
      </c>
      <c r="P553" s="21" t="n">
        <v>52</v>
      </c>
      <c r="Q553" s="21"/>
      <c r="R553" s="21"/>
      <c r="S553" s="22" t="n">
        <f aca="false">P553+(Q553*0.05)+(R553/240)</f>
        <v>52</v>
      </c>
      <c r="T553" s="22" t="n">
        <f aca="false">J553*O553</f>
        <v>52</v>
      </c>
      <c r="U553" s="22" t="n">
        <f aca="false">S553-T553</f>
        <v>0</v>
      </c>
      <c r="V553" s="23"/>
    </row>
    <row r="554" customFormat="false" ht="13.8" hidden="false" customHeight="false" outlineLevel="0" collapsed="false">
      <c r="A554" s="13" t="n">
        <v>553</v>
      </c>
      <c r="B554" s="12" t="s">
        <v>22</v>
      </c>
      <c r="C554" s="13" t="s">
        <v>23</v>
      </c>
      <c r="D554" s="12" t="n">
        <v>25</v>
      </c>
      <c r="E554" s="14" t="n">
        <v>1749</v>
      </c>
      <c r="F554" s="14" t="s">
        <v>24</v>
      </c>
      <c r="G554" s="15" t="s">
        <v>331</v>
      </c>
      <c r="H554" s="15" t="s">
        <v>26</v>
      </c>
      <c r="I554" s="16" t="s">
        <v>29</v>
      </c>
      <c r="J554" s="17" t="n">
        <v>39</v>
      </c>
      <c r="K554" s="18" t="s">
        <v>35</v>
      </c>
      <c r="L554" s="17"/>
      <c r="M554" s="17" t="n">
        <v>50</v>
      </c>
      <c r="N554" s="19"/>
      <c r="O554" s="20" t="n">
        <f aca="false">L554+(0.05*M554)+(N554/240)</f>
        <v>2.5</v>
      </c>
      <c r="P554" s="21" t="n">
        <v>97</v>
      </c>
      <c r="Q554" s="21" t="n">
        <v>10</v>
      </c>
      <c r="R554" s="21"/>
      <c r="S554" s="22" t="n">
        <f aca="false">P554+(Q554*0.05)+(R554/240)</f>
        <v>97.5</v>
      </c>
      <c r="T554" s="22" t="n">
        <f aca="false">J554*O554</f>
        <v>97.5</v>
      </c>
      <c r="U554" s="22" t="n">
        <f aca="false">S554-T554</f>
        <v>0</v>
      </c>
      <c r="V554" s="23"/>
    </row>
    <row r="555" customFormat="false" ht="13.8" hidden="false" customHeight="false" outlineLevel="0" collapsed="false">
      <c r="A555" s="13" t="n">
        <v>554</v>
      </c>
      <c r="B555" s="12" t="s">
        <v>22</v>
      </c>
      <c r="C555" s="13" t="s">
        <v>23</v>
      </c>
      <c r="D555" s="12" t="n">
        <v>25</v>
      </c>
      <c r="E555" s="14" t="n">
        <v>1749</v>
      </c>
      <c r="F555" s="14" t="s">
        <v>24</v>
      </c>
      <c r="G555" s="15" t="s">
        <v>331</v>
      </c>
      <c r="H555" s="15" t="s">
        <v>26</v>
      </c>
      <c r="I555" s="16" t="s">
        <v>32</v>
      </c>
      <c r="J555" s="17" t="n">
        <v>3.5</v>
      </c>
      <c r="K555" s="18" t="s">
        <v>267</v>
      </c>
      <c r="L555" s="17"/>
      <c r="M555" s="17" t="n">
        <v>20</v>
      </c>
      <c r="N555" s="19"/>
      <c r="O555" s="20" t="n">
        <f aca="false">L555+(0.05*M555)+(N555/240)</f>
        <v>1</v>
      </c>
      <c r="P555" s="21" t="n">
        <v>3</v>
      </c>
      <c r="Q555" s="21" t="n">
        <v>10</v>
      </c>
      <c r="R555" s="21"/>
      <c r="S555" s="22" t="n">
        <f aca="false">P555+(Q555*0.05)+(R555/240)</f>
        <v>3.5</v>
      </c>
      <c r="T555" s="22" t="n">
        <f aca="false">J555*O555</f>
        <v>3.5</v>
      </c>
      <c r="U555" s="22" t="n">
        <f aca="false">S555-T555</f>
        <v>0</v>
      </c>
      <c r="V555" s="23"/>
    </row>
    <row r="556" customFormat="false" ht="13.8" hidden="false" customHeight="false" outlineLevel="0" collapsed="false">
      <c r="A556" s="13" t="n">
        <v>555</v>
      </c>
      <c r="B556" s="12" t="s">
        <v>22</v>
      </c>
      <c r="C556" s="13" t="s">
        <v>23</v>
      </c>
      <c r="D556" s="12" t="n">
        <v>25</v>
      </c>
      <c r="E556" s="14" t="n">
        <v>1749</v>
      </c>
      <c r="F556" s="14" t="s">
        <v>24</v>
      </c>
      <c r="G556" s="15" t="s">
        <v>332</v>
      </c>
      <c r="H556" s="15" t="s">
        <v>26</v>
      </c>
      <c r="I556" s="16" t="s">
        <v>29</v>
      </c>
      <c r="J556" s="17" t="n">
        <v>116300</v>
      </c>
      <c r="K556" s="18" t="s">
        <v>53</v>
      </c>
      <c r="L556" s="17" t="n">
        <v>0.02</v>
      </c>
      <c r="M556" s="17"/>
      <c r="N556" s="19"/>
      <c r="O556" s="20" t="n">
        <f aca="false">L556+(0.05*M556)+(N556/240)</f>
        <v>0.02</v>
      </c>
      <c r="P556" s="21" t="n">
        <v>2326</v>
      </c>
      <c r="Q556" s="21"/>
      <c r="R556" s="21"/>
      <c r="S556" s="22" t="n">
        <f aca="false">P556+(Q556*0.05)+(R556/240)</f>
        <v>2326</v>
      </c>
      <c r="T556" s="22" t="n">
        <f aca="false">J556*O556</f>
        <v>2326</v>
      </c>
      <c r="U556" s="22" t="n">
        <f aca="false">S556-T556</f>
        <v>0</v>
      </c>
      <c r="V556" s="23" t="s">
        <v>333</v>
      </c>
    </row>
    <row r="557" customFormat="false" ht="13.8" hidden="false" customHeight="false" outlineLevel="0" collapsed="false">
      <c r="A557" s="13" t="n">
        <v>556</v>
      </c>
      <c r="B557" s="12" t="s">
        <v>22</v>
      </c>
      <c r="C557" s="13" t="s">
        <v>23</v>
      </c>
      <c r="D557" s="12" t="n">
        <v>25</v>
      </c>
      <c r="E557" s="14" t="n">
        <v>1749</v>
      </c>
      <c r="F557" s="14" t="s">
        <v>40</v>
      </c>
      <c r="G557" s="15" t="s">
        <v>334</v>
      </c>
      <c r="H557" s="15" t="s">
        <v>26</v>
      </c>
      <c r="I557" s="16" t="s">
        <v>30</v>
      </c>
      <c r="J557" s="17" t="n">
        <v>14.5</v>
      </c>
      <c r="K557" s="18" t="s">
        <v>335</v>
      </c>
      <c r="L557" s="17" t="n">
        <v>6</v>
      </c>
      <c r="M557" s="17"/>
      <c r="N557" s="19"/>
      <c r="O557" s="20" t="n">
        <f aca="false">L557+(0.05*M557)+(N557/240)</f>
        <v>6</v>
      </c>
      <c r="P557" s="21" t="n">
        <v>87</v>
      </c>
      <c r="Q557" s="21"/>
      <c r="R557" s="21"/>
      <c r="S557" s="22" t="n">
        <f aca="false">P557+(Q557*0.05)+(R557/240)</f>
        <v>87</v>
      </c>
      <c r="T557" s="22" t="n">
        <f aca="false">J557*O557</f>
        <v>87</v>
      </c>
      <c r="U557" s="22" t="n">
        <f aca="false">S557-T557</f>
        <v>0</v>
      </c>
      <c r="V557" s="23"/>
    </row>
    <row r="558" customFormat="false" ht="13.8" hidden="false" customHeight="false" outlineLevel="0" collapsed="false">
      <c r="A558" s="13" t="n">
        <v>557</v>
      </c>
      <c r="B558" s="12" t="s">
        <v>22</v>
      </c>
      <c r="C558" s="13" t="s">
        <v>23</v>
      </c>
      <c r="D558" s="12" t="n">
        <v>25</v>
      </c>
      <c r="E558" s="14" t="n">
        <v>1749</v>
      </c>
      <c r="F558" s="14" t="s">
        <v>40</v>
      </c>
      <c r="G558" s="15" t="s">
        <v>336</v>
      </c>
      <c r="H558" s="15" t="s">
        <v>26</v>
      </c>
      <c r="I558" s="16" t="s">
        <v>27</v>
      </c>
      <c r="J558" s="17" t="n">
        <v>1435</v>
      </c>
      <c r="K558" s="18" t="s">
        <v>28</v>
      </c>
      <c r="L558" s="17"/>
      <c r="M558" s="17" t="n">
        <v>6</v>
      </c>
      <c r="N558" s="19"/>
      <c r="O558" s="20" t="n">
        <f aca="false">L558+(0.05*M558)+(N558/240)</f>
        <v>0.3</v>
      </c>
      <c r="P558" s="21" t="n">
        <v>430</v>
      </c>
      <c r="Q558" s="21" t="n">
        <v>10</v>
      </c>
      <c r="R558" s="21"/>
      <c r="S558" s="22" t="n">
        <f aca="false">P558+(Q558*0.05)+(R558/240)</f>
        <v>430.5</v>
      </c>
      <c r="T558" s="22" t="n">
        <f aca="false">J558*O558</f>
        <v>430.5</v>
      </c>
      <c r="U558" s="22" t="n">
        <f aca="false">S558-T558</f>
        <v>0</v>
      </c>
      <c r="V558" s="23"/>
    </row>
    <row r="559" customFormat="false" ht="13.8" hidden="false" customHeight="false" outlineLevel="0" collapsed="false">
      <c r="A559" s="13" t="n">
        <v>558</v>
      </c>
      <c r="B559" s="12" t="s">
        <v>22</v>
      </c>
      <c r="C559" s="13" t="s">
        <v>23</v>
      </c>
      <c r="D559" s="12" t="n">
        <v>25</v>
      </c>
      <c r="E559" s="14" t="n">
        <v>1749</v>
      </c>
      <c r="F559" s="14" t="s">
        <v>40</v>
      </c>
      <c r="G559" s="15" t="s">
        <v>336</v>
      </c>
      <c r="H559" s="15" t="s">
        <v>26</v>
      </c>
      <c r="I559" s="16" t="s">
        <v>29</v>
      </c>
      <c r="J559" s="17" t="n">
        <v>779</v>
      </c>
      <c r="K559" s="18" t="s">
        <v>28</v>
      </c>
      <c r="L559" s="17"/>
      <c r="M559" s="17" t="n">
        <v>5</v>
      </c>
      <c r="N559" s="19"/>
      <c r="O559" s="20" t="n">
        <f aca="false">L559+(0.05*M559)+(N559/240)</f>
        <v>0.25</v>
      </c>
      <c r="P559" s="21" t="n">
        <v>194</v>
      </c>
      <c r="Q559" s="21" t="n">
        <v>15</v>
      </c>
      <c r="R559" s="21"/>
      <c r="S559" s="22" t="n">
        <f aca="false">P559+(Q559*0.05)+(R559/240)</f>
        <v>194.75</v>
      </c>
      <c r="T559" s="22" t="n">
        <f aca="false">J559*O559</f>
        <v>194.75</v>
      </c>
      <c r="U559" s="22" t="n">
        <f aca="false">S559-T559</f>
        <v>0</v>
      </c>
      <c r="V559" s="23"/>
    </row>
    <row r="560" customFormat="false" ht="13.8" hidden="false" customHeight="false" outlineLevel="0" collapsed="false">
      <c r="A560" s="13" t="n">
        <v>559</v>
      </c>
      <c r="B560" s="12" t="s">
        <v>22</v>
      </c>
      <c r="C560" s="13" t="s">
        <v>23</v>
      </c>
      <c r="D560" s="12" t="n">
        <v>25</v>
      </c>
      <c r="E560" s="14" t="n">
        <v>1749</v>
      </c>
      <c r="F560" s="14" t="s">
        <v>40</v>
      </c>
      <c r="G560" s="15" t="s">
        <v>336</v>
      </c>
      <c r="H560" s="15" t="s">
        <v>26</v>
      </c>
      <c r="I560" s="16" t="s">
        <v>32</v>
      </c>
      <c r="J560" s="17" t="n">
        <v>150</v>
      </c>
      <c r="K560" s="18" t="s">
        <v>28</v>
      </c>
      <c r="L560" s="17"/>
      <c r="M560" s="17" t="n">
        <v>4</v>
      </c>
      <c r="N560" s="19"/>
      <c r="O560" s="20" t="n">
        <f aca="false">L560+(0.05*M560)+(N560/240)</f>
        <v>0.2</v>
      </c>
      <c r="P560" s="21" t="n">
        <v>30</v>
      </c>
      <c r="Q560" s="21"/>
      <c r="R560" s="21"/>
      <c r="S560" s="22" t="n">
        <f aca="false">P560+(Q560*0.05)+(R560/240)</f>
        <v>30</v>
      </c>
      <c r="T560" s="22" t="n">
        <f aca="false">J560*O560</f>
        <v>30</v>
      </c>
      <c r="U560" s="22" t="n">
        <f aca="false">S560-T560</f>
        <v>0</v>
      </c>
      <c r="V560" s="23"/>
    </row>
    <row r="561" customFormat="false" ht="13.8" hidden="false" customHeight="false" outlineLevel="0" collapsed="false">
      <c r="A561" s="13" t="n">
        <v>560</v>
      </c>
      <c r="B561" s="12" t="s">
        <v>22</v>
      </c>
      <c r="C561" s="13" t="s">
        <v>23</v>
      </c>
      <c r="D561" s="12" t="n">
        <v>25</v>
      </c>
      <c r="E561" s="14" t="n">
        <v>1749</v>
      </c>
      <c r="F561" s="14" t="s">
        <v>40</v>
      </c>
      <c r="G561" s="15" t="s">
        <v>336</v>
      </c>
      <c r="H561" s="15" t="s">
        <v>26</v>
      </c>
      <c r="I561" s="16" t="s">
        <v>50</v>
      </c>
      <c r="J561" s="17" t="n">
        <v>4085</v>
      </c>
      <c r="K561" s="18" t="s">
        <v>28</v>
      </c>
      <c r="L561" s="17"/>
      <c r="M561" s="17" t="n">
        <v>4</v>
      </c>
      <c r="N561" s="19"/>
      <c r="O561" s="20" t="n">
        <f aca="false">L561+(0.05*M561)+(N561/240)</f>
        <v>0.2</v>
      </c>
      <c r="P561" s="21" t="n">
        <v>817</v>
      </c>
      <c r="Q561" s="21"/>
      <c r="R561" s="21"/>
      <c r="S561" s="22" t="n">
        <f aca="false">P561+(Q561*0.05)+(R561/240)</f>
        <v>817</v>
      </c>
      <c r="T561" s="22" t="n">
        <f aca="false">J561*O561</f>
        <v>817</v>
      </c>
      <c r="U561" s="22" t="n">
        <f aca="false">S561-T561</f>
        <v>0</v>
      </c>
      <c r="V561" s="23"/>
    </row>
    <row r="562" customFormat="false" ht="13.8" hidden="false" customHeight="false" outlineLevel="0" collapsed="false">
      <c r="A562" s="13" t="n">
        <v>561</v>
      </c>
      <c r="B562" s="12" t="s">
        <v>22</v>
      </c>
      <c r="C562" s="13" t="s">
        <v>23</v>
      </c>
      <c r="D562" s="12" t="n">
        <v>25</v>
      </c>
      <c r="E562" s="14" t="n">
        <v>1749</v>
      </c>
      <c r="F562" s="14" t="s">
        <v>40</v>
      </c>
      <c r="G562" s="15" t="s">
        <v>331</v>
      </c>
      <c r="H562" s="15" t="s">
        <v>26</v>
      </c>
      <c r="I562" s="16" t="s">
        <v>32</v>
      </c>
      <c r="J562" s="17" t="n">
        <v>2</v>
      </c>
      <c r="K562" s="18" t="s">
        <v>35</v>
      </c>
      <c r="L562" s="17"/>
      <c r="M562" s="17" t="n">
        <v>10</v>
      </c>
      <c r="N562" s="19"/>
      <c r="O562" s="20" t="n">
        <f aca="false">L562+(0.05*M562)+(N562/240)</f>
        <v>0.5</v>
      </c>
      <c r="P562" s="21" t="n">
        <v>1</v>
      </c>
      <c r="Q562" s="21"/>
      <c r="R562" s="21"/>
      <c r="S562" s="22" t="n">
        <f aca="false">P562+(Q562*0.05)+(R562/240)</f>
        <v>1</v>
      </c>
      <c r="T562" s="22" t="n">
        <f aca="false">J562*O562</f>
        <v>1</v>
      </c>
      <c r="U562" s="22" t="n">
        <f aca="false">S562-T562</f>
        <v>0</v>
      </c>
      <c r="V562" s="23"/>
    </row>
    <row r="563" customFormat="false" ht="13.8" hidden="false" customHeight="false" outlineLevel="0" collapsed="false">
      <c r="A563" s="13" t="n">
        <v>562</v>
      </c>
      <c r="B563" s="12" t="s">
        <v>22</v>
      </c>
      <c r="C563" s="13" t="s">
        <v>23</v>
      </c>
      <c r="D563" s="12" t="n">
        <v>25</v>
      </c>
      <c r="E563" s="14" t="n">
        <v>1749</v>
      </c>
      <c r="F563" s="14" t="s">
        <v>40</v>
      </c>
      <c r="G563" s="15" t="s">
        <v>337</v>
      </c>
      <c r="H563" s="15" t="s">
        <v>26</v>
      </c>
      <c r="I563" s="16" t="s">
        <v>27</v>
      </c>
      <c r="J563" s="17" t="n">
        <v>8850</v>
      </c>
      <c r="K563" s="18" t="s">
        <v>28</v>
      </c>
      <c r="L563" s="17"/>
      <c r="M563" s="17" t="n">
        <v>20</v>
      </c>
      <c r="N563" s="19"/>
      <c r="O563" s="20" t="n">
        <f aca="false">L563+(0.05*M563)+(N563/240)</f>
        <v>1</v>
      </c>
      <c r="P563" s="21" t="n">
        <v>8850</v>
      </c>
      <c r="Q563" s="21"/>
      <c r="R563" s="21"/>
      <c r="S563" s="22" t="n">
        <f aca="false">P563+(Q563*0.05)+(R563/240)</f>
        <v>8850</v>
      </c>
      <c r="T563" s="22" t="n">
        <f aca="false">J563*O563</f>
        <v>8850</v>
      </c>
      <c r="U563" s="22" t="n">
        <f aca="false">S563-T563</f>
        <v>0</v>
      </c>
      <c r="V563" s="23"/>
    </row>
    <row r="564" customFormat="false" ht="13.8" hidden="false" customHeight="false" outlineLevel="0" collapsed="false">
      <c r="A564" s="13" t="n">
        <v>563</v>
      </c>
      <c r="B564" s="12" t="s">
        <v>22</v>
      </c>
      <c r="C564" s="13" t="s">
        <v>23</v>
      </c>
      <c r="D564" s="12" t="n">
        <v>25</v>
      </c>
      <c r="E564" s="14" t="n">
        <v>1749</v>
      </c>
      <c r="F564" s="14" t="s">
        <v>40</v>
      </c>
      <c r="G564" s="15" t="s">
        <v>337</v>
      </c>
      <c r="H564" s="15" t="s">
        <v>26</v>
      </c>
      <c r="I564" s="16" t="s">
        <v>32</v>
      </c>
      <c r="J564" s="17" t="n">
        <v>950</v>
      </c>
      <c r="K564" s="18" t="s">
        <v>28</v>
      </c>
      <c r="L564" s="17"/>
      <c r="M564" s="17" t="n">
        <v>40</v>
      </c>
      <c r="N564" s="19"/>
      <c r="O564" s="20" t="n">
        <f aca="false">L564+(0.05*M564)+(N564/240)</f>
        <v>2</v>
      </c>
      <c r="P564" s="21" t="n">
        <v>1900</v>
      </c>
      <c r="Q564" s="21"/>
      <c r="R564" s="21"/>
      <c r="S564" s="22" t="n">
        <f aca="false">P564+(Q564*0.05)+(R564/240)</f>
        <v>1900</v>
      </c>
      <c r="T564" s="22" t="n">
        <f aca="false">J564*O564</f>
        <v>1900</v>
      </c>
      <c r="U564" s="22" t="n">
        <f aca="false">S564-T564</f>
        <v>0</v>
      </c>
      <c r="V564" s="23"/>
    </row>
    <row r="565" customFormat="false" ht="13.8" hidden="false" customHeight="false" outlineLevel="0" collapsed="false">
      <c r="A565" s="13" t="n">
        <v>564</v>
      </c>
      <c r="B565" s="12" t="s">
        <v>22</v>
      </c>
      <c r="C565" s="13" t="s">
        <v>23</v>
      </c>
      <c r="D565" s="12" t="n">
        <v>25</v>
      </c>
      <c r="E565" s="14" t="n">
        <v>1749</v>
      </c>
      <c r="F565" s="14" t="s">
        <v>40</v>
      </c>
      <c r="G565" s="15" t="s">
        <v>338</v>
      </c>
      <c r="H565" s="15" t="s">
        <v>26</v>
      </c>
      <c r="I565" s="16" t="s">
        <v>29</v>
      </c>
      <c r="J565" s="17" t="n">
        <v>2.5</v>
      </c>
      <c r="K565" s="18" t="s">
        <v>28</v>
      </c>
      <c r="L565" s="17" t="n">
        <v>88</v>
      </c>
      <c r="M565" s="17"/>
      <c r="N565" s="19"/>
      <c r="O565" s="20" t="n">
        <f aca="false">L565+(0.05*M565)+(N565/240)</f>
        <v>88</v>
      </c>
      <c r="P565" s="21" t="n">
        <v>220</v>
      </c>
      <c r="Q565" s="21"/>
      <c r="R565" s="21"/>
      <c r="S565" s="22" t="n">
        <f aca="false">P565+(Q565*0.05)+(R565/240)</f>
        <v>220</v>
      </c>
      <c r="T565" s="22" t="n">
        <f aca="false">J565*O565</f>
        <v>220</v>
      </c>
      <c r="U565" s="22" t="n">
        <f aca="false">S565-T565</f>
        <v>0</v>
      </c>
      <c r="V565" s="23"/>
    </row>
    <row r="566" customFormat="false" ht="13.8" hidden="false" customHeight="false" outlineLevel="0" collapsed="false">
      <c r="A566" s="13" t="n">
        <v>565</v>
      </c>
      <c r="B566" s="12" t="s">
        <v>22</v>
      </c>
      <c r="C566" s="13" t="s">
        <v>23</v>
      </c>
      <c r="D566" s="12" t="n">
        <v>25</v>
      </c>
      <c r="E566" s="14" t="n">
        <v>1749</v>
      </c>
      <c r="F566" s="14" t="s">
        <v>40</v>
      </c>
      <c r="G566" s="15" t="s">
        <v>339</v>
      </c>
      <c r="H566" s="15" t="s">
        <v>26</v>
      </c>
      <c r="I566" s="16" t="s">
        <v>27</v>
      </c>
      <c r="J566" s="17" t="n">
        <v>7</v>
      </c>
      <c r="K566" s="18" t="s">
        <v>28</v>
      </c>
      <c r="L566" s="17" t="n">
        <v>160</v>
      </c>
      <c r="M566" s="17"/>
      <c r="N566" s="19"/>
      <c r="O566" s="20" t="n">
        <f aca="false">L566+(0.05*M566)+(N566/240)</f>
        <v>160</v>
      </c>
      <c r="P566" s="21" t="n">
        <v>1120</v>
      </c>
      <c r="Q566" s="21"/>
      <c r="R566" s="21"/>
      <c r="S566" s="22" t="n">
        <f aca="false">P566+(Q566*0.05)+(R566/240)</f>
        <v>1120</v>
      </c>
      <c r="T566" s="22" t="n">
        <f aca="false">J566*O566</f>
        <v>1120</v>
      </c>
      <c r="U566" s="22" t="n">
        <f aca="false">S566-T566</f>
        <v>0</v>
      </c>
      <c r="V566" s="23"/>
    </row>
    <row r="567" customFormat="false" ht="14.2" hidden="false" customHeight="false" outlineLevel="0" collapsed="false">
      <c r="A567" s="13" t="n">
        <v>566</v>
      </c>
      <c r="B567" s="12" t="s">
        <v>22</v>
      </c>
      <c r="C567" s="13" t="s">
        <v>23</v>
      </c>
      <c r="D567" s="12" t="n">
        <v>25</v>
      </c>
      <c r="E567" s="14" t="n">
        <v>1749</v>
      </c>
      <c r="F567" s="14" t="s">
        <v>40</v>
      </c>
      <c r="G567" s="15" t="s">
        <v>339</v>
      </c>
      <c r="H567" s="15" t="s">
        <v>26</v>
      </c>
      <c r="I567" s="16" t="s">
        <v>29</v>
      </c>
      <c r="J567" s="17" t="n">
        <f aca="false">69+(1/16)*9</f>
        <v>69.5625</v>
      </c>
      <c r="K567" s="18" t="s">
        <v>28</v>
      </c>
      <c r="L567" s="17" t="n">
        <v>128</v>
      </c>
      <c r="M567" s="17"/>
      <c r="N567" s="19"/>
      <c r="O567" s="20" t="n">
        <f aca="false">L567+(0.05*M567)+(N567/240)</f>
        <v>128</v>
      </c>
      <c r="P567" s="21" t="n">
        <v>8904</v>
      </c>
      <c r="Q567" s="21" t="n">
        <v>14</v>
      </c>
      <c r="R567" s="21"/>
      <c r="S567" s="22" t="n">
        <f aca="false">P567+(Q567*0.05)+(R567/240)</f>
        <v>8904.7</v>
      </c>
      <c r="T567" s="22" t="n">
        <f aca="false">J567*O567</f>
        <v>8904</v>
      </c>
      <c r="U567" s="22" t="n">
        <f aca="false">S567-T567</f>
        <v>0.700000000000728</v>
      </c>
      <c r="V567" s="23" t="s">
        <v>340</v>
      </c>
    </row>
    <row r="568" customFormat="false" ht="13.8" hidden="false" customHeight="false" outlineLevel="0" collapsed="false">
      <c r="A568" s="13" t="n">
        <v>567</v>
      </c>
      <c r="B568" s="12" t="s">
        <v>22</v>
      </c>
      <c r="C568" s="13" t="s">
        <v>23</v>
      </c>
      <c r="D568" s="12" t="n">
        <v>25</v>
      </c>
      <c r="E568" s="14" t="n">
        <v>1749</v>
      </c>
      <c r="F568" s="14" t="s">
        <v>40</v>
      </c>
      <c r="G568" s="15" t="s">
        <v>341</v>
      </c>
      <c r="H568" s="15" t="s">
        <v>26</v>
      </c>
      <c r="I568" s="16" t="s">
        <v>29</v>
      </c>
      <c r="J568" s="17" t="n">
        <f aca="false">265+(1/16)*2</f>
        <v>265.125</v>
      </c>
      <c r="K568" s="18" t="s">
        <v>28</v>
      </c>
      <c r="L568" s="17" t="n">
        <v>20</v>
      </c>
      <c r="M568" s="17"/>
      <c r="N568" s="19"/>
      <c r="O568" s="20" t="n">
        <f aca="false">L568+(0.05*M568)+(N568/240)</f>
        <v>20</v>
      </c>
      <c r="P568" s="21" t="n">
        <v>5302</v>
      </c>
      <c r="Q568" s="21" t="n">
        <v>10</v>
      </c>
      <c r="R568" s="21"/>
      <c r="S568" s="22" t="n">
        <f aca="false">P568+(Q568*0.05)+(R568/240)</f>
        <v>5302.5</v>
      </c>
      <c r="T568" s="22" t="n">
        <f aca="false">J568*O568</f>
        <v>5302.5</v>
      </c>
      <c r="U568" s="22" t="n">
        <f aca="false">S568-T568</f>
        <v>0</v>
      </c>
      <c r="V568" s="23" t="s">
        <v>342</v>
      </c>
    </row>
    <row r="569" customFormat="false" ht="13.8" hidden="false" customHeight="false" outlineLevel="0" collapsed="false">
      <c r="A569" s="13" t="n">
        <v>568</v>
      </c>
      <c r="B569" s="12" t="s">
        <v>22</v>
      </c>
      <c r="C569" s="13" t="s">
        <v>23</v>
      </c>
      <c r="D569" s="12" t="n">
        <v>25</v>
      </c>
      <c r="E569" s="14" t="n">
        <v>1749</v>
      </c>
      <c r="F569" s="14" t="s">
        <v>40</v>
      </c>
      <c r="G569" s="15" t="s">
        <v>343</v>
      </c>
      <c r="H569" s="15" t="s">
        <v>26</v>
      </c>
      <c r="I569" s="16" t="s">
        <v>29</v>
      </c>
      <c r="J569" s="17" t="n">
        <f aca="false">29+(1/16)*13</f>
        <v>29.8125</v>
      </c>
      <c r="K569" s="18" t="s">
        <v>28</v>
      </c>
      <c r="L569" s="17" t="n">
        <v>96</v>
      </c>
      <c r="M569" s="17"/>
      <c r="N569" s="19"/>
      <c r="O569" s="20" t="n">
        <f aca="false">L569+(0.05*M569)+(N569/240)</f>
        <v>96</v>
      </c>
      <c r="P569" s="21" t="n">
        <v>2862</v>
      </c>
      <c r="Q569" s="21"/>
      <c r="R569" s="21"/>
      <c r="S569" s="22" t="n">
        <f aca="false">P569+(Q569*0.05)+(R569/240)</f>
        <v>2862</v>
      </c>
      <c r="T569" s="22" t="n">
        <f aca="false">J569*O569</f>
        <v>2862</v>
      </c>
      <c r="U569" s="22" t="n">
        <f aca="false">S569-T569</f>
        <v>0</v>
      </c>
      <c r="V569" s="23"/>
    </row>
    <row r="570" customFormat="false" ht="13.8" hidden="false" customHeight="false" outlineLevel="0" collapsed="false">
      <c r="A570" s="13" t="n">
        <v>569</v>
      </c>
      <c r="B570" s="12" t="s">
        <v>22</v>
      </c>
      <c r="C570" s="13" t="s">
        <v>23</v>
      </c>
      <c r="D570" s="12" t="n">
        <v>25</v>
      </c>
      <c r="E570" s="14" t="n">
        <v>1749</v>
      </c>
      <c r="F570" s="14" t="s">
        <v>40</v>
      </c>
      <c r="G570" s="15" t="s">
        <v>344</v>
      </c>
      <c r="H570" s="15" t="s">
        <v>26</v>
      </c>
      <c r="I570" s="16" t="s">
        <v>29</v>
      </c>
      <c r="J570" s="17" t="n">
        <v>14.5</v>
      </c>
      <c r="K570" s="18" t="s">
        <v>28</v>
      </c>
      <c r="L570" s="17" t="n">
        <v>12</v>
      </c>
      <c r="M570" s="17"/>
      <c r="N570" s="19"/>
      <c r="O570" s="20" t="n">
        <f aca="false">L570+(0.05*M570)+(N570/240)</f>
        <v>12</v>
      </c>
      <c r="P570" s="21" t="n">
        <v>174</v>
      </c>
      <c r="Q570" s="21"/>
      <c r="R570" s="21"/>
      <c r="S570" s="22" t="n">
        <f aca="false">P570+(Q570*0.05)+(R570/240)</f>
        <v>174</v>
      </c>
      <c r="T570" s="22" t="n">
        <f aca="false">J570*O570</f>
        <v>174</v>
      </c>
      <c r="U570" s="22" t="n">
        <f aca="false">S570-T570</f>
        <v>0</v>
      </c>
      <c r="V570" s="23"/>
    </row>
    <row r="571" customFormat="false" ht="13.8" hidden="false" customHeight="false" outlineLevel="0" collapsed="false">
      <c r="A571" s="13" t="n">
        <v>570</v>
      </c>
      <c r="B571" s="12" t="s">
        <v>22</v>
      </c>
      <c r="C571" s="13" t="s">
        <v>23</v>
      </c>
      <c r="D571" s="12" t="n">
        <v>25</v>
      </c>
      <c r="E571" s="14" t="n">
        <v>1749</v>
      </c>
      <c r="F571" s="14" t="s">
        <v>40</v>
      </c>
      <c r="G571" s="15" t="s">
        <v>345</v>
      </c>
      <c r="H571" s="15" t="s">
        <v>26</v>
      </c>
      <c r="I571" s="16" t="s">
        <v>29</v>
      </c>
      <c r="J571" s="17" t="n">
        <v>11.5</v>
      </c>
      <c r="K571" s="18" t="s">
        <v>28</v>
      </c>
      <c r="L571" s="17" t="n">
        <v>8</v>
      </c>
      <c r="M571" s="17"/>
      <c r="N571" s="19"/>
      <c r="O571" s="20" t="n">
        <f aca="false">L571+(0.05*M571)+(N571/240)</f>
        <v>8</v>
      </c>
      <c r="P571" s="21" t="n">
        <v>92</v>
      </c>
      <c r="Q571" s="21"/>
      <c r="R571" s="21"/>
      <c r="S571" s="22" t="n">
        <f aca="false">P571+(Q571*0.05)+(R571/240)</f>
        <v>92</v>
      </c>
      <c r="T571" s="22" t="n">
        <f aca="false">J571*O571</f>
        <v>92</v>
      </c>
      <c r="U571" s="22" t="n">
        <f aca="false">S571-T571</f>
        <v>0</v>
      </c>
      <c r="V571" s="23"/>
    </row>
    <row r="572" customFormat="false" ht="13.8" hidden="false" customHeight="false" outlineLevel="0" collapsed="false">
      <c r="A572" s="13" t="n">
        <v>571</v>
      </c>
      <c r="B572" s="12" t="s">
        <v>22</v>
      </c>
      <c r="C572" s="13" t="s">
        <v>23</v>
      </c>
      <c r="D572" s="12" t="n">
        <v>26</v>
      </c>
      <c r="E572" s="14" t="n">
        <v>1749</v>
      </c>
      <c r="F572" s="14" t="s">
        <v>24</v>
      </c>
      <c r="G572" s="15" t="s">
        <v>346</v>
      </c>
      <c r="H572" s="15" t="s">
        <v>26</v>
      </c>
      <c r="I572" s="16" t="s">
        <v>30</v>
      </c>
      <c r="J572" s="17" t="n">
        <v>3</v>
      </c>
      <c r="K572" s="18" t="s">
        <v>28</v>
      </c>
      <c r="L572" s="17" t="n">
        <v>10</v>
      </c>
      <c r="M572" s="17"/>
      <c r="N572" s="19"/>
      <c r="O572" s="20" t="n">
        <f aca="false">L572+(0.05*M572)+(N572/240)</f>
        <v>10</v>
      </c>
      <c r="P572" s="21" t="n">
        <v>30</v>
      </c>
      <c r="Q572" s="21"/>
      <c r="R572" s="21"/>
      <c r="S572" s="22" t="n">
        <f aca="false">P572+(Q572*0.05)+(R572/240)</f>
        <v>30</v>
      </c>
      <c r="T572" s="22" t="n">
        <f aca="false">J572*O572</f>
        <v>30</v>
      </c>
      <c r="U572" s="22" t="n">
        <f aca="false">S572-T572</f>
        <v>0</v>
      </c>
      <c r="V572" s="23"/>
    </row>
    <row r="573" customFormat="false" ht="13.8" hidden="false" customHeight="false" outlineLevel="0" collapsed="false">
      <c r="A573" s="13" t="n">
        <v>572</v>
      </c>
      <c r="B573" s="12" t="s">
        <v>22</v>
      </c>
      <c r="C573" s="13" t="s">
        <v>23</v>
      </c>
      <c r="D573" s="12" t="n">
        <v>26</v>
      </c>
      <c r="E573" s="14" t="n">
        <v>1749</v>
      </c>
      <c r="F573" s="14" t="s">
        <v>24</v>
      </c>
      <c r="G573" s="15" t="s">
        <v>347</v>
      </c>
      <c r="H573" s="15" t="s">
        <v>26</v>
      </c>
      <c r="I573" s="16" t="s">
        <v>30</v>
      </c>
      <c r="J573" s="17" t="n">
        <v>200</v>
      </c>
      <c r="K573" s="18" t="s">
        <v>35</v>
      </c>
      <c r="L573" s="17"/>
      <c r="M573" s="17" t="n">
        <v>20</v>
      </c>
      <c r="N573" s="19"/>
      <c r="O573" s="20" t="n">
        <f aca="false">L573+(0.05*M573)+(N573/240)</f>
        <v>1</v>
      </c>
      <c r="P573" s="21" t="n">
        <v>200</v>
      </c>
      <c r="Q573" s="21"/>
      <c r="R573" s="21"/>
      <c r="S573" s="22" t="n">
        <f aca="false">P573+(Q573*0.05)+(R573/240)</f>
        <v>200</v>
      </c>
      <c r="T573" s="22" t="n">
        <f aca="false">J573*O573</f>
        <v>200</v>
      </c>
      <c r="U573" s="22" t="n">
        <f aca="false">S573-T573</f>
        <v>0</v>
      </c>
      <c r="V573" s="23"/>
    </row>
    <row r="574" customFormat="false" ht="14.2" hidden="false" customHeight="false" outlineLevel="0" collapsed="false">
      <c r="A574" s="13" t="n">
        <v>573</v>
      </c>
      <c r="B574" s="12" t="s">
        <v>22</v>
      </c>
      <c r="C574" s="13" t="s">
        <v>23</v>
      </c>
      <c r="D574" s="12" t="n">
        <v>26</v>
      </c>
      <c r="E574" s="14" t="n">
        <v>1749</v>
      </c>
      <c r="F574" s="14" t="s">
        <v>24</v>
      </c>
      <c r="G574" s="15" t="s">
        <v>348</v>
      </c>
      <c r="H574" s="15" t="s">
        <v>26</v>
      </c>
      <c r="I574" s="16" t="s">
        <v>29</v>
      </c>
      <c r="J574" s="17" t="n">
        <v>47</v>
      </c>
      <c r="K574" s="18" t="s">
        <v>28</v>
      </c>
      <c r="L574" s="17"/>
      <c r="M574" s="17" t="n">
        <v>6</v>
      </c>
      <c r="N574" s="19"/>
      <c r="O574" s="20" t="n">
        <f aca="false">L574+(0.05*M574)+(N574/240)</f>
        <v>0.3</v>
      </c>
      <c r="P574" s="21" t="n">
        <v>13</v>
      </c>
      <c r="Q574" s="21" t="n">
        <v>2</v>
      </c>
      <c r="R574" s="21"/>
      <c r="S574" s="22" t="n">
        <f aca="false">P574+(Q574*0.05)+(R574/240)</f>
        <v>13.1</v>
      </c>
      <c r="T574" s="22" t="n">
        <f aca="false">J574*O574</f>
        <v>14.1</v>
      </c>
      <c r="U574" s="22" t="n">
        <f aca="false">S574-T574</f>
        <v>-1</v>
      </c>
      <c r="V574" s="23" t="s">
        <v>31</v>
      </c>
    </row>
    <row r="575" customFormat="false" ht="13.8" hidden="false" customHeight="false" outlineLevel="0" collapsed="false">
      <c r="A575" s="13" t="n">
        <v>574</v>
      </c>
      <c r="B575" s="12" t="s">
        <v>22</v>
      </c>
      <c r="C575" s="13" t="s">
        <v>23</v>
      </c>
      <c r="D575" s="12" t="n">
        <v>26</v>
      </c>
      <c r="E575" s="14" t="n">
        <v>1749</v>
      </c>
      <c r="F575" s="14" t="s">
        <v>24</v>
      </c>
      <c r="G575" s="15" t="s">
        <v>349</v>
      </c>
      <c r="H575" s="15" t="s">
        <v>26</v>
      </c>
      <c r="I575" s="16" t="s">
        <v>29</v>
      </c>
      <c r="J575" s="17" t="n">
        <v>12</v>
      </c>
      <c r="K575" s="18" t="s">
        <v>28</v>
      </c>
      <c r="L575" s="17"/>
      <c r="M575" s="17" t="n">
        <v>40</v>
      </c>
      <c r="N575" s="19"/>
      <c r="O575" s="20" t="n">
        <f aca="false">L575+(0.05*M575)+(N575/240)</f>
        <v>2</v>
      </c>
      <c r="P575" s="21" t="n">
        <v>24</v>
      </c>
      <c r="Q575" s="21"/>
      <c r="R575" s="21"/>
      <c r="S575" s="22" t="n">
        <f aca="false">P575+(Q575*0.05)+(R575/240)</f>
        <v>24</v>
      </c>
      <c r="T575" s="22" t="n">
        <f aca="false">J575*O575</f>
        <v>24</v>
      </c>
      <c r="U575" s="22" t="n">
        <f aca="false">S575-T575</f>
        <v>0</v>
      </c>
      <c r="V575" s="23"/>
    </row>
    <row r="576" customFormat="false" ht="13.8" hidden="false" customHeight="false" outlineLevel="0" collapsed="false">
      <c r="A576" s="13" t="n">
        <v>575</v>
      </c>
      <c r="B576" s="12" t="s">
        <v>22</v>
      </c>
      <c r="C576" s="13" t="s">
        <v>23</v>
      </c>
      <c r="D576" s="12" t="n">
        <v>26</v>
      </c>
      <c r="E576" s="14" t="n">
        <v>1749</v>
      </c>
      <c r="F576" s="14" t="s">
        <v>40</v>
      </c>
      <c r="G576" s="15" t="s">
        <v>346</v>
      </c>
      <c r="H576" s="15" t="s">
        <v>26</v>
      </c>
      <c r="I576" s="16" t="s">
        <v>29</v>
      </c>
      <c r="J576" s="17" t="n">
        <v>11</v>
      </c>
      <c r="K576" s="18" t="s">
        <v>61</v>
      </c>
      <c r="L576" s="17" t="n">
        <v>6</v>
      </c>
      <c r="M576" s="17"/>
      <c r="N576" s="19"/>
      <c r="O576" s="20" t="n">
        <f aca="false">L576+(0.05*M576)+(N576/240)</f>
        <v>6</v>
      </c>
      <c r="P576" s="21" t="n">
        <v>66</v>
      </c>
      <c r="Q576" s="21"/>
      <c r="R576" s="21"/>
      <c r="S576" s="22" t="n">
        <f aca="false">P576+(Q576*0.05)+(R576/240)</f>
        <v>66</v>
      </c>
      <c r="T576" s="22" t="n">
        <f aca="false">J576*O576</f>
        <v>66</v>
      </c>
      <c r="U576" s="22" t="n">
        <f aca="false">S576-T576</f>
        <v>0</v>
      </c>
      <c r="V576" s="23"/>
    </row>
    <row r="577" customFormat="false" ht="13.8" hidden="false" customHeight="false" outlineLevel="0" collapsed="false">
      <c r="A577" s="13" t="n">
        <v>576</v>
      </c>
      <c r="B577" s="12" t="s">
        <v>22</v>
      </c>
      <c r="C577" s="13" t="s">
        <v>23</v>
      </c>
      <c r="D577" s="12" t="n">
        <v>26</v>
      </c>
      <c r="E577" s="14" t="n">
        <v>1749</v>
      </c>
      <c r="F577" s="14" t="s">
        <v>40</v>
      </c>
      <c r="G577" s="15" t="s">
        <v>346</v>
      </c>
      <c r="H577" s="15" t="s">
        <v>26</v>
      </c>
      <c r="I577" s="16" t="s">
        <v>29</v>
      </c>
      <c r="J577" s="17" t="n">
        <v>112</v>
      </c>
      <c r="K577" s="18" t="s">
        <v>28</v>
      </c>
      <c r="L577" s="17" t="n">
        <v>12</v>
      </c>
      <c r="M577" s="17"/>
      <c r="N577" s="19"/>
      <c r="O577" s="20" t="n">
        <f aca="false">L577+(0.05*M577)+(N577/240)</f>
        <v>12</v>
      </c>
      <c r="P577" s="21" t="n">
        <v>1344</v>
      </c>
      <c r="Q577" s="21"/>
      <c r="R577" s="21"/>
      <c r="S577" s="22" t="n">
        <f aca="false">P577+(Q577*0.05)+(R577/240)</f>
        <v>1344</v>
      </c>
      <c r="T577" s="22" t="n">
        <f aca="false">J577*O577</f>
        <v>1344</v>
      </c>
      <c r="U577" s="22" t="n">
        <f aca="false">S577-T577</f>
        <v>0</v>
      </c>
      <c r="V577" s="23"/>
    </row>
    <row r="578" customFormat="false" ht="13.8" hidden="false" customHeight="false" outlineLevel="0" collapsed="false">
      <c r="A578" s="13" t="n">
        <v>577</v>
      </c>
      <c r="B578" s="12" t="s">
        <v>22</v>
      </c>
      <c r="C578" s="13" t="s">
        <v>23</v>
      </c>
      <c r="D578" s="12" t="n">
        <v>26</v>
      </c>
      <c r="E578" s="14" t="n">
        <v>1749</v>
      </c>
      <c r="F578" s="14" t="s">
        <v>40</v>
      </c>
      <c r="G578" s="15" t="s">
        <v>346</v>
      </c>
      <c r="H578" s="15" t="s">
        <v>26</v>
      </c>
      <c r="I578" s="16" t="s">
        <v>50</v>
      </c>
      <c r="J578" s="17" t="n">
        <v>1</v>
      </c>
      <c r="K578" s="18" t="s">
        <v>46</v>
      </c>
      <c r="L578" s="17" t="n">
        <v>125820</v>
      </c>
      <c r="M578" s="17"/>
      <c r="N578" s="19"/>
      <c r="O578" s="20" t="n">
        <f aca="false">L578+(0.05*M578)+(N578/240)</f>
        <v>125820</v>
      </c>
      <c r="P578" s="21" t="n">
        <v>125820</v>
      </c>
      <c r="Q578" s="21"/>
      <c r="R578" s="21"/>
      <c r="S578" s="22" t="n">
        <f aca="false">P578+(Q578*0.05)+(R578/240)</f>
        <v>125820</v>
      </c>
      <c r="T578" s="22" t="n">
        <f aca="false">J578*O578</f>
        <v>125820</v>
      </c>
      <c r="U578" s="22" t="n">
        <f aca="false">S578-T578</f>
        <v>0</v>
      </c>
      <c r="V578" s="23"/>
    </row>
    <row r="579" customFormat="false" ht="13.8" hidden="false" customHeight="false" outlineLevel="0" collapsed="false">
      <c r="A579" s="13" t="n">
        <v>578</v>
      </c>
      <c r="B579" s="12" t="s">
        <v>22</v>
      </c>
      <c r="C579" s="13" t="s">
        <v>23</v>
      </c>
      <c r="D579" s="12" t="n">
        <v>26</v>
      </c>
      <c r="E579" s="14" t="n">
        <v>1749</v>
      </c>
      <c r="F579" s="14" t="s">
        <v>40</v>
      </c>
      <c r="G579" s="15" t="s">
        <v>350</v>
      </c>
      <c r="H579" s="15" t="s">
        <v>26</v>
      </c>
      <c r="I579" s="16" t="s">
        <v>30</v>
      </c>
      <c r="J579" s="17" t="n">
        <v>7</v>
      </c>
      <c r="K579" s="18" t="s">
        <v>61</v>
      </c>
      <c r="L579" s="17" t="n">
        <v>12</v>
      </c>
      <c r="M579" s="17"/>
      <c r="N579" s="19"/>
      <c r="O579" s="20" t="n">
        <f aca="false">L579+(0.05*M579)+(N579/240)</f>
        <v>12</v>
      </c>
      <c r="P579" s="21" t="n">
        <v>84</v>
      </c>
      <c r="Q579" s="21"/>
      <c r="R579" s="21"/>
      <c r="S579" s="22" t="n">
        <f aca="false">P579+(Q579*0.05)+(R579/240)</f>
        <v>84</v>
      </c>
      <c r="T579" s="22" t="n">
        <f aca="false">J579*O579</f>
        <v>84</v>
      </c>
      <c r="U579" s="22" t="n">
        <f aca="false">S579-T579</f>
        <v>0</v>
      </c>
      <c r="V579" s="23"/>
    </row>
    <row r="580" customFormat="false" ht="13.8" hidden="false" customHeight="false" outlineLevel="0" collapsed="false">
      <c r="A580" s="13" t="n">
        <v>579</v>
      </c>
      <c r="B580" s="12" t="s">
        <v>22</v>
      </c>
      <c r="C580" s="13" t="s">
        <v>23</v>
      </c>
      <c r="D580" s="12" t="n">
        <v>26</v>
      </c>
      <c r="E580" s="14" t="n">
        <v>1749</v>
      </c>
      <c r="F580" s="14" t="s">
        <v>40</v>
      </c>
      <c r="G580" s="15" t="s">
        <v>351</v>
      </c>
      <c r="H580" s="15" t="s">
        <v>26</v>
      </c>
      <c r="I580" s="16" t="s">
        <v>29</v>
      </c>
      <c r="J580" s="17" t="n">
        <v>10</v>
      </c>
      <c r="K580" s="18" t="s">
        <v>28</v>
      </c>
      <c r="L580" s="17"/>
      <c r="M580" s="17" t="n">
        <v>16</v>
      </c>
      <c r="N580" s="19"/>
      <c r="O580" s="20" t="n">
        <f aca="false">L580+(0.05*M580)+(N580/240)</f>
        <v>0.8</v>
      </c>
      <c r="P580" s="21" t="n">
        <v>8</v>
      </c>
      <c r="Q580" s="21"/>
      <c r="R580" s="21"/>
      <c r="S580" s="22" t="n">
        <f aca="false">P580+(Q580*0.05)+(R580/240)</f>
        <v>8</v>
      </c>
      <c r="T580" s="22" t="n">
        <f aca="false">J580*O580</f>
        <v>8</v>
      </c>
      <c r="U580" s="22" t="n">
        <f aca="false">S580-T580</f>
        <v>0</v>
      </c>
      <c r="V580" s="23"/>
    </row>
    <row r="581" customFormat="false" ht="13.8" hidden="false" customHeight="false" outlineLevel="0" collapsed="false">
      <c r="A581" s="13" t="n">
        <v>580</v>
      </c>
      <c r="B581" s="12" t="s">
        <v>22</v>
      </c>
      <c r="C581" s="13" t="s">
        <v>23</v>
      </c>
      <c r="D581" s="12" t="n">
        <v>26</v>
      </c>
      <c r="E581" s="14" t="n">
        <v>1749</v>
      </c>
      <c r="F581" s="14" t="s">
        <v>40</v>
      </c>
      <c r="G581" s="15" t="s">
        <v>352</v>
      </c>
      <c r="H581" s="15" t="s">
        <v>26</v>
      </c>
      <c r="I581" s="16" t="s">
        <v>29</v>
      </c>
      <c r="J581" s="17" t="n">
        <f aca="false">31+(1/16)*7</f>
        <v>31.4375</v>
      </c>
      <c r="K581" s="18" t="s">
        <v>28</v>
      </c>
      <c r="L581" s="17" t="n">
        <v>40</v>
      </c>
      <c r="M581" s="17"/>
      <c r="N581" s="19"/>
      <c r="O581" s="20" t="n">
        <f aca="false">L581+(0.05*M581)+(N581/240)</f>
        <v>40</v>
      </c>
      <c r="P581" s="21" t="n">
        <v>1257</v>
      </c>
      <c r="Q581" s="21" t="n">
        <v>10</v>
      </c>
      <c r="R581" s="21"/>
      <c r="S581" s="22" t="n">
        <f aca="false">P581+(Q581*0.05)+(R581/240)</f>
        <v>1257.5</v>
      </c>
      <c r="T581" s="22" t="n">
        <f aca="false">J581*O581</f>
        <v>1257.5</v>
      </c>
      <c r="U581" s="22" t="n">
        <f aca="false">S581-T581</f>
        <v>0</v>
      </c>
      <c r="V581" s="23" t="s">
        <v>353</v>
      </c>
    </row>
    <row r="582" customFormat="false" ht="13.8" hidden="false" customHeight="false" outlineLevel="0" collapsed="false">
      <c r="A582" s="13" t="n">
        <v>581</v>
      </c>
      <c r="B582" s="12" t="s">
        <v>22</v>
      </c>
      <c r="C582" s="13" t="s">
        <v>23</v>
      </c>
      <c r="D582" s="12" t="n">
        <v>26</v>
      </c>
      <c r="E582" s="14" t="n">
        <v>1749</v>
      </c>
      <c r="F582" s="14" t="s">
        <v>40</v>
      </c>
      <c r="G582" s="15" t="s">
        <v>352</v>
      </c>
      <c r="H582" s="15" t="s">
        <v>26</v>
      </c>
      <c r="I582" s="16" t="s">
        <v>50</v>
      </c>
      <c r="J582" s="17" t="n">
        <v>75.25</v>
      </c>
      <c r="K582" s="18" t="s">
        <v>28</v>
      </c>
      <c r="L582" s="17" t="n">
        <v>50</v>
      </c>
      <c r="M582" s="17"/>
      <c r="N582" s="19"/>
      <c r="O582" s="20" t="n">
        <f aca="false">L582+(0.05*M582)+(N582/240)</f>
        <v>50</v>
      </c>
      <c r="P582" s="21" t="n">
        <v>3762</v>
      </c>
      <c r="Q582" s="21" t="n">
        <v>10</v>
      </c>
      <c r="R582" s="21"/>
      <c r="S582" s="22" t="n">
        <f aca="false">P582+(Q582*0.05)+(R582/240)</f>
        <v>3762.5</v>
      </c>
      <c r="T582" s="22" t="n">
        <f aca="false">J582*O582</f>
        <v>3762.5</v>
      </c>
      <c r="U582" s="22" t="n">
        <f aca="false">S582-T582</f>
        <v>0</v>
      </c>
      <c r="V582" s="23"/>
    </row>
    <row r="583" customFormat="false" ht="13.8" hidden="false" customHeight="false" outlineLevel="0" collapsed="false">
      <c r="A583" s="13" t="n">
        <v>582</v>
      </c>
      <c r="B583" s="12" t="s">
        <v>22</v>
      </c>
      <c r="C583" s="13" t="s">
        <v>23</v>
      </c>
      <c r="D583" s="12" t="n">
        <v>26</v>
      </c>
      <c r="E583" s="14" t="n">
        <v>1749</v>
      </c>
      <c r="F583" s="14" t="s">
        <v>40</v>
      </c>
      <c r="G583" s="15" t="s">
        <v>354</v>
      </c>
      <c r="H583" s="15" t="s">
        <v>26</v>
      </c>
      <c r="I583" s="16" t="s">
        <v>29</v>
      </c>
      <c r="J583" s="17" t="n">
        <f aca="false">14+(1/16)*6</f>
        <v>14.375</v>
      </c>
      <c r="K583" s="18" t="s">
        <v>28</v>
      </c>
      <c r="L583" s="17" t="n">
        <v>10</v>
      </c>
      <c r="M583" s="17"/>
      <c r="N583" s="19"/>
      <c r="O583" s="20" t="n">
        <f aca="false">L583+(0.05*M583)+(N583/240)</f>
        <v>10</v>
      </c>
      <c r="P583" s="21" t="n">
        <v>143</v>
      </c>
      <c r="Q583" s="21" t="n">
        <v>15</v>
      </c>
      <c r="R583" s="21"/>
      <c r="S583" s="22" t="n">
        <f aca="false">P583+(Q583*0.05)+(R583/240)</f>
        <v>143.75</v>
      </c>
      <c r="T583" s="22" t="n">
        <f aca="false">J583*O583</f>
        <v>143.75</v>
      </c>
      <c r="U583" s="22" t="n">
        <f aca="false">S583-T583</f>
        <v>0</v>
      </c>
      <c r="V583" s="23" t="s">
        <v>355</v>
      </c>
    </row>
    <row r="584" customFormat="false" ht="13.8" hidden="false" customHeight="false" outlineLevel="0" collapsed="false">
      <c r="A584" s="13" t="n">
        <v>583</v>
      </c>
      <c r="B584" s="12" t="s">
        <v>22</v>
      </c>
      <c r="C584" s="13" t="s">
        <v>23</v>
      </c>
      <c r="D584" s="12" t="n">
        <v>26</v>
      </c>
      <c r="E584" s="14" t="n">
        <v>1749</v>
      </c>
      <c r="F584" s="14" t="s">
        <v>40</v>
      </c>
      <c r="G584" s="15" t="s">
        <v>356</v>
      </c>
      <c r="H584" s="15" t="s">
        <v>26</v>
      </c>
      <c r="I584" s="16" t="s">
        <v>29</v>
      </c>
      <c r="J584" s="17" t="n">
        <v>1</v>
      </c>
      <c r="K584" s="18" t="s">
        <v>46</v>
      </c>
      <c r="L584" s="17" t="n">
        <v>256</v>
      </c>
      <c r="M584" s="17"/>
      <c r="N584" s="19"/>
      <c r="O584" s="20" t="n">
        <f aca="false">L584+(0.05*M584)+(N584/240)</f>
        <v>256</v>
      </c>
      <c r="P584" s="21" t="n">
        <v>256</v>
      </c>
      <c r="Q584" s="21"/>
      <c r="R584" s="21"/>
      <c r="S584" s="22" t="n">
        <f aca="false">P584+(Q584*0.05)+(R584/240)</f>
        <v>256</v>
      </c>
      <c r="T584" s="22" t="n">
        <f aca="false">J584*O584</f>
        <v>256</v>
      </c>
      <c r="U584" s="22" t="n">
        <f aca="false">S584-T584</f>
        <v>0</v>
      </c>
      <c r="V584" s="23"/>
    </row>
    <row r="585" customFormat="false" ht="13.8" hidden="false" customHeight="false" outlineLevel="0" collapsed="false">
      <c r="A585" s="13" t="n">
        <v>584</v>
      </c>
      <c r="B585" s="12" t="s">
        <v>22</v>
      </c>
      <c r="C585" s="13" t="s">
        <v>23</v>
      </c>
      <c r="D585" s="12" t="n">
        <v>26</v>
      </c>
      <c r="E585" s="14" t="n">
        <v>1749</v>
      </c>
      <c r="F585" s="14" t="s">
        <v>40</v>
      </c>
      <c r="G585" s="15" t="s">
        <v>357</v>
      </c>
      <c r="H585" s="15" t="s">
        <v>26</v>
      </c>
      <c r="I585" s="16" t="s">
        <v>32</v>
      </c>
      <c r="J585" s="17" t="n">
        <v>1</v>
      </c>
      <c r="K585" s="18" t="s">
        <v>46</v>
      </c>
      <c r="L585" s="17" t="n">
        <v>200</v>
      </c>
      <c r="M585" s="17"/>
      <c r="N585" s="19"/>
      <c r="O585" s="20" t="n">
        <f aca="false">L585+(0.05*M585)+(N585/240)</f>
        <v>200</v>
      </c>
      <c r="P585" s="21" t="n">
        <v>200</v>
      </c>
      <c r="Q585" s="21"/>
      <c r="R585" s="21"/>
      <c r="S585" s="22" t="n">
        <f aca="false">P585+(Q585*0.05)+(R585/240)</f>
        <v>200</v>
      </c>
      <c r="T585" s="22" t="n">
        <f aca="false">J585*O585</f>
        <v>200</v>
      </c>
      <c r="U585" s="22" t="n">
        <f aca="false">S585-T585</f>
        <v>0</v>
      </c>
      <c r="V585" s="23"/>
    </row>
    <row r="586" customFormat="false" ht="13.8" hidden="false" customHeight="false" outlineLevel="0" collapsed="false">
      <c r="A586" s="13" t="n">
        <v>585</v>
      </c>
      <c r="B586" s="12" t="s">
        <v>22</v>
      </c>
      <c r="C586" s="13" t="s">
        <v>23</v>
      </c>
      <c r="D586" s="12" t="n">
        <v>26</v>
      </c>
      <c r="E586" s="14" t="n">
        <v>1749</v>
      </c>
      <c r="F586" s="14" t="s">
        <v>40</v>
      </c>
      <c r="G586" s="15" t="s">
        <v>349</v>
      </c>
      <c r="H586" s="15" t="s">
        <v>26</v>
      </c>
      <c r="I586" s="16" t="s">
        <v>29</v>
      </c>
      <c r="J586" s="17" t="n">
        <v>1</v>
      </c>
      <c r="K586" s="18" t="s">
        <v>46</v>
      </c>
      <c r="L586" s="17" t="n">
        <v>82</v>
      </c>
      <c r="M586" s="17"/>
      <c r="N586" s="19"/>
      <c r="O586" s="20" t="n">
        <f aca="false">L586+(0.05*M586)+(N586/240)</f>
        <v>82</v>
      </c>
      <c r="P586" s="21" t="n">
        <v>82</v>
      </c>
      <c r="Q586" s="21"/>
      <c r="R586" s="21"/>
      <c r="S586" s="22" t="n">
        <f aca="false">P586+(Q586*0.05)+(R586/240)</f>
        <v>82</v>
      </c>
      <c r="T586" s="22" t="n">
        <f aca="false">J586*O586</f>
        <v>82</v>
      </c>
      <c r="U586" s="22" t="n">
        <f aca="false">S586-T586</f>
        <v>0</v>
      </c>
      <c r="V586" s="23"/>
    </row>
    <row r="587" customFormat="false" ht="13.8" hidden="false" customHeight="false" outlineLevel="0" collapsed="false">
      <c r="A587" s="13" t="n">
        <v>586</v>
      </c>
      <c r="B587" s="12" t="s">
        <v>22</v>
      </c>
      <c r="C587" s="13" t="s">
        <v>23</v>
      </c>
      <c r="D587" s="12" t="n">
        <v>26</v>
      </c>
      <c r="E587" s="14" t="n">
        <v>1749</v>
      </c>
      <c r="F587" s="14" t="s">
        <v>40</v>
      </c>
      <c r="G587" s="15" t="s">
        <v>349</v>
      </c>
      <c r="H587" s="15" t="s">
        <v>26</v>
      </c>
      <c r="I587" s="16" t="s">
        <v>50</v>
      </c>
      <c r="J587" s="17" t="n">
        <v>2050</v>
      </c>
      <c r="K587" s="18" t="s">
        <v>28</v>
      </c>
      <c r="L587" s="17"/>
      <c r="M587" s="17" t="n">
        <v>20</v>
      </c>
      <c r="N587" s="19"/>
      <c r="O587" s="20" t="n">
        <f aca="false">L587+(0.05*M587)+(N587/240)</f>
        <v>1</v>
      </c>
      <c r="P587" s="21" t="n">
        <v>2050</v>
      </c>
      <c r="Q587" s="21"/>
      <c r="R587" s="21"/>
      <c r="S587" s="22" t="n">
        <f aca="false">P587+(Q587*0.05)+(R587/240)</f>
        <v>2050</v>
      </c>
      <c r="T587" s="22" t="n">
        <f aca="false">J587*O587</f>
        <v>2050</v>
      </c>
      <c r="U587" s="22" t="n">
        <f aca="false">S587-T587</f>
        <v>0</v>
      </c>
      <c r="V587" s="23"/>
    </row>
    <row r="588" customFormat="false" ht="13.8" hidden="false" customHeight="false" outlineLevel="0" collapsed="false">
      <c r="A588" s="13" t="n">
        <v>587</v>
      </c>
      <c r="B588" s="12" t="s">
        <v>22</v>
      </c>
      <c r="C588" s="13" t="s">
        <v>23</v>
      </c>
      <c r="D588" s="12" t="n">
        <v>26</v>
      </c>
      <c r="E588" s="14" t="n">
        <v>1749</v>
      </c>
      <c r="F588" s="14" t="s">
        <v>40</v>
      </c>
      <c r="G588" s="15" t="s">
        <v>358</v>
      </c>
      <c r="H588" s="15" t="s">
        <v>26</v>
      </c>
      <c r="I588" s="16" t="s">
        <v>29</v>
      </c>
      <c r="J588" s="17" t="n">
        <v>1</v>
      </c>
      <c r="K588" s="18" t="s">
        <v>46</v>
      </c>
      <c r="L588" s="17" t="n">
        <v>5985</v>
      </c>
      <c r="M588" s="17"/>
      <c r="N588" s="19"/>
      <c r="O588" s="20" t="n">
        <f aca="false">L588+(0.05*M588)+(N588/240)</f>
        <v>5985</v>
      </c>
      <c r="P588" s="21" t="n">
        <v>5985</v>
      </c>
      <c r="Q588" s="21"/>
      <c r="R588" s="21"/>
      <c r="S588" s="22" t="n">
        <f aca="false">P588+(Q588*0.05)+(R588/240)</f>
        <v>5985</v>
      </c>
      <c r="T588" s="22" t="n">
        <f aca="false">J588*O588</f>
        <v>5985</v>
      </c>
      <c r="U588" s="22" t="n">
        <f aca="false">S588-T588</f>
        <v>0</v>
      </c>
      <c r="V588" s="23"/>
    </row>
    <row r="589" customFormat="false" ht="13.8" hidden="false" customHeight="false" outlineLevel="0" collapsed="false">
      <c r="A589" s="13" t="n">
        <v>588</v>
      </c>
      <c r="B589" s="12" t="s">
        <v>22</v>
      </c>
      <c r="C589" s="13" t="s">
        <v>23</v>
      </c>
      <c r="D589" s="12" t="n">
        <v>26</v>
      </c>
      <c r="E589" s="14" t="n">
        <v>1749</v>
      </c>
      <c r="F589" s="14" t="s">
        <v>40</v>
      </c>
      <c r="G589" s="15" t="s">
        <v>358</v>
      </c>
      <c r="H589" s="15" t="s">
        <v>26</v>
      </c>
      <c r="I589" s="16" t="s">
        <v>32</v>
      </c>
      <c r="J589" s="17" t="n">
        <v>17</v>
      </c>
      <c r="K589" s="18" t="s">
        <v>57</v>
      </c>
      <c r="L589" s="17" t="n">
        <v>15</v>
      </c>
      <c r="M589" s="17"/>
      <c r="N589" s="19"/>
      <c r="O589" s="20" t="n">
        <f aca="false">L589+(0.05*M589)+(N589/240)</f>
        <v>15</v>
      </c>
      <c r="P589" s="21" t="n">
        <v>255</v>
      </c>
      <c r="Q589" s="21"/>
      <c r="R589" s="21"/>
      <c r="S589" s="22" t="n">
        <f aca="false">P589+(Q589*0.05)+(R589/240)</f>
        <v>255</v>
      </c>
      <c r="T589" s="22" t="n">
        <f aca="false">J589*O589</f>
        <v>255</v>
      </c>
      <c r="U589" s="22" t="n">
        <f aca="false">S589-T589</f>
        <v>0</v>
      </c>
      <c r="V589" s="23"/>
    </row>
    <row r="590" customFormat="false" ht="13.8" hidden="false" customHeight="false" outlineLevel="0" collapsed="false">
      <c r="A590" s="13" t="n">
        <v>589</v>
      </c>
      <c r="B590" s="12" t="s">
        <v>22</v>
      </c>
      <c r="C590" s="13" t="s">
        <v>23</v>
      </c>
      <c r="D590" s="12" t="n">
        <v>26</v>
      </c>
      <c r="E590" s="14" t="n">
        <v>1749</v>
      </c>
      <c r="F590" s="14" t="s">
        <v>40</v>
      </c>
      <c r="G590" s="15" t="s">
        <v>359</v>
      </c>
      <c r="H590" s="15" t="s">
        <v>26</v>
      </c>
      <c r="I590" s="16" t="s">
        <v>29</v>
      </c>
      <c r="J590" s="17" t="n">
        <v>1</v>
      </c>
      <c r="K590" s="18" t="s">
        <v>46</v>
      </c>
      <c r="L590" s="17" t="n">
        <v>10</v>
      </c>
      <c r="M590" s="17"/>
      <c r="N590" s="19"/>
      <c r="O590" s="20" t="n">
        <f aca="false">L590+(0.05*M590)+(N590/240)</f>
        <v>10</v>
      </c>
      <c r="P590" s="21" t="n">
        <v>10</v>
      </c>
      <c r="Q590" s="21"/>
      <c r="R590" s="21"/>
      <c r="S590" s="22" t="n">
        <f aca="false">P590+(Q590*0.05)+(R590/240)</f>
        <v>10</v>
      </c>
      <c r="T590" s="22" t="n">
        <f aca="false">J590*O590</f>
        <v>10</v>
      </c>
      <c r="U590" s="22" t="n">
        <f aca="false">S590-T590</f>
        <v>0</v>
      </c>
      <c r="V590" s="23"/>
    </row>
    <row r="591" customFormat="false" ht="13.8" hidden="false" customHeight="false" outlineLevel="0" collapsed="false">
      <c r="A591" s="13" t="n">
        <v>590</v>
      </c>
      <c r="B591" s="12" t="s">
        <v>22</v>
      </c>
      <c r="C591" s="13" t="s">
        <v>23</v>
      </c>
      <c r="D591" s="12" t="n">
        <v>26</v>
      </c>
      <c r="E591" s="14" t="n">
        <v>1749</v>
      </c>
      <c r="F591" s="14" t="s">
        <v>40</v>
      </c>
      <c r="G591" s="15" t="s">
        <v>360</v>
      </c>
      <c r="H591" s="15" t="s">
        <v>26</v>
      </c>
      <c r="I591" s="16" t="s">
        <v>29</v>
      </c>
      <c r="J591" s="17" t="n">
        <v>1</v>
      </c>
      <c r="K591" s="18" t="s">
        <v>46</v>
      </c>
      <c r="L591" s="17" t="n">
        <v>18</v>
      </c>
      <c r="M591" s="17"/>
      <c r="N591" s="19"/>
      <c r="O591" s="20" t="n">
        <f aca="false">L591+(0.05*M591)+(N591/240)</f>
        <v>18</v>
      </c>
      <c r="P591" s="21" t="n">
        <v>18</v>
      </c>
      <c r="Q591" s="21"/>
      <c r="R591" s="21"/>
      <c r="S591" s="22" t="n">
        <f aca="false">P591+(Q591*0.05)+(R591/240)</f>
        <v>18</v>
      </c>
      <c r="T591" s="22" t="n">
        <f aca="false">J591*O591</f>
        <v>18</v>
      </c>
      <c r="U591" s="22" t="n">
        <f aca="false">S591-T591</f>
        <v>0</v>
      </c>
      <c r="V591" s="23"/>
    </row>
    <row r="592" customFormat="false" ht="13.8" hidden="false" customHeight="false" outlineLevel="0" collapsed="false">
      <c r="A592" s="13" t="n">
        <v>591</v>
      </c>
      <c r="B592" s="12" t="s">
        <v>22</v>
      </c>
      <c r="C592" s="13" t="s">
        <v>23</v>
      </c>
      <c r="D592" s="12" t="n">
        <v>27</v>
      </c>
      <c r="E592" s="14" t="n">
        <v>1749</v>
      </c>
      <c r="F592" s="14" t="s">
        <v>24</v>
      </c>
      <c r="G592" s="15" t="s">
        <v>361</v>
      </c>
      <c r="H592" s="15" t="s">
        <v>26</v>
      </c>
      <c r="I592" s="16" t="s">
        <v>29</v>
      </c>
      <c r="J592" s="17" t="n">
        <v>30</v>
      </c>
      <c r="K592" s="18" t="s">
        <v>79</v>
      </c>
      <c r="L592" s="17"/>
      <c r="M592" s="17" t="n">
        <v>10</v>
      </c>
      <c r="N592" s="19"/>
      <c r="O592" s="20" t="n">
        <f aca="false">L592+(0.05*M592)+(N592/240)</f>
        <v>0.5</v>
      </c>
      <c r="P592" s="21" t="n">
        <v>15</v>
      </c>
      <c r="Q592" s="21"/>
      <c r="R592" s="21"/>
      <c r="S592" s="22" t="n">
        <f aca="false">P592+(Q592*0.05)+(R592/240)</f>
        <v>15</v>
      </c>
      <c r="T592" s="22" t="n">
        <f aca="false">J592*O592</f>
        <v>15</v>
      </c>
      <c r="U592" s="22" t="n">
        <f aca="false">S592-T592</f>
        <v>0</v>
      </c>
      <c r="V592" s="23"/>
    </row>
    <row r="593" customFormat="false" ht="13.8" hidden="false" customHeight="false" outlineLevel="0" collapsed="false">
      <c r="A593" s="13" t="n">
        <v>592</v>
      </c>
      <c r="B593" s="12" t="s">
        <v>22</v>
      </c>
      <c r="C593" s="13" t="s">
        <v>23</v>
      </c>
      <c r="D593" s="12" t="n">
        <v>27</v>
      </c>
      <c r="E593" s="14" t="n">
        <v>1749</v>
      </c>
      <c r="F593" s="14" t="s">
        <v>24</v>
      </c>
      <c r="G593" s="15" t="s">
        <v>362</v>
      </c>
      <c r="H593" s="15" t="s">
        <v>26</v>
      </c>
      <c r="I593" s="16" t="s">
        <v>29</v>
      </c>
      <c r="J593" s="17" t="n">
        <v>1</v>
      </c>
      <c r="K593" s="18" t="s">
        <v>55</v>
      </c>
      <c r="L593" s="17" t="n">
        <v>212</v>
      </c>
      <c r="M593" s="17"/>
      <c r="N593" s="19"/>
      <c r="O593" s="20" t="n">
        <f aca="false">L593+(0.05*M593)+(N593/240)</f>
        <v>212</v>
      </c>
      <c r="P593" s="21" t="n">
        <v>212</v>
      </c>
      <c r="Q593" s="21"/>
      <c r="R593" s="21"/>
      <c r="S593" s="22" t="n">
        <f aca="false">P593+(Q593*0.05)+(R593/240)</f>
        <v>212</v>
      </c>
      <c r="T593" s="22" t="n">
        <f aca="false">J593*O593</f>
        <v>212</v>
      </c>
      <c r="U593" s="22" t="n">
        <f aca="false">S593-T593</f>
        <v>0</v>
      </c>
      <c r="V593" s="23"/>
    </row>
    <row r="594" customFormat="false" ht="13.8" hidden="false" customHeight="false" outlineLevel="0" collapsed="false">
      <c r="A594" s="13" t="n">
        <v>593</v>
      </c>
      <c r="B594" s="12" t="s">
        <v>22</v>
      </c>
      <c r="C594" s="13" t="s">
        <v>23</v>
      </c>
      <c r="D594" s="12" t="n">
        <v>27</v>
      </c>
      <c r="E594" s="14" t="n">
        <v>1749</v>
      </c>
      <c r="F594" s="14" t="s">
        <v>24</v>
      </c>
      <c r="G594" s="15" t="s">
        <v>363</v>
      </c>
      <c r="H594" s="15" t="s">
        <v>26</v>
      </c>
      <c r="I594" s="16" t="s">
        <v>29</v>
      </c>
      <c r="J594" s="17" t="n">
        <v>10</v>
      </c>
      <c r="K594" s="18" t="s">
        <v>35</v>
      </c>
      <c r="L594" s="17"/>
      <c r="M594" s="17" t="n">
        <v>10</v>
      </c>
      <c r="N594" s="19"/>
      <c r="O594" s="20" t="n">
        <f aca="false">L594+(0.05*M594)+(N594/240)</f>
        <v>0.5</v>
      </c>
      <c r="P594" s="21" t="n">
        <v>5</v>
      </c>
      <c r="Q594" s="21"/>
      <c r="R594" s="21"/>
      <c r="S594" s="22" t="n">
        <f aca="false">P594+(Q594*0.05)+(R594/240)</f>
        <v>5</v>
      </c>
      <c r="T594" s="22" t="n">
        <f aca="false">J594*O594</f>
        <v>5</v>
      </c>
      <c r="U594" s="22" t="n">
        <f aca="false">S594-T594</f>
        <v>0</v>
      </c>
      <c r="V594" s="23"/>
    </row>
    <row r="595" customFormat="false" ht="13.8" hidden="false" customHeight="false" outlineLevel="0" collapsed="false">
      <c r="A595" s="13" t="n">
        <v>594</v>
      </c>
      <c r="B595" s="12" t="s">
        <v>22</v>
      </c>
      <c r="C595" s="13" t="s">
        <v>23</v>
      </c>
      <c r="D595" s="12" t="n">
        <v>27</v>
      </c>
      <c r="E595" s="14" t="n">
        <v>1749</v>
      </c>
      <c r="F595" s="14" t="s">
        <v>24</v>
      </c>
      <c r="G595" s="15" t="s">
        <v>364</v>
      </c>
      <c r="H595" s="15" t="s">
        <v>26</v>
      </c>
      <c r="I595" s="16" t="s">
        <v>30</v>
      </c>
      <c r="J595" s="17" t="n">
        <v>3200</v>
      </c>
      <c r="K595" s="18" t="s">
        <v>28</v>
      </c>
      <c r="L595" s="17"/>
      <c r="M595" s="17" t="n">
        <v>6</v>
      </c>
      <c r="N595" s="19"/>
      <c r="O595" s="20" t="n">
        <f aca="false">L595+(0.05*M595)+(N595/240)</f>
        <v>0.3</v>
      </c>
      <c r="P595" s="21" t="n">
        <v>960</v>
      </c>
      <c r="Q595" s="21"/>
      <c r="R595" s="21"/>
      <c r="S595" s="22" t="n">
        <f aca="false">P595+(Q595*0.05)+(R595/240)</f>
        <v>960</v>
      </c>
      <c r="T595" s="22" t="n">
        <f aca="false">J595*O595</f>
        <v>960</v>
      </c>
      <c r="U595" s="22" t="n">
        <f aca="false">S595-T595</f>
        <v>0</v>
      </c>
      <c r="V595" s="23"/>
    </row>
    <row r="596" customFormat="false" ht="13.8" hidden="false" customHeight="false" outlineLevel="0" collapsed="false">
      <c r="A596" s="13" t="n">
        <v>595</v>
      </c>
      <c r="B596" s="12" t="s">
        <v>22</v>
      </c>
      <c r="C596" s="13" t="s">
        <v>23</v>
      </c>
      <c r="D596" s="12" t="n">
        <v>27</v>
      </c>
      <c r="E596" s="14" t="n">
        <v>1749</v>
      </c>
      <c r="F596" s="14" t="s">
        <v>40</v>
      </c>
      <c r="G596" s="15" t="s">
        <v>365</v>
      </c>
      <c r="H596" s="15" t="s">
        <v>26</v>
      </c>
      <c r="I596" s="16" t="s">
        <v>29</v>
      </c>
      <c r="J596" s="17" t="n">
        <v>1</v>
      </c>
      <c r="K596" s="18" t="s">
        <v>46</v>
      </c>
      <c r="L596" s="17" t="n">
        <v>6911</v>
      </c>
      <c r="M596" s="17"/>
      <c r="N596" s="19"/>
      <c r="O596" s="20" t="n">
        <f aca="false">L596+(0.05*M596)+(N596/240)</f>
        <v>6911</v>
      </c>
      <c r="P596" s="21" t="n">
        <v>6911</v>
      </c>
      <c r="Q596" s="21"/>
      <c r="R596" s="21"/>
      <c r="S596" s="22" t="n">
        <f aca="false">P596+(Q596*0.05)+(R596/240)</f>
        <v>6911</v>
      </c>
      <c r="T596" s="22" t="n">
        <f aca="false">J596*O596</f>
        <v>6911</v>
      </c>
      <c r="U596" s="22" t="n">
        <f aca="false">S596-T596</f>
        <v>0</v>
      </c>
      <c r="V596" s="23"/>
    </row>
    <row r="597" customFormat="false" ht="13.8" hidden="false" customHeight="false" outlineLevel="0" collapsed="false">
      <c r="A597" s="13" t="n">
        <v>596</v>
      </c>
      <c r="B597" s="12" t="s">
        <v>22</v>
      </c>
      <c r="C597" s="13" t="s">
        <v>23</v>
      </c>
      <c r="D597" s="12" t="n">
        <v>27</v>
      </c>
      <c r="E597" s="14" t="n">
        <v>1749</v>
      </c>
      <c r="F597" s="14" t="s">
        <v>40</v>
      </c>
      <c r="G597" s="15" t="s">
        <v>366</v>
      </c>
      <c r="H597" s="15" t="s">
        <v>26</v>
      </c>
      <c r="I597" s="16" t="s">
        <v>29</v>
      </c>
      <c r="J597" s="17" t="n">
        <v>18</v>
      </c>
      <c r="K597" s="18" t="s">
        <v>28</v>
      </c>
      <c r="L597" s="17" t="n">
        <v>40</v>
      </c>
      <c r="M597" s="17"/>
      <c r="N597" s="19"/>
      <c r="O597" s="20" t="n">
        <f aca="false">L597+(0.05*M597)+(N597/240)</f>
        <v>40</v>
      </c>
      <c r="P597" s="21" t="n">
        <v>720</v>
      </c>
      <c r="Q597" s="21"/>
      <c r="R597" s="21"/>
      <c r="S597" s="22" t="n">
        <f aca="false">P597+(Q597*0.05)+(R597/240)</f>
        <v>720</v>
      </c>
      <c r="T597" s="22" t="n">
        <f aca="false">J597*O597</f>
        <v>720</v>
      </c>
      <c r="U597" s="22" t="n">
        <f aca="false">S597-T597</f>
        <v>0</v>
      </c>
      <c r="V597" s="23"/>
    </row>
    <row r="598" customFormat="false" ht="13.8" hidden="false" customHeight="false" outlineLevel="0" collapsed="false">
      <c r="A598" s="13" t="n">
        <v>597</v>
      </c>
      <c r="B598" s="12" t="s">
        <v>22</v>
      </c>
      <c r="C598" s="13" t="s">
        <v>23</v>
      </c>
      <c r="D598" s="12" t="n">
        <v>27</v>
      </c>
      <c r="E598" s="14" t="n">
        <v>1749</v>
      </c>
      <c r="F598" s="14" t="s">
        <v>40</v>
      </c>
      <c r="G598" s="15" t="s">
        <v>366</v>
      </c>
      <c r="H598" s="15" t="s">
        <v>26</v>
      </c>
      <c r="I598" s="16" t="s">
        <v>30</v>
      </c>
      <c r="J598" s="17" t="n">
        <v>4</v>
      </c>
      <c r="K598" s="18" t="s">
        <v>28</v>
      </c>
      <c r="L598" s="17" t="n">
        <v>40</v>
      </c>
      <c r="M598" s="17"/>
      <c r="N598" s="19"/>
      <c r="O598" s="20" t="n">
        <f aca="false">L598+(0.05*M598)+(N598/240)</f>
        <v>40</v>
      </c>
      <c r="P598" s="21" t="n">
        <v>160</v>
      </c>
      <c r="Q598" s="21"/>
      <c r="R598" s="21"/>
      <c r="S598" s="22" t="n">
        <f aca="false">P598+(Q598*0.05)+(R598/240)</f>
        <v>160</v>
      </c>
      <c r="T598" s="22" t="n">
        <f aca="false">J598*O598</f>
        <v>160</v>
      </c>
      <c r="U598" s="22" t="n">
        <f aca="false">S598-T598</f>
        <v>0</v>
      </c>
      <c r="V598" s="23"/>
    </row>
    <row r="599" customFormat="false" ht="13.8" hidden="false" customHeight="false" outlineLevel="0" collapsed="false">
      <c r="A599" s="13" t="n">
        <v>598</v>
      </c>
      <c r="B599" s="12" t="s">
        <v>22</v>
      </c>
      <c r="C599" s="13" t="s">
        <v>23</v>
      </c>
      <c r="D599" s="12" t="n">
        <v>27</v>
      </c>
      <c r="E599" s="14" t="n">
        <v>1749</v>
      </c>
      <c r="F599" s="14" t="s">
        <v>40</v>
      </c>
      <c r="G599" s="15" t="s">
        <v>367</v>
      </c>
      <c r="H599" s="15" t="s">
        <v>26</v>
      </c>
      <c r="I599" s="16" t="s">
        <v>29</v>
      </c>
      <c r="J599" s="17" t="n">
        <v>1</v>
      </c>
      <c r="K599" s="18" t="s">
        <v>46</v>
      </c>
      <c r="L599" s="17" t="n">
        <v>12670</v>
      </c>
      <c r="M599" s="17"/>
      <c r="N599" s="19"/>
      <c r="O599" s="20" t="n">
        <f aca="false">L599+(0.05*M599)+(N599/240)</f>
        <v>12670</v>
      </c>
      <c r="P599" s="21" t="n">
        <v>12670</v>
      </c>
      <c r="Q599" s="21"/>
      <c r="R599" s="21"/>
      <c r="S599" s="22" t="n">
        <f aca="false">P599+(Q599*0.05)+(R599/240)</f>
        <v>12670</v>
      </c>
      <c r="T599" s="22" t="n">
        <f aca="false">J599*O599</f>
        <v>12670</v>
      </c>
      <c r="U599" s="22" t="n">
        <f aca="false">S599-T599</f>
        <v>0</v>
      </c>
      <c r="V599" s="23"/>
    </row>
    <row r="600" customFormat="false" ht="13.8" hidden="false" customHeight="false" outlineLevel="0" collapsed="false">
      <c r="A600" s="13" t="n">
        <v>599</v>
      </c>
      <c r="B600" s="12" t="s">
        <v>22</v>
      </c>
      <c r="C600" s="13" t="s">
        <v>23</v>
      </c>
      <c r="D600" s="12" t="n">
        <v>27</v>
      </c>
      <c r="E600" s="14" t="n">
        <v>1749</v>
      </c>
      <c r="F600" s="14" t="s">
        <v>40</v>
      </c>
      <c r="G600" s="15" t="s">
        <v>368</v>
      </c>
      <c r="H600" s="15" t="s">
        <v>26</v>
      </c>
      <c r="I600" s="16" t="s">
        <v>29</v>
      </c>
      <c r="J600" s="17" t="n">
        <v>281.5</v>
      </c>
      <c r="K600" s="18" t="s">
        <v>148</v>
      </c>
      <c r="L600" s="17" t="n">
        <v>40</v>
      </c>
      <c r="M600" s="17"/>
      <c r="N600" s="19"/>
      <c r="O600" s="20" t="n">
        <f aca="false">L600+(0.05*M600)+(N600/240)</f>
        <v>40</v>
      </c>
      <c r="P600" s="21" t="n">
        <v>11260</v>
      </c>
      <c r="Q600" s="21"/>
      <c r="R600" s="21"/>
      <c r="S600" s="22" t="n">
        <f aca="false">P600+(Q600*0.05)+(R600/240)</f>
        <v>11260</v>
      </c>
      <c r="T600" s="22" t="n">
        <f aca="false">J600*O600</f>
        <v>11260</v>
      </c>
      <c r="U600" s="22" t="n">
        <f aca="false">S600-T600</f>
        <v>0</v>
      </c>
      <c r="V600" s="23"/>
    </row>
    <row r="601" customFormat="false" ht="13.8" hidden="false" customHeight="false" outlineLevel="0" collapsed="false">
      <c r="A601" s="13" t="n">
        <v>600</v>
      </c>
      <c r="B601" s="12" t="s">
        <v>22</v>
      </c>
      <c r="C601" s="13" t="s">
        <v>23</v>
      </c>
      <c r="D601" s="12" t="n">
        <v>27</v>
      </c>
      <c r="E601" s="14" t="n">
        <v>1749</v>
      </c>
      <c r="F601" s="14" t="s">
        <v>40</v>
      </c>
      <c r="G601" s="15" t="s">
        <v>368</v>
      </c>
      <c r="H601" s="15" t="s">
        <v>26</v>
      </c>
      <c r="I601" s="16" t="s">
        <v>32</v>
      </c>
      <c r="J601" s="17" t="n">
        <f aca="false">130+(3/8)</f>
        <v>130.375</v>
      </c>
      <c r="K601" s="18" t="s">
        <v>28</v>
      </c>
      <c r="L601" s="17" t="n">
        <v>40</v>
      </c>
      <c r="M601" s="17"/>
      <c r="N601" s="19"/>
      <c r="O601" s="20" t="n">
        <f aca="false">L601+(0.05*M601)+(N601/240)</f>
        <v>40</v>
      </c>
      <c r="P601" s="21" t="n">
        <v>5215</v>
      </c>
      <c r="Q601" s="21"/>
      <c r="R601" s="21"/>
      <c r="S601" s="22" t="n">
        <f aca="false">P601+(Q601*0.05)+(R601/240)</f>
        <v>5215</v>
      </c>
      <c r="T601" s="22" t="n">
        <f aca="false">J601*O601</f>
        <v>5215</v>
      </c>
      <c r="U601" s="22" t="n">
        <f aca="false">S601-T601</f>
        <v>0</v>
      </c>
      <c r="V601" s="23"/>
    </row>
    <row r="602" customFormat="false" ht="13.8" hidden="false" customHeight="false" outlineLevel="0" collapsed="false">
      <c r="A602" s="13" t="n">
        <v>601</v>
      </c>
      <c r="B602" s="12" t="s">
        <v>22</v>
      </c>
      <c r="C602" s="13" t="s">
        <v>23</v>
      </c>
      <c r="D602" s="12" t="n">
        <v>27</v>
      </c>
      <c r="E602" s="14" t="n">
        <v>1749</v>
      </c>
      <c r="F602" s="14" t="s">
        <v>40</v>
      </c>
      <c r="G602" s="15" t="s">
        <v>368</v>
      </c>
      <c r="H602" s="15" t="s">
        <v>26</v>
      </c>
      <c r="I602" s="16" t="s">
        <v>32</v>
      </c>
      <c r="J602" s="17" t="n">
        <v>1</v>
      </c>
      <c r="K602" s="18" t="s">
        <v>46</v>
      </c>
      <c r="L602" s="17" t="n">
        <v>3</v>
      </c>
      <c r="M602" s="17"/>
      <c r="N602" s="19"/>
      <c r="O602" s="20" t="n">
        <f aca="false">L602+(0.05*M602)+(N602/240)</f>
        <v>3</v>
      </c>
      <c r="P602" s="21" t="n">
        <v>3</v>
      </c>
      <c r="Q602" s="21"/>
      <c r="R602" s="21"/>
      <c r="S602" s="22" t="n">
        <f aca="false">P602+(Q602*0.05)+(R602/240)</f>
        <v>3</v>
      </c>
      <c r="T602" s="22" t="n">
        <f aca="false">J602*O602</f>
        <v>3</v>
      </c>
      <c r="U602" s="22" t="n">
        <f aca="false">S602-T602</f>
        <v>0</v>
      </c>
      <c r="V602" s="23"/>
    </row>
    <row r="603" customFormat="false" ht="13.8" hidden="false" customHeight="false" outlineLevel="0" collapsed="false">
      <c r="A603" s="13" t="n">
        <v>602</v>
      </c>
      <c r="B603" s="12" t="s">
        <v>22</v>
      </c>
      <c r="C603" s="13" t="s">
        <v>23</v>
      </c>
      <c r="D603" s="12" t="n">
        <v>27</v>
      </c>
      <c r="E603" s="14" t="n">
        <v>1749</v>
      </c>
      <c r="F603" s="14" t="s">
        <v>40</v>
      </c>
      <c r="G603" s="15" t="s">
        <v>369</v>
      </c>
      <c r="H603" s="15" t="s">
        <v>26</v>
      </c>
      <c r="I603" s="16" t="s">
        <v>29</v>
      </c>
      <c r="J603" s="17" t="n">
        <v>10</v>
      </c>
      <c r="K603" s="18" t="s">
        <v>148</v>
      </c>
      <c r="L603" s="17" t="n">
        <v>40</v>
      </c>
      <c r="M603" s="17"/>
      <c r="N603" s="19"/>
      <c r="O603" s="20" t="n">
        <f aca="false">L603+(0.05*M603)+(N603/240)</f>
        <v>40</v>
      </c>
      <c r="P603" s="21" t="n">
        <v>400</v>
      </c>
      <c r="Q603" s="21"/>
      <c r="R603" s="21"/>
      <c r="S603" s="22" t="n">
        <f aca="false">P603+(Q603*0.05)+(R603/240)</f>
        <v>400</v>
      </c>
      <c r="T603" s="22" t="n">
        <f aca="false">J603*O603</f>
        <v>400</v>
      </c>
      <c r="U603" s="22" t="n">
        <f aca="false">S603-T603</f>
        <v>0</v>
      </c>
      <c r="V603" s="23"/>
    </row>
    <row r="604" customFormat="false" ht="13.8" hidden="false" customHeight="false" outlineLevel="0" collapsed="false">
      <c r="A604" s="13" t="n">
        <v>603</v>
      </c>
      <c r="B604" s="12" t="s">
        <v>22</v>
      </c>
      <c r="C604" s="13" t="s">
        <v>23</v>
      </c>
      <c r="D604" s="12" t="n">
        <v>27</v>
      </c>
      <c r="E604" s="14" t="n">
        <v>1749</v>
      </c>
      <c r="F604" s="14" t="s">
        <v>40</v>
      </c>
      <c r="G604" s="15" t="s">
        <v>370</v>
      </c>
      <c r="H604" s="15" t="s">
        <v>26</v>
      </c>
      <c r="I604" s="16" t="s">
        <v>30</v>
      </c>
      <c r="J604" s="17" t="n">
        <v>75</v>
      </c>
      <c r="K604" s="18" t="s">
        <v>28</v>
      </c>
      <c r="L604" s="17"/>
      <c r="M604" s="17" t="n">
        <v>15</v>
      </c>
      <c r="N604" s="19"/>
      <c r="O604" s="20" t="n">
        <f aca="false">L604+(0.05*M604)+(N604/240)</f>
        <v>0.75</v>
      </c>
      <c r="P604" s="21" t="n">
        <v>56</v>
      </c>
      <c r="Q604" s="21" t="n">
        <v>5</v>
      </c>
      <c r="R604" s="21"/>
      <c r="S604" s="22" t="n">
        <f aca="false">P604+(Q604*0.05)+(R604/240)</f>
        <v>56.25</v>
      </c>
      <c r="T604" s="22" t="n">
        <f aca="false">J604*O604</f>
        <v>56.25</v>
      </c>
      <c r="U604" s="22" t="n">
        <f aca="false">S604-T604</f>
        <v>0</v>
      </c>
      <c r="V604" s="23"/>
    </row>
    <row r="605" customFormat="false" ht="13.8" hidden="false" customHeight="false" outlineLevel="0" collapsed="false">
      <c r="A605" s="13" t="n">
        <v>604</v>
      </c>
      <c r="B605" s="12" t="s">
        <v>22</v>
      </c>
      <c r="C605" s="13" t="s">
        <v>23</v>
      </c>
      <c r="D605" s="12" t="n">
        <v>27</v>
      </c>
      <c r="E605" s="14" t="n">
        <v>1749</v>
      </c>
      <c r="F605" s="14" t="s">
        <v>40</v>
      </c>
      <c r="G605" s="15" t="s">
        <v>364</v>
      </c>
      <c r="H605" s="15" t="s">
        <v>26</v>
      </c>
      <c r="I605" s="16" t="s">
        <v>29</v>
      </c>
      <c r="J605" s="17" t="n">
        <v>10</v>
      </c>
      <c r="K605" s="18" t="s">
        <v>28</v>
      </c>
      <c r="L605" s="17"/>
      <c r="M605" s="17" t="n">
        <v>6</v>
      </c>
      <c r="N605" s="19"/>
      <c r="O605" s="20" t="n">
        <f aca="false">L605+(0.05*M605)+(N605/240)</f>
        <v>0.3</v>
      </c>
      <c r="P605" s="21" t="n">
        <v>3</v>
      </c>
      <c r="Q605" s="21"/>
      <c r="R605" s="21"/>
      <c r="S605" s="22" t="n">
        <f aca="false">P605+(Q605*0.05)+(R605/240)</f>
        <v>3</v>
      </c>
      <c r="T605" s="22" t="n">
        <f aca="false">J605*O605</f>
        <v>3</v>
      </c>
      <c r="U605" s="22" t="n">
        <f aca="false">S605-T605</f>
        <v>0</v>
      </c>
      <c r="V605" s="23"/>
    </row>
    <row r="606" customFormat="false" ht="13.8" hidden="false" customHeight="false" outlineLevel="0" collapsed="false">
      <c r="A606" s="13" t="n">
        <v>605</v>
      </c>
      <c r="B606" s="12" t="s">
        <v>22</v>
      </c>
      <c r="C606" s="13" t="s">
        <v>23</v>
      </c>
      <c r="D606" s="12" t="n">
        <v>27</v>
      </c>
      <c r="E606" s="14" t="n">
        <v>1749</v>
      </c>
      <c r="F606" s="14" t="s">
        <v>40</v>
      </c>
      <c r="G606" s="15" t="s">
        <v>364</v>
      </c>
      <c r="H606" s="15" t="s">
        <v>26</v>
      </c>
      <c r="I606" s="16" t="s">
        <v>30</v>
      </c>
      <c r="J606" s="17" t="n">
        <v>580</v>
      </c>
      <c r="K606" s="18" t="s">
        <v>28</v>
      </c>
      <c r="L606" s="17"/>
      <c r="M606" s="17" t="n">
        <v>6</v>
      </c>
      <c r="N606" s="19"/>
      <c r="O606" s="20" t="n">
        <f aca="false">L606+(0.05*M606)+(N606/240)</f>
        <v>0.3</v>
      </c>
      <c r="P606" s="21" t="n">
        <v>174</v>
      </c>
      <c r="Q606" s="21"/>
      <c r="R606" s="21"/>
      <c r="S606" s="22" t="n">
        <f aca="false">P606+(Q606*0.05)+(R606/240)</f>
        <v>174</v>
      </c>
      <c r="T606" s="22" t="n">
        <f aca="false">J606*O606</f>
        <v>174</v>
      </c>
      <c r="U606" s="22" t="n">
        <f aca="false">S606-T606</f>
        <v>0</v>
      </c>
      <c r="V606" s="23"/>
    </row>
    <row r="607" customFormat="false" ht="13.8" hidden="false" customHeight="false" outlineLevel="0" collapsed="false">
      <c r="A607" s="13" t="n">
        <v>606</v>
      </c>
      <c r="B607" s="12" t="s">
        <v>22</v>
      </c>
      <c r="C607" s="13" t="s">
        <v>23</v>
      </c>
      <c r="D607" s="12" t="n">
        <v>28</v>
      </c>
      <c r="E607" s="14" t="n">
        <v>1749</v>
      </c>
      <c r="F607" s="14" t="s">
        <v>24</v>
      </c>
      <c r="G607" s="15" t="s">
        <v>371</v>
      </c>
      <c r="H607" s="15" t="s">
        <v>26</v>
      </c>
      <c r="I607" s="16" t="s">
        <v>30</v>
      </c>
      <c r="J607" s="17" t="n">
        <v>400</v>
      </c>
      <c r="K607" s="18" t="s">
        <v>28</v>
      </c>
      <c r="L607" s="17"/>
      <c r="M607" s="17" t="n">
        <v>4</v>
      </c>
      <c r="N607" s="19"/>
      <c r="O607" s="20" t="n">
        <f aca="false">L607+(0.05*M607)+(N607/240)</f>
        <v>0.2</v>
      </c>
      <c r="P607" s="21" t="n">
        <v>80</v>
      </c>
      <c r="Q607" s="21"/>
      <c r="R607" s="21"/>
      <c r="S607" s="22" t="n">
        <f aca="false">P607+(Q607*0.05)+(R607/240)</f>
        <v>80</v>
      </c>
      <c r="T607" s="22" t="n">
        <f aca="false">J607*O607</f>
        <v>80</v>
      </c>
      <c r="U607" s="22" t="n">
        <f aca="false">S607-T607</f>
        <v>0</v>
      </c>
      <c r="V607" s="23"/>
    </row>
    <row r="608" customFormat="false" ht="13.8" hidden="false" customHeight="false" outlineLevel="0" collapsed="false">
      <c r="A608" s="13" t="n">
        <v>607</v>
      </c>
      <c r="B608" s="12" t="s">
        <v>22</v>
      </c>
      <c r="C608" s="13" t="s">
        <v>23</v>
      </c>
      <c r="D608" s="12" t="n">
        <v>28</v>
      </c>
      <c r="E608" s="14" t="n">
        <v>1749</v>
      </c>
      <c r="F608" s="14" t="s">
        <v>24</v>
      </c>
      <c r="G608" s="15" t="s">
        <v>372</v>
      </c>
      <c r="H608" s="15" t="s">
        <v>26</v>
      </c>
      <c r="I608" s="16" t="s">
        <v>29</v>
      </c>
      <c r="J608" s="17" t="n">
        <v>120</v>
      </c>
      <c r="K608" s="18" t="s">
        <v>28</v>
      </c>
      <c r="L608" s="17"/>
      <c r="M608" s="17" t="n">
        <v>12</v>
      </c>
      <c r="N608" s="19"/>
      <c r="O608" s="20" t="n">
        <f aca="false">L608+(0.05*M608)+(N608/240)</f>
        <v>0.6</v>
      </c>
      <c r="P608" s="21" t="n">
        <v>72</v>
      </c>
      <c r="Q608" s="21"/>
      <c r="R608" s="21"/>
      <c r="S608" s="22" t="n">
        <f aca="false">P608+(Q608*0.05)+(R608/240)</f>
        <v>72</v>
      </c>
      <c r="T608" s="22" t="n">
        <f aca="false">J608*O608</f>
        <v>72</v>
      </c>
      <c r="U608" s="22" t="n">
        <f aca="false">S608-T608</f>
        <v>0</v>
      </c>
      <c r="V608" s="23"/>
    </row>
    <row r="609" customFormat="false" ht="13.8" hidden="false" customHeight="false" outlineLevel="0" collapsed="false">
      <c r="A609" s="13" t="n">
        <v>608</v>
      </c>
      <c r="B609" s="12" t="s">
        <v>22</v>
      </c>
      <c r="C609" s="13" t="s">
        <v>23</v>
      </c>
      <c r="D609" s="12" t="n">
        <v>28</v>
      </c>
      <c r="E609" s="14" t="n">
        <v>1749</v>
      </c>
      <c r="F609" s="14" t="s">
        <v>24</v>
      </c>
      <c r="G609" s="15" t="s">
        <v>372</v>
      </c>
      <c r="H609" s="15" t="s">
        <v>26</v>
      </c>
      <c r="I609" s="16" t="s">
        <v>30</v>
      </c>
      <c r="J609" s="17" t="n">
        <v>1766</v>
      </c>
      <c r="K609" s="18" t="s">
        <v>28</v>
      </c>
      <c r="L609" s="17"/>
      <c r="M609" s="17" t="n">
        <v>9</v>
      </c>
      <c r="N609" s="19"/>
      <c r="O609" s="20" t="n">
        <f aca="false">L609+(0.05*M609)+(N609/240)</f>
        <v>0.45</v>
      </c>
      <c r="P609" s="21" t="n">
        <v>794</v>
      </c>
      <c r="Q609" s="21" t="n">
        <v>14</v>
      </c>
      <c r="R609" s="21"/>
      <c r="S609" s="22" t="n">
        <f aca="false">P609+(Q609*0.05)+(R609/240)</f>
        <v>794.7</v>
      </c>
      <c r="T609" s="22" t="n">
        <f aca="false">J609*O609</f>
        <v>794.7</v>
      </c>
      <c r="U609" s="22" t="n">
        <f aca="false">S609-T609</f>
        <v>0</v>
      </c>
      <c r="V609" s="23"/>
    </row>
    <row r="610" customFormat="false" ht="13.8" hidden="false" customHeight="false" outlineLevel="0" collapsed="false">
      <c r="A610" s="13" t="n">
        <v>609</v>
      </c>
      <c r="B610" s="12" t="s">
        <v>22</v>
      </c>
      <c r="C610" s="13" t="s">
        <v>23</v>
      </c>
      <c r="D610" s="12" t="n">
        <v>28</v>
      </c>
      <c r="E610" s="14" t="n">
        <v>1749</v>
      </c>
      <c r="F610" s="14" t="s">
        <v>24</v>
      </c>
      <c r="G610" s="15" t="s">
        <v>373</v>
      </c>
      <c r="H610" s="15" t="s">
        <v>26</v>
      </c>
      <c r="I610" s="16" t="s">
        <v>29</v>
      </c>
      <c r="J610" s="17" t="n">
        <v>74</v>
      </c>
      <c r="K610" s="18" t="s">
        <v>28</v>
      </c>
      <c r="L610" s="17" t="n">
        <v>10</v>
      </c>
      <c r="M610" s="17"/>
      <c r="N610" s="19"/>
      <c r="O610" s="20" t="n">
        <f aca="false">L610+(0.05*M610)+(N610/240)</f>
        <v>10</v>
      </c>
      <c r="P610" s="21" t="n">
        <v>740</v>
      </c>
      <c r="Q610" s="21"/>
      <c r="R610" s="21"/>
      <c r="S610" s="22" t="n">
        <f aca="false">P610+(Q610*0.05)+(R610/240)</f>
        <v>740</v>
      </c>
      <c r="T610" s="22" t="n">
        <f aca="false">J610*O610</f>
        <v>740</v>
      </c>
      <c r="U610" s="22" t="n">
        <f aca="false">S610-T610</f>
        <v>0</v>
      </c>
      <c r="V610" s="23"/>
    </row>
    <row r="611" customFormat="false" ht="13.8" hidden="false" customHeight="false" outlineLevel="0" collapsed="false">
      <c r="A611" s="13" t="n">
        <v>610</v>
      </c>
      <c r="B611" s="12" t="s">
        <v>22</v>
      </c>
      <c r="C611" s="13" t="s">
        <v>23</v>
      </c>
      <c r="D611" s="12" t="n">
        <v>28</v>
      </c>
      <c r="E611" s="14" t="n">
        <v>1749</v>
      </c>
      <c r="F611" s="14" t="s">
        <v>40</v>
      </c>
      <c r="G611" s="15" t="s">
        <v>371</v>
      </c>
      <c r="H611" s="15" t="s">
        <v>26</v>
      </c>
      <c r="I611" s="16" t="s">
        <v>29</v>
      </c>
      <c r="J611" s="17" t="n">
        <v>2</v>
      </c>
      <c r="K611" s="18" t="s">
        <v>374</v>
      </c>
      <c r="L611" s="17" t="n">
        <v>40</v>
      </c>
      <c r="M611" s="17"/>
      <c r="N611" s="19"/>
      <c r="O611" s="20" t="n">
        <f aca="false">L611+(0.05*M611)+(N611/240)</f>
        <v>40</v>
      </c>
      <c r="P611" s="21" t="n">
        <v>80</v>
      </c>
      <c r="Q611" s="21"/>
      <c r="R611" s="21"/>
      <c r="S611" s="22" t="n">
        <f aca="false">P611+(Q611*0.05)+(R611/240)</f>
        <v>80</v>
      </c>
      <c r="T611" s="22" t="n">
        <f aca="false">J611*O611</f>
        <v>80</v>
      </c>
      <c r="U611" s="22" t="n">
        <f aca="false">S611-T611</f>
        <v>0</v>
      </c>
      <c r="V611" s="23"/>
    </row>
    <row r="612" customFormat="false" ht="13.8" hidden="false" customHeight="false" outlineLevel="0" collapsed="false">
      <c r="A612" s="13" t="n">
        <v>611</v>
      </c>
      <c r="B612" s="12" t="s">
        <v>22</v>
      </c>
      <c r="C612" s="13" t="s">
        <v>23</v>
      </c>
      <c r="D612" s="12" t="n">
        <v>28</v>
      </c>
      <c r="E612" s="14" t="n">
        <v>1749</v>
      </c>
      <c r="F612" s="14" t="s">
        <v>40</v>
      </c>
      <c r="G612" s="15" t="s">
        <v>371</v>
      </c>
      <c r="H612" s="15" t="s">
        <v>26</v>
      </c>
      <c r="I612" s="16" t="s">
        <v>29</v>
      </c>
      <c r="J612" s="17" t="n">
        <v>29911</v>
      </c>
      <c r="K612" s="18" t="s">
        <v>28</v>
      </c>
      <c r="L612" s="17"/>
      <c r="M612" s="17" t="n">
        <v>4</v>
      </c>
      <c r="N612" s="19"/>
      <c r="O612" s="20" t="n">
        <f aca="false">L612+(0.05*M612)+(N612/240)</f>
        <v>0.2</v>
      </c>
      <c r="P612" s="21" t="n">
        <v>5982</v>
      </c>
      <c r="Q612" s="21" t="n">
        <v>4</v>
      </c>
      <c r="R612" s="21"/>
      <c r="S612" s="22" t="n">
        <f aca="false">P612+(Q612*0.05)+(R612/240)</f>
        <v>5982.2</v>
      </c>
      <c r="T612" s="22" t="n">
        <f aca="false">J612*O612</f>
        <v>5982.2</v>
      </c>
      <c r="U612" s="22" t="n">
        <f aca="false">S612-T612</f>
        <v>0</v>
      </c>
      <c r="V612" s="23"/>
    </row>
    <row r="613" customFormat="false" ht="13.8" hidden="false" customHeight="false" outlineLevel="0" collapsed="false">
      <c r="A613" s="13" t="n">
        <v>612</v>
      </c>
      <c r="B613" s="12" t="s">
        <v>22</v>
      </c>
      <c r="C613" s="13" t="s">
        <v>23</v>
      </c>
      <c r="D613" s="12" t="n">
        <v>28</v>
      </c>
      <c r="E613" s="14" t="n">
        <v>1749</v>
      </c>
      <c r="F613" s="14" t="s">
        <v>40</v>
      </c>
      <c r="G613" s="15" t="s">
        <v>371</v>
      </c>
      <c r="H613" s="15" t="s">
        <v>26</v>
      </c>
      <c r="I613" s="16" t="s">
        <v>30</v>
      </c>
      <c r="J613" s="17" t="n">
        <v>854</v>
      </c>
      <c r="K613" s="18" t="s">
        <v>28</v>
      </c>
      <c r="L613" s="17"/>
      <c r="M613" s="17" t="n">
        <v>4</v>
      </c>
      <c r="N613" s="19"/>
      <c r="O613" s="20" t="n">
        <f aca="false">L613+(0.05*M613)+(N613/240)</f>
        <v>0.2</v>
      </c>
      <c r="P613" s="21" t="n">
        <v>170</v>
      </c>
      <c r="Q613" s="21" t="n">
        <v>16</v>
      </c>
      <c r="R613" s="21"/>
      <c r="S613" s="22" t="n">
        <f aca="false">P613+(Q613*0.05)+(R613/240)</f>
        <v>170.8</v>
      </c>
      <c r="T613" s="22" t="n">
        <f aca="false">J613*O613</f>
        <v>170.8</v>
      </c>
      <c r="U613" s="22" t="n">
        <f aca="false">S613-T613</f>
        <v>0</v>
      </c>
      <c r="V613" s="23"/>
    </row>
    <row r="614" customFormat="false" ht="13.8" hidden="false" customHeight="false" outlineLevel="0" collapsed="false">
      <c r="A614" s="13" t="n">
        <v>613</v>
      </c>
      <c r="B614" s="12" t="s">
        <v>22</v>
      </c>
      <c r="C614" s="13" t="s">
        <v>23</v>
      </c>
      <c r="D614" s="12" t="n">
        <v>28</v>
      </c>
      <c r="E614" s="14" t="n">
        <v>1749</v>
      </c>
      <c r="F614" s="14" t="s">
        <v>40</v>
      </c>
      <c r="G614" s="15" t="s">
        <v>371</v>
      </c>
      <c r="H614" s="15" t="s">
        <v>26</v>
      </c>
      <c r="I614" s="16" t="s">
        <v>43</v>
      </c>
      <c r="J614" s="17" t="n">
        <v>37</v>
      </c>
      <c r="K614" s="18" t="s">
        <v>375</v>
      </c>
      <c r="L614" s="17" t="n">
        <v>60</v>
      </c>
      <c r="M614" s="17"/>
      <c r="N614" s="19"/>
      <c r="O614" s="20" t="n">
        <f aca="false">L614+(0.05*M614)+(N614/240)</f>
        <v>60</v>
      </c>
      <c r="P614" s="21" t="n">
        <v>2220</v>
      </c>
      <c r="Q614" s="21"/>
      <c r="R614" s="21"/>
      <c r="S614" s="22" t="n">
        <f aca="false">P614+(Q614*0.05)+(R614/240)</f>
        <v>2220</v>
      </c>
      <c r="T614" s="22" t="n">
        <f aca="false">J614*O614</f>
        <v>2220</v>
      </c>
      <c r="U614" s="22" t="n">
        <f aca="false">S614-T614</f>
        <v>0</v>
      </c>
      <c r="V614" s="23"/>
    </row>
    <row r="615" customFormat="false" ht="13.8" hidden="false" customHeight="false" outlineLevel="0" collapsed="false">
      <c r="A615" s="13" t="n">
        <v>614</v>
      </c>
      <c r="B615" s="12" t="s">
        <v>22</v>
      </c>
      <c r="C615" s="13" t="s">
        <v>23</v>
      </c>
      <c r="D615" s="12" t="n">
        <v>28</v>
      </c>
      <c r="E615" s="14" t="n">
        <v>1749</v>
      </c>
      <c r="F615" s="14" t="s">
        <v>40</v>
      </c>
      <c r="G615" s="15" t="s">
        <v>371</v>
      </c>
      <c r="H615" s="15" t="s">
        <v>26</v>
      </c>
      <c r="I615" s="16" t="s">
        <v>32</v>
      </c>
      <c r="J615" s="17" t="n">
        <v>2000</v>
      </c>
      <c r="K615" s="18" t="s">
        <v>28</v>
      </c>
      <c r="L615" s="17"/>
      <c r="M615" s="17" t="n">
        <v>6</v>
      </c>
      <c r="N615" s="19"/>
      <c r="O615" s="20" t="n">
        <f aca="false">L615+(0.05*M615)+(N615/240)</f>
        <v>0.3</v>
      </c>
      <c r="P615" s="21" t="n">
        <v>600</v>
      </c>
      <c r="Q615" s="21"/>
      <c r="R615" s="21"/>
      <c r="S615" s="22" t="n">
        <f aca="false">P615+(Q615*0.05)+(R615/240)</f>
        <v>600</v>
      </c>
      <c r="T615" s="22" t="n">
        <f aca="false">J615*O615</f>
        <v>600</v>
      </c>
      <c r="U615" s="22" t="n">
        <f aca="false">S615-T615</f>
        <v>0</v>
      </c>
      <c r="V615" s="23"/>
    </row>
    <row r="616" customFormat="false" ht="13.8" hidden="false" customHeight="false" outlineLevel="0" collapsed="false">
      <c r="A616" s="13" t="n">
        <v>615</v>
      </c>
      <c r="B616" s="12" t="s">
        <v>22</v>
      </c>
      <c r="C616" s="13" t="s">
        <v>23</v>
      </c>
      <c r="D616" s="12" t="n">
        <v>28</v>
      </c>
      <c r="E616" s="14" t="n">
        <v>1749</v>
      </c>
      <c r="F616" s="14" t="s">
        <v>40</v>
      </c>
      <c r="G616" s="15" t="s">
        <v>376</v>
      </c>
      <c r="H616" s="15" t="s">
        <v>26</v>
      </c>
      <c r="I616" s="16" t="s">
        <v>29</v>
      </c>
      <c r="J616" s="17" t="n">
        <v>26</v>
      </c>
      <c r="K616" s="18" t="s">
        <v>28</v>
      </c>
      <c r="L616" s="17"/>
      <c r="M616" s="17" t="n">
        <v>6</v>
      </c>
      <c r="N616" s="19"/>
      <c r="O616" s="20" t="n">
        <f aca="false">L616+(0.05*M616)+(N616/240)</f>
        <v>0.3</v>
      </c>
      <c r="P616" s="21" t="n">
        <v>7</v>
      </c>
      <c r="Q616" s="21" t="n">
        <v>16</v>
      </c>
      <c r="R616" s="21"/>
      <c r="S616" s="22" t="n">
        <f aca="false">P616+(Q616*0.05)+(R616/240)</f>
        <v>7.8</v>
      </c>
      <c r="T616" s="22" t="n">
        <f aca="false">J616*O616</f>
        <v>7.8</v>
      </c>
      <c r="U616" s="22" t="n">
        <f aca="false">S616-T616</f>
        <v>0</v>
      </c>
      <c r="V616" s="23"/>
    </row>
    <row r="617" customFormat="false" ht="13.8" hidden="false" customHeight="false" outlineLevel="0" collapsed="false">
      <c r="A617" s="13" t="n">
        <v>616</v>
      </c>
      <c r="B617" s="12" t="s">
        <v>22</v>
      </c>
      <c r="C617" s="13" t="s">
        <v>23</v>
      </c>
      <c r="D617" s="12" t="n">
        <v>28</v>
      </c>
      <c r="E617" s="14" t="n">
        <v>1749</v>
      </c>
      <c r="F617" s="14" t="s">
        <v>40</v>
      </c>
      <c r="G617" s="15" t="s">
        <v>377</v>
      </c>
      <c r="H617" s="15" t="s">
        <v>26</v>
      </c>
      <c r="I617" s="16" t="s">
        <v>27</v>
      </c>
      <c r="J617" s="17" t="n">
        <v>4443</v>
      </c>
      <c r="K617" s="18" t="s">
        <v>28</v>
      </c>
      <c r="L617" s="17"/>
      <c r="M617" s="17" t="n">
        <v>13</v>
      </c>
      <c r="N617" s="19"/>
      <c r="O617" s="20" t="n">
        <f aca="false">L617+(0.05*M617)+(N617/240)</f>
        <v>0.65</v>
      </c>
      <c r="P617" s="21" t="n">
        <v>2887</v>
      </c>
      <c r="Q617" s="21" t="n">
        <v>19</v>
      </c>
      <c r="R617" s="21"/>
      <c r="S617" s="22" t="n">
        <f aca="false">P617+(Q617*0.05)+(R617/240)</f>
        <v>2887.95</v>
      </c>
      <c r="T617" s="22" t="n">
        <f aca="false">J617*O617</f>
        <v>2887.95</v>
      </c>
      <c r="U617" s="22" t="n">
        <f aca="false">S617-T617</f>
        <v>0</v>
      </c>
      <c r="V617" s="23"/>
    </row>
    <row r="618" customFormat="false" ht="13.8" hidden="false" customHeight="false" outlineLevel="0" collapsed="false">
      <c r="A618" s="13" t="n">
        <v>617</v>
      </c>
      <c r="B618" s="12" t="s">
        <v>22</v>
      </c>
      <c r="C618" s="13" t="s">
        <v>23</v>
      </c>
      <c r="D618" s="12" t="n">
        <v>28</v>
      </c>
      <c r="E618" s="14" t="n">
        <v>1749</v>
      </c>
      <c r="F618" s="14" t="s">
        <v>40</v>
      </c>
      <c r="G618" s="15" t="s">
        <v>377</v>
      </c>
      <c r="H618" s="15" t="s">
        <v>26</v>
      </c>
      <c r="I618" s="16" t="s">
        <v>29</v>
      </c>
      <c r="J618" s="17" t="n">
        <v>6868</v>
      </c>
      <c r="K618" s="18" t="s">
        <v>28</v>
      </c>
      <c r="L618" s="17"/>
      <c r="M618" s="17" t="n">
        <v>11</v>
      </c>
      <c r="N618" s="19"/>
      <c r="O618" s="20" t="n">
        <f aca="false">L618+(0.05*M618)+(N618/240)</f>
        <v>0.55</v>
      </c>
      <c r="P618" s="21" t="n">
        <v>3777</v>
      </c>
      <c r="Q618" s="21" t="n">
        <v>8</v>
      </c>
      <c r="R618" s="21"/>
      <c r="S618" s="22" t="n">
        <f aca="false">P618+(Q618*0.05)+(R618/240)</f>
        <v>3777.4</v>
      </c>
      <c r="T618" s="22" t="n">
        <f aca="false">J618*O618</f>
        <v>3777.4</v>
      </c>
      <c r="U618" s="22" t="n">
        <f aca="false">S618-T618</f>
        <v>0</v>
      </c>
      <c r="V618" s="23"/>
    </row>
    <row r="619" customFormat="false" ht="13.8" hidden="false" customHeight="false" outlineLevel="0" collapsed="false">
      <c r="A619" s="13" t="n">
        <v>618</v>
      </c>
      <c r="B619" s="12" t="s">
        <v>22</v>
      </c>
      <c r="C619" s="13" t="s">
        <v>23</v>
      </c>
      <c r="D619" s="12" t="n">
        <v>28</v>
      </c>
      <c r="E619" s="14" t="n">
        <v>1749</v>
      </c>
      <c r="F619" s="14" t="s">
        <v>40</v>
      </c>
      <c r="G619" s="15" t="s">
        <v>377</v>
      </c>
      <c r="H619" s="15" t="s">
        <v>26</v>
      </c>
      <c r="I619" s="16" t="s">
        <v>30</v>
      </c>
      <c r="J619" s="17" t="n">
        <v>493</v>
      </c>
      <c r="K619" s="18" t="s">
        <v>28</v>
      </c>
      <c r="L619" s="17"/>
      <c r="M619" s="17" t="n">
        <v>11</v>
      </c>
      <c r="N619" s="19"/>
      <c r="O619" s="20" t="n">
        <f aca="false">L619+(0.05*M619)+(N619/240)</f>
        <v>0.55</v>
      </c>
      <c r="P619" s="21" t="n">
        <v>271</v>
      </c>
      <c r="Q619" s="21" t="n">
        <v>3</v>
      </c>
      <c r="R619" s="21"/>
      <c r="S619" s="22" t="n">
        <f aca="false">P619+(Q619*0.05)+(R619/240)</f>
        <v>271.15</v>
      </c>
      <c r="T619" s="22" t="n">
        <f aca="false">J619*O619</f>
        <v>271.15</v>
      </c>
      <c r="U619" s="22" t="n">
        <f aca="false">S619-T619</f>
        <v>0</v>
      </c>
      <c r="V619" s="23"/>
    </row>
    <row r="620" customFormat="false" ht="13.8" hidden="false" customHeight="false" outlineLevel="0" collapsed="false">
      <c r="A620" s="13" t="n">
        <v>619</v>
      </c>
      <c r="B620" s="12" t="s">
        <v>22</v>
      </c>
      <c r="C620" s="13" t="s">
        <v>23</v>
      </c>
      <c r="D620" s="12" t="n">
        <v>28</v>
      </c>
      <c r="E620" s="14" t="n">
        <v>1749</v>
      </c>
      <c r="F620" s="14" t="s">
        <v>40</v>
      </c>
      <c r="G620" s="15" t="s">
        <v>377</v>
      </c>
      <c r="H620" s="15" t="s">
        <v>26</v>
      </c>
      <c r="I620" s="16" t="s">
        <v>32</v>
      </c>
      <c r="J620" s="17" t="n">
        <v>3878</v>
      </c>
      <c r="K620" s="18" t="s">
        <v>28</v>
      </c>
      <c r="L620" s="17"/>
      <c r="M620" s="17" t="n">
        <v>11</v>
      </c>
      <c r="N620" s="19"/>
      <c r="O620" s="20" t="n">
        <f aca="false">L620+(0.05*M620)+(N620/240)</f>
        <v>0.55</v>
      </c>
      <c r="P620" s="21" t="n">
        <v>2132</v>
      </c>
      <c r="Q620" s="21" t="n">
        <v>18</v>
      </c>
      <c r="R620" s="21"/>
      <c r="S620" s="22" t="n">
        <f aca="false">P620+(Q620*0.05)+(R620/240)</f>
        <v>2132.9</v>
      </c>
      <c r="T620" s="22" t="n">
        <f aca="false">J620*O620</f>
        <v>2132.9</v>
      </c>
      <c r="U620" s="22" t="n">
        <f aca="false">S620-T620</f>
        <v>0</v>
      </c>
      <c r="V620" s="23"/>
    </row>
    <row r="621" customFormat="false" ht="13.8" hidden="false" customHeight="false" outlineLevel="0" collapsed="false">
      <c r="A621" s="13" t="n">
        <v>620</v>
      </c>
      <c r="B621" s="12" t="s">
        <v>22</v>
      </c>
      <c r="C621" s="13" t="s">
        <v>23</v>
      </c>
      <c r="D621" s="12" t="n">
        <v>28</v>
      </c>
      <c r="E621" s="14" t="n">
        <v>1749</v>
      </c>
      <c r="F621" s="14" t="s">
        <v>40</v>
      </c>
      <c r="G621" s="15" t="s">
        <v>377</v>
      </c>
      <c r="H621" s="15" t="s">
        <v>26</v>
      </c>
      <c r="I621" s="16" t="s">
        <v>50</v>
      </c>
      <c r="J621" s="17" t="n">
        <v>598466</v>
      </c>
      <c r="K621" s="18" t="s">
        <v>28</v>
      </c>
      <c r="L621" s="17"/>
      <c r="M621" s="17" t="n">
        <v>9</v>
      </c>
      <c r="N621" s="19"/>
      <c r="O621" s="20" t="n">
        <f aca="false">L621+(0.05*M621)+(N621/240)</f>
        <v>0.45</v>
      </c>
      <c r="P621" s="21" t="n">
        <v>269309</v>
      </c>
      <c r="Q621" s="21" t="n">
        <v>14</v>
      </c>
      <c r="R621" s="21"/>
      <c r="S621" s="22" t="n">
        <f aca="false">P621+(Q621*0.05)+(R621/240)</f>
        <v>269309.7</v>
      </c>
      <c r="T621" s="22" t="n">
        <f aca="false">J621*O621</f>
        <v>269309.7</v>
      </c>
      <c r="U621" s="22" t="n">
        <f aca="false">S621-T621</f>
        <v>0</v>
      </c>
      <c r="V621" s="23"/>
    </row>
    <row r="622" customFormat="false" ht="13.8" hidden="false" customHeight="false" outlineLevel="0" collapsed="false">
      <c r="A622" s="13" t="n">
        <v>621</v>
      </c>
      <c r="B622" s="12" t="s">
        <v>22</v>
      </c>
      <c r="C622" s="13" t="s">
        <v>23</v>
      </c>
      <c r="D622" s="12" t="n">
        <v>28</v>
      </c>
      <c r="E622" s="14" t="n">
        <v>1749</v>
      </c>
      <c r="F622" s="14" t="s">
        <v>40</v>
      </c>
      <c r="G622" s="15" t="s">
        <v>378</v>
      </c>
      <c r="H622" s="15" t="s">
        <v>26</v>
      </c>
      <c r="I622" s="16" t="s">
        <v>30</v>
      </c>
      <c r="J622" s="17" t="n">
        <v>2125</v>
      </c>
      <c r="K622" s="18" t="s">
        <v>28</v>
      </c>
      <c r="L622" s="17"/>
      <c r="M622" s="17" t="n">
        <v>5</v>
      </c>
      <c r="N622" s="19"/>
      <c r="O622" s="20" t="n">
        <f aca="false">L622+(0.05*M622)+(N622/240)</f>
        <v>0.25</v>
      </c>
      <c r="P622" s="21" t="n">
        <v>531</v>
      </c>
      <c r="Q622" s="21" t="n">
        <v>5</v>
      </c>
      <c r="R622" s="21"/>
      <c r="S622" s="22" t="n">
        <f aca="false">P622+(Q622*0.05)+(R622/240)</f>
        <v>531.25</v>
      </c>
      <c r="T622" s="22" t="n">
        <f aca="false">J622*O622</f>
        <v>531.25</v>
      </c>
      <c r="U622" s="22" t="n">
        <f aca="false">S622-T622</f>
        <v>0</v>
      </c>
      <c r="V622" s="23"/>
    </row>
    <row r="623" customFormat="false" ht="13.8" hidden="false" customHeight="false" outlineLevel="0" collapsed="false">
      <c r="A623" s="13" t="n">
        <v>622</v>
      </c>
      <c r="B623" s="12" t="s">
        <v>22</v>
      </c>
      <c r="C623" s="13" t="s">
        <v>23</v>
      </c>
      <c r="D623" s="12" t="n">
        <v>28</v>
      </c>
      <c r="E623" s="14" t="n">
        <v>1749</v>
      </c>
      <c r="F623" s="14" t="s">
        <v>40</v>
      </c>
      <c r="G623" s="15" t="s">
        <v>378</v>
      </c>
      <c r="H623" s="15" t="s">
        <v>26</v>
      </c>
      <c r="I623" s="16" t="s">
        <v>32</v>
      </c>
      <c r="J623" s="17" t="n">
        <v>525</v>
      </c>
      <c r="K623" s="18" t="s">
        <v>28</v>
      </c>
      <c r="L623" s="17"/>
      <c r="M623" s="17" t="n">
        <v>5</v>
      </c>
      <c r="N623" s="19"/>
      <c r="O623" s="20" t="n">
        <f aca="false">L623+(0.05*M623)+(N623/240)</f>
        <v>0.25</v>
      </c>
      <c r="P623" s="21" t="n">
        <v>131</v>
      </c>
      <c r="Q623" s="21" t="n">
        <v>5</v>
      </c>
      <c r="R623" s="21"/>
      <c r="S623" s="22" t="n">
        <f aca="false">P623+(Q623*0.05)+(R623/240)</f>
        <v>131.25</v>
      </c>
      <c r="T623" s="22" t="n">
        <f aca="false">J623*O623</f>
        <v>131.25</v>
      </c>
      <c r="U623" s="22" t="n">
        <f aca="false">S623-T623</f>
        <v>0</v>
      </c>
      <c r="V623" s="23"/>
    </row>
    <row r="624" customFormat="false" ht="13.8" hidden="false" customHeight="false" outlineLevel="0" collapsed="false">
      <c r="A624" s="13" t="n">
        <v>623</v>
      </c>
      <c r="B624" s="12" t="s">
        <v>22</v>
      </c>
      <c r="C624" s="13" t="s">
        <v>23</v>
      </c>
      <c r="D624" s="12" t="n">
        <v>28</v>
      </c>
      <c r="E624" s="14" t="n">
        <v>1749</v>
      </c>
      <c r="F624" s="14" t="s">
        <v>40</v>
      </c>
      <c r="G624" s="15" t="s">
        <v>372</v>
      </c>
      <c r="H624" s="15" t="s">
        <v>26</v>
      </c>
      <c r="I624" s="16" t="s">
        <v>29</v>
      </c>
      <c r="J624" s="17" t="n">
        <v>85</v>
      </c>
      <c r="K624" s="18" t="s">
        <v>28</v>
      </c>
      <c r="L624" s="17"/>
      <c r="M624" s="17" t="n">
        <v>10</v>
      </c>
      <c r="N624" s="19"/>
      <c r="O624" s="20" t="n">
        <f aca="false">L624+(0.05*M624)+(N624/240)</f>
        <v>0.5</v>
      </c>
      <c r="P624" s="21" t="n">
        <v>42</v>
      </c>
      <c r="Q624" s="21" t="n">
        <v>10</v>
      </c>
      <c r="R624" s="21"/>
      <c r="S624" s="22" t="n">
        <f aca="false">P624+(Q624*0.05)+(R624/240)</f>
        <v>42.5</v>
      </c>
      <c r="T624" s="22" t="n">
        <f aca="false">J624*O624</f>
        <v>42.5</v>
      </c>
      <c r="U624" s="22" t="n">
        <f aca="false">S624-T624</f>
        <v>0</v>
      </c>
      <c r="V624" s="23"/>
    </row>
    <row r="625" customFormat="false" ht="13.8" hidden="false" customHeight="false" outlineLevel="0" collapsed="false">
      <c r="A625" s="13" t="n">
        <v>624</v>
      </c>
      <c r="B625" s="12" t="s">
        <v>22</v>
      </c>
      <c r="C625" s="13" t="s">
        <v>23</v>
      </c>
      <c r="D625" s="12" t="n">
        <v>28</v>
      </c>
      <c r="E625" s="14" t="n">
        <v>1749</v>
      </c>
      <c r="F625" s="14" t="s">
        <v>40</v>
      </c>
      <c r="G625" s="15" t="s">
        <v>379</v>
      </c>
      <c r="H625" s="15" t="s">
        <v>26</v>
      </c>
      <c r="I625" s="16" t="s">
        <v>29</v>
      </c>
      <c r="J625" s="17" t="n">
        <f aca="false">69+(1/16)*7</f>
        <v>69.4375</v>
      </c>
      <c r="K625" s="18" t="s">
        <v>28</v>
      </c>
      <c r="L625" s="17" t="n">
        <v>16</v>
      </c>
      <c r="M625" s="17"/>
      <c r="N625" s="19"/>
      <c r="O625" s="20" t="n">
        <f aca="false">L625+(0.05*M625)+(N625/240)</f>
        <v>16</v>
      </c>
      <c r="P625" s="21" t="n">
        <v>1111</v>
      </c>
      <c r="Q625" s="21"/>
      <c r="R625" s="21"/>
      <c r="S625" s="22" t="n">
        <f aca="false">P625+(Q625*0.05)+(R625/240)</f>
        <v>1111</v>
      </c>
      <c r="T625" s="22" t="n">
        <f aca="false">J625*O625</f>
        <v>1111</v>
      </c>
      <c r="U625" s="22" t="n">
        <f aca="false">S625-T625</f>
        <v>0</v>
      </c>
      <c r="V625" s="23" t="s">
        <v>380</v>
      </c>
    </row>
    <row r="626" customFormat="false" ht="13.8" hidden="false" customHeight="false" outlineLevel="0" collapsed="false">
      <c r="A626" s="13" t="n">
        <v>625</v>
      </c>
      <c r="B626" s="12" t="s">
        <v>22</v>
      </c>
      <c r="C626" s="13" t="s">
        <v>23</v>
      </c>
      <c r="D626" s="12" t="n">
        <v>28</v>
      </c>
      <c r="E626" s="14" t="n">
        <v>1749</v>
      </c>
      <c r="F626" s="14" t="s">
        <v>40</v>
      </c>
      <c r="G626" s="15" t="s">
        <v>373</v>
      </c>
      <c r="H626" s="15" t="s">
        <v>26</v>
      </c>
      <c r="I626" s="16" t="s">
        <v>29</v>
      </c>
      <c r="J626" s="17" t="n">
        <v>370</v>
      </c>
      <c r="K626" s="18" t="s">
        <v>28</v>
      </c>
      <c r="L626" s="17" t="n">
        <v>10</v>
      </c>
      <c r="M626" s="17"/>
      <c r="N626" s="19"/>
      <c r="O626" s="20" t="n">
        <f aca="false">L626+(0.05*M626)+(N626/240)</f>
        <v>10</v>
      </c>
      <c r="P626" s="21" t="n">
        <v>3700</v>
      </c>
      <c r="Q626" s="21"/>
      <c r="R626" s="21"/>
      <c r="S626" s="22" t="n">
        <f aca="false">P626+(Q626*0.05)+(R626/240)</f>
        <v>3700</v>
      </c>
      <c r="T626" s="22" t="n">
        <f aca="false">J626*O626</f>
        <v>3700</v>
      </c>
      <c r="U626" s="22" t="n">
        <f aca="false">S626-T626</f>
        <v>0</v>
      </c>
      <c r="V626" s="23"/>
    </row>
    <row r="627" customFormat="false" ht="13.8" hidden="false" customHeight="false" outlineLevel="0" collapsed="false">
      <c r="A627" s="13" t="n">
        <v>626</v>
      </c>
      <c r="B627" s="12" t="s">
        <v>22</v>
      </c>
      <c r="C627" s="13" t="s">
        <v>23</v>
      </c>
      <c r="D627" s="12" t="n">
        <v>28</v>
      </c>
      <c r="E627" s="14" t="n">
        <v>1749</v>
      </c>
      <c r="F627" s="14" t="s">
        <v>40</v>
      </c>
      <c r="G627" s="15" t="s">
        <v>381</v>
      </c>
      <c r="H627" s="15" t="s">
        <v>26</v>
      </c>
      <c r="I627" s="16" t="s">
        <v>32</v>
      </c>
      <c r="J627" s="17" t="n">
        <v>40</v>
      </c>
      <c r="K627" s="18" t="s">
        <v>28</v>
      </c>
      <c r="L627" s="17" t="n">
        <v>5</v>
      </c>
      <c r="M627" s="17" t="n">
        <v>10</v>
      </c>
      <c r="N627" s="19"/>
      <c r="O627" s="20" t="n">
        <f aca="false">L627+(0.05*M627)+(N627/240)</f>
        <v>5.5</v>
      </c>
      <c r="P627" s="21" t="n">
        <v>220</v>
      </c>
      <c r="Q627" s="21"/>
      <c r="R627" s="21"/>
      <c r="S627" s="22" t="n">
        <f aca="false">P627+(Q627*0.05)+(R627/240)</f>
        <v>220</v>
      </c>
      <c r="T627" s="22" t="n">
        <f aca="false">J627*O627</f>
        <v>220</v>
      </c>
      <c r="U627" s="22" t="n">
        <f aca="false">S627-T627</f>
        <v>0</v>
      </c>
      <c r="V627" s="23"/>
    </row>
    <row r="628" customFormat="false" ht="13.8" hidden="false" customHeight="false" outlineLevel="0" collapsed="false">
      <c r="A628" s="13" t="n">
        <v>627</v>
      </c>
      <c r="B628" s="12" t="s">
        <v>22</v>
      </c>
      <c r="C628" s="13" t="s">
        <v>23</v>
      </c>
      <c r="D628" s="12" t="n">
        <v>28</v>
      </c>
      <c r="E628" s="14" t="n">
        <v>1749</v>
      </c>
      <c r="F628" s="14" t="s">
        <v>40</v>
      </c>
      <c r="G628" s="15" t="s">
        <v>381</v>
      </c>
      <c r="H628" s="15" t="s">
        <v>26</v>
      </c>
      <c r="I628" s="16" t="s">
        <v>382</v>
      </c>
      <c r="J628" s="17" t="n">
        <v>1354</v>
      </c>
      <c r="K628" s="18" t="s">
        <v>28</v>
      </c>
      <c r="L628" s="17" t="n">
        <v>4</v>
      </c>
      <c r="M628" s="17" t="n">
        <v>3</v>
      </c>
      <c r="N628" s="19"/>
      <c r="O628" s="20" t="n">
        <f aca="false">L628+(0.05*M628)+(N628/240)</f>
        <v>4.15</v>
      </c>
      <c r="P628" s="21" t="n">
        <v>5619</v>
      </c>
      <c r="Q628" s="21" t="n">
        <v>2</v>
      </c>
      <c r="R628" s="21"/>
      <c r="S628" s="22" t="n">
        <f aca="false">P628+(Q628*0.05)+(R628/240)</f>
        <v>5619.1</v>
      </c>
      <c r="T628" s="22" t="n">
        <f aca="false">J628*O628</f>
        <v>5619.1</v>
      </c>
      <c r="U628" s="22" t="n">
        <f aca="false">S628-T628</f>
        <v>0</v>
      </c>
      <c r="V628" s="23"/>
    </row>
    <row r="629" customFormat="false" ht="13.8" hidden="false" customHeight="false" outlineLevel="0" collapsed="false">
      <c r="A629" s="13" t="n">
        <v>628</v>
      </c>
      <c r="B629" s="12" t="s">
        <v>22</v>
      </c>
      <c r="C629" s="13" t="s">
        <v>23</v>
      </c>
      <c r="D629" s="12" t="n">
        <v>29</v>
      </c>
      <c r="E629" s="14" t="n">
        <v>1749</v>
      </c>
      <c r="F629" s="14" t="s">
        <v>24</v>
      </c>
      <c r="G629" s="15" t="s">
        <v>383</v>
      </c>
      <c r="H629" s="15" t="s">
        <v>26</v>
      </c>
      <c r="I629" s="16" t="s">
        <v>27</v>
      </c>
      <c r="J629" s="17" t="n">
        <v>160</v>
      </c>
      <c r="K629" s="18" t="s">
        <v>28</v>
      </c>
      <c r="L629" s="17" t="n">
        <v>16</v>
      </c>
      <c r="M629" s="17"/>
      <c r="N629" s="19"/>
      <c r="O629" s="20" t="n">
        <f aca="false">L629+(0.05*M629)+(N629/240)</f>
        <v>16</v>
      </c>
      <c r="P629" s="21" t="n">
        <v>2560</v>
      </c>
      <c r="Q629" s="21"/>
      <c r="R629" s="21"/>
      <c r="S629" s="22" t="n">
        <f aca="false">P629+(Q629*0.05)+(R629/240)</f>
        <v>2560</v>
      </c>
      <c r="T629" s="22" t="n">
        <f aca="false">J629*O629</f>
        <v>2560</v>
      </c>
      <c r="U629" s="22" t="n">
        <f aca="false">S629-T629</f>
        <v>0</v>
      </c>
      <c r="V629" s="23"/>
    </row>
    <row r="630" customFormat="false" ht="13.8" hidden="false" customHeight="false" outlineLevel="0" collapsed="false">
      <c r="A630" s="13" t="n">
        <v>629</v>
      </c>
      <c r="B630" s="12" t="s">
        <v>22</v>
      </c>
      <c r="C630" s="13" t="s">
        <v>23</v>
      </c>
      <c r="D630" s="12" t="n">
        <v>29</v>
      </c>
      <c r="E630" s="14" t="n">
        <v>1749</v>
      </c>
      <c r="F630" s="14" t="s">
        <v>24</v>
      </c>
      <c r="G630" s="15" t="s">
        <v>383</v>
      </c>
      <c r="H630" s="15" t="s">
        <v>26</v>
      </c>
      <c r="I630" s="16" t="s">
        <v>29</v>
      </c>
      <c r="J630" s="17" t="n">
        <v>309</v>
      </c>
      <c r="K630" s="18" t="s">
        <v>28</v>
      </c>
      <c r="L630" s="17" t="n">
        <v>8</v>
      </c>
      <c r="M630" s="17"/>
      <c r="N630" s="19"/>
      <c r="O630" s="20" t="n">
        <f aca="false">L630+(0.05*M630)+(N630/240)</f>
        <v>8</v>
      </c>
      <c r="P630" s="21" t="n">
        <v>2472</v>
      </c>
      <c r="Q630" s="21"/>
      <c r="R630" s="21"/>
      <c r="S630" s="22" t="n">
        <f aca="false">P630+(Q630*0.05)+(R630/240)</f>
        <v>2472</v>
      </c>
      <c r="T630" s="22" t="n">
        <f aca="false">J630*O630</f>
        <v>2472</v>
      </c>
      <c r="U630" s="22" t="n">
        <f aca="false">S630-T630</f>
        <v>0</v>
      </c>
      <c r="V630" s="23"/>
    </row>
    <row r="631" customFormat="false" ht="13.8" hidden="false" customHeight="false" outlineLevel="0" collapsed="false">
      <c r="A631" s="13" t="n">
        <v>630</v>
      </c>
      <c r="B631" s="12" t="s">
        <v>22</v>
      </c>
      <c r="C631" s="13" t="s">
        <v>23</v>
      </c>
      <c r="D631" s="12" t="n">
        <v>29</v>
      </c>
      <c r="E631" s="14" t="n">
        <v>1749</v>
      </c>
      <c r="F631" s="14" t="s">
        <v>24</v>
      </c>
      <c r="G631" s="15" t="s">
        <v>383</v>
      </c>
      <c r="H631" s="15" t="s">
        <v>26</v>
      </c>
      <c r="I631" s="16" t="s">
        <v>30</v>
      </c>
      <c r="J631" s="17" t="n">
        <v>39</v>
      </c>
      <c r="K631" s="18" t="s">
        <v>28</v>
      </c>
      <c r="L631" s="17" t="n">
        <v>8</v>
      </c>
      <c r="M631" s="17"/>
      <c r="N631" s="19"/>
      <c r="O631" s="20" t="n">
        <f aca="false">L631+(0.05*M631)+(N631/240)</f>
        <v>8</v>
      </c>
      <c r="P631" s="21" t="n">
        <v>312</v>
      </c>
      <c r="Q631" s="21"/>
      <c r="R631" s="21"/>
      <c r="S631" s="22" t="n">
        <f aca="false">P631+(Q631*0.05)+(R631/240)</f>
        <v>312</v>
      </c>
      <c r="T631" s="22" t="n">
        <f aca="false">J631*O631</f>
        <v>312</v>
      </c>
      <c r="U631" s="22" t="n">
        <f aca="false">S631-T631</f>
        <v>0</v>
      </c>
      <c r="V631" s="23"/>
    </row>
    <row r="632" customFormat="false" ht="13.8" hidden="false" customHeight="false" outlineLevel="0" collapsed="false">
      <c r="A632" s="13" t="n">
        <v>631</v>
      </c>
      <c r="B632" s="12" t="s">
        <v>22</v>
      </c>
      <c r="C632" s="13" t="s">
        <v>23</v>
      </c>
      <c r="D632" s="12" t="n">
        <v>29</v>
      </c>
      <c r="E632" s="14" t="n">
        <v>1749</v>
      </c>
      <c r="F632" s="14" t="s">
        <v>24</v>
      </c>
      <c r="G632" s="15" t="s">
        <v>384</v>
      </c>
      <c r="H632" s="15" t="s">
        <v>26</v>
      </c>
      <c r="I632" s="16" t="s">
        <v>29</v>
      </c>
      <c r="J632" s="17" t="n">
        <v>60</v>
      </c>
      <c r="K632" s="18" t="s">
        <v>28</v>
      </c>
      <c r="L632" s="17"/>
      <c r="M632" s="17" t="n">
        <v>5</v>
      </c>
      <c r="N632" s="19"/>
      <c r="O632" s="20" t="n">
        <f aca="false">L632+(0.05*M632)+(N632/240)</f>
        <v>0.25</v>
      </c>
      <c r="P632" s="21" t="n">
        <v>15</v>
      </c>
      <c r="Q632" s="21"/>
      <c r="R632" s="21"/>
      <c r="S632" s="22" t="n">
        <f aca="false">P632+(Q632*0.05)+(R632/240)</f>
        <v>15</v>
      </c>
      <c r="T632" s="22" t="n">
        <f aca="false">J632*O632</f>
        <v>15</v>
      </c>
      <c r="U632" s="22" t="n">
        <f aca="false">S632-T632</f>
        <v>0</v>
      </c>
      <c r="V632" s="23"/>
    </row>
    <row r="633" customFormat="false" ht="13.8" hidden="false" customHeight="false" outlineLevel="0" collapsed="false">
      <c r="A633" s="13" t="n">
        <v>632</v>
      </c>
      <c r="B633" s="12" t="s">
        <v>22</v>
      </c>
      <c r="C633" s="13" t="s">
        <v>23</v>
      </c>
      <c r="D633" s="12" t="n">
        <v>29</v>
      </c>
      <c r="E633" s="14" t="n">
        <v>1749</v>
      </c>
      <c r="F633" s="14" t="s">
        <v>24</v>
      </c>
      <c r="G633" s="15" t="s">
        <v>385</v>
      </c>
      <c r="H633" s="15" t="s">
        <v>26</v>
      </c>
      <c r="I633" s="16" t="s">
        <v>29</v>
      </c>
      <c r="J633" s="17" t="n">
        <v>525</v>
      </c>
      <c r="K633" s="18" t="s">
        <v>28</v>
      </c>
      <c r="L633" s="17"/>
      <c r="M633" s="17" t="n">
        <v>18</v>
      </c>
      <c r="N633" s="19"/>
      <c r="O633" s="20" t="n">
        <f aca="false">L633+(0.05*M633)+(N633/240)</f>
        <v>0.9</v>
      </c>
      <c r="P633" s="21" t="n">
        <v>472</v>
      </c>
      <c r="Q633" s="21" t="n">
        <v>10</v>
      </c>
      <c r="R633" s="21"/>
      <c r="S633" s="22" t="n">
        <f aca="false">P633+(Q633*0.05)+(R633/240)</f>
        <v>472.5</v>
      </c>
      <c r="T633" s="22" t="n">
        <f aca="false">J633*O633</f>
        <v>472.5</v>
      </c>
      <c r="U633" s="22" t="n">
        <f aca="false">S633-T633</f>
        <v>0</v>
      </c>
      <c r="V633" s="23"/>
    </row>
    <row r="634" customFormat="false" ht="13.8" hidden="false" customHeight="false" outlineLevel="0" collapsed="false">
      <c r="A634" s="13" t="n">
        <v>633</v>
      </c>
      <c r="B634" s="12" t="s">
        <v>22</v>
      </c>
      <c r="C634" s="13" t="s">
        <v>23</v>
      </c>
      <c r="D634" s="12" t="n">
        <v>29</v>
      </c>
      <c r="E634" s="14" t="n">
        <v>1749</v>
      </c>
      <c r="F634" s="14" t="s">
        <v>24</v>
      </c>
      <c r="G634" s="15" t="s">
        <v>385</v>
      </c>
      <c r="H634" s="15" t="s">
        <v>26</v>
      </c>
      <c r="I634" s="16" t="s">
        <v>30</v>
      </c>
      <c r="J634" s="17" t="n">
        <v>16194</v>
      </c>
      <c r="K634" s="18" t="s">
        <v>28</v>
      </c>
      <c r="L634" s="17"/>
      <c r="M634" s="17" t="n">
        <v>18</v>
      </c>
      <c r="N634" s="19"/>
      <c r="O634" s="20" t="n">
        <f aca="false">L634+(0.05*M634)+(N634/240)</f>
        <v>0.9</v>
      </c>
      <c r="P634" s="21" t="n">
        <v>14574</v>
      </c>
      <c r="Q634" s="21" t="n">
        <v>12</v>
      </c>
      <c r="R634" s="21"/>
      <c r="S634" s="22" t="n">
        <f aca="false">P634+(Q634*0.05)+(R634/240)</f>
        <v>14574.6</v>
      </c>
      <c r="T634" s="22" t="n">
        <f aca="false">J634*O634</f>
        <v>14574.6</v>
      </c>
      <c r="U634" s="22" t="n">
        <f aca="false">S634-T634</f>
        <v>0</v>
      </c>
      <c r="V634" s="23"/>
    </row>
    <row r="635" customFormat="false" ht="13.8" hidden="false" customHeight="false" outlineLevel="0" collapsed="false">
      <c r="A635" s="13" t="n">
        <v>634</v>
      </c>
      <c r="B635" s="12" t="s">
        <v>22</v>
      </c>
      <c r="C635" s="13" t="s">
        <v>23</v>
      </c>
      <c r="D635" s="12" t="n">
        <v>29</v>
      </c>
      <c r="E635" s="14" t="n">
        <v>1749</v>
      </c>
      <c r="F635" s="14" t="s">
        <v>24</v>
      </c>
      <c r="G635" s="15" t="s">
        <v>386</v>
      </c>
      <c r="H635" s="15" t="s">
        <v>26</v>
      </c>
      <c r="I635" s="16" t="s">
        <v>30</v>
      </c>
      <c r="J635" s="17" t="n">
        <v>14753</v>
      </c>
      <c r="K635" s="18" t="s">
        <v>28</v>
      </c>
      <c r="L635" s="17"/>
      <c r="M635" s="17" t="n">
        <v>16</v>
      </c>
      <c r="N635" s="19"/>
      <c r="O635" s="20" t="n">
        <f aca="false">L635+(0.05*M635)+(N635/240)</f>
        <v>0.8</v>
      </c>
      <c r="P635" s="21" t="n">
        <v>11802</v>
      </c>
      <c r="Q635" s="21" t="n">
        <v>8</v>
      </c>
      <c r="R635" s="21"/>
      <c r="S635" s="22" t="n">
        <f aca="false">P635+(Q635*0.05)+(R635/240)</f>
        <v>11802.4</v>
      </c>
      <c r="T635" s="22" t="n">
        <f aca="false">J635*O635</f>
        <v>11802.4</v>
      </c>
      <c r="U635" s="22" t="n">
        <f aca="false">S635-T635</f>
        <v>0</v>
      </c>
      <c r="V635" s="23"/>
    </row>
    <row r="636" customFormat="false" ht="13.8" hidden="false" customHeight="false" outlineLevel="0" collapsed="false">
      <c r="A636" s="13" t="n">
        <v>635</v>
      </c>
      <c r="B636" s="12" t="s">
        <v>22</v>
      </c>
      <c r="C636" s="13" t="s">
        <v>23</v>
      </c>
      <c r="D636" s="12" t="n">
        <v>29</v>
      </c>
      <c r="E636" s="14" t="n">
        <v>1749</v>
      </c>
      <c r="F636" s="14" t="s">
        <v>24</v>
      </c>
      <c r="G636" s="15" t="s">
        <v>387</v>
      </c>
      <c r="H636" s="15" t="s">
        <v>26</v>
      </c>
      <c r="I636" s="16" t="s">
        <v>29</v>
      </c>
      <c r="J636" s="17" t="n">
        <v>240207</v>
      </c>
      <c r="K636" s="18" t="s">
        <v>28</v>
      </c>
      <c r="L636" s="17"/>
      <c r="M636" s="17" t="n">
        <v>10</v>
      </c>
      <c r="N636" s="19"/>
      <c r="O636" s="20" t="n">
        <f aca="false">L636+(0.05*M636)+(N636/240)</f>
        <v>0.5</v>
      </c>
      <c r="P636" s="21" t="n">
        <v>120103</v>
      </c>
      <c r="Q636" s="21" t="n">
        <v>10</v>
      </c>
      <c r="R636" s="21"/>
      <c r="S636" s="22" t="n">
        <f aca="false">P636+(Q636*0.05)+(R636/240)</f>
        <v>120103.5</v>
      </c>
      <c r="T636" s="22" t="n">
        <f aca="false">J636*O636</f>
        <v>120103.5</v>
      </c>
      <c r="U636" s="22" t="n">
        <f aca="false">S636-T636</f>
        <v>0</v>
      </c>
      <c r="V636" s="23"/>
    </row>
    <row r="637" customFormat="false" ht="13.8" hidden="false" customHeight="false" outlineLevel="0" collapsed="false">
      <c r="A637" s="13" t="n">
        <v>636</v>
      </c>
      <c r="B637" s="12" t="s">
        <v>22</v>
      </c>
      <c r="C637" s="13" t="s">
        <v>23</v>
      </c>
      <c r="D637" s="12" t="n">
        <v>29</v>
      </c>
      <c r="E637" s="14" t="n">
        <v>1749</v>
      </c>
      <c r="F637" s="14" t="s">
        <v>24</v>
      </c>
      <c r="G637" s="15" t="s">
        <v>387</v>
      </c>
      <c r="H637" s="15" t="s">
        <v>26</v>
      </c>
      <c r="I637" s="16" t="s">
        <v>30</v>
      </c>
      <c r="J637" s="17" t="n">
        <v>115</v>
      </c>
      <c r="K637" s="18" t="s">
        <v>28</v>
      </c>
      <c r="L637" s="17"/>
      <c r="M637" s="17" t="n">
        <v>10</v>
      </c>
      <c r="N637" s="19"/>
      <c r="O637" s="20" t="n">
        <f aca="false">L637+(0.05*M637)+(N637/240)</f>
        <v>0.5</v>
      </c>
      <c r="P637" s="21" t="n">
        <v>57</v>
      </c>
      <c r="Q637" s="21" t="n">
        <v>10</v>
      </c>
      <c r="R637" s="21"/>
      <c r="S637" s="22" t="n">
        <f aca="false">P637+(Q637*0.05)+(R637/240)</f>
        <v>57.5</v>
      </c>
      <c r="T637" s="22" t="n">
        <f aca="false">J637*O637</f>
        <v>57.5</v>
      </c>
      <c r="U637" s="22" t="n">
        <f aca="false">S637-T637</f>
        <v>0</v>
      </c>
      <c r="V637" s="23"/>
    </row>
    <row r="638" customFormat="false" ht="13.8" hidden="false" customHeight="false" outlineLevel="0" collapsed="false">
      <c r="A638" s="13" t="n">
        <v>637</v>
      </c>
      <c r="B638" s="12" t="s">
        <v>22</v>
      </c>
      <c r="C638" s="13" t="s">
        <v>23</v>
      </c>
      <c r="D638" s="12" t="n">
        <v>29</v>
      </c>
      <c r="E638" s="14" t="n">
        <v>1749</v>
      </c>
      <c r="F638" s="14" t="s">
        <v>24</v>
      </c>
      <c r="G638" s="15" t="s">
        <v>387</v>
      </c>
      <c r="H638" s="15" t="s">
        <v>26</v>
      </c>
      <c r="I638" s="16" t="s">
        <v>32</v>
      </c>
      <c r="J638" s="17" t="n">
        <v>620</v>
      </c>
      <c r="K638" s="18" t="s">
        <v>28</v>
      </c>
      <c r="L638" s="17"/>
      <c r="M638" s="17" t="n">
        <v>10</v>
      </c>
      <c r="N638" s="19"/>
      <c r="O638" s="20" t="n">
        <f aca="false">L638+(0.05*M638)+(N638/240)</f>
        <v>0.5</v>
      </c>
      <c r="P638" s="21" t="n">
        <v>310</v>
      </c>
      <c r="Q638" s="21"/>
      <c r="R638" s="21"/>
      <c r="S638" s="22" t="n">
        <f aca="false">P638+(Q638*0.05)+(R638/240)</f>
        <v>310</v>
      </c>
      <c r="T638" s="22" t="n">
        <f aca="false">J638*O638</f>
        <v>310</v>
      </c>
      <c r="U638" s="22" t="n">
        <f aca="false">S638-T638</f>
        <v>0</v>
      </c>
      <c r="V638" s="23"/>
    </row>
    <row r="639" customFormat="false" ht="13.8" hidden="false" customHeight="false" outlineLevel="0" collapsed="false">
      <c r="A639" s="13" t="n">
        <v>638</v>
      </c>
      <c r="B639" s="12" t="s">
        <v>22</v>
      </c>
      <c r="C639" s="13" t="s">
        <v>23</v>
      </c>
      <c r="D639" s="12" t="n">
        <v>29</v>
      </c>
      <c r="E639" s="14" t="n">
        <v>1749</v>
      </c>
      <c r="F639" s="14" t="s">
        <v>24</v>
      </c>
      <c r="G639" s="15" t="s">
        <v>388</v>
      </c>
      <c r="H639" s="15" t="s">
        <v>26</v>
      </c>
      <c r="I639" s="16" t="s">
        <v>30</v>
      </c>
      <c r="J639" s="17" t="n">
        <v>5590</v>
      </c>
      <c r="K639" s="18" t="s">
        <v>28</v>
      </c>
      <c r="L639" s="17"/>
      <c r="M639" s="17" t="n">
        <v>18</v>
      </c>
      <c r="N639" s="19"/>
      <c r="O639" s="20" t="n">
        <f aca="false">L639+(0.05*M639)+(N639/240)</f>
        <v>0.9</v>
      </c>
      <c r="P639" s="21" t="n">
        <v>5031</v>
      </c>
      <c r="Q639" s="21"/>
      <c r="R639" s="21"/>
      <c r="S639" s="22" t="n">
        <f aca="false">P639+(Q639*0.05)+(R639/240)</f>
        <v>5031</v>
      </c>
      <c r="T639" s="22" t="n">
        <f aca="false">J639*O639</f>
        <v>5031</v>
      </c>
      <c r="U639" s="22" t="n">
        <f aca="false">S639-T639</f>
        <v>0</v>
      </c>
      <c r="V639" s="23"/>
    </row>
    <row r="640" customFormat="false" ht="13.8" hidden="false" customHeight="false" outlineLevel="0" collapsed="false">
      <c r="A640" s="13" t="n">
        <v>639</v>
      </c>
      <c r="B640" s="12" t="s">
        <v>22</v>
      </c>
      <c r="C640" s="13" t="s">
        <v>23</v>
      </c>
      <c r="D640" s="12" t="n">
        <v>29</v>
      </c>
      <c r="E640" s="14" t="n">
        <v>1749</v>
      </c>
      <c r="F640" s="14" t="s">
        <v>40</v>
      </c>
      <c r="G640" s="15" t="s">
        <v>383</v>
      </c>
      <c r="H640" s="15" t="s">
        <v>26</v>
      </c>
      <c r="I640" s="16" t="s">
        <v>29</v>
      </c>
      <c r="J640" s="17" t="n">
        <v>1</v>
      </c>
      <c r="K640" s="18" t="s">
        <v>46</v>
      </c>
      <c r="L640" s="17" t="n">
        <v>60</v>
      </c>
      <c r="M640" s="17"/>
      <c r="N640" s="19"/>
      <c r="O640" s="20" t="n">
        <f aca="false">L640+(0.05*M640)+(N640/240)</f>
        <v>60</v>
      </c>
      <c r="P640" s="21" t="n">
        <v>60</v>
      </c>
      <c r="Q640" s="21"/>
      <c r="R640" s="21"/>
      <c r="S640" s="22" t="n">
        <f aca="false">P640+(Q640*0.05)+(R640/240)</f>
        <v>60</v>
      </c>
      <c r="T640" s="22" t="n">
        <f aca="false">J640*O640</f>
        <v>60</v>
      </c>
      <c r="U640" s="22" t="n">
        <f aca="false">S640-T640</f>
        <v>0</v>
      </c>
      <c r="V640" s="23"/>
    </row>
    <row r="641" customFormat="false" ht="13.8" hidden="false" customHeight="false" outlineLevel="0" collapsed="false">
      <c r="A641" s="13" t="n">
        <v>640</v>
      </c>
      <c r="B641" s="12" t="s">
        <v>22</v>
      </c>
      <c r="C641" s="13" t="s">
        <v>23</v>
      </c>
      <c r="D641" s="12" t="n">
        <v>29</v>
      </c>
      <c r="E641" s="14" t="n">
        <v>1749</v>
      </c>
      <c r="F641" s="14" t="s">
        <v>40</v>
      </c>
      <c r="G641" s="15" t="s">
        <v>389</v>
      </c>
      <c r="H641" s="15" t="s">
        <v>26</v>
      </c>
      <c r="I641" s="16" t="s">
        <v>50</v>
      </c>
      <c r="J641" s="17" t="n">
        <v>2365</v>
      </c>
      <c r="K641" s="18" t="s">
        <v>28</v>
      </c>
      <c r="L641" s="17"/>
      <c r="M641" s="17" t="n">
        <v>20</v>
      </c>
      <c r="N641" s="19"/>
      <c r="O641" s="20" t="n">
        <f aca="false">L641+(0.05*M641)+(N641/240)</f>
        <v>1</v>
      </c>
      <c r="P641" s="21" t="n">
        <v>2365</v>
      </c>
      <c r="Q641" s="21"/>
      <c r="R641" s="21"/>
      <c r="S641" s="22" t="n">
        <f aca="false">P641+(Q641*0.05)+(R641/240)</f>
        <v>2365</v>
      </c>
      <c r="T641" s="22" t="n">
        <f aca="false">J641*O641</f>
        <v>2365</v>
      </c>
      <c r="U641" s="22" t="n">
        <f aca="false">S641-T641</f>
        <v>0</v>
      </c>
      <c r="V641" s="23"/>
    </row>
    <row r="642" customFormat="false" ht="13.8" hidden="false" customHeight="false" outlineLevel="0" collapsed="false">
      <c r="A642" s="13" t="n">
        <v>641</v>
      </c>
      <c r="B642" s="12" t="s">
        <v>22</v>
      </c>
      <c r="C642" s="13" t="s">
        <v>23</v>
      </c>
      <c r="D642" s="12" t="n">
        <v>29</v>
      </c>
      <c r="E642" s="14" t="n">
        <v>1749</v>
      </c>
      <c r="F642" s="14" t="s">
        <v>40</v>
      </c>
      <c r="G642" s="15" t="s">
        <v>390</v>
      </c>
      <c r="H642" s="15" t="s">
        <v>26</v>
      </c>
      <c r="I642" s="16" t="s">
        <v>50</v>
      </c>
      <c r="J642" s="17" t="n">
        <v>200</v>
      </c>
      <c r="K642" s="18" t="s">
        <v>28</v>
      </c>
      <c r="L642" s="17"/>
      <c r="M642" s="17" t="n">
        <v>6</v>
      </c>
      <c r="N642" s="19"/>
      <c r="O642" s="20" t="n">
        <f aca="false">L642+(0.05*M642)+(N642/240)</f>
        <v>0.3</v>
      </c>
      <c r="P642" s="21" t="n">
        <v>60</v>
      </c>
      <c r="Q642" s="21"/>
      <c r="R642" s="21"/>
      <c r="S642" s="22" t="n">
        <f aca="false">P642+(Q642*0.05)+(R642/240)</f>
        <v>60</v>
      </c>
      <c r="T642" s="22" t="n">
        <f aca="false">J642*O642</f>
        <v>60</v>
      </c>
      <c r="U642" s="22" t="n">
        <f aca="false">S642-T642</f>
        <v>0</v>
      </c>
      <c r="V642" s="23"/>
    </row>
    <row r="643" customFormat="false" ht="14.2" hidden="false" customHeight="false" outlineLevel="0" collapsed="false">
      <c r="A643" s="13" t="n">
        <v>642</v>
      </c>
      <c r="B643" s="12" t="s">
        <v>22</v>
      </c>
      <c r="C643" s="13" t="s">
        <v>23</v>
      </c>
      <c r="D643" s="12" t="n">
        <v>29</v>
      </c>
      <c r="E643" s="14" t="n">
        <v>1749</v>
      </c>
      <c r="F643" s="14" t="s">
        <v>40</v>
      </c>
      <c r="G643" s="15" t="s">
        <v>391</v>
      </c>
      <c r="H643" s="15" t="s">
        <v>26</v>
      </c>
      <c r="I643" s="16" t="s">
        <v>50</v>
      </c>
      <c r="J643" s="17" t="n">
        <v>3025</v>
      </c>
      <c r="K643" s="18" t="s">
        <v>28</v>
      </c>
      <c r="L643" s="17" t="n">
        <v>0.07</v>
      </c>
      <c r="M643" s="17" t="n">
        <v>0.1</v>
      </c>
      <c r="N643" s="19"/>
      <c r="O643" s="20" t="n">
        <f aca="false">L643+(0.05*M643)+(N643/240)</f>
        <v>0.075</v>
      </c>
      <c r="P643" s="21" t="n">
        <v>226</v>
      </c>
      <c r="Q643" s="21" t="n">
        <v>17</v>
      </c>
      <c r="R643" s="21"/>
      <c r="S643" s="22" t="n">
        <f aca="false">P643+(Q643*0.05)+(R643/240)</f>
        <v>226.85</v>
      </c>
      <c r="T643" s="22" t="n">
        <f aca="false">J643*O643</f>
        <v>226.875</v>
      </c>
      <c r="U643" s="22" t="n">
        <f aca="false">S643-T643</f>
        <v>-0.0250000000000341</v>
      </c>
      <c r="V643" s="23" t="s">
        <v>114</v>
      </c>
    </row>
    <row r="644" customFormat="false" ht="13.8" hidden="false" customHeight="false" outlineLevel="0" collapsed="false">
      <c r="A644" s="13" t="n">
        <v>643</v>
      </c>
      <c r="B644" s="12" t="s">
        <v>22</v>
      </c>
      <c r="C644" s="13" t="s">
        <v>23</v>
      </c>
      <c r="D644" s="12" t="n">
        <v>29</v>
      </c>
      <c r="E644" s="14" t="n">
        <v>1749</v>
      </c>
      <c r="F644" s="14" t="s">
        <v>40</v>
      </c>
      <c r="G644" s="15" t="s">
        <v>392</v>
      </c>
      <c r="H644" s="15" t="s">
        <v>26</v>
      </c>
      <c r="I644" s="16" t="s">
        <v>186</v>
      </c>
      <c r="J644" s="17" t="n">
        <v>2.5</v>
      </c>
      <c r="K644" s="18" t="s">
        <v>28</v>
      </c>
      <c r="L644" s="17" t="n">
        <v>12</v>
      </c>
      <c r="M644" s="17"/>
      <c r="N644" s="19"/>
      <c r="O644" s="20" t="n">
        <f aca="false">L644+(0.05*M644)+(N644/240)</f>
        <v>12</v>
      </c>
      <c r="P644" s="21" t="n">
        <v>30</v>
      </c>
      <c r="Q644" s="21"/>
      <c r="R644" s="21"/>
      <c r="S644" s="22" t="n">
        <f aca="false">P644+(Q644*0.05)+(R644/240)</f>
        <v>30</v>
      </c>
      <c r="T644" s="22" t="n">
        <f aca="false">J644*O644</f>
        <v>30</v>
      </c>
      <c r="U644" s="22" t="n">
        <f aca="false">S644-T644</f>
        <v>0</v>
      </c>
      <c r="V644" s="23"/>
    </row>
    <row r="645" customFormat="false" ht="13.8" hidden="false" customHeight="false" outlineLevel="0" collapsed="false">
      <c r="A645" s="13" t="n">
        <v>644</v>
      </c>
      <c r="B645" s="12" t="s">
        <v>22</v>
      </c>
      <c r="C645" s="13" t="s">
        <v>23</v>
      </c>
      <c r="D645" s="12" t="n">
        <v>29</v>
      </c>
      <c r="E645" s="14" t="n">
        <v>1749</v>
      </c>
      <c r="F645" s="14" t="s">
        <v>40</v>
      </c>
      <c r="G645" s="15" t="s">
        <v>393</v>
      </c>
      <c r="H645" s="15" t="s">
        <v>26</v>
      </c>
      <c r="I645" s="16" t="s">
        <v>29</v>
      </c>
      <c r="J645" s="17" t="n">
        <v>6</v>
      </c>
      <c r="K645" s="18" t="s">
        <v>28</v>
      </c>
      <c r="L645" s="17"/>
      <c r="M645" s="17" t="n">
        <v>15</v>
      </c>
      <c r="N645" s="19"/>
      <c r="O645" s="20" t="n">
        <f aca="false">L645+(0.05*M645)+(N645/240)</f>
        <v>0.75</v>
      </c>
      <c r="P645" s="21" t="n">
        <v>4</v>
      </c>
      <c r="Q645" s="21" t="n">
        <v>10</v>
      </c>
      <c r="R645" s="21"/>
      <c r="S645" s="22" t="n">
        <f aca="false">P645+(Q645*0.05)+(R645/240)</f>
        <v>4.5</v>
      </c>
      <c r="T645" s="22" t="n">
        <f aca="false">J645*O645</f>
        <v>4.5</v>
      </c>
      <c r="U645" s="22" t="n">
        <f aca="false">S645-T645</f>
        <v>0</v>
      </c>
      <c r="V645" s="23"/>
    </row>
    <row r="646" customFormat="false" ht="13.8" hidden="false" customHeight="false" outlineLevel="0" collapsed="false">
      <c r="A646" s="13" t="n">
        <v>645</v>
      </c>
      <c r="B646" s="12" t="s">
        <v>22</v>
      </c>
      <c r="C646" s="13" t="s">
        <v>23</v>
      </c>
      <c r="D646" s="12" t="n">
        <v>29</v>
      </c>
      <c r="E646" s="14" t="n">
        <v>1749</v>
      </c>
      <c r="F646" s="14" t="s">
        <v>40</v>
      </c>
      <c r="G646" s="15" t="s">
        <v>393</v>
      </c>
      <c r="H646" s="15" t="s">
        <v>26</v>
      </c>
      <c r="I646" s="16" t="s">
        <v>32</v>
      </c>
      <c r="J646" s="17" t="n">
        <v>1023</v>
      </c>
      <c r="K646" s="18" t="s">
        <v>28</v>
      </c>
      <c r="L646" s="17"/>
      <c r="M646" s="17" t="n">
        <v>18</v>
      </c>
      <c r="N646" s="19"/>
      <c r="O646" s="20" t="n">
        <f aca="false">L646+(0.05*M646)+(N646/240)</f>
        <v>0.9</v>
      </c>
      <c r="P646" s="21" t="n">
        <v>920</v>
      </c>
      <c r="Q646" s="21" t="n">
        <v>14</v>
      </c>
      <c r="R646" s="21"/>
      <c r="S646" s="22" t="n">
        <f aca="false">P646+(Q646*0.05)+(R646/240)</f>
        <v>920.7</v>
      </c>
      <c r="T646" s="22" t="n">
        <f aca="false">J646*O646</f>
        <v>920.7</v>
      </c>
      <c r="U646" s="22" t="n">
        <f aca="false">S646-T646</f>
        <v>0</v>
      </c>
      <c r="V646" s="23"/>
    </row>
    <row r="647" customFormat="false" ht="13.8" hidden="false" customHeight="false" outlineLevel="0" collapsed="false">
      <c r="A647" s="13" t="n">
        <v>646</v>
      </c>
      <c r="B647" s="12" t="s">
        <v>22</v>
      </c>
      <c r="C647" s="13" t="s">
        <v>23</v>
      </c>
      <c r="D647" s="12" t="n">
        <v>29</v>
      </c>
      <c r="E647" s="14" t="n">
        <v>1749</v>
      </c>
      <c r="F647" s="14" t="s">
        <v>40</v>
      </c>
      <c r="G647" s="15" t="s">
        <v>394</v>
      </c>
      <c r="H647" s="15" t="s">
        <v>26</v>
      </c>
      <c r="I647" s="16" t="s">
        <v>29</v>
      </c>
      <c r="J647" s="17" t="n">
        <v>1109.75</v>
      </c>
      <c r="K647" s="18" t="s">
        <v>28</v>
      </c>
      <c r="L647" s="17" t="n">
        <v>4</v>
      </c>
      <c r="M647" s="17"/>
      <c r="N647" s="19"/>
      <c r="O647" s="20" t="n">
        <f aca="false">L647+(0.05*M647)+(N647/240)</f>
        <v>4</v>
      </c>
      <c r="P647" s="21" t="n">
        <v>4439</v>
      </c>
      <c r="Q647" s="21"/>
      <c r="R647" s="21"/>
      <c r="S647" s="22" t="n">
        <f aca="false">P647+(Q647*0.05)+(R647/240)</f>
        <v>4439</v>
      </c>
      <c r="T647" s="22" t="n">
        <f aca="false">J647*O647</f>
        <v>4439</v>
      </c>
      <c r="U647" s="22" t="n">
        <f aca="false">S647-T647</f>
        <v>0</v>
      </c>
      <c r="V647" s="23"/>
    </row>
    <row r="648" customFormat="false" ht="13.8" hidden="false" customHeight="false" outlineLevel="0" collapsed="false">
      <c r="A648" s="13" t="n">
        <v>647</v>
      </c>
      <c r="B648" s="12" t="s">
        <v>22</v>
      </c>
      <c r="C648" s="13" t="s">
        <v>23</v>
      </c>
      <c r="D648" s="12" t="n">
        <v>30</v>
      </c>
      <c r="E648" s="14" t="n">
        <v>1749</v>
      </c>
      <c r="F648" s="14" t="s">
        <v>24</v>
      </c>
      <c r="G648" s="15" t="s">
        <v>395</v>
      </c>
      <c r="H648" s="15" t="s">
        <v>26</v>
      </c>
      <c r="I648" s="16" t="s">
        <v>29</v>
      </c>
      <c r="J648" s="17" t="n">
        <v>11</v>
      </c>
      <c r="K648" s="18" t="s">
        <v>35</v>
      </c>
      <c r="L648" s="17"/>
      <c r="M648" s="17" t="n">
        <v>20</v>
      </c>
      <c r="N648" s="19"/>
      <c r="O648" s="20" t="n">
        <f aca="false">L648+(0.05*M648)+(N648/240)</f>
        <v>1</v>
      </c>
      <c r="P648" s="21" t="n">
        <v>11</v>
      </c>
      <c r="Q648" s="21"/>
      <c r="R648" s="21"/>
      <c r="S648" s="22" t="n">
        <f aca="false">P648+(Q648*0.05)+(R648/240)</f>
        <v>11</v>
      </c>
      <c r="T648" s="22" t="n">
        <f aca="false">J648*O648</f>
        <v>11</v>
      </c>
      <c r="U648" s="22" t="n">
        <f aca="false">S648-T648</f>
        <v>0</v>
      </c>
      <c r="V648" s="23"/>
    </row>
    <row r="649" customFormat="false" ht="13.8" hidden="false" customHeight="false" outlineLevel="0" collapsed="false">
      <c r="A649" s="13" t="n">
        <v>648</v>
      </c>
      <c r="B649" s="12" t="s">
        <v>22</v>
      </c>
      <c r="C649" s="13" t="s">
        <v>23</v>
      </c>
      <c r="D649" s="12" t="n">
        <v>30</v>
      </c>
      <c r="E649" s="14" t="n">
        <v>1749</v>
      </c>
      <c r="F649" s="14" t="s">
        <v>24</v>
      </c>
      <c r="G649" s="15" t="s">
        <v>396</v>
      </c>
      <c r="H649" s="15" t="s">
        <v>26</v>
      </c>
      <c r="I649" s="16" t="s">
        <v>29</v>
      </c>
      <c r="J649" s="17" t="n">
        <v>10</v>
      </c>
      <c r="K649" s="18" t="s">
        <v>28</v>
      </c>
      <c r="L649" s="17"/>
      <c r="M649" s="17" t="n">
        <v>6</v>
      </c>
      <c r="N649" s="19"/>
      <c r="O649" s="20" t="n">
        <f aca="false">L649+(0.05*M649)+(N649/240)</f>
        <v>0.3</v>
      </c>
      <c r="P649" s="21" t="n">
        <v>3</v>
      </c>
      <c r="Q649" s="21"/>
      <c r="R649" s="21"/>
      <c r="S649" s="22" t="n">
        <f aca="false">P649+(Q649*0.05)+(R649/240)</f>
        <v>3</v>
      </c>
      <c r="T649" s="22" t="n">
        <f aca="false">J649*O649</f>
        <v>3</v>
      </c>
      <c r="U649" s="22" t="n">
        <f aca="false">S649-T649</f>
        <v>0</v>
      </c>
      <c r="V649" s="23"/>
    </row>
    <row r="650" customFormat="false" ht="13.8" hidden="false" customHeight="false" outlineLevel="0" collapsed="false">
      <c r="A650" s="13" t="n">
        <v>649</v>
      </c>
      <c r="B650" s="12" t="s">
        <v>22</v>
      </c>
      <c r="C650" s="13" t="s">
        <v>23</v>
      </c>
      <c r="D650" s="12" t="n">
        <v>30</v>
      </c>
      <c r="E650" s="14" t="n">
        <v>1749</v>
      </c>
      <c r="F650" s="14" t="s">
        <v>24</v>
      </c>
      <c r="G650" s="15" t="s">
        <v>397</v>
      </c>
      <c r="H650" s="15" t="s">
        <v>26</v>
      </c>
      <c r="I650" s="16" t="s">
        <v>29</v>
      </c>
      <c r="J650" s="17" t="n">
        <v>457075</v>
      </c>
      <c r="K650" s="18" t="s">
        <v>28</v>
      </c>
      <c r="L650" s="17" t="n">
        <v>0.012</v>
      </c>
      <c r="M650" s="17"/>
      <c r="N650" s="19"/>
      <c r="O650" s="20" t="n">
        <f aca="false">L650+(0.05*M650)+(N650/240)</f>
        <v>0.012</v>
      </c>
      <c r="P650" s="21" t="n">
        <v>5484</v>
      </c>
      <c r="Q650" s="21" t="n">
        <v>18</v>
      </c>
      <c r="R650" s="21"/>
      <c r="S650" s="22" t="n">
        <f aca="false">P650+(Q650*0.05)+(R650/240)</f>
        <v>5484.9</v>
      </c>
      <c r="T650" s="22" t="n">
        <f aca="false">J650*O650</f>
        <v>5484.9</v>
      </c>
      <c r="U650" s="22" t="n">
        <f aca="false">S650-T650</f>
        <v>0</v>
      </c>
      <c r="V650" s="23" t="s">
        <v>333</v>
      </c>
    </row>
    <row r="651" customFormat="false" ht="13.8" hidden="false" customHeight="false" outlineLevel="0" collapsed="false">
      <c r="A651" s="13" t="n">
        <v>650</v>
      </c>
      <c r="B651" s="12" t="s">
        <v>22</v>
      </c>
      <c r="C651" s="13" t="s">
        <v>23</v>
      </c>
      <c r="D651" s="12" t="n">
        <v>30</v>
      </c>
      <c r="E651" s="14" t="n">
        <v>1749</v>
      </c>
      <c r="F651" s="14" t="s">
        <v>24</v>
      </c>
      <c r="G651" s="15" t="s">
        <v>397</v>
      </c>
      <c r="H651" s="15" t="s">
        <v>26</v>
      </c>
      <c r="I651" s="16" t="s">
        <v>30</v>
      </c>
      <c r="J651" s="17" t="n">
        <v>1000</v>
      </c>
      <c r="K651" s="18" t="s">
        <v>28</v>
      </c>
      <c r="L651" s="17"/>
      <c r="M651" s="17" t="n">
        <v>0.24</v>
      </c>
      <c r="N651" s="19"/>
      <c r="O651" s="20" t="n">
        <f aca="false">L651+(0.05*M651)+(N651/240)</f>
        <v>0.012</v>
      </c>
      <c r="P651" s="21" t="n">
        <v>12</v>
      </c>
      <c r="Q651" s="21"/>
      <c r="R651" s="21"/>
      <c r="S651" s="22" t="n">
        <f aca="false">P651+(Q651*0.05)+(R651/240)</f>
        <v>12</v>
      </c>
      <c r="T651" s="22" t="n">
        <f aca="false">J651*O651</f>
        <v>12</v>
      </c>
      <c r="U651" s="22" t="n">
        <f aca="false">S651-T651</f>
        <v>0</v>
      </c>
      <c r="V651" s="23" t="s">
        <v>89</v>
      </c>
    </row>
    <row r="652" customFormat="false" ht="14.2" hidden="false" customHeight="false" outlineLevel="0" collapsed="false">
      <c r="A652" s="13" t="n">
        <v>651</v>
      </c>
      <c r="B652" s="12" t="s">
        <v>22</v>
      </c>
      <c r="C652" s="13" t="s">
        <v>23</v>
      </c>
      <c r="D652" s="12" t="n">
        <v>30</v>
      </c>
      <c r="E652" s="14" t="n">
        <v>1749</v>
      </c>
      <c r="F652" s="14" t="s">
        <v>24</v>
      </c>
      <c r="G652" s="15" t="s">
        <v>398</v>
      </c>
      <c r="H652" s="15" t="s">
        <v>26</v>
      </c>
      <c r="I652" s="16" t="s">
        <v>29</v>
      </c>
      <c r="J652" s="17" t="n">
        <v>11</v>
      </c>
      <c r="K652" s="18" t="s">
        <v>375</v>
      </c>
      <c r="L652" s="17" t="n">
        <v>30</v>
      </c>
      <c r="M652" s="17"/>
      <c r="N652" s="19"/>
      <c r="O652" s="20" t="n">
        <f aca="false">L652+(0.05*M652)+(N652/240)</f>
        <v>30</v>
      </c>
      <c r="P652" s="21" t="n">
        <v>345</v>
      </c>
      <c r="Q652" s="21"/>
      <c r="R652" s="21"/>
      <c r="S652" s="22" t="n">
        <f aca="false">P652+(Q652*0.05)+(R652/240)</f>
        <v>345</v>
      </c>
      <c r="T652" s="22" t="n">
        <f aca="false">J652*O652</f>
        <v>330</v>
      </c>
      <c r="U652" s="22" t="n">
        <f aca="false">S652-T652</f>
        <v>15</v>
      </c>
      <c r="V652" s="23" t="s">
        <v>31</v>
      </c>
    </row>
    <row r="653" customFormat="false" ht="13.8" hidden="false" customHeight="false" outlineLevel="0" collapsed="false">
      <c r="A653" s="13" t="n">
        <v>652</v>
      </c>
      <c r="B653" s="12" t="s">
        <v>22</v>
      </c>
      <c r="C653" s="13" t="s">
        <v>23</v>
      </c>
      <c r="D653" s="12" t="n">
        <v>30</v>
      </c>
      <c r="E653" s="14" t="n">
        <v>1749</v>
      </c>
      <c r="F653" s="14" t="s">
        <v>24</v>
      </c>
      <c r="G653" s="15" t="s">
        <v>398</v>
      </c>
      <c r="H653" s="15" t="s">
        <v>26</v>
      </c>
      <c r="I653" s="16" t="s">
        <v>29</v>
      </c>
      <c r="J653" s="17" t="n">
        <v>1</v>
      </c>
      <c r="K653" s="18" t="s">
        <v>46</v>
      </c>
      <c r="L653" s="17" t="n">
        <v>12</v>
      </c>
      <c r="M653" s="17"/>
      <c r="N653" s="19"/>
      <c r="O653" s="20" t="n">
        <f aca="false">L653+(0.05*M653)+(N653/240)</f>
        <v>12</v>
      </c>
      <c r="P653" s="21" t="n">
        <v>12</v>
      </c>
      <c r="Q653" s="21"/>
      <c r="R653" s="21"/>
      <c r="S653" s="22" t="n">
        <f aca="false">P653+(Q653*0.05)+(R653/240)</f>
        <v>12</v>
      </c>
      <c r="T653" s="22" t="n">
        <f aca="false">J653*O653</f>
        <v>12</v>
      </c>
      <c r="U653" s="22" t="n">
        <f aca="false">S653-T653</f>
        <v>0</v>
      </c>
      <c r="V653" s="23"/>
    </row>
    <row r="654" customFormat="false" ht="13.8" hidden="false" customHeight="false" outlineLevel="0" collapsed="false">
      <c r="A654" s="13" t="n">
        <v>653</v>
      </c>
      <c r="B654" s="12" t="s">
        <v>22</v>
      </c>
      <c r="C654" s="13" t="s">
        <v>23</v>
      </c>
      <c r="D654" s="12" t="n">
        <v>30</v>
      </c>
      <c r="E654" s="14" t="n">
        <v>1749</v>
      </c>
      <c r="F654" s="14" t="s">
        <v>24</v>
      </c>
      <c r="G654" s="15" t="s">
        <v>399</v>
      </c>
      <c r="H654" s="15" t="s">
        <v>26</v>
      </c>
      <c r="I654" s="16" t="s">
        <v>29</v>
      </c>
      <c r="J654" s="17" t="n">
        <v>4225</v>
      </c>
      <c r="K654" s="18" t="s">
        <v>28</v>
      </c>
      <c r="L654" s="17"/>
      <c r="M654" s="17" t="n">
        <v>32</v>
      </c>
      <c r="N654" s="19"/>
      <c r="O654" s="20" t="n">
        <f aca="false">L654+(0.05*M654)+(N654/240)</f>
        <v>1.6</v>
      </c>
      <c r="P654" s="21" t="n">
        <v>6760</v>
      </c>
      <c r="Q654" s="21"/>
      <c r="R654" s="21"/>
      <c r="S654" s="22" t="n">
        <f aca="false">P654+(Q654*0.05)+(R654/240)</f>
        <v>6760</v>
      </c>
      <c r="T654" s="22" t="n">
        <f aca="false">J654*O654</f>
        <v>6760</v>
      </c>
      <c r="U654" s="22" t="n">
        <f aca="false">S654-T654</f>
        <v>0</v>
      </c>
      <c r="V654" s="23"/>
    </row>
    <row r="655" customFormat="false" ht="13.8" hidden="false" customHeight="false" outlineLevel="0" collapsed="false">
      <c r="A655" s="13" t="n">
        <v>654</v>
      </c>
      <c r="B655" s="12" t="s">
        <v>22</v>
      </c>
      <c r="C655" s="13" t="s">
        <v>23</v>
      </c>
      <c r="D655" s="12" t="n">
        <v>30</v>
      </c>
      <c r="E655" s="14" t="n">
        <v>1749</v>
      </c>
      <c r="F655" s="14" t="s">
        <v>24</v>
      </c>
      <c r="G655" s="15" t="s">
        <v>399</v>
      </c>
      <c r="H655" s="15" t="s">
        <v>26</v>
      </c>
      <c r="I655" s="16" t="s">
        <v>30</v>
      </c>
      <c r="J655" s="17" t="n">
        <v>48528</v>
      </c>
      <c r="K655" s="18" t="s">
        <v>28</v>
      </c>
      <c r="L655" s="17"/>
      <c r="M655" s="17" t="n">
        <v>32</v>
      </c>
      <c r="N655" s="19"/>
      <c r="O655" s="20" t="n">
        <f aca="false">L655+(0.05*M655)+(N655/240)</f>
        <v>1.6</v>
      </c>
      <c r="P655" s="21" t="n">
        <v>77644</v>
      </c>
      <c r="Q655" s="21" t="n">
        <v>16</v>
      </c>
      <c r="R655" s="21"/>
      <c r="S655" s="22" t="n">
        <f aca="false">P655+(Q655*0.05)+(R655/240)</f>
        <v>77644.8</v>
      </c>
      <c r="T655" s="22" t="n">
        <f aca="false">J655*O655</f>
        <v>77644.8</v>
      </c>
      <c r="U655" s="22" t="n">
        <f aca="false">S655-T655</f>
        <v>0</v>
      </c>
      <c r="V655" s="23"/>
    </row>
    <row r="656" customFormat="false" ht="13.8" hidden="false" customHeight="false" outlineLevel="0" collapsed="false">
      <c r="A656" s="13" t="n">
        <v>655</v>
      </c>
      <c r="B656" s="12" t="s">
        <v>22</v>
      </c>
      <c r="C656" s="13" t="s">
        <v>23</v>
      </c>
      <c r="D656" s="12" t="n">
        <v>30</v>
      </c>
      <c r="E656" s="14" t="n">
        <v>1749</v>
      </c>
      <c r="F656" s="14" t="s">
        <v>24</v>
      </c>
      <c r="G656" s="15" t="s">
        <v>400</v>
      </c>
      <c r="H656" s="15" t="s">
        <v>26</v>
      </c>
      <c r="I656" s="16" t="s">
        <v>29</v>
      </c>
      <c r="J656" s="17" t="n">
        <v>1625</v>
      </c>
      <c r="K656" s="18" t="s">
        <v>28</v>
      </c>
      <c r="L656" s="17"/>
      <c r="M656" s="17" t="n">
        <v>32</v>
      </c>
      <c r="N656" s="19"/>
      <c r="O656" s="20" t="n">
        <f aca="false">L656+(0.05*M656)+(N656/240)</f>
        <v>1.6</v>
      </c>
      <c r="P656" s="21" t="n">
        <v>2600</v>
      </c>
      <c r="Q656" s="21"/>
      <c r="R656" s="21"/>
      <c r="S656" s="22" t="n">
        <f aca="false">P656+(Q656*0.05)+(R656/240)</f>
        <v>2600</v>
      </c>
      <c r="T656" s="22" t="n">
        <f aca="false">J656*O656</f>
        <v>2600</v>
      </c>
      <c r="U656" s="22" t="n">
        <f aca="false">S656-T656</f>
        <v>0</v>
      </c>
      <c r="V656" s="23"/>
    </row>
    <row r="657" customFormat="false" ht="13.8" hidden="false" customHeight="false" outlineLevel="0" collapsed="false">
      <c r="A657" s="13" t="n">
        <v>656</v>
      </c>
      <c r="B657" s="12" t="s">
        <v>22</v>
      </c>
      <c r="C657" s="13" t="s">
        <v>23</v>
      </c>
      <c r="D657" s="12" t="n">
        <v>30</v>
      </c>
      <c r="E657" s="14" t="n">
        <v>1749</v>
      </c>
      <c r="F657" s="14" t="s">
        <v>24</v>
      </c>
      <c r="G657" s="15" t="s">
        <v>401</v>
      </c>
      <c r="H657" s="15" t="s">
        <v>26</v>
      </c>
      <c r="I657" s="16" t="s">
        <v>27</v>
      </c>
      <c r="J657" s="17" t="n">
        <v>3637</v>
      </c>
      <c r="K657" s="18" t="s">
        <v>28</v>
      </c>
      <c r="L657" s="17"/>
      <c r="M657" s="17" t="n">
        <v>16</v>
      </c>
      <c r="N657" s="19"/>
      <c r="O657" s="20" t="n">
        <f aca="false">L657+(0.05*M657)+(N657/240)</f>
        <v>0.8</v>
      </c>
      <c r="P657" s="21" t="n">
        <v>2909</v>
      </c>
      <c r="Q657" s="21" t="n">
        <v>12</v>
      </c>
      <c r="R657" s="21"/>
      <c r="S657" s="22" t="n">
        <f aca="false">P657+(Q657*0.05)+(R657/240)</f>
        <v>2909.6</v>
      </c>
      <c r="T657" s="22" t="n">
        <f aca="false">J657*O657</f>
        <v>2909.6</v>
      </c>
      <c r="U657" s="22" t="n">
        <f aca="false">S657-T657</f>
        <v>0</v>
      </c>
      <c r="V657" s="23"/>
    </row>
    <row r="658" customFormat="false" ht="13.8" hidden="false" customHeight="false" outlineLevel="0" collapsed="false">
      <c r="A658" s="13" t="n">
        <v>657</v>
      </c>
      <c r="B658" s="12" t="s">
        <v>22</v>
      </c>
      <c r="C658" s="13" t="s">
        <v>23</v>
      </c>
      <c r="D658" s="12" t="n">
        <v>30</v>
      </c>
      <c r="E658" s="14" t="n">
        <v>1749</v>
      </c>
      <c r="F658" s="14" t="s">
        <v>24</v>
      </c>
      <c r="G658" s="15" t="s">
        <v>402</v>
      </c>
      <c r="H658" s="15" t="s">
        <v>26</v>
      </c>
      <c r="I658" s="16" t="s">
        <v>27</v>
      </c>
      <c r="J658" s="17" t="n">
        <v>300</v>
      </c>
      <c r="K658" s="18" t="s">
        <v>28</v>
      </c>
      <c r="L658" s="17"/>
      <c r="M658" s="17" t="n">
        <v>12</v>
      </c>
      <c r="N658" s="19"/>
      <c r="O658" s="20" t="n">
        <f aca="false">L658+(0.05*M658)+(N658/240)</f>
        <v>0.6</v>
      </c>
      <c r="P658" s="21" t="n">
        <v>180</v>
      </c>
      <c r="Q658" s="21"/>
      <c r="R658" s="21"/>
      <c r="S658" s="22" t="n">
        <f aca="false">P658+(Q658*0.05)+(R658/240)</f>
        <v>180</v>
      </c>
      <c r="T658" s="22" t="n">
        <f aca="false">J658*O658</f>
        <v>180</v>
      </c>
      <c r="U658" s="22" t="n">
        <f aca="false">S658-T658</f>
        <v>0</v>
      </c>
      <c r="V658" s="23"/>
    </row>
    <row r="659" customFormat="false" ht="13.8" hidden="false" customHeight="false" outlineLevel="0" collapsed="false">
      <c r="A659" s="13" t="n">
        <v>658</v>
      </c>
      <c r="B659" s="12" t="s">
        <v>22</v>
      </c>
      <c r="C659" s="13" t="s">
        <v>23</v>
      </c>
      <c r="D659" s="12" t="n">
        <v>30</v>
      </c>
      <c r="E659" s="14" t="n">
        <v>1749</v>
      </c>
      <c r="F659" s="14" t="s">
        <v>24</v>
      </c>
      <c r="G659" s="15" t="s">
        <v>403</v>
      </c>
      <c r="H659" s="15" t="s">
        <v>26</v>
      </c>
      <c r="I659" s="16" t="s">
        <v>30</v>
      </c>
      <c r="J659" s="17" t="n">
        <v>18</v>
      </c>
      <c r="K659" s="18" t="s">
        <v>28</v>
      </c>
      <c r="L659" s="17"/>
      <c r="M659" s="17" t="n">
        <v>40</v>
      </c>
      <c r="N659" s="19"/>
      <c r="O659" s="20" t="n">
        <f aca="false">L659+(0.05*M659)+(N659/240)</f>
        <v>2</v>
      </c>
      <c r="P659" s="21" t="n">
        <v>36</v>
      </c>
      <c r="Q659" s="21"/>
      <c r="R659" s="21"/>
      <c r="S659" s="22" t="n">
        <f aca="false">P659+(Q659*0.05)+(R659/240)</f>
        <v>36</v>
      </c>
      <c r="T659" s="22" t="n">
        <f aca="false">J659*O659</f>
        <v>36</v>
      </c>
      <c r="U659" s="22" t="n">
        <f aca="false">S659-T659</f>
        <v>0</v>
      </c>
      <c r="V659" s="23"/>
    </row>
    <row r="660" customFormat="false" ht="13.8" hidden="false" customHeight="false" outlineLevel="0" collapsed="false">
      <c r="A660" s="13" t="n">
        <v>659</v>
      </c>
      <c r="B660" s="12" t="s">
        <v>22</v>
      </c>
      <c r="C660" s="13" t="s">
        <v>23</v>
      </c>
      <c r="D660" s="12" t="n">
        <v>30</v>
      </c>
      <c r="E660" s="14" t="n">
        <v>1749</v>
      </c>
      <c r="F660" s="14" t="s">
        <v>24</v>
      </c>
      <c r="G660" s="15" t="s">
        <v>403</v>
      </c>
      <c r="H660" s="15" t="s">
        <v>26</v>
      </c>
      <c r="I660" s="16" t="s">
        <v>32</v>
      </c>
      <c r="J660" s="17" t="n">
        <v>8</v>
      </c>
      <c r="K660" s="18" t="s">
        <v>28</v>
      </c>
      <c r="L660" s="17"/>
      <c r="M660" s="17" t="n">
        <v>40</v>
      </c>
      <c r="N660" s="19"/>
      <c r="O660" s="20" t="n">
        <f aca="false">L660+(0.05*M660)+(N660/240)</f>
        <v>2</v>
      </c>
      <c r="P660" s="21" t="n">
        <v>16</v>
      </c>
      <c r="Q660" s="21"/>
      <c r="R660" s="21"/>
      <c r="S660" s="22" t="n">
        <f aca="false">P660+(Q660*0.05)+(R660/240)</f>
        <v>16</v>
      </c>
      <c r="T660" s="22" t="n">
        <f aca="false">J660*O660</f>
        <v>16</v>
      </c>
      <c r="U660" s="22" t="n">
        <f aca="false">S660-T660</f>
        <v>0</v>
      </c>
      <c r="V660" s="23"/>
    </row>
    <row r="661" customFormat="false" ht="13.8" hidden="false" customHeight="false" outlineLevel="0" collapsed="false">
      <c r="A661" s="13" t="n">
        <v>660</v>
      </c>
      <c r="B661" s="12" t="s">
        <v>22</v>
      </c>
      <c r="C661" s="13" t="s">
        <v>23</v>
      </c>
      <c r="D661" s="12" t="n">
        <v>30</v>
      </c>
      <c r="E661" s="14" t="n">
        <v>1749</v>
      </c>
      <c r="F661" s="14" t="s">
        <v>24</v>
      </c>
      <c r="G661" s="15" t="s">
        <v>404</v>
      </c>
      <c r="H661" s="15" t="s">
        <v>26</v>
      </c>
      <c r="I661" s="16" t="s">
        <v>30</v>
      </c>
      <c r="J661" s="17" t="n">
        <v>1</v>
      </c>
      <c r="K661" s="18" t="s">
        <v>46</v>
      </c>
      <c r="L661" s="17" t="n">
        <v>550</v>
      </c>
      <c r="M661" s="17"/>
      <c r="N661" s="19"/>
      <c r="O661" s="20" t="n">
        <f aca="false">L661+(0.05*M661)+(N661/240)</f>
        <v>550</v>
      </c>
      <c r="P661" s="21" t="n">
        <v>550</v>
      </c>
      <c r="Q661" s="21"/>
      <c r="R661" s="21"/>
      <c r="S661" s="22" t="n">
        <f aca="false">P661+(Q661*0.05)+(R661/240)</f>
        <v>550</v>
      </c>
      <c r="T661" s="22" t="n">
        <f aca="false">J661*O661</f>
        <v>550</v>
      </c>
      <c r="U661" s="22" t="n">
        <f aca="false">S661-T661</f>
        <v>0</v>
      </c>
      <c r="V661" s="23"/>
    </row>
    <row r="662" customFormat="false" ht="13.8" hidden="false" customHeight="false" outlineLevel="0" collapsed="false">
      <c r="A662" s="13" t="n">
        <v>661</v>
      </c>
      <c r="B662" s="12" t="s">
        <v>22</v>
      </c>
      <c r="C662" s="13" t="s">
        <v>23</v>
      </c>
      <c r="D662" s="12" t="n">
        <v>30</v>
      </c>
      <c r="E662" s="14" t="n">
        <v>1749</v>
      </c>
      <c r="F662" s="14" t="s">
        <v>24</v>
      </c>
      <c r="G662" s="15" t="s">
        <v>405</v>
      </c>
      <c r="H662" s="15" t="s">
        <v>26</v>
      </c>
      <c r="I662" s="16" t="s">
        <v>29</v>
      </c>
      <c r="J662" s="17" t="n">
        <v>85</v>
      </c>
      <c r="K662" s="18" t="s">
        <v>28</v>
      </c>
      <c r="L662" s="17"/>
      <c r="M662" s="17" t="n">
        <v>10</v>
      </c>
      <c r="N662" s="19"/>
      <c r="O662" s="20" t="n">
        <f aca="false">L662+(0.05*M662)+(N662/240)</f>
        <v>0.5</v>
      </c>
      <c r="P662" s="21" t="n">
        <v>42</v>
      </c>
      <c r="Q662" s="21" t="n">
        <v>10</v>
      </c>
      <c r="R662" s="21"/>
      <c r="S662" s="22" t="n">
        <f aca="false">P662+(Q662*0.05)+(R662/240)</f>
        <v>42.5</v>
      </c>
      <c r="T662" s="22" t="n">
        <f aca="false">J662*O662</f>
        <v>42.5</v>
      </c>
      <c r="U662" s="22" t="n">
        <f aca="false">S662-T662</f>
        <v>0</v>
      </c>
      <c r="V662" s="23"/>
    </row>
    <row r="663" customFormat="false" ht="13.8" hidden="false" customHeight="false" outlineLevel="0" collapsed="false">
      <c r="A663" s="13" t="n">
        <v>662</v>
      </c>
      <c r="B663" s="12" t="s">
        <v>22</v>
      </c>
      <c r="C663" s="13" t="s">
        <v>23</v>
      </c>
      <c r="D663" s="12" t="n">
        <v>30</v>
      </c>
      <c r="E663" s="14" t="n">
        <v>1749</v>
      </c>
      <c r="F663" s="14" t="s">
        <v>24</v>
      </c>
      <c r="G663" s="15" t="s">
        <v>406</v>
      </c>
      <c r="H663" s="15" t="s">
        <v>26</v>
      </c>
      <c r="I663" s="16" t="s">
        <v>29</v>
      </c>
      <c r="J663" s="17" t="n">
        <v>60</v>
      </c>
      <c r="K663" s="18" t="s">
        <v>28</v>
      </c>
      <c r="L663" s="17" t="n">
        <v>10</v>
      </c>
      <c r="M663" s="17"/>
      <c r="N663" s="19"/>
      <c r="O663" s="20" t="n">
        <f aca="false">L663+(0.05*M663)+(N663/240)</f>
        <v>10</v>
      </c>
      <c r="P663" s="21" t="n">
        <v>600</v>
      </c>
      <c r="Q663" s="21"/>
      <c r="R663" s="21"/>
      <c r="S663" s="22" t="n">
        <f aca="false">P663+(Q663*0.05)+(R663/240)</f>
        <v>600</v>
      </c>
      <c r="T663" s="22" t="n">
        <f aca="false">J663*O663</f>
        <v>600</v>
      </c>
      <c r="U663" s="22" t="n">
        <f aca="false">S663-T663</f>
        <v>0</v>
      </c>
      <c r="V663" s="23"/>
    </row>
    <row r="664" customFormat="false" ht="13.8" hidden="false" customHeight="false" outlineLevel="0" collapsed="false">
      <c r="A664" s="13" t="n">
        <v>663</v>
      </c>
      <c r="B664" s="12" t="s">
        <v>22</v>
      </c>
      <c r="C664" s="13" t="s">
        <v>23</v>
      </c>
      <c r="D664" s="12" t="n">
        <v>30</v>
      </c>
      <c r="E664" s="14" t="n">
        <v>1749</v>
      </c>
      <c r="F664" s="14" t="s">
        <v>40</v>
      </c>
      <c r="G664" s="15" t="s">
        <v>396</v>
      </c>
      <c r="H664" s="15" t="s">
        <v>26</v>
      </c>
      <c r="I664" s="16" t="s">
        <v>29</v>
      </c>
      <c r="J664" s="17" t="n">
        <v>1761</v>
      </c>
      <c r="K664" s="18" t="s">
        <v>28</v>
      </c>
      <c r="L664" s="17"/>
      <c r="M664" s="17" t="n">
        <v>6</v>
      </c>
      <c r="N664" s="19"/>
      <c r="O664" s="20" t="n">
        <f aca="false">L664+(0.05*M664)+(N664/240)</f>
        <v>0.3</v>
      </c>
      <c r="P664" s="21" t="n">
        <v>528</v>
      </c>
      <c r="Q664" s="21" t="n">
        <v>6</v>
      </c>
      <c r="R664" s="21"/>
      <c r="S664" s="22" t="n">
        <f aca="false">P664+(Q664*0.05)+(R664/240)</f>
        <v>528.3</v>
      </c>
      <c r="T664" s="22" t="n">
        <f aca="false">J664*O664</f>
        <v>528.3</v>
      </c>
      <c r="U664" s="22" t="n">
        <f aca="false">S664-T664</f>
        <v>0</v>
      </c>
      <c r="V664" s="23"/>
    </row>
    <row r="665" customFormat="false" ht="13.8" hidden="false" customHeight="false" outlineLevel="0" collapsed="false">
      <c r="A665" s="13" t="n">
        <v>664</v>
      </c>
      <c r="B665" s="12" t="s">
        <v>22</v>
      </c>
      <c r="C665" s="13" t="s">
        <v>23</v>
      </c>
      <c r="D665" s="12" t="n">
        <v>30</v>
      </c>
      <c r="E665" s="14" t="n">
        <v>1749</v>
      </c>
      <c r="F665" s="14" t="s">
        <v>40</v>
      </c>
      <c r="G665" s="15" t="s">
        <v>396</v>
      </c>
      <c r="H665" s="15" t="s">
        <v>26</v>
      </c>
      <c r="I665" s="16" t="s">
        <v>32</v>
      </c>
      <c r="J665" s="17" t="n">
        <v>425</v>
      </c>
      <c r="K665" s="18" t="s">
        <v>28</v>
      </c>
      <c r="L665" s="17"/>
      <c r="M665" s="17" t="n">
        <v>6</v>
      </c>
      <c r="N665" s="19"/>
      <c r="O665" s="20" t="n">
        <f aca="false">L665+(0.05*M665)+(N665/240)</f>
        <v>0.3</v>
      </c>
      <c r="P665" s="21" t="n">
        <v>127</v>
      </c>
      <c r="Q665" s="21" t="n">
        <v>10</v>
      </c>
      <c r="R665" s="21"/>
      <c r="S665" s="22" t="n">
        <f aca="false">P665+(Q665*0.05)+(R665/240)</f>
        <v>127.5</v>
      </c>
      <c r="T665" s="22" t="n">
        <f aca="false">J665*O665</f>
        <v>127.5</v>
      </c>
      <c r="U665" s="22" t="n">
        <f aca="false">S665-T665</f>
        <v>0</v>
      </c>
      <c r="V665" s="23"/>
    </row>
    <row r="666" customFormat="false" ht="14.2" hidden="false" customHeight="false" outlineLevel="0" collapsed="false">
      <c r="A666" s="13" t="n">
        <v>665</v>
      </c>
      <c r="B666" s="12" t="s">
        <v>22</v>
      </c>
      <c r="C666" s="13" t="s">
        <v>23</v>
      </c>
      <c r="D666" s="12" t="n">
        <v>30</v>
      </c>
      <c r="E666" s="14" t="n">
        <v>1749</v>
      </c>
      <c r="F666" s="14" t="s">
        <v>40</v>
      </c>
      <c r="G666" s="15" t="s">
        <v>403</v>
      </c>
      <c r="H666" s="15" t="s">
        <v>26</v>
      </c>
      <c r="I666" s="16" t="s">
        <v>32</v>
      </c>
      <c r="J666" s="17" t="n">
        <v>8</v>
      </c>
      <c r="K666" s="18" t="s">
        <v>28</v>
      </c>
      <c r="L666" s="17"/>
      <c r="M666" s="17" t="n">
        <v>40</v>
      </c>
      <c r="N666" s="19"/>
      <c r="O666" s="20" t="n">
        <f aca="false">L666+(0.05*M666)+(N666/240)</f>
        <v>2</v>
      </c>
      <c r="P666" s="21" t="n">
        <v>16</v>
      </c>
      <c r="Q666" s="21" t="n">
        <v>10</v>
      </c>
      <c r="R666" s="21"/>
      <c r="S666" s="22" t="n">
        <f aca="false">P666+(Q666*0.05)+(R666/240)</f>
        <v>16.5</v>
      </c>
      <c r="T666" s="22" t="n">
        <f aca="false">J666*O666</f>
        <v>16</v>
      </c>
      <c r="U666" s="22" t="n">
        <f aca="false">S666-T666</f>
        <v>0.5</v>
      </c>
      <c r="V666" s="23" t="s">
        <v>31</v>
      </c>
    </row>
    <row r="667" customFormat="false" ht="13.8" hidden="false" customHeight="false" outlineLevel="0" collapsed="false">
      <c r="A667" s="13" t="n">
        <v>666</v>
      </c>
      <c r="B667" s="12" t="s">
        <v>22</v>
      </c>
      <c r="C667" s="13" t="s">
        <v>23</v>
      </c>
      <c r="D667" s="12" t="n">
        <v>30</v>
      </c>
      <c r="E667" s="14" t="n">
        <v>1749</v>
      </c>
      <c r="F667" s="14" t="s">
        <v>40</v>
      </c>
      <c r="G667" s="15" t="s">
        <v>404</v>
      </c>
      <c r="H667" s="15" t="s">
        <v>26</v>
      </c>
      <c r="I667" s="16" t="s">
        <v>29</v>
      </c>
      <c r="J667" s="17" t="n">
        <v>182</v>
      </c>
      <c r="K667" s="18" t="s">
        <v>28</v>
      </c>
      <c r="L667" s="17" t="n">
        <v>6</v>
      </c>
      <c r="M667" s="17"/>
      <c r="N667" s="19"/>
      <c r="O667" s="20" t="n">
        <f aca="false">L667+(0.05*M667)+(N667/240)</f>
        <v>6</v>
      </c>
      <c r="P667" s="21" t="n">
        <v>1092</v>
      </c>
      <c r="Q667" s="21"/>
      <c r="R667" s="21"/>
      <c r="S667" s="22" t="n">
        <f aca="false">P667+(Q667*0.05)+(R667/240)</f>
        <v>1092</v>
      </c>
      <c r="T667" s="22" t="n">
        <f aca="false">J667*O667</f>
        <v>1092</v>
      </c>
      <c r="U667" s="22" t="n">
        <f aca="false">S667-T667</f>
        <v>0</v>
      </c>
      <c r="V667" s="23"/>
    </row>
    <row r="668" customFormat="false" ht="14.2" hidden="false" customHeight="false" outlineLevel="0" collapsed="false">
      <c r="A668" s="13" t="n">
        <v>667</v>
      </c>
      <c r="B668" s="12" t="s">
        <v>22</v>
      </c>
      <c r="C668" s="13" t="s">
        <v>23</v>
      </c>
      <c r="D668" s="12" t="n">
        <v>30</v>
      </c>
      <c r="E668" s="14" t="n">
        <v>1749</v>
      </c>
      <c r="F668" s="14" t="s">
        <v>40</v>
      </c>
      <c r="G668" s="15" t="s">
        <v>405</v>
      </c>
      <c r="H668" s="15" t="s">
        <v>26</v>
      </c>
      <c r="I668" s="16" t="s">
        <v>29</v>
      </c>
      <c r="J668" s="17" t="n">
        <v>50</v>
      </c>
      <c r="K668" s="18" t="s">
        <v>28</v>
      </c>
      <c r="L668" s="17"/>
      <c r="M668" s="17" t="n">
        <v>10</v>
      </c>
      <c r="N668" s="19"/>
      <c r="O668" s="20" t="n">
        <f aca="false">L668+(0.05*M668)+(N668/240)</f>
        <v>0.5</v>
      </c>
      <c r="P668" s="21" t="n">
        <v>25</v>
      </c>
      <c r="Q668" s="21" t="n">
        <v>10</v>
      </c>
      <c r="R668" s="21"/>
      <c r="S668" s="22" t="n">
        <f aca="false">P668+(Q668*0.05)+(R668/240)</f>
        <v>25.5</v>
      </c>
      <c r="T668" s="22" t="n">
        <f aca="false">J668*O668</f>
        <v>25</v>
      </c>
      <c r="U668" s="22" t="n">
        <f aca="false">S668-T668</f>
        <v>0.5</v>
      </c>
      <c r="V668" s="23" t="s">
        <v>31</v>
      </c>
    </row>
    <row r="669" customFormat="false" ht="13.8" hidden="false" customHeight="false" outlineLevel="0" collapsed="false">
      <c r="A669" s="13" t="n">
        <v>668</v>
      </c>
      <c r="B669" s="12" t="s">
        <v>22</v>
      </c>
      <c r="C669" s="13" t="s">
        <v>23</v>
      </c>
      <c r="D669" s="12" t="n">
        <v>30</v>
      </c>
      <c r="E669" s="14" t="n">
        <v>1749</v>
      </c>
      <c r="F669" s="14" t="s">
        <v>40</v>
      </c>
      <c r="G669" s="15" t="s">
        <v>407</v>
      </c>
      <c r="H669" s="15" t="s">
        <v>26</v>
      </c>
      <c r="I669" s="16" t="s">
        <v>29</v>
      </c>
      <c r="J669" s="17" t="n">
        <v>878</v>
      </c>
      <c r="K669" s="18" t="s">
        <v>28</v>
      </c>
      <c r="L669" s="17" t="n">
        <v>10</v>
      </c>
      <c r="M669" s="17"/>
      <c r="N669" s="19"/>
      <c r="O669" s="20" t="n">
        <f aca="false">L669+(0.05*M669)+(N669/240)</f>
        <v>10</v>
      </c>
      <c r="P669" s="21" t="n">
        <v>8780</v>
      </c>
      <c r="Q669" s="21"/>
      <c r="R669" s="21"/>
      <c r="S669" s="22" t="n">
        <f aca="false">P669+(Q669*0.05)+(R669/240)</f>
        <v>8780</v>
      </c>
      <c r="T669" s="22" t="n">
        <f aca="false">J669*O669</f>
        <v>8780</v>
      </c>
      <c r="U669" s="22" t="n">
        <f aca="false">S669-T669</f>
        <v>0</v>
      </c>
      <c r="V669" s="23" t="s">
        <v>89</v>
      </c>
    </row>
    <row r="670" customFormat="false" ht="13.8" hidden="false" customHeight="false" outlineLevel="0" collapsed="false">
      <c r="A670" s="13" t="n">
        <v>669</v>
      </c>
      <c r="B670" s="12" t="s">
        <v>22</v>
      </c>
      <c r="C670" s="13" t="s">
        <v>23</v>
      </c>
      <c r="D670" s="12" t="n">
        <v>30</v>
      </c>
      <c r="E670" s="14" t="n">
        <v>1749</v>
      </c>
      <c r="F670" s="14" t="s">
        <v>40</v>
      </c>
      <c r="G670" s="15" t="s">
        <v>407</v>
      </c>
      <c r="H670" s="15" t="s">
        <v>26</v>
      </c>
      <c r="I670" s="16" t="s">
        <v>29</v>
      </c>
      <c r="J670" s="17" t="n">
        <v>160</v>
      </c>
      <c r="K670" s="18" t="s">
        <v>28</v>
      </c>
      <c r="L670" s="17" t="n">
        <v>4</v>
      </c>
      <c r="M670" s="17"/>
      <c r="N670" s="19"/>
      <c r="O670" s="20" t="n">
        <f aca="false">L670+(0.05*M670)+(N670/240)</f>
        <v>4</v>
      </c>
      <c r="P670" s="21" t="n">
        <v>640</v>
      </c>
      <c r="Q670" s="21"/>
      <c r="R670" s="21"/>
      <c r="S670" s="22" t="n">
        <f aca="false">P670+(Q670*0.05)+(R670/240)</f>
        <v>640</v>
      </c>
      <c r="T670" s="22" t="n">
        <f aca="false">J670*O670</f>
        <v>640</v>
      </c>
      <c r="U670" s="22" t="n">
        <f aca="false">S670-T670</f>
        <v>0</v>
      </c>
      <c r="V670" s="23"/>
    </row>
    <row r="671" customFormat="false" ht="13.8" hidden="false" customHeight="false" outlineLevel="0" collapsed="false">
      <c r="A671" s="13" t="n">
        <v>670</v>
      </c>
      <c r="B671" s="12" t="s">
        <v>22</v>
      </c>
      <c r="C671" s="13" t="s">
        <v>23</v>
      </c>
      <c r="D671" s="12" t="n">
        <v>31</v>
      </c>
      <c r="E671" s="14" t="n">
        <v>1749</v>
      </c>
      <c r="F671" s="14" t="s">
        <v>24</v>
      </c>
      <c r="G671" s="15" t="s">
        <v>408</v>
      </c>
      <c r="H671" s="15" t="s">
        <v>26</v>
      </c>
      <c r="I671" s="16" t="s">
        <v>29</v>
      </c>
      <c r="J671" s="17" t="n">
        <v>104</v>
      </c>
      <c r="K671" s="18" t="s">
        <v>28</v>
      </c>
      <c r="L671" s="17"/>
      <c r="M671" s="17" t="n">
        <v>30</v>
      </c>
      <c r="N671" s="19"/>
      <c r="O671" s="20" t="n">
        <f aca="false">L671+(0.05*M671)+(N671/240)</f>
        <v>1.5</v>
      </c>
      <c r="P671" s="21" t="n">
        <v>156</v>
      </c>
      <c r="Q671" s="21"/>
      <c r="R671" s="21"/>
      <c r="S671" s="22" t="n">
        <f aca="false">P671+(Q671*0.05)+(R671/240)</f>
        <v>156</v>
      </c>
      <c r="T671" s="22" t="n">
        <f aca="false">J671*O671</f>
        <v>156</v>
      </c>
      <c r="U671" s="22" t="n">
        <f aca="false">S671-T671</f>
        <v>0</v>
      </c>
      <c r="V671" s="23"/>
    </row>
    <row r="672" customFormat="false" ht="13.8" hidden="false" customHeight="false" outlineLevel="0" collapsed="false">
      <c r="A672" s="13" t="n">
        <v>671</v>
      </c>
      <c r="B672" s="12" t="s">
        <v>22</v>
      </c>
      <c r="C672" s="13" t="s">
        <v>23</v>
      </c>
      <c r="D672" s="12" t="n">
        <v>31</v>
      </c>
      <c r="E672" s="14" t="n">
        <v>1749</v>
      </c>
      <c r="F672" s="14" t="s">
        <v>24</v>
      </c>
      <c r="G672" s="15" t="s">
        <v>408</v>
      </c>
      <c r="H672" s="15" t="s">
        <v>26</v>
      </c>
      <c r="I672" s="16" t="s">
        <v>29</v>
      </c>
      <c r="J672" s="17" t="n">
        <v>1</v>
      </c>
      <c r="K672" s="18" t="s">
        <v>46</v>
      </c>
      <c r="L672" s="17" t="n">
        <v>269</v>
      </c>
      <c r="M672" s="17"/>
      <c r="N672" s="19"/>
      <c r="O672" s="20" t="n">
        <f aca="false">L672+(0.05*M672)+(N672/240)</f>
        <v>269</v>
      </c>
      <c r="P672" s="21" t="n">
        <v>269</v>
      </c>
      <c r="Q672" s="21"/>
      <c r="R672" s="21"/>
      <c r="S672" s="22" t="n">
        <f aca="false">P672+(Q672*0.05)+(R672/240)</f>
        <v>269</v>
      </c>
      <c r="T672" s="22" t="n">
        <f aca="false">J672*O672</f>
        <v>269</v>
      </c>
      <c r="U672" s="22" t="n">
        <f aca="false">S672-T672</f>
        <v>0</v>
      </c>
      <c r="V672" s="23"/>
    </row>
    <row r="673" customFormat="false" ht="13.8" hidden="false" customHeight="false" outlineLevel="0" collapsed="false">
      <c r="A673" s="13" t="n">
        <v>672</v>
      </c>
      <c r="B673" s="12" t="s">
        <v>22</v>
      </c>
      <c r="C673" s="13" t="s">
        <v>23</v>
      </c>
      <c r="D673" s="12" t="n">
        <v>31</v>
      </c>
      <c r="E673" s="14" t="n">
        <v>1749</v>
      </c>
      <c r="F673" s="14" t="s">
        <v>24</v>
      </c>
      <c r="G673" s="15" t="s">
        <v>408</v>
      </c>
      <c r="H673" s="15" t="s">
        <v>26</v>
      </c>
      <c r="I673" s="16" t="s">
        <v>30</v>
      </c>
      <c r="J673" s="17" t="n">
        <v>24</v>
      </c>
      <c r="K673" s="18" t="s">
        <v>79</v>
      </c>
      <c r="L673" s="17" t="n">
        <v>3</v>
      </c>
      <c r="M673" s="17"/>
      <c r="N673" s="19"/>
      <c r="O673" s="20" t="n">
        <f aca="false">L673+(0.05*M673)+(N673/240)</f>
        <v>3</v>
      </c>
      <c r="P673" s="21" t="n">
        <v>72</v>
      </c>
      <c r="Q673" s="21"/>
      <c r="R673" s="21"/>
      <c r="S673" s="22" t="n">
        <f aca="false">P673+(Q673*0.05)+(R673/240)</f>
        <v>72</v>
      </c>
      <c r="T673" s="22" t="n">
        <f aca="false">J673*O673</f>
        <v>72</v>
      </c>
      <c r="U673" s="22" t="n">
        <f aca="false">S673-T673</f>
        <v>0</v>
      </c>
      <c r="V673" s="23"/>
    </row>
    <row r="674" customFormat="false" ht="13.8" hidden="false" customHeight="false" outlineLevel="0" collapsed="false">
      <c r="A674" s="13" t="n">
        <v>673</v>
      </c>
      <c r="B674" s="12" t="s">
        <v>22</v>
      </c>
      <c r="C674" s="13" t="s">
        <v>23</v>
      </c>
      <c r="D674" s="12" t="n">
        <v>31</v>
      </c>
      <c r="E674" s="14" t="n">
        <v>1749</v>
      </c>
      <c r="F674" s="14" t="s">
        <v>24</v>
      </c>
      <c r="G674" s="15" t="s">
        <v>408</v>
      </c>
      <c r="H674" s="15" t="s">
        <v>26</v>
      </c>
      <c r="I674" s="16" t="s">
        <v>30</v>
      </c>
      <c r="J674" s="17" t="n">
        <v>1</v>
      </c>
      <c r="K674" s="18" t="s">
        <v>46</v>
      </c>
      <c r="L674" s="17" t="n">
        <v>54</v>
      </c>
      <c r="M674" s="17"/>
      <c r="N674" s="19"/>
      <c r="O674" s="20" t="n">
        <f aca="false">L674+(0.05*M674)+(N674/240)</f>
        <v>54</v>
      </c>
      <c r="P674" s="21" t="n">
        <v>54</v>
      </c>
      <c r="Q674" s="21"/>
      <c r="R674" s="21"/>
      <c r="S674" s="22" t="n">
        <f aca="false">P674+(Q674*0.05)+(R674/240)</f>
        <v>54</v>
      </c>
      <c r="T674" s="22" t="n">
        <f aca="false">J674*O674</f>
        <v>54</v>
      </c>
      <c r="U674" s="22" t="n">
        <f aca="false">S674-T674</f>
        <v>0</v>
      </c>
      <c r="V674" s="23"/>
    </row>
    <row r="675" customFormat="false" ht="13.8" hidden="false" customHeight="false" outlineLevel="0" collapsed="false">
      <c r="A675" s="13" t="n">
        <v>674</v>
      </c>
      <c r="B675" s="12" t="s">
        <v>22</v>
      </c>
      <c r="C675" s="13" t="s">
        <v>23</v>
      </c>
      <c r="D675" s="12" t="n">
        <v>31</v>
      </c>
      <c r="E675" s="14" t="n">
        <v>1749</v>
      </c>
      <c r="F675" s="14" t="s">
        <v>24</v>
      </c>
      <c r="G675" s="15" t="s">
        <v>409</v>
      </c>
      <c r="H675" s="15" t="s">
        <v>26</v>
      </c>
      <c r="I675" s="16" t="s">
        <v>29</v>
      </c>
      <c r="J675" s="17" t="n">
        <v>40</v>
      </c>
      <c r="K675" s="18" t="s">
        <v>28</v>
      </c>
      <c r="L675" s="17"/>
      <c r="M675" s="17" t="n">
        <v>20</v>
      </c>
      <c r="N675" s="19"/>
      <c r="O675" s="20" t="n">
        <f aca="false">L675+(0.05*M675)+(N675/240)</f>
        <v>1</v>
      </c>
      <c r="P675" s="21" t="n">
        <v>40</v>
      </c>
      <c r="Q675" s="21"/>
      <c r="R675" s="21"/>
      <c r="S675" s="22" t="n">
        <f aca="false">P675+(Q675*0.05)+(R675/240)</f>
        <v>40</v>
      </c>
      <c r="T675" s="22" t="n">
        <f aca="false">J675*O675</f>
        <v>40</v>
      </c>
      <c r="U675" s="22" t="n">
        <f aca="false">S675-T675</f>
        <v>0</v>
      </c>
      <c r="V675" s="23"/>
    </row>
    <row r="676" customFormat="false" ht="13.8" hidden="false" customHeight="false" outlineLevel="0" collapsed="false">
      <c r="A676" s="13" t="n">
        <v>675</v>
      </c>
      <c r="B676" s="12" t="s">
        <v>22</v>
      </c>
      <c r="C676" s="13" t="s">
        <v>23</v>
      </c>
      <c r="D676" s="12" t="n">
        <v>31</v>
      </c>
      <c r="E676" s="14" t="n">
        <v>1749</v>
      </c>
      <c r="F676" s="14" t="s">
        <v>24</v>
      </c>
      <c r="G676" s="15" t="s">
        <v>410</v>
      </c>
      <c r="H676" s="15" t="s">
        <v>26</v>
      </c>
      <c r="I676" s="16" t="s">
        <v>30</v>
      </c>
      <c r="J676" s="17" t="n">
        <v>840.5</v>
      </c>
      <c r="K676" s="18" t="s">
        <v>411</v>
      </c>
      <c r="L676" s="17" t="n">
        <v>15</v>
      </c>
      <c r="M676" s="17"/>
      <c r="N676" s="19"/>
      <c r="O676" s="20" t="n">
        <f aca="false">L676+(0.05*M676)+(N676/240)</f>
        <v>15</v>
      </c>
      <c r="P676" s="21" t="n">
        <v>12607</v>
      </c>
      <c r="Q676" s="21" t="n">
        <v>10</v>
      </c>
      <c r="R676" s="21"/>
      <c r="S676" s="22" t="n">
        <f aca="false">P676+(Q676*0.05)+(R676/240)</f>
        <v>12607.5</v>
      </c>
      <c r="T676" s="22" t="n">
        <f aca="false">J676*O676</f>
        <v>12607.5</v>
      </c>
      <c r="U676" s="22" t="n">
        <f aca="false">S676-T676</f>
        <v>0</v>
      </c>
      <c r="V676" s="23"/>
    </row>
    <row r="677" customFormat="false" ht="13.8" hidden="false" customHeight="false" outlineLevel="0" collapsed="false">
      <c r="A677" s="13" t="n">
        <v>676</v>
      </c>
      <c r="B677" s="12" t="s">
        <v>22</v>
      </c>
      <c r="C677" s="13" t="s">
        <v>23</v>
      </c>
      <c r="D677" s="12" t="n">
        <v>31</v>
      </c>
      <c r="E677" s="14" t="n">
        <v>1749</v>
      </c>
      <c r="F677" s="14" t="s">
        <v>24</v>
      </c>
      <c r="G677" s="15" t="s">
        <v>410</v>
      </c>
      <c r="H677" s="15" t="s">
        <v>26</v>
      </c>
      <c r="I677" s="16" t="s">
        <v>43</v>
      </c>
      <c r="J677" s="17" t="n">
        <v>540</v>
      </c>
      <c r="K677" s="18" t="s">
        <v>28</v>
      </c>
      <c r="L677" s="17" t="n">
        <v>4</v>
      </c>
      <c r="M677" s="17"/>
      <c r="N677" s="19"/>
      <c r="O677" s="20" t="n">
        <f aca="false">L677+(0.05*M677)+(N677/240)</f>
        <v>4</v>
      </c>
      <c r="P677" s="21" t="n">
        <v>2160</v>
      </c>
      <c r="Q677" s="21"/>
      <c r="R677" s="21"/>
      <c r="S677" s="22" t="n">
        <f aca="false">P677+(Q677*0.05)+(R677/240)</f>
        <v>2160</v>
      </c>
      <c r="T677" s="22" t="n">
        <f aca="false">J677*O677</f>
        <v>2160</v>
      </c>
      <c r="U677" s="22" t="n">
        <f aca="false">S677-T677</f>
        <v>0</v>
      </c>
      <c r="V677" s="23"/>
    </row>
    <row r="678" customFormat="false" ht="13.8" hidden="false" customHeight="false" outlineLevel="0" collapsed="false">
      <c r="A678" s="13" t="n">
        <v>677</v>
      </c>
      <c r="B678" s="12" t="s">
        <v>22</v>
      </c>
      <c r="C678" s="13" t="s">
        <v>23</v>
      </c>
      <c r="D678" s="12" t="n">
        <v>31</v>
      </c>
      <c r="E678" s="14" t="n">
        <v>1749</v>
      </c>
      <c r="F678" s="14" t="s">
        <v>24</v>
      </c>
      <c r="G678" s="15" t="s">
        <v>412</v>
      </c>
      <c r="H678" s="15" t="s">
        <v>26</v>
      </c>
      <c r="I678" s="16" t="s">
        <v>29</v>
      </c>
      <c r="J678" s="17" t="n">
        <v>1</v>
      </c>
      <c r="K678" s="18" t="s">
        <v>46</v>
      </c>
      <c r="L678" s="17" t="n">
        <v>62674</v>
      </c>
      <c r="M678" s="17" t="n">
        <v>10</v>
      </c>
      <c r="N678" s="19"/>
      <c r="O678" s="20" t="n">
        <f aca="false">L678+(0.05*M678)+(N678/240)</f>
        <v>62674.5</v>
      </c>
      <c r="P678" s="21" t="n">
        <v>62674</v>
      </c>
      <c r="Q678" s="21" t="n">
        <v>10</v>
      </c>
      <c r="R678" s="21"/>
      <c r="S678" s="22" t="n">
        <f aca="false">P678+(Q678*0.05)+(R678/240)</f>
        <v>62674.5</v>
      </c>
      <c r="T678" s="22" t="n">
        <f aca="false">J678*O678</f>
        <v>62674.5</v>
      </c>
      <c r="U678" s="22" t="n">
        <f aca="false">S678-T678</f>
        <v>0</v>
      </c>
      <c r="V678" s="23"/>
    </row>
    <row r="679" customFormat="false" ht="13.8" hidden="false" customHeight="false" outlineLevel="0" collapsed="false">
      <c r="A679" s="13" t="n">
        <v>678</v>
      </c>
      <c r="B679" s="12" t="s">
        <v>22</v>
      </c>
      <c r="C679" s="13" t="s">
        <v>23</v>
      </c>
      <c r="D679" s="12" t="n">
        <v>31</v>
      </c>
      <c r="E679" s="14" t="n">
        <v>1749</v>
      </c>
      <c r="F679" s="14" t="s">
        <v>24</v>
      </c>
      <c r="G679" s="15" t="s">
        <v>412</v>
      </c>
      <c r="H679" s="15" t="s">
        <v>26</v>
      </c>
      <c r="I679" s="16" t="s">
        <v>30</v>
      </c>
      <c r="J679" s="17" t="n">
        <v>1</v>
      </c>
      <c r="K679" s="18" t="s">
        <v>46</v>
      </c>
      <c r="L679" s="17" t="n">
        <v>6894</v>
      </c>
      <c r="M679" s="17"/>
      <c r="N679" s="19"/>
      <c r="O679" s="20" t="n">
        <f aca="false">L679+(0.05*M679)+(N679/240)</f>
        <v>6894</v>
      </c>
      <c r="P679" s="21" t="n">
        <v>6894</v>
      </c>
      <c r="Q679" s="21"/>
      <c r="R679" s="21"/>
      <c r="S679" s="22" t="n">
        <f aca="false">P679+(Q679*0.05)+(R679/240)</f>
        <v>6894</v>
      </c>
      <c r="T679" s="22" t="n">
        <f aca="false">J679*O679</f>
        <v>6894</v>
      </c>
      <c r="U679" s="22" t="n">
        <f aca="false">S679-T679</f>
        <v>0</v>
      </c>
      <c r="V679" s="23"/>
    </row>
    <row r="680" customFormat="false" ht="13.8" hidden="false" customHeight="false" outlineLevel="0" collapsed="false">
      <c r="A680" s="13" t="n">
        <v>679</v>
      </c>
      <c r="B680" s="12" t="s">
        <v>22</v>
      </c>
      <c r="C680" s="13" t="s">
        <v>23</v>
      </c>
      <c r="D680" s="12" t="n">
        <v>31</v>
      </c>
      <c r="E680" s="14" t="n">
        <v>1749</v>
      </c>
      <c r="F680" s="14" t="s">
        <v>40</v>
      </c>
      <c r="G680" s="15" t="s">
        <v>408</v>
      </c>
      <c r="H680" s="15" t="s">
        <v>26</v>
      </c>
      <c r="I680" s="16" t="s">
        <v>29</v>
      </c>
      <c r="J680" s="17" t="n">
        <v>1</v>
      </c>
      <c r="K680" s="18" t="s">
        <v>46</v>
      </c>
      <c r="L680" s="17" t="n">
        <v>214</v>
      </c>
      <c r="M680" s="17"/>
      <c r="N680" s="19"/>
      <c r="O680" s="20" t="n">
        <f aca="false">L680+(0.05*M680)+(N680/240)</f>
        <v>214</v>
      </c>
      <c r="P680" s="21" t="n">
        <v>214</v>
      </c>
      <c r="Q680" s="21"/>
      <c r="R680" s="21"/>
      <c r="S680" s="22" t="n">
        <f aca="false">P680+(Q680*0.05)+(R680/240)</f>
        <v>214</v>
      </c>
      <c r="T680" s="22" t="n">
        <f aca="false">J680*O680</f>
        <v>214</v>
      </c>
      <c r="U680" s="22" t="n">
        <f aca="false">S680-T680</f>
        <v>0</v>
      </c>
      <c r="V680" s="23"/>
    </row>
    <row r="681" customFormat="false" ht="13.8" hidden="false" customHeight="false" outlineLevel="0" collapsed="false">
      <c r="A681" s="13" t="n">
        <v>680</v>
      </c>
      <c r="B681" s="12" t="s">
        <v>22</v>
      </c>
      <c r="C681" s="13" t="s">
        <v>23</v>
      </c>
      <c r="D681" s="12" t="n">
        <v>31</v>
      </c>
      <c r="E681" s="14" t="n">
        <v>1749</v>
      </c>
      <c r="F681" s="14" t="s">
        <v>40</v>
      </c>
      <c r="G681" s="15" t="s">
        <v>408</v>
      </c>
      <c r="H681" s="15" t="s">
        <v>26</v>
      </c>
      <c r="I681" s="16" t="s">
        <v>50</v>
      </c>
      <c r="J681" s="17" t="n">
        <v>67</v>
      </c>
      <c r="K681" s="18" t="s">
        <v>28</v>
      </c>
      <c r="L681" s="17"/>
      <c r="M681" s="17" t="n">
        <v>10</v>
      </c>
      <c r="N681" s="19"/>
      <c r="O681" s="20" t="n">
        <f aca="false">L681+(0.05*M681)+(N681/240)</f>
        <v>0.5</v>
      </c>
      <c r="P681" s="21" t="n">
        <v>33</v>
      </c>
      <c r="Q681" s="21" t="n">
        <v>10</v>
      </c>
      <c r="R681" s="21"/>
      <c r="S681" s="22" t="n">
        <f aca="false">P681+(Q681*0.05)+(R681/240)</f>
        <v>33.5</v>
      </c>
      <c r="T681" s="22" t="n">
        <f aca="false">J681*O681</f>
        <v>33.5</v>
      </c>
      <c r="U681" s="22" t="n">
        <f aca="false">S681-T681</f>
        <v>0</v>
      </c>
      <c r="V681" s="23"/>
    </row>
    <row r="682" customFormat="false" ht="14.2" hidden="false" customHeight="false" outlineLevel="0" collapsed="false">
      <c r="A682" s="13" t="n">
        <v>681</v>
      </c>
      <c r="B682" s="12" t="s">
        <v>22</v>
      </c>
      <c r="C682" s="13" t="s">
        <v>23</v>
      </c>
      <c r="D682" s="12" t="n">
        <v>31</v>
      </c>
      <c r="E682" s="14" t="n">
        <v>1749</v>
      </c>
      <c r="F682" s="14" t="s">
        <v>40</v>
      </c>
      <c r="G682" s="15" t="s">
        <v>413</v>
      </c>
      <c r="H682" s="15" t="s">
        <v>26</v>
      </c>
      <c r="I682" s="16" t="s">
        <v>29</v>
      </c>
      <c r="J682" s="17" t="n">
        <v>6.5</v>
      </c>
      <c r="K682" s="18" t="s">
        <v>28</v>
      </c>
      <c r="L682" s="17"/>
      <c r="M682" s="17" t="n">
        <v>7</v>
      </c>
      <c r="N682" s="19"/>
      <c r="O682" s="20" t="n">
        <f aca="false">L682+(0.05*M682)+(N682/240)</f>
        <v>0.35</v>
      </c>
      <c r="P682" s="21" t="n">
        <v>2</v>
      </c>
      <c r="Q682" s="21" t="n">
        <v>5</v>
      </c>
      <c r="R682" s="21"/>
      <c r="S682" s="22" t="n">
        <f aca="false">P682+(Q682*0.05)+(R682/240)</f>
        <v>2.25</v>
      </c>
      <c r="T682" s="22" t="n">
        <f aca="false">J682*O682</f>
        <v>2.275</v>
      </c>
      <c r="U682" s="22" t="n">
        <f aca="false">S682-T682</f>
        <v>-0.0250000000000004</v>
      </c>
      <c r="V682" s="23" t="s">
        <v>114</v>
      </c>
    </row>
    <row r="683" customFormat="false" ht="13.8" hidden="false" customHeight="false" outlineLevel="0" collapsed="false">
      <c r="A683" s="13" t="n">
        <v>682</v>
      </c>
      <c r="B683" s="12" t="s">
        <v>22</v>
      </c>
      <c r="C683" s="13" t="s">
        <v>23</v>
      </c>
      <c r="D683" s="12" t="n">
        <v>31</v>
      </c>
      <c r="E683" s="14" t="n">
        <v>1749</v>
      </c>
      <c r="F683" s="14" t="s">
        <v>40</v>
      </c>
      <c r="G683" s="15" t="s">
        <v>413</v>
      </c>
      <c r="H683" s="15" t="s">
        <v>26</v>
      </c>
      <c r="I683" s="16" t="s">
        <v>32</v>
      </c>
      <c r="J683" s="17" t="n">
        <v>150</v>
      </c>
      <c r="K683" s="18" t="s">
        <v>28</v>
      </c>
      <c r="L683" s="17"/>
      <c r="M683" s="17" t="n">
        <v>7</v>
      </c>
      <c r="N683" s="19"/>
      <c r="O683" s="20" t="n">
        <f aca="false">L683+(0.05*M683)+(N683/240)</f>
        <v>0.35</v>
      </c>
      <c r="P683" s="21" t="n">
        <v>52</v>
      </c>
      <c r="Q683" s="21" t="n">
        <v>10</v>
      </c>
      <c r="R683" s="21"/>
      <c r="S683" s="22" t="n">
        <f aca="false">P683+(Q683*0.05)+(R683/240)</f>
        <v>52.5</v>
      </c>
      <c r="T683" s="22" t="n">
        <f aca="false">J683*O683</f>
        <v>52.5</v>
      </c>
      <c r="U683" s="22" t="n">
        <f aca="false">S683-T683</f>
        <v>0</v>
      </c>
      <c r="V683" s="23"/>
    </row>
    <row r="684" customFormat="false" ht="13.8" hidden="false" customHeight="false" outlineLevel="0" collapsed="false">
      <c r="A684" s="13" t="n">
        <v>683</v>
      </c>
      <c r="B684" s="12" t="s">
        <v>22</v>
      </c>
      <c r="C684" s="13" t="s">
        <v>23</v>
      </c>
      <c r="D684" s="12" t="n">
        <v>31</v>
      </c>
      <c r="E684" s="14" t="n">
        <v>1749</v>
      </c>
      <c r="F684" s="14" t="s">
        <v>40</v>
      </c>
      <c r="G684" s="15" t="s">
        <v>414</v>
      </c>
      <c r="H684" s="15" t="s">
        <v>26</v>
      </c>
      <c r="I684" s="16" t="s">
        <v>29</v>
      </c>
      <c r="J684" s="17" t="n">
        <v>1</v>
      </c>
      <c r="K684" s="18" t="s">
        <v>46</v>
      </c>
      <c r="L684" s="17" t="n">
        <v>1801</v>
      </c>
      <c r="M684" s="17"/>
      <c r="N684" s="19"/>
      <c r="O684" s="20" t="n">
        <f aca="false">L684+(0.05*M684)+(N684/240)</f>
        <v>1801</v>
      </c>
      <c r="P684" s="21" t="n">
        <v>1801</v>
      </c>
      <c r="Q684" s="21"/>
      <c r="R684" s="21"/>
      <c r="S684" s="22" t="n">
        <f aca="false">P684+(Q684*0.05)+(R684/240)</f>
        <v>1801</v>
      </c>
      <c r="T684" s="22" t="n">
        <f aca="false">J684*O684</f>
        <v>1801</v>
      </c>
      <c r="U684" s="22" t="n">
        <f aca="false">S684-T684</f>
        <v>0</v>
      </c>
      <c r="V684" s="23"/>
    </row>
    <row r="685" customFormat="false" ht="13.8" hidden="false" customHeight="false" outlineLevel="0" collapsed="false">
      <c r="A685" s="13" t="n">
        <v>684</v>
      </c>
      <c r="B685" s="12" t="s">
        <v>22</v>
      </c>
      <c r="C685" s="13" t="s">
        <v>23</v>
      </c>
      <c r="D685" s="12" t="n">
        <v>31</v>
      </c>
      <c r="E685" s="14" t="n">
        <v>1749</v>
      </c>
      <c r="F685" s="14" t="s">
        <v>40</v>
      </c>
      <c r="G685" s="15" t="s">
        <v>415</v>
      </c>
      <c r="H685" s="15" t="s">
        <v>26</v>
      </c>
      <c r="I685" s="16" t="s">
        <v>30</v>
      </c>
      <c r="J685" s="17" t="n">
        <v>1</v>
      </c>
      <c r="K685" s="18" t="s">
        <v>46</v>
      </c>
      <c r="L685" s="17" t="n">
        <v>6202</v>
      </c>
      <c r="M685" s="17" t="n">
        <v>16</v>
      </c>
      <c r="N685" s="19"/>
      <c r="O685" s="20" t="n">
        <f aca="false">L685+(0.05*M685)+(N685/240)</f>
        <v>6202.8</v>
      </c>
      <c r="P685" s="21" t="n">
        <v>6202</v>
      </c>
      <c r="Q685" s="21" t="n">
        <v>16</v>
      </c>
      <c r="R685" s="21"/>
      <c r="S685" s="22" t="n">
        <f aca="false">P685+(Q685*0.05)+(R685/240)</f>
        <v>6202.8</v>
      </c>
      <c r="T685" s="22" t="n">
        <f aca="false">J685*O685</f>
        <v>6202.8</v>
      </c>
      <c r="U685" s="22" t="n">
        <f aca="false">S685-T685</f>
        <v>0</v>
      </c>
      <c r="V685" s="23"/>
    </row>
    <row r="686" customFormat="false" ht="13.8" hidden="false" customHeight="false" outlineLevel="0" collapsed="false">
      <c r="A686" s="13" t="n">
        <v>685</v>
      </c>
      <c r="B686" s="12" t="s">
        <v>22</v>
      </c>
      <c r="C686" s="13" t="s">
        <v>23</v>
      </c>
      <c r="D686" s="12" t="n">
        <v>31</v>
      </c>
      <c r="E686" s="14" t="n">
        <v>1749</v>
      </c>
      <c r="F686" s="14" t="s">
        <v>40</v>
      </c>
      <c r="G686" s="15" t="s">
        <v>412</v>
      </c>
      <c r="H686" s="15" t="s">
        <v>26</v>
      </c>
      <c r="I686" s="16" t="s">
        <v>27</v>
      </c>
      <c r="J686" s="17" t="n">
        <v>1</v>
      </c>
      <c r="K686" s="18" t="s">
        <v>46</v>
      </c>
      <c r="L686" s="17" t="n">
        <v>43</v>
      </c>
      <c r="M686" s="17"/>
      <c r="N686" s="19"/>
      <c r="O686" s="20" t="n">
        <f aca="false">L686+(0.05*M686)+(N686/240)</f>
        <v>43</v>
      </c>
      <c r="P686" s="21" t="n">
        <v>43</v>
      </c>
      <c r="Q686" s="21"/>
      <c r="R686" s="21"/>
      <c r="S686" s="22" t="n">
        <f aca="false">P686+(Q686*0.05)+(R686/240)</f>
        <v>43</v>
      </c>
      <c r="T686" s="22" t="n">
        <f aca="false">J686*O686</f>
        <v>43</v>
      </c>
      <c r="U686" s="22" t="n">
        <f aca="false">S686-T686</f>
        <v>0</v>
      </c>
      <c r="V686" s="23"/>
    </row>
    <row r="687" customFormat="false" ht="13.8" hidden="false" customHeight="false" outlineLevel="0" collapsed="false">
      <c r="A687" s="13" t="n">
        <v>686</v>
      </c>
      <c r="B687" s="12" t="s">
        <v>22</v>
      </c>
      <c r="C687" s="13" t="s">
        <v>23</v>
      </c>
      <c r="D687" s="12" t="n">
        <v>31</v>
      </c>
      <c r="E687" s="14" t="n">
        <v>1749</v>
      </c>
      <c r="F687" s="14" t="s">
        <v>40</v>
      </c>
      <c r="G687" s="15" t="s">
        <v>412</v>
      </c>
      <c r="H687" s="15" t="s">
        <v>26</v>
      </c>
      <c r="I687" s="16" t="s">
        <v>29</v>
      </c>
      <c r="J687" s="17" t="n">
        <v>1</v>
      </c>
      <c r="K687" s="18" t="s">
        <v>46</v>
      </c>
      <c r="L687" s="17" t="n">
        <v>748225</v>
      </c>
      <c r="M687" s="17" t="n">
        <v>2</v>
      </c>
      <c r="N687" s="19"/>
      <c r="O687" s="20" t="n">
        <f aca="false">L687+(0.05*M687)+(N687/240)</f>
        <v>748225.1</v>
      </c>
      <c r="P687" s="21" t="n">
        <v>748225</v>
      </c>
      <c r="Q687" s="21" t="n">
        <v>2</v>
      </c>
      <c r="R687" s="21"/>
      <c r="S687" s="22" t="n">
        <f aca="false">P687+(Q687*0.05)+(R687/240)</f>
        <v>748225.1</v>
      </c>
      <c r="T687" s="22" t="n">
        <f aca="false">J687*O687</f>
        <v>748225.1</v>
      </c>
      <c r="U687" s="22" t="n">
        <f aca="false">S687-T687</f>
        <v>0</v>
      </c>
      <c r="V687" s="23"/>
    </row>
    <row r="688" customFormat="false" ht="13.8" hidden="false" customHeight="false" outlineLevel="0" collapsed="false">
      <c r="A688" s="13" t="n">
        <v>687</v>
      </c>
      <c r="B688" s="12" t="s">
        <v>22</v>
      </c>
      <c r="C688" s="13" t="s">
        <v>23</v>
      </c>
      <c r="D688" s="12" t="n">
        <v>31</v>
      </c>
      <c r="E688" s="14" t="n">
        <v>1749</v>
      </c>
      <c r="F688" s="14" t="s">
        <v>40</v>
      </c>
      <c r="G688" s="15" t="s">
        <v>412</v>
      </c>
      <c r="H688" s="15" t="s">
        <v>26</v>
      </c>
      <c r="I688" s="16" t="s">
        <v>30</v>
      </c>
      <c r="J688" s="17" t="n">
        <v>1</v>
      </c>
      <c r="K688" s="18" t="s">
        <v>46</v>
      </c>
      <c r="L688" s="17" t="n">
        <v>5228</v>
      </c>
      <c r="M688" s="17"/>
      <c r="N688" s="19"/>
      <c r="O688" s="20" t="n">
        <f aca="false">L688+(0.05*M688)+(N688/240)</f>
        <v>5228</v>
      </c>
      <c r="P688" s="21" t="n">
        <v>5228</v>
      </c>
      <c r="Q688" s="21"/>
      <c r="R688" s="21"/>
      <c r="S688" s="22" t="n">
        <f aca="false">P688+(Q688*0.05)+(R688/240)</f>
        <v>5228</v>
      </c>
      <c r="T688" s="22" t="n">
        <f aca="false">J688*O688</f>
        <v>5228</v>
      </c>
      <c r="U688" s="22" t="n">
        <f aca="false">S688-T688</f>
        <v>0</v>
      </c>
      <c r="V688" s="23"/>
    </row>
    <row r="689" customFormat="false" ht="13.8" hidden="false" customHeight="false" outlineLevel="0" collapsed="false">
      <c r="A689" s="13" t="n">
        <v>688</v>
      </c>
      <c r="B689" s="12" t="s">
        <v>22</v>
      </c>
      <c r="C689" s="13" t="s">
        <v>23</v>
      </c>
      <c r="D689" s="12" t="n">
        <v>31</v>
      </c>
      <c r="E689" s="14" t="n">
        <v>1749</v>
      </c>
      <c r="F689" s="14" t="s">
        <v>40</v>
      </c>
      <c r="G689" s="15" t="s">
        <v>412</v>
      </c>
      <c r="H689" s="15" t="s">
        <v>26</v>
      </c>
      <c r="I689" s="16" t="s">
        <v>32</v>
      </c>
      <c r="J689" s="17" t="n">
        <v>1</v>
      </c>
      <c r="K689" s="18" t="s">
        <v>46</v>
      </c>
      <c r="L689" s="17" t="n">
        <v>233</v>
      </c>
      <c r="M689" s="17"/>
      <c r="N689" s="19"/>
      <c r="O689" s="20" t="n">
        <f aca="false">L689+(0.05*M689)+(N689/240)</f>
        <v>233</v>
      </c>
      <c r="P689" s="21" t="n">
        <v>233</v>
      </c>
      <c r="Q689" s="21"/>
      <c r="R689" s="21"/>
      <c r="S689" s="22" t="n">
        <f aca="false">P689+(Q689*0.05)+(R689/240)</f>
        <v>233</v>
      </c>
      <c r="T689" s="22" t="n">
        <f aca="false">J689*O689</f>
        <v>233</v>
      </c>
      <c r="U689" s="22" t="n">
        <f aca="false">S689-T689</f>
        <v>0</v>
      </c>
      <c r="V689" s="23"/>
    </row>
    <row r="690" customFormat="false" ht="13.8" hidden="false" customHeight="false" outlineLevel="0" collapsed="false">
      <c r="A690" s="13" t="n">
        <v>689</v>
      </c>
      <c r="B690" s="12" t="s">
        <v>22</v>
      </c>
      <c r="C690" s="13" t="s">
        <v>23</v>
      </c>
      <c r="D690" s="12" t="n">
        <v>31</v>
      </c>
      <c r="E690" s="14" t="n">
        <v>1749</v>
      </c>
      <c r="F690" s="14" t="s">
        <v>40</v>
      </c>
      <c r="G690" s="15" t="s">
        <v>416</v>
      </c>
      <c r="H690" s="15" t="s">
        <v>26</v>
      </c>
      <c r="I690" s="16" t="s">
        <v>27</v>
      </c>
      <c r="J690" s="17" t="n">
        <v>4</v>
      </c>
      <c r="K690" s="18" t="s">
        <v>417</v>
      </c>
      <c r="L690" s="17" t="n">
        <v>8</v>
      </c>
      <c r="M690" s="17"/>
      <c r="N690" s="19"/>
      <c r="O690" s="20" t="n">
        <f aca="false">L690+(0.05*M690)+(N690/240)</f>
        <v>8</v>
      </c>
      <c r="P690" s="21" t="n">
        <v>32</v>
      </c>
      <c r="Q690" s="21"/>
      <c r="R690" s="21"/>
      <c r="S690" s="22" t="n">
        <f aca="false">P690+(Q690*0.05)+(R690/240)</f>
        <v>32</v>
      </c>
      <c r="T690" s="22" t="n">
        <f aca="false">J690*O690</f>
        <v>32</v>
      </c>
      <c r="U690" s="22" t="n">
        <f aca="false">S690-T690</f>
        <v>0</v>
      </c>
      <c r="V690" s="23"/>
    </row>
    <row r="691" customFormat="false" ht="13.8" hidden="false" customHeight="false" outlineLevel="0" collapsed="false">
      <c r="A691" s="13" t="n">
        <v>690</v>
      </c>
      <c r="B691" s="12" t="s">
        <v>22</v>
      </c>
      <c r="C691" s="13" t="s">
        <v>23</v>
      </c>
      <c r="D691" s="12" t="n">
        <v>31</v>
      </c>
      <c r="E691" s="14" t="n">
        <v>1749</v>
      </c>
      <c r="F691" s="14" t="s">
        <v>40</v>
      </c>
      <c r="G691" s="15" t="s">
        <v>416</v>
      </c>
      <c r="H691" s="15" t="s">
        <v>26</v>
      </c>
      <c r="I691" s="16" t="s">
        <v>27</v>
      </c>
      <c r="J691" s="17" t="n">
        <v>500</v>
      </c>
      <c r="K691" s="18" t="s">
        <v>28</v>
      </c>
      <c r="L691" s="17" t="n">
        <v>0.16</v>
      </c>
      <c r="M691" s="17"/>
      <c r="N691" s="19"/>
      <c r="O691" s="20" t="n">
        <f aca="false">L691+(0.05*M691)+(N691/240)</f>
        <v>0.16</v>
      </c>
      <c r="P691" s="21" t="n">
        <v>80</v>
      </c>
      <c r="Q691" s="21"/>
      <c r="R691" s="21"/>
      <c r="S691" s="22" t="n">
        <f aca="false">P691+(Q691*0.05)+(R691/240)</f>
        <v>80</v>
      </c>
      <c r="T691" s="22" t="n">
        <f aca="false">J691*O691</f>
        <v>80</v>
      </c>
      <c r="U691" s="22" t="n">
        <f aca="false">S691-T691</f>
        <v>0</v>
      </c>
      <c r="V691" s="23"/>
    </row>
    <row r="692" customFormat="false" ht="13.8" hidden="false" customHeight="false" outlineLevel="0" collapsed="false">
      <c r="A692" s="13" t="n">
        <v>691</v>
      </c>
      <c r="B692" s="12" t="s">
        <v>22</v>
      </c>
      <c r="C692" s="13" t="s">
        <v>23</v>
      </c>
      <c r="D692" s="12" t="n">
        <v>31</v>
      </c>
      <c r="E692" s="14" t="n">
        <v>1749</v>
      </c>
      <c r="F692" s="14" t="s">
        <v>40</v>
      </c>
      <c r="G692" s="15" t="s">
        <v>416</v>
      </c>
      <c r="H692" s="15" t="s">
        <v>26</v>
      </c>
      <c r="I692" s="16" t="s">
        <v>29</v>
      </c>
      <c r="J692" s="17" t="n">
        <v>750</v>
      </c>
      <c r="K692" s="18" t="s">
        <v>28</v>
      </c>
      <c r="L692" s="17"/>
      <c r="M692" s="17" t="n">
        <v>5</v>
      </c>
      <c r="N692" s="19"/>
      <c r="O692" s="20" t="n">
        <f aca="false">L692+(0.05*M692)+(N692/240)</f>
        <v>0.25</v>
      </c>
      <c r="P692" s="21" t="n">
        <v>187</v>
      </c>
      <c r="Q692" s="21" t="n">
        <v>10</v>
      </c>
      <c r="R692" s="21"/>
      <c r="S692" s="22" t="n">
        <f aca="false">P692+(Q692*0.05)+(R692/240)</f>
        <v>187.5</v>
      </c>
      <c r="T692" s="22" t="n">
        <f aca="false">J692*O692</f>
        <v>187.5</v>
      </c>
      <c r="U692" s="22" t="n">
        <f aca="false">S692-T692</f>
        <v>0</v>
      </c>
      <c r="V692" s="23"/>
    </row>
    <row r="693" customFormat="false" ht="13.8" hidden="false" customHeight="false" outlineLevel="0" collapsed="false">
      <c r="A693" s="13" t="n">
        <v>692</v>
      </c>
      <c r="B693" s="12" t="s">
        <v>22</v>
      </c>
      <c r="C693" s="13" t="s">
        <v>23</v>
      </c>
      <c r="D693" s="12" t="n">
        <v>31</v>
      </c>
      <c r="E693" s="14" t="n">
        <v>1749</v>
      </c>
      <c r="F693" s="14" t="s">
        <v>40</v>
      </c>
      <c r="G693" s="15" t="s">
        <v>416</v>
      </c>
      <c r="H693" s="15" t="s">
        <v>26</v>
      </c>
      <c r="I693" s="16" t="s">
        <v>32</v>
      </c>
      <c r="J693" s="17" t="n">
        <v>450</v>
      </c>
      <c r="K693" s="18" t="s">
        <v>28</v>
      </c>
      <c r="L693" s="17"/>
      <c r="M693" s="17" t="n">
        <v>5</v>
      </c>
      <c r="N693" s="19"/>
      <c r="O693" s="20" t="n">
        <f aca="false">L693+(0.05*M693)+(N693/240)</f>
        <v>0.25</v>
      </c>
      <c r="P693" s="21" t="n">
        <v>112</v>
      </c>
      <c r="Q693" s="21" t="n">
        <v>10</v>
      </c>
      <c r="R693" s="21"/>
      <c r="S693" s="22" t="n">
        <f aca="false">P693+(Q693*0.05)+(R693/240)</f>
        <v>112.5</v>
      </c>
      <c r="T693" s="22" t="n">
        <f aca="false">J693*O693</f>
        <v>112.5</v>
      </c>
      <c r="U693" s="22" t="n">
        <f aca="false">S693-T693</f>
        <v>0</v>
      </c>
      <c r="V693" s="23"/>
    </row>
    <row r="694" customFormat="false" ht="13.8" hidden="false" customHeight="false" outlineLevel="0" collapsed="false">
      <c r="A694" s="13" t="n">
        <v>693</v>
      </c>
      <c r="B694" s="12" t="s">
        <v>22</v>
      </c>
      <c r="C694" s="13" t="s">
        <v>23</v>
      </c>
      <c r="D694" s="12" t="n">
        <v>31</v>
      </c>
      <c r="E694" s="14" t="n">
        <v>1749</v>
      </c>
      <c r="F694" s="14" t="s">
        <v>40</v>
      </c>
      <c r="G694" s="15" t="s">
        <v>416</v>
      </c>
      <c r="H694" s="15" t="s">
        <v>26</v>
      </c>
      <c r="I694" s="16" t="s">
        <v>50</v>
      </c>
      <c r="J694" s="17" t="n">
        <v>600</v>
      </c>
      <c r="K694" s="18" t="s">
        <v>28</v>
      </c>
      <c r="L694" s="17"/>
      <c r="M694" s="17" t="n">
        <v>2</v>
      </c>
      <c r="N694" s="19"/>
      <c r="O694" s="20" t="n">
        <f aca="false">L694+(0.05*M694)+(N694/240)</f>
        <v>0.1</v>
      </c>
      <c r="P694" s="21" t="n">
        <v>60</v>
      </c>
      <c r="Q694" s="21"/>
      <c r="R694" s="21"/>
      <c r="S694" s="22" t="n">
        <f aca="false">P694+(Q694*0.05)+(R694/240)</f>
        <v>60</v>
      </c>
      <c r="T694" s="22" t="n">
        <f aca="false">J694*O694</f>
        <v>60</v>
      </c>
      <c r="U694" s="22" t="n">
        <f aca="false">S694-T694</f>
        <v>0</v>
      </c>
      <c r="V694" s="23"/>
    </row>
    <row r="695" customFormat="false" ht="13.8" hidden="false" customHeight="false" outlineLevel="0" collapsed="false">
      <c r="A695" s="13" t="n">
        <v>694</v>
      </c>
      <c r="B695" s="12" t="s">
        <v>22</v>
      </c>
      <c r="C695" s="13" t="s">
        <v>23</v>
      </c>
      <c r="D695" s="12" t="n">
        <v>32</v>
      </c>
      <c r="E695" s="14" t="n">
        <v>1749</v>
      </c>
      <c r="F695" s="14" t="s">
        <v>24</v>
      </c>
      <c r="G695" s="15" t="s">
        <v>418</v>
      </c>
      <c r="H695" s="15" t="s">
        <v>26</v>
      </c>
      <c r="I695" s="16" t="s">
        <v>29</v>
      </c>
      <c r="J695" s="17" t="n">
        <v>3</v>
      </c>
      <c r="K695" s="18" t="s">
        <v>35</v>
      </c>
      <c r="L695" s="17" t="n">
        <v>60</v>
      </c>
      <c r="M695" s="17"/>
      <c r="N695" s="19"/>
      <c r="O695" s="20" t="n">
        <f aca="false">L695+(0.05*M695)+(N695/240)</f>
        <v>60</v>
      </c>
      <c r="P695" s="21" t="n">
        <v>180</v>
      </c>
      <c r="Q695" s="21"/>
      <c r="R695" s="21"/>
      <c r="S695" s="22" t="n">
        <f aca="false">P695+(Q695*0.05)+(R695/240)</f>
        <v>180</v>
      </c>
      <c r="T695" s="22" t="n">
        <f aca="false">J695*O695</f>
        <v>180</v>
      </c>
      <c r="U695" s="22" t="n">
        <f aca="false">S695-T695</f>
        <v>0</v>
      </c>
      <c r="V695" s="23"/>
    </row>
    <row r="696" customFormat="false" ht="13.8" hidden="false" customHeight="false" outlineLevel="0" collapsed="false">
      <c r="A696" s="13" t="n">
        <v>695</v>
      </c>
      <c r="B696" s="12" t="s">
        <v>22</v>
      </c>
      <c r="C696" s="13" t="s">
        <v>23</v>
      </c>
      <c r="D696" s="12" t="n">
        <v>32</v>
      </c>
      <c r="E696" s="14" t="n">
        <v>1749</v>
      </c>
      <c r="F696" s="14" t="s">
        <v>24</v>
      </c>
      <c r="G696" s="15" t="s">
        <v>418</v>
      </c>
      <c r="H696" s="15" t="s">
        <v>26</v>
      </c>
      <c r="I696" s="16" t="s">
        <v>30</v>
      </c>
      <c r="J696" s="17" t="n">
        <v>60</v>
      </c>
      <c r="K696" s="18" t="s">
        <v>28</v>
      </c>
      <c r="L696" s="17"/>
      <c r="M696" s="17" t="n">
        <v>18</v>
      </c>
      <c r="N696" s="19"/>
      <c r="O696" s="20" t="n">
        <f aca="false">L696+(0.05*M696)+(N696/240)</f>
        <v>0.9</v>
      </c>
      <c r="P696" s="21" t="n">
        <v>54</v>
      </c>
      <c r="Q696" s="21"/>
      <c r="R696" s="21"/>
      <c r="S696" s="22" t="n">
        <f aca="false">P696+(Q696*0.05)+(R696/240)</f>
        <v>54</v>
      </c>
      <c r="T696" s="22" t="n">
        <f aca="false">J696*O696</f>
        <v>54</v>
      </c>
      <c r="U696" s="22" t="n">
        <f aca="false">S696-T696</f>
        <v>0</v>
      </c>
      <c r="V696" s="23"/>
    </row>
    <row r="697" customFormat="false" ht="13.8" hidden="false" customHeight="false" outlineLevel="0" collapsed="false">
      <c r="A697" s="13" t="n">
        <v>696</v>
      </c>
      <c r="B697" s="12" t="s">
        <v>22</v>
      </c>
      <c r="C697" s="13" t="s">
        <v>23</v>
      </c>
      <c r="D697" s="12" t="n">
        <v>32</v>
      </c>
      <c r="E697" s="14" t="n">
        <v>1749</v>
      </c>
      <c r="F697" s="14" t="s">
        <v>24</v>
      </c>
      <c r="G697" s="15" t="s">
        <v>419</v>
      </c>
      <c r="H697" s="15" t="s">
        <v>26</v>
      </c>
      <c r="I697" s="16" t="s">
        <v>32</v>
      </c>
      <c r="J697" s="17" t="n">
        <v>1</v>
      </c>
      <c r="K697" s="18" t="s">
        <v>55</v>
      </c>
      <c r="L697" s="17" t="n">
        <v>50</v>
      </c>
      <c r="M697" s="17"/>
      <c r="N697" s="19"/>
      <c r="O697" s="20" t="n">
        <f aca="false">L697+(0.05*M697)+(N697/240)</f>
        <v>50</v>
      </c>
      <c r="P697" s="21" t="n">
        <v>50</v>
      </c>
      <c r="Q697" s="21"/>
      <c r="R697" s="21"/>
      <c r="S697" s="22" t="n">
        <f aca="false">P697+(Q697*0.05)+(R697/240)</f>
        <v>50</v>
      </c>
      <c r="T697" s="22" t="n">
        <f aca="false">J697*O697</f>
        <v>50</v>
      </c>
      <c r="U697" s="22" t="n">
        <f aca="false">S697-T697</f>
        <v>0</v>
      </c>
      <c r="V697" s="23"/>
    </row>
    <row r="698" customFormat="false" ht="13.8" hidden="false" customHeight="false" outlineLevel="0" collapsed="false">
      <c r="A698" s="13" t="n">
        <v>697</v>
      </c>
      <c r="B698" s="12" t="s">
        <v>22</v>
      </c>
      <c r="C698" s="13" t="s">
        <v>23</v>
      </c>
      <c r="D698" s="12" t="n">
        <v>32</v>
      </c>
      <c r="E698" s="14" t="n">
        <v>1749</v>
      </c>
      <c r="F698" s="14" t="s">
        <v>24</v>
      </c>
      <c r="G698" s="15" t="s">
        <v>420</v>
      </c>
      <c r="H698" s="15" t="s">
        <v>26</v>
      </c>
      <c r="I698" s="16" t="s">
        <v>27</v>
      </c>
      <c r="J698" s="17" t="n">
        <v>15272</v>
      </c>
      <c r="K698" s="18" t="s">
        <v>28</v>
      </c>
      <c r="L698" s="17"/>
      <c r="M698" s="17" t="n">
        <v>40</v>
      </c>
      <c r="N698" s="19"/>
      <c r="O698" s="20" t="n">
        <f aca="false">L698+(0.05*M698)+(N698/240)</f>
        <v>2</v>
      </c>
      <c r="P698" s="21" t="n">
        <v>30544</v>
      </c>
      <c r="Q698" s="21"/>
      <c r="R698" s="21"/>
      <c r="S698" s="22" t="n">
        <f aca="false">P698+(Q698*0.05)+(R698/240)</f>
        <v>30544</v>
      </c>
      <c r="T698" s="22" t="n">
        <f aca="false">J698*O698</f>
        <v>30544</v>
      </c>
      <c r="U698" s="22" t="n">
        <f aca="false">S698-T698</f>
        <v>0</v>
      </c>
      <c r="V698" s="23"/>
    </row>
    <row r="699" customFormat="false" ht="13.8" hidden="false" customHeight="false" outlineLevel="0" collapsed="false">
      <c r="A699" s="13" t="n">
        <v>698</v>
      </c>
      <c r="B699" s="12" t="s">
        <v>22</v>
      </c>
      <c r="C699" s="13" t="s">
        <v>23</v>
      </c>
      <c r="D699" s="12" t="n">
        <v>32</v>
      </c>
      <c r="E699" s="14" t="n">
        <v>1749</v>
      </c>
      <c r="F699" s="14" t="s">
        <v>24</v>
      </c>
      <c r="G699" s="15" t="s">
        <v>420</v>
      </c>
      <c r="H699" s="15" t="s">
        <v>26</v>
      </c>
      <c r="I699" s="16" t="s">
        <v>29</v>
      </c>
      <c r="J699" s="17" t="n">
        <v>57134</v>
      </c>
      <c r="K699" s="18" t="s">
        <v>28</v>
      </c>
      <c r="L699" s="17" t="n">
        <v>10</v>
      </c>
      <c r="M699" s="17"/>
      <c r="N699" s="19"/>
      <c r="O699" s="20" t="n">
        <f aca="false">L699+(0.05*M699)+(N699/240)</f>
        <v>10</v>
      </c>
      <c r="P699" s="21" t="n">
        <v>571340</v>
      </c>
      <c r="Q699" s="21"/>
      <c r="R699" s="21"/>
      <c r="S699" s="22" t="n">
        <f aca="false">P699+(Q699*0.05)+(R699/240)</f>
        <v>571340</v>
      </c>
      <c r="T699" s="22" t="n">
        <f aca="false">J699*O699</f>
        <v>571340</v>
      </c>
      <c r="U699" s="22" t="n">
        <f aca="false">S699-T699</f>
        <v>0</v>
      </c>
      <c r="V699" s="23"/>
    </row>
    <row r="700" customFormat="false" ht="13.8" hidden="false" customHeight="false" outlineLevel="0" collapsed="false">
      <c r="A700" s="13" t="n">
        <v>699</v>
      </c>
      <c r="B700" s="12" t="s">
        <v>22</v>
      </c>
      <c r="C700" s="13" t="s">
        <v>23</v>
      </c>
      <c r="D700" s="12" t="n">
        <v>32</v>
      </c>
      <c r="E700" s="14" t="n">
        <v>1749</v>
      </c>
      <c r="F700" s="14" t="s">
        <v>24</v>
      </c>
      <c r="G700" s="15" t="s">
        <v>420</v>
      </c>
      <c r="H700" s="15" t="s">
        <v>26</v>
      </c>
      <c r="I700" s="16" t="s">
        <v>30</v>
      </c>
      <c r="J700" s="17" t="n">
        <v>43452</v>
      </c>
      <c r="K700" s="18" t="s">
        <v>28</v>
      </c>
      <c r="L700" s="17" t="n">
        <v>10</v>
      </c>
      <c r="M700" s="17"/>
      <c r="N700" s="19"/>
      <c r="O700" s="20" t="n">
        <f aca="false">L700+(0.05*M700)+(N700/240)</f>
        <v>10</v>
      </c>
      <c r="P700" s="21" t="n">
        <v>434520</v>
      </c>
      <c r="Q700" s="21"/>
      <c r="R700" s="21"/>
      <c r="S700" s="22" t="n">
        <f aca="false">P700+(Q700*0.05)+(R700/240)</f>
        <v>434520</v>
      </c>
      <c r="T700" s="22" t="n">
        <f aca="false">J700*O700</f>
        <v>434520</v>
      </c>
      <c r="U700" s="22" t="n">
        <f aca="false">S700-T700</f>
        <v>0</v>
      </c>
      <c r="V700" s="23"/>
    </row>
    <row r="701" customFormat="false" ht="13.8" hidden="false" customHeight="false" outlineLevel="0" collapsed="false">
      <c r="A701" s="13" t="n">
        <v>700</v>
      </c>
      <c r="B701" s="12" t="s">
        <v>22</v>
      </c>
      <c r="C701" s="13" t="s">
        <v>23</v>
      </c>
      <c r="D701" s="12" t="n">
        <v>32</v>
      </c>
      <c r="E701" s="14" t="n">
        <v>1749</v>
      </c>
      <c r="F701" s="14" t="s">
        <v>24</v>
      </c>
      <c r="G701" s="15" t="s">
        <v>420</v>
      </c>
      <c r="H701" s="15" t="s">
        <v>26</v>
      </c>
      <c r="I701" s="16" t="s">
        <v>32</v>
      </c>
      <c r="J701" s="17" t="n">
        <v>23</v>
      </c>
      <c r="K701" s="18" t="s">
        <v>28</v>
      </c>
      <c r="L701" s="17" t="n">
        <v>10</v>
      </c>
      <c r="M701" s="17"/>
      <c r="N701" s="19"/>
      <c r="O701" s="20" t="n">
        <f aca="false">L701+(0.05*M701)+(N701/240)</f>
        <v>10</v>
      </c>
      <c r="P701" s="21" t="n">
        <v>230</v>
      </c>
      <c r="Q701" s="21"/>
      <c r="R701" s="21"/>
      <c r="S701" s="22" t="n">
        <f aca="false">P701+(Q701*0.05)+(R701/240)</f>
        <v>230</v>
      </c>
      <c r="T701" s="22" t="n">
        <f aca="false">J701*O701</f>
        <v>230</v>
      </c>
      <c r="U701" s="22" t="n">
        <f aca="false">S701-T701</f>
        <v>0</v>
      </c>
      <c r="V701" s="23"/>
    </row>
    <row r="702" customFormat="false" ht="13.8" hidden="false" customHeight="false" outlineLevel="0" collapsed="false">
      <c r="A702" s="13" t="n">
        <v>701</v>
      </c>
      <c r="B702" s="12" t="s">
        <v>22</v>
      </c>
      <c r="C702" s="13" t="s">
        <v>23</v>
      </c>
      <c r="D702" s="12" t="n">
        <v>32</v>
      </c>
      <c r="E702" s="14" t="n">
        <v>1749</v>
      </c>
      <c r="F702" s="14" t="s">
        <v>24</v>
      </c>
      <c r="G702" s="15" t="s">
        <v>421</v>
      </c>
      <c r="H702" s="15" t="s">
        <v>26</v>
      </c>
      <c r="I702" s="16" t="s">
        <v>29</v>
      </c>
      <c r="J702" s="17" t="n">
        <v>1</v>
      </c>
      <c r="K702" s="18" t="s">
        <v>46</v>
      </c>
      <c r="L702" s="17" t="n">
        <v>554</v>
      </c>
      <c r="M702" s="17"/>
      <c r="N702" s="19"/>
      <c r="O702" s="20" t="n">
        <f aca="false">L702+(0.05*M702)+(N702/240)</f>
        <v>554</v>
      </c>
      <c r="P702" s="21" t="n">
        <v>554</v>
      </c>
      <c r="Q702" s="21"/>
      <c r="R702" s="21"/>
      <c r="S702" s="22" t="n">
        <f aca="false">P702+(Q702*0.05)+(R702/240)</f>
        <v>554</v>
      </c>
      <c r="T702" s="22" t="n">
        <f aca="false">J702*O702</f>
        <v>554</v>
      </c>
      <c r="U702" s="22" t="n">
        <f aca="false">S702-T702</f>
        <v>0</v>
      </c>
      <c r="V702" s="23"/>
    </row>
    <row r="703" customFormat="false" ht="13.8" hidden="false" customHeight="false" outlineLevel="0" collapsed="false">
      <c r="A703" s="13" t="n">
        <v>702</v>
      </c>
      <c r="B703" s="12" t="s">
        <v>22</v>
      </c>
      <c r="C703" s="13" t="s">
        <v>23</v>
      </c>
      <c r="D703" s="12" t="n">
        <v>32</v>
      </c>
      <c r="E703" s="14" t="n">
        <v>1749</v>
      </c>
      <c r="F703" s="14" t="s">
        <v>24</v>
      </c>
      <c r="G703" s="15" t="s">
        <v>421</v>
      </c>
      <c r="H703" s="15" t="s">
        <v>26</v>
      </c>
      <c r="I703" s="16" t="s">
        <v>32</v>
      </c>
      <c r="J703" s="17" t="n">
        <v>1</v>
      </c>
      <c r="K703" s="18" t="s">
        <v>46</v>
      </c>
      <c r="L703" s="17" t="n">
        <v>70</v>
      </c>
      <c r="M703" s="17"/>
      <c r="N703" s="19"/>
      <c r="O703" s="20" t="n">
        <f aca="false">L703+(0.05*M703)+(N703/240)</f>
        <v>70</v>
      </c>
      <c r="P703" s="21" t="n">
        <v>70</v>
      </c>
      <c r="Q703" s="21"/>
      <c r="R703" s="21"/>
      <c r="S703" s="22" t="n">
        <f aca="false">P703+(Q703*0.05)+(R703/240)</f>
        <v>70</v>
      </c>
      <c r="T703" s="22" t="n">
        <f aca="false">J703*O703</f>
        <v>70</v>
      </c>
      <c r="U703" s="22" t="n">
        <f aca="false">S703-T703</f>
        <v>0</v>
      </c>
      <c r="V703" s="23"/>
    </row>
    <row r="704" customFormat="false" ht="13.8" hidden="false" customHeight="false" outlineLevel="0" collapsed="false">
      <c r="A704" s="13" t="n">
        <v>703</v>
      </c>
      <c r="B704" s="12" t="s">
        <v>22</v>
      </c>
      <c r="C704" s="13" t="s">
        <v>23</v>
      </c>
      <c r="D704" s="12" t="n">
        <v>32</v>
      </c>
      <c r="E704" s="14" t="n">
        <v>1749</v>
      </c>
      <c r="F704" s="14" t="s">
        <v>24</v>
      </c>
      <c r="G704" s="15" t="s">
        <v>422</v>
      </c>
      <c r="H704" s="15" t="s">
        <v>26</v>
      </c>
      <c r="I704" s="16" t="s">
        <v>29</v>
      </c>
      <c r="J704" s="17" t="n">
        <v>42</v>
      </c>
      <c r="K704" s="18" t="s">
        <v>35</v>
      </c>
      <c r="L704" s="17" t="n">
        <v>10</v>
      </c>
      <c r="M704" s="17"/>
      <c r="N704" s="19"/>
      <c r="O704" s="20" t="n">
        <f aca="false">L704+(0.05*M704)+(N704/240)</f>
        <v>10</v>
      </c>
      <c r="P704" s="21" t="n">
        <v>420</v>
      </c>
      <c r="Q704" s="21"/>
      <c r="R704" s="21"/>
      <c r="S704" s="22" t="n">
        <f aca="false">P704+(Q704*0.05)+(R704/240)</f>
        <v>420</v>
      </c>
      <c r="T704" s="22" t="n">
        <f aca="false">J704*O704</f>
        <v>420</v>
      </c>
      <c r="U704" s="22" t="n">
        <f aca="false">S704-T704</f>
        <v>0</v>
      </c>
      <c r="V704" s="23"/>
    </row>
    <row r="705" customFormat="false" ht="13.8" hidden="false" customHeight="false" outlineLevel="0" collapsed="false">
      <c r="A705" s="13" t="n">
        <v>704</v>
      </c>
      <c r="B705" s="12" t="s">
        <v>22</v>
      </c>
      <c r="C705" s="13" t="s">
        <v>23</v>
      </c>
      <c r="D705" s="12" t="n">
        <v>32</v>
      </c>
      <c r="E705" s="14" t="n">
        <v>1749</v>
      </c>
      <c r="F705" s="14" t="s">
        <v>24</v>
      </c>
      <c r="G705" s="15" t="s">
        <v>422</v>
      </c>
      <c r="H705" s="15" t="s">
        <v>26</v>
      </c>
      <c r="I705" s="16" t="s">
        <v>29</v>
      </c>
      <c r="J705" s="17" t="n">
        <v>74</v>
      </c>
      <c r="K705" s="18" t="s">
        <v>55</v>
      </c>
      <c r="L705" s="17" t="n">
        <v>3</v>
      </c>
      <c r="M705" s="17"/>
      <c r="N705" s="19"/>
      <c r="O705" s="20" t="n">
        <f aca="false">L705+(0.05*M705)+(N705/240)</f>
        <v>3</v>
      </c>
      <c r="P705" s="21" t="n">
        <v>222</v>
      </c>
      <c r="Q705" s="21"/>
      <c r="R705" s="21"/>
      <c r="S705" s="22" t="n">
        <f aca="false">P705+(Q705*0.05)+(R705/240)</f>
        <v>222</v>
      </c>
      <c r="T705" s="22" t="n">
        <f aca="false">J705*O705</f>
        <v>222</v>
      </c>
      <c r="U705" s="22" t="n">
        <f aca="false">S705-T705</f>
        <v>0</v>
      </c>
      <c r="V705" s="23"/>
    </row>
    <row r="706" customFormat="false" ht="13.8" hidden="false" customHeight="false" outlineLevel="0" collapsed="false">
      <c r="A706" s="13" t="n">
        <v>705</v>
      </c>
      <c r="B706" s="12" t="s">
        <v>22</v>
      </c>
      <c r="C706" s="13" t="s">
        <v>23</v>
      </c>
      <c r="D706" s="12" t="n">
        <v>32</v>
      </c>
      <c r="E706" s="14" t="n">
        <v>1749</v>
      </c>
      <c r="F706" s="14" t="s">
        <v>24</v>
      </c>
      <c r="G706" s="15" t="s">
        <v>422</v>
      </c>
      <c r="H706" s="15" t="s">
        <v>26</v>
      </c>
      <c r="I706" s="16" t="s">
        <v>43</v>
      </c>
      <c r="J706" s="17" t="n">
        <v>1</v>
      </c>
      <c r="K706" s="18" t="s">
        <v>55</v>
      </c>
      <c r="L706" s="17" t="n">
        <v>6</v>
      </c>
      <c r="M706" s="17"/>
      <c r="N706" s="19"/>
      <c r="O706" s="20" t="n">
        <f aca="false">L706+(0.05*M706)+(N706/240)</f>
        <v>6</v>
      </c>
      <c r="P706" s="21" t="n">
        <v>6</v>
      </c>
      <c r="Q706" s="21"/>
      <c r="R706" s="21"/>
      <c r="S706" s="22" t="n">
        <f aca="false">P706+(Q706*0.05)+(R706/240)</f>
        <v>6</v>
      </c>
      <c r="T706" s="22" t="n">
        <f aca="false">J706*O706</f>
        <v>6</v>
      </c>
      <c r="U706" s="22" t="n">
        <f aca="false">S706-T706</f>
        <v>0</v>
      </c>
      <c r="V706" s="23"/>
    </row>
    <row r="707" customFormat="false" ht="13.8" hidden="false" customHeight="false" outlineLevel="0" collapsed="false">
      <c r="A707" s="13" t="n">
        <v>706</v>
      </c>
      <c r="B707" s="12" t="s">
        <v>22</v>
      </c>
      <c r="C707" s="13" t="s">
        <v>23</v>
      </c>
      <c r="D707" s="12" t="n">
        <v>32</v>
      </c>
      <c r="E707" s="14" t="n">
        <v>1749</v>
      </c>
      <c r="F707" s="14" t="s">
        <v>24</v>
      </c>
      <c r="G707" s="15" t="s">
        <v>418</v>
      </c>
      <c r="H707" s="15" t="s">
        <v>26</v>
      </c>
      <c r="I707" s="16" t="s">
        <v>29</v>
      </c>
      <c r="J707" s="17" t="n">
        <v>1365</v>
      </c>
      <c r="K707" s="18" t="s">
        <v>28</v>
      </c>
      <c r="L707" s="17"/>
      <c r="M707" s="17" t="n">
        <v>20</v>
      </c>
      <c r="N707" s="19"/>
      <c r="O707" s="20" t="n">
        <f aca="false">L707+(0.05*M707)+(N707/240)</f>
        <v>1</v>
      </c>
      <c r="P707" s="21" t="n">
        <v>1365</v>
      </c>
      <c r="Q707" s="21"/>
      <c r="R707" s="21"/>
      <c r="S707" s="22" t="n">
        <f aca="false">P707+(Q707*0.05)+(R707/240)</f>
        <v>1365</v>
      </c>
      <c r="T707" s="22" t="n">
        <f aca="false">J707*O707</f>
        <v>1365</v>
      </c>
      <c r="U707" s="22" t="n">
        <f aca="false">S707-T707</f>
        <v>0</v>
      </c>
      <c r="V707" s="23"/>
    </row>
    <row r="708" customFormat="false" ht="13.8" hidden="false" customHeight="false" outlineLevel="0" collapsed="false">
      <c r="A708" s="13" t="n">
        <v>707</v>
      </c>
      <c r="B708" s="12" t="s">
        <v>22</v>
      </c>
      <c r="C708" s="13" t="s">
        <v>23</v>
      </c>
      <c r="D708" s="12" t="n">
        <v>32</v>
      </c>
      <c r="E708" s="14" t="n">
        <v>1749</v>
      </c>
      <c r="F708" s="14" t="s">
        <v>40</v>
      </c>
      <c r="G708" s="15" t="s">
        <v>420</v>
      </c>
      <c r="H708" s="15" t="s">
        <v>26</v>
      </c>
      <c r="I708" s="16" t="s">
        <v>27</v>
      </c>
      <c r="J708" s="17" t="n">
        <v>173</v>
      </c>
      <c r="K708" s="18" t="s">
        <v>28</v>
      </c>
      <c r="L708" s="17" t="n">
        <v>4</v>
      </c>
      <c r="M708" s="17"/>
      <c r="N708" s="19"/>
      <c r="O708" s="20" t="n">
        <f aca="false">L708+(0.05*M708)+(N708/240)</f>
        <v>4</v>
      </c>
      <c r="P708" s="21" t="n">
        <v>692</v>
      </c>
      <c r="Q708" s="21"/>
      <c r="R708" s="21"/>
      <c r="S708" s="22" t="n">
        <f aca="false">P708+(Q708*0.05)+(R708/240)</f>
        <v>692</v>
      </c>
      <c r="T708" s="22" t="n">
        <f aca="false">J708*O708</f>
        <v>692</v>
      </c>
      <c r="U708" s="22" t="n">
        <f aca="false">S708-T708</f>
        <v>0</v>
      </c>
      <c r="V708" s="23"/>
    </row>
    <row r="709" customFormat="false" ht="13.8" hidden="false" customHeight="false" outlineLevel="0" collapsed="false">
      <c r="A709" s="13" t="n">
        <v>708</v>
      </c>
      <c r="B709" s="12" t="s">
        <v>22</v>
      </c>
      <c r="C709" s="13" t="s">
        <v>23</v>
      </c>
      <c r="D709" s="12" t="n">
        <v>32</v>
      </c>
      <c r="E709" s="14" t="n">
        <v>1749</v>
      </c>
      <c r="F709" s="14" t="s">
        <v>40</v>
      </c>
      <c r="G709" s="15" t="s">
        <v>420</v>
      </c>
      <c r="H709" s="15" t="s">
        <v>26</v>
      </c>
      <c r="I709" s="16" t="s">
        <v>29</v>
      </c>
      <c r="J709" s="17" t="n">
        <v>129137</v>
      </c>
      <c r="K709" s="18" t="s">
        <v>28</v>
      </c>
      <c r="L709" s="17" t="n">
        <v>10</v>
      </c>
      <c r="M709" s="17"/>
      <c r="N709" s="19"/>
      <c r="O709" s="20" t="n">
        <f aca="false">L709+(0.05*M709)+(N709/240)</f>
        <v>10</v>
      </c>
      <c r="P709" s="21" t="n">
        <v>1291370</v>
      </c>
      <c r="Q709" s="21"/>
      <c r="R709" s="21"/>
      <c r="S709" s="22" t="n">
        <f aca="false">P709+(Q709*0.05)+(R709/240)</f>
        <v>1291370</v>
      </c>
      <c r="T709" s="22" t="n">
        <f aca="false">J709*O709</f>
        <v>1291370</v>
      </c>
      <c r="U709" s="22" t="n">
        <f aca="false">S709-T709</f>
        <v>0</v>
      </c>
      <c r="V709" s="23"/>
    </row>
    <row r="710" customFormat="false" ht="13.8" hidden="false" customHeight="false" outlineLevel="0" collapsed="false">
      <c r="A710" s="13" t="n">
        <v>709</v>
      </c>
      <c r="B710" s="12" t="s">
        <v>22</v>
      </c>
      <c r="C710" s="13" t="s">
        <v>23</v>
      </c>
      <c r="D710" s="12" t="n">
        <v>32</v>
      </c>
      <c r="E710" s="14" t="n">
        <v>1749</v>
      </c>
      <c r="F710" s="14" t="s">
        <v>40</v>
      </c>
      <c r="G710" s="15" t="s">
        <v>420</v>
      </c>
      <c r="H710" s="15" t="s">
        <v>26</v>
      </c>
      <c r="I710" s="16" t="s">
        <v>30</v>
      </c>
      <c r="J710" s="17" t="n">
        <v>3255</v>
      </c>
      <c r="K710" s="18" t="s">
        <v>28</v>
      </c>
      <c r="L710" s="17" t="n">
        <v>10</v>
      </c>
      <c r="M710" s="17"/>
      <c r="N710" s="19"/>
      <c r="O710" s="20" t="n">
        <f aca="false">L710+(0.05*M710)+(N710/240)</f>
        <v>10</v>
      </c>
      <c r="P710" s="21" t="n">
        <v>32550</v>
      </c>
      <c r="Q710" s="21"/>
      <c r="R710" s="21"/>
      <c r="S710" s="22" t="n">
        <f aca="false">P710+(Q710*0.05)+(R710/240)</f>
        <v>32550</v>
      </c>
      <c r="T710" s="22" t="n">
        <f aca="false">J710*O710</f>
        <v>32550</v>
      </c>
      <c r="U710" s="22" t="n">
        <f aca="false">S710-T710</f>
        <v>0</v>
      </c>
      <c r="V710" s="23"/>
    </row>
    <row r="711" customFormat="false" ht="13.8" hidden="false" customHeight="false" outlineLevel="0" collapsed="false">
      <c r="A711" s="13" t="n">
        <v>710</v>
      </c>
      <c r="B711" s="12" t="s">
        <v>22</v>
      </c>
      <c r="C711" s="13" t="s">
        <v>23</v>
      </c>
      <c r="D711" s="12" t="n">
        <v>32</v>
      </c>
      <c r="E711" s="14" t="n">
        <v>1749</v>
      </c>
      <c r="F711" s="14" t="s">
        <v>40</v>
      </c>
      <c r="G711" s="15" t="s">
        <v>420</v>
      </c>
      <c r="H711" s="15" t="s">
        <v>26</v>
      </c>
      <c r="I711" s="16" t="s">
        <v>32</v>
      </c>
      <c r="J711" s="17" t="n">
        <v>7894</v>
      </c>
      <c r="K711" s="18" t="s">
        <v>28</v>
      </c>
      <c r="L711" s="17" t="n">
        <v>10</v>
      </c>
      <c r="M711" s="17"/>
      <c r="N711" s="19"/>
      <c r="O711" s="20" t="n">
        <f aca="false">L711+(0.05*M711)+(N711/240)</f>
        <v>10</v>
      </c>
      <c r="P711" s="21" t="n">
        <v>78940</v>
      </c>
      <c r="Q711" s="21"/>
      <c r="R711" s="21"/>
      <c r="S711" s="22" t="n">
        <f aca="false">P711+(Q711*0.05)+(R711/240)</f>
        <v>78940</v>
      </c>
      <c r="T711" s="22" t="n">
        <f aca="false">J711*O711</f>
        <v>78940</v>
      </c>
      <c r="U711" s="22" t="n">
        <f aca="false">S711-T711</f>
        <v>0</v>
      </c>
      <c r="V711" s="23"/>
    </row>
    <row r="712" customFormat="false" ht="13.8" hidden="false" customHeight="false" outlineLevel="0" collapsed="false">
      <c r="A712" s="13" t="n">
        <v>711</v>
      </c>
      <c r="B712" s="12" t="s">
        <v>22</v>
      </c>
      <c r="C712" s="13" t="s">
        <v>23</v>
      </c>
      <c r="D712" s="12" t="n">
        <v>32</v>
      </c>
      <c r="E712" s="14" t="n">
        <v>1749</v>
      </c>
      <c r="F712" s="14" t="s">
        <v>40</v>
      </c>
      <c r="G712" s="15" t="s">
        <v>420</v>
      </c>
      <c r="H712" s="15" t="s">
        <v>26</v>
      </c>
      <c r="I712" s="16" t="s">
        <v>50</v>
      </c>
      <c r="J712" s="17" t="n">
        <v>1</v>
      </c>
      <c r="K712" s="18" t="s">
        <v>46</v>
      </c>
      <c r="L712" s="17" t="n">
        <v>119017</v>
      </c>
      <c r="M712" s="17"/>
      <c r="N712" s="19"/>
      <c r="O712" s="20" t="n">
        <f aca="false">L712+(0.05*M712)+(N712/240)</f>
        <v>119017</v>
      </c>
      <c r="P712" s="21" t="n">
        <v>119017</v>
      </c>
      <c r="Q712" s="21"/>
      <c r="R712" s="21"/>
      <c r="S712" s="22" t="n">
        <f aca="false">P712+(Q712*0.05)+(R712/240)</f>
        <v>119017</v>
      </c>
      <c r="T712" s="22" t="n">
        <f aca="false">J712*O712</f>
        <v>119017</v>
      </c>
      <c r="U712" s="22" t="n">
        <f aca="false">S712-T712</f>
        <v>0</v>
      </c>
      <c r="V712" s="23"/>
    </row>
    <row r="713" customFormat="false" ht="13.8" hidden="false" customHeight="false" outlineLevel="0" collapsed="false">
      <c r="A713" s="13" t="n">
        <v>712</v>
      </c>
      <c r="B713" s="12" t="s">
        <v>22</v>
      </c>
      <c r="C713" s="13" t="s">
        <v>23</v>
      </c>
      <c r="D713" s="12" t="n">
        <v>32</v>
      </c>
      <c r="E713" s="14" t="n">
        <v>1749</v>
      </c>
      <c r="F713" s="14" t="s">
        <v>40</v>
      </c>
      <c r="G713" s="15" t="s">
        <v>420</v>
      </c>
      <c r="H713" s="15" t="s">
        <v>26</v>
      </c>
      <c r="I713" s="16" t="s">
        <v>186</v>
      </c>
      <c r="J713" s="17" t="n">
        <v>14944</v>
      </c>
      <c r="K713" s="18" t="s">
        <v>28</v>
      </c>
      <c r="L713" s="17" t="n">
        <v>4</v>
      </c>
      <c r="M713" s="17"/>
      <c r="N713" s="19"/>
      <c r="O713" s="20" t="n">
        <f aca="false">L713+(0.05*M713)+(N713/240)</f>
        <v>4</v>
      </c>
      <c r="P713" s="21" t="n">
        <v>59776</v>
      </c>
      <c r="Q713" s="21"/>
      <c r="R713" s="21"/>
      <c r="S713" s="22" t="n">
        <f aca="false">P713+(Q713*0.05)+(R713/240)</f>
        <v>59776</v>
      </c>
      <c r="T713" s="22" t="n">
        <f aca="false">J713*O713</f>
        <v>59776</v>
      </c>
      <c r="U713" s="22" t="n">
        <f aca="false">S713-T713</f>
        <v>0</v>
      </c>
      <c r="V713" s="23"/>
    </row>
    <row r="714" customFormat="false" ht="13.8" hidden="false" customHeight="false" outlineLevel="0" collapsed="false">
      <c r="A714" s="13" t="n">
        <v>713</v>
      </c>
      <c r="B714" s="12" t="s">
        <v>22</v>
      </c>
      <c r="C714" s="13" t="s">
        <v>23</v>
      </c>
      <c r="D714" s="12" t="n">
        <v>32</v>
      </c>
      <c r="E714" s="14" t="n">
        <v>1749</v>
      </c>
      <c r="F714" s="14" t="s">
        <v>40</v>
      </c>
      <c r="G714" s="15" t="s">
        <v>421</v>
      </c>
      <c r="H714" s="15" t="s">
        <v>26</v>
      </c>
      <c r="I714" s="16" t="s">
        <v>29</v>
      </c>
      <c r="J714" s="17" t="n">
        <v>1</v>
      </c>
      <c r="K714" s="18" t="s">
        <v>46</v>
      </c>
      <c r="L714" s="17" t="n">
        <v>6034</v>
      </c>
      <c r="M714" s="17"/>
      <c r="N714" s="19"/>
      <c r="O714" s="20" t="n">
        <f aca="false">L714+(0.05*M714)+(N714/240)</f>
        <v>6034</v>
      </c>
      <c r="P714" s="21" t="n">
        <v>6034</v>
      </c>
      <c r="Q714" s="21"/>
      <c r="R714" s="21"/>
      <c r="S714" s="22" t="n">
        <f aca="false">P714+(Q714*0.05)+(R714/240)</f>
        <v>6034</v>
      </c>
      <c r="T714" s="22" t="n">
        <f aca="false">J714*O714</f>
        <v>6034</v>
      </c>
      <c r="U714" s="22" t="n">
        <f aca="false">S714-T714</f>
        <v>0</v>
      </c>
      <c r="V714" s="23"/>
    </row>
    <row r="715" customFormat="false" ht="13.8" hidden="false" customHeight="false" outlineLevel="0" collapsed="false">
      <c r="A715" s="13" t="n">
        <v>714</v>
      </c>
      <c r="B715" s="12" t="s">
        <v>22</v>
      </c>
      <c r="C715" s="13" t="s">
        <v>23</v>
      </c>
      <c r="D715" s="12" t="n">
        <v>32</v>
      </c>
      <c r="E715" s="14" t="n">
        <v>1749</v>
      </c>
      <c r="F715" s="14" t="s">
        <v>40</v>
      </c>
      <c r="G715" s="15" t="s">
        <v>421</v>
      </c>
      <c r="H715" s="15" t="s">
        <v>26</v>
      </c>
      <c r="I715" s="16" t="s">
        <v>43</v>
      </c>
      <c r="J715" s="17" t="n">
        <v>1</v>
      </c>
      <c r="K715" s="18" t="s">
        <v>46</v>
      </c>
      <c r="L715" s="17" t="n">
        <v>30</v>
      </c>
      <c r="M715" s="17" t="n">
        <v>16</v>
      </c>
      <c r="N715" s="19"/>
      <c r="O715" s="20" t="n">
        <f aca="false">L715+(0.05*M715)+(N715/240)</f>
        <v>30.8</v>
      </c>
      <c r="P715" s="21" t="n">
        <v>30</v>
      </c>
      <c r="Q715" s="21" t="n">
        <v>16</v>
      </c>
      <c r="R715" s="21"/>
      <c r="S715" s="22" t="n">
        <f aca="false">P715+(Q715*0.05)+(R715/240)</f>
        <v>30.8</v>
      </c>
      <c r="T715" s="22" t="n">
        <f aca="false">J715*O715</f>
        <v>30.8</v>
      </c>
      <c r="U715" s="22" t="n">
        <f aca="false">S715-T715</f>
        <v>0</v>
      </c>
      <c r="V715" s="23"/>
    </row>
    <row r="716" customFormat="false" ht="13.8" hidden="false" customHeight="false" outlineLevel="0" collapsed="false">
      <c r="A716" s="13" t="n">
        <v>715</v>
      </c>
      <c r="B716" s="12" t="s">
        <v>22</v>
      </c>
      <c r="C716" s="13" t="s">
        <v>23</v>
      </c>
      <c r="D716" s="12" t="n">
        <v>32</v>
      </c>
      <c r="E716" s="14" t="n">
        <v>1749</v>
      </c>
      <c r="F716" s="14" t="s">
        <v>40</v>
      </c>
      <c r="G716" s="15" t="s">
        <v>421</v>
      </c>
      <c r="H716" s="15" t="s">
        <v>26</v>
      </c>
      <c r="I716" s="16" t="s">
        <v>32</v>
      </c>
      <c r="J716" s="17" t="n">
        <v>1</v>
      </c>
      <c r="K716" s="18" t="s">
        <v>46</v>
      </c>
      <c r="L716" s="17" t="n">
        <v>80</v>
      </c>
      <c r="M716" s="17"/>
      <c r="N716" s="19"/>
      <c r="O716" s="20" t="n">
        <f aca="false">L716+(0.05*M716)+(N716/240)</f>
        <v>80</v>
      </c>
      <c r="P716" s="21" t="n">
        <v>80</v>
      </c>
      <c r="Q716" s="21"/>
      <c r="R716" s="21"/>
      <c r="S716" s="22" t="n">
        <f aca="false">P716+(Q716*0.05)+(R716/240)</f>
        <v>80</v>
      </c>
      <c r="T716" s="22" t="n">
        <f aca="false">J716*O716</f>
        <v>80</v>
      </c>
      <c r="U716" s="22" t="n">
        <f aca="false">S716-T716</f>
        <v>0</v>
      </c>
      <c r="V716" s="23"/>
    </row>
    <row r="717" customFormat="false" ht="13.8" hidden="false" customHeight="false" outlineLevel="0" collapsed="false">
      <c r="A717" s="13" t="n">
        <v>716</v>
      </c>
      <c r="B717" s="12" t="s">
        <v>22</v>
      </c>
      <c r="C717" s="13" t="s">
        <v>23</v>
      </c>
      <c r="D717" s="12" t="n">
        <v>32</v>
      </c>
      <c r="E717" s="14" t="n">
        <v>1749</v>
      </c>
      <c r="F717" s="14" t="s">
        <v>40</v>
      </c>
      <c r="G717" s="15" t="s">
        <v>423</v>
      </c>
      <c r="H717" s="15" t="s">
        <v>26</v>
      </c>
      <c r="I717" s="16" t="s">
        <v>29</v>
      </c>
      <c r="J717" s="17" t="n">
        <v>118</v>
      </c>
      <c r="K717" s="18" t="s">
        <v>35</v>
      </c>
      <c r="L717" s="17" t="n">
        <v>100</v>
      </c>
      <c r="M717" s="17"/>
      <c r="N717" s="19"/>
      <c r="O717" s="20" t="n">
        <f aca="false">L717+(0.05*M717)+(N717/240)</f>
        <v>100</v>
      </c>
      <c r="P717" s="21" t="n">
        <v>11800</v>
      </c>
      <c r="Q717" s="21"/>
      <c r="R717" s="21"/>
      <c r="S717" s="22" t="n">
        <f aca="false">P717+(Q717*0.05)+(R717/240)</f>
        <v>11800</v>
      </c>
      <c r="T717" s="22" t="n">
        <f aca="false">J717*O717</f>
        <v>11800</v>
      </c>
      <c r="U717" s="22" t="n">
        <f aca="false">S717-T717</f>
        <v>0</v>
      </c>
      <c r="V717" s="23"/>
    </row>
    <row r="718" customFormat="false" ht="13.8" hidden="false" customHeight="false" outlineLevel="0" collapsed="false">
      <c r="A718" s="13" t="n">
        <v>717</v>
      </c>
      <c r="B718" s="12" t="s">
        <v>22</v>
      </c>
      <c r="C718" s="13" t="s">
        <v>23</v>
      </c>
      <c r="D718" s="12" t="n">
        <v>32</v>
      </c>
      <c r="E718" s="14" t="n">
        <v>1749</v>
      </c>
      <c r="F718" s="14" t="s">
        <v>40</v>
      </c>
      <c r="G718" s="15" t="s">
        <v>423</v>
      </c>
      <c r="H718" s="15" t="s">
        <v>26</v>
      </c>
      <c r="I718" s="16" t="s">
        <v>30</v>
      </c>
      <c r="J718" s="17" t="n">
        <v>1</v>
      </c>
      <c r="K718" s="18" t="s">
        <v>55</v>
      </c>
      <c r="L718" s="17" t="n">
        <v>120</v>
      </c>
      <c r="M718" s="17"/>
      <c r="N718" s="19"/>
      <c r="O718" s="20" t="n">
        <f aca="false">L718+(0.05*M718)+(N718/240)</f>
        <v>120</v>
      </c>
      <c r="P718" s="21" t="n">
        <v>120</v>
      </c>
      <c r="Q718" s="21"/>
      <c r="R718" s="21"/>
      <c r="S718" s="22" t="n">
        <f aca="false">P718+(Q718*0.05)+(R718/240)</f>
        <v>120</v>
      </c>
      <c r="T718" s="22" t="n">
        <f aca="false">J718*O718</f>
        <v>120</v>
      </c>
      <c r="U718" s="22" t="n">
        <f aca="false">S718-T718</f>
        <v>0</v>
      </c>
      <c r="V718" s="23"/>
    </row>
    <row r="719" customFormat="false" ht="13.8" hidden="false" customHeight="false" outlineLevel="0" collapsed="false">
      <c r="A719" s="13" t="n">
        <v>718</v>
      </c>
      <c r="B719" s="12" t="s">
        <v>22</v>
      </c>
      <c r="C719" s="13" t="s">
        <v>23</v>
      </c>
      <c r="D719" s="12" t="n">
        <v>32</v>
      </c>
      <c r="E719" s="14" t="n">
        <v>1749</v>
      </c>
      <c r="F719" s="14" t="s">
        <v>40</v>
      </c>
      <c r="G719" s="15" t="s">
        <v>423</v>
      </c>
      <c r="H719" s="15" t="s">
        <v>26</v>
      </c>
      <c r="I719" s="16" t="s">
        <v>30</v>
      </c>
      <c r="J719" s="17" t="n">
        <v>2</v>
      </c>
      <c r="K719" s="18" t="s">
        <v>55</v>
      </c>
      <c r="L719" s="17" t="n">
        <v>100</v>
      </c>
      <c r="M719" s="17"/>
      <c r="N719" s="19"/>
      <c r="O719" s="20" t="n">
        <f aca="false">L719+(0.05*M719)+(N719/240)</f>
        <v>100</v>
      </c>
      <c r="P719" s="21" t="n">
        <v>200</v>
      </c>
      <c r="Q719" s="21"/>
      <c r="R719" s="21"/>
      <c r="S719" s="22" t="n">
        <f aca="false">P719+(Q719*0.05)+(R719/240)</f>
        <v>200</v>
      </c>
      <c r="T719" s="22" t="n">
        <f aca="false">J719*O719</f>
        <v>200</v>
      </c>
      <c r="U719" s="22" t="n">
        <f aca="false">S719-T719</f>
        <v>0</v>
      </c>
      <c r="V719" s="23"/>
    </row>
    <row r="720" customFormat="false" ht="13.8" hidden="false" customHeight="false" outlineLevel="0" collapsed="false">
      <c r="A720" s="13" t="n">
        <v>719</v>
      </c>
      <c r="B720" s="12" t="s">
        <v>22</v>
      </c>
      <c r="C720" s="13" t="s">
        <v>23</v>
      </c>
      <c r="D720" s="12" t="n">
        <v>32</v>
      </c>
      <c r="E720" s="14" t="n">
        <v>1749</v>
      </c>
      <c r="F720" s="14" t="s">
        <v>40</v>
      </c>
      <c r="G720" s="15" t="s">
        <v>423</v>
      </c>
      <c r="H720" s="15" t="s">
        <v>26</v>
      </c>
      <c r="I720" s="16" t="s">
        <v>30</v>
      </c>
      <c r="J720" s="17" t="n">
        <v>4</v>
      </c>
      <c r="K720" s="18" t="s">
        <v>55</v>
      </c>
      <c r="L720" s="17" t="n">
        <v>90</v>
      </c>
      <c r="M720" s="17"/>
      <c r="N720" s="19"/>
      <c r="O720" s="20" t="n">
        <f aca="false">L720+(0.05*M720)+(N720/240)</f>
        <v>90</v>
      </c>
      <c r="P720" s="21" t="n">
        <v>360</v>
      </c>
      <c r="Q720" s="21"/>
      <c r="R720" s="21"/>
      <c r="S720" s="22" t="n">
        <f aca="false">P720+(Q720*0.05)+(R720/240)</f>
        <v>360</v>
      </c>
      <c r="T720" s="22" t="n">
        <f aca="false">J720*O720</f>
        <v>360</v>
      </c>
      <c r="U720" s="22" t="n">
        <f aca="false">S720-T720</f>
        <v>0</v>
      </c>
      <c r="V720" s="23"/>
    </row>
    <row r="721" customFormat="false" ht="13.8" hidden="false" customHeight="false" outlineLevel="0" collapsed="false">
      <c r="A721" s="13" t="n">
        <v>720</v>
      </c>
      <c r="B721" s="12" t="s">
        <v>22</v>
      </c>
      <c r="C721" s="13" t="s">
        <v>23</v>
      </c>
      <c r="D721" s="12" t="n">
        <v>32</v>
      </c>
      <c r="E721" s="14" t="n">
        <v>1749</v>
      </c>
      <c r="F721" s="14" t="s">
        <v>40</v>
      </c>
      <c r="G721" s="15" t="s">
        <v>424</v>
      </c>
      <c r="H721" s="15" t="s">
        <v>26</v>
      </c>
      <c r="I721" s="16" t="s">
        <v>27</v>
      </c>
      <c r="J721" s="17" t="n">
        <v>1</v>
      </c>
      <c r="K721" s="18" t="s">
        <v>425</v>
      </c>
      <c r="L721" s="17" t="n">
        <v>12</v>
      </c>
      <c r="M721" s="17" t="n">
        <v>10</v>
      </c>
      <c r="N721" s="19"/>
      <c r="O721" s="20" t="n">
        <f aca="false">L721+(0.05*M721)+(N721/240)</f>
        <v>12.5</v>
      </c>
      <c r="P721" s="21" t="n">
        <v>12</v>
      </c>
      <c r="Q721" s="21" t="n">
        <v>10</v>
      </c>
      <c r="R721" s="21"/>
      <c r="S721" s="22" t="n">
        <f aca="false">P721+(Q721*0.05)+(R721/240)</f>
        <v>12.5</v>
      </c>
      <c r="T721" s="22" t="n">
        <f aca="false">J721*O721</f>
        <v>12.5</v>
      </c>
      <c r="U721" s="22" t="n">
        <f aca="false">S721-T721</f>
        <v>0</v>
      </c>
      <c r="V721" s="23"/>
    </row>
    <row r="722" customFormat="false" ht="13.8" hidden="false" customHeight="false" outlineLevel="0" collapsed="false">
      <c r="A722" s="13" t="n">
        <v>721</v>
      </c>
      <c r="B722" s="12" t="s">
        <v>22</v>
      </c>
      <c r="C722" s="13" t="s">
        <v>23</v>
      </c>
      <c r="D722" s="12" t="n">
        <v>32</v>
      </c>
      <c r="E722" s="14" t="n">
        <v>1749</v>
      </c>
      <c r="F722" s="14" t="s">
        <v>40</v>
      </c>
      <c r="G722" s="15" t="s">
        <v>424</v>
      </c>
      <c r="H722" s="15" t="s">
        <v>26</v>
      </c>
      <c r="I722" s="16" t="s">
        <v>27</v>
      </c>
      <c r="J722" s="17" t="n">
        <v>8</v>
      </c>
      <c r="K722" s="18" t="s">
        <v>28</v>
      </c>
      <c r="L722" s="17"/>
      <c r="M722" s="17" t="n">
        <v>5</v>
      </c>
      <c r="N722" s="19"/>
      <c r="O722" s="20" t="n">
        <f aca="false">L722+(0.05*M722)+(N722/240)</f>
        <v>0.25</v>
      </c>
      <c r="P722" s="21" t="n">
        <v>2</v>
      </c>
      <c r="Q722" s="21"/>
      <c r="R722" s="21"/>
      <c r="S722" s="22" t="n">
        <f aca="false">P722+(Q722*0.05)+(R722/240)</f>
        <v>2</v>
      </c>
      <c r="T722" s="22" t="n">
        <f aca="false">J722*O722</f>
        <v>2</v>
      </c>
      <c r="U722" s="22" t="n">
        <f aca="false">S722-T722</f>
        <v>0</v>
      </c>
      <c r="V722" s="23"/>
    </row>
    <row r="723" customFormat="false" ht="14.2" hidden="false" customHeight="false" outlineLevel="0" collapsed="false">
      <c r="A723" s="13" t="n">
        <v>722</v>
      </c>
      <c r="B723" s="12" t="s">
        <v>22</v>
      </c>
      <c r="C723" s="13" t="s">
        <v>23</v>
      </c>
      <c r="D723" s="12" t="n">
        <v>32</v>
      </c>
      <c r="E723" s="14" t="n">
        <v>1749</v>
      </c>
      <c r="F723" s="14" t="s">
        <v>40</v>
      </c>
      <c r="G723" s="15" t="s">
        <v>424</v>
      </c>
      <c r="H723" s="15" t="s">
        <v>26</v>
      </c>
      <c r="I723" s="16" t="s">
        <v>29</v>
      </c>
      <c r="J723" s="17" t="n">
        <v>132</v>
      </c>
      <c r="K723" s="18" t="s">
        <v>28</v>
      </c>
      <c r="L723" s="17" t="n">
        <v>0.18</v>
      </c>
      <c r="M723" s="17"/>
      <c r="N723" s="19"/>
      <c r="O723" s="20" t="n">
        <f aca="false">L723+(0.05*M723)+(N723/240)</f>
        <v>0.18</v>
      </c>
      <c r="P723" s="21" t="n">
        <v>23</v>
      </c>
      <c r="Q723" s="21" t="n">
        <v>14</v>
      </c>
      <c r="R723" s="21"/>
      <c r="S723" s="22" t="n">
        <f aca="false">P723+(Q723*0.05)+(R723/240)</f>
        <v>23.7</v>
      </c>
      <c r="T723" s="22" t="n">
        <f aca="false">J723*O723</f>
        <v>23.76</v>
      </c>
      <c r="U723" s="22" t="n">
        <f aca="false">S723-T723</f>
        <v>-0.0599999999999987</v>
      </c>
      <c r="V723" s="23" t="s">
        <v>114</v>
      </c>
    </row>
    <row r="724" customFormat="false" ht="13.8" hidden="false" customHeight="false" outlineLevel="0" collapsed="false">
      <c r="A724" s="13" t="n">
        <v>723</v>
      </c>
      <c r="B724" s="12" t="s">
        <v>22</v>
      </c>
      <c r="C724" s="13" t="s">
        <v>23</v>
      </c>
      <c r="D724" s="12" t="n">
        <v>32</v>
      </c>
      <c r="E724" s="14" t="n">
        <v>1749</v>
      </c>
      <c r="F724" s="14" t="s">
        <v>40</v>
      </c>
      <c r="G724" s="15" t="s">
        <v>424</v>
      </c>
      <c r="H724" s="15" t="s">
        <v>26</v>
      </c>
      <c r="I724" s="16" t="s">
        <v>32</v>
      </c>
      <c r="J724" s="17" t="n">
        <v>2300</v>
      </c>
      <c r="K724" s="18" t="s">
        <v>28</v>
      </c>
      <c r="L724" s="17" t="n">
        <v>0.18</v>
      </c>
      <c r="M724" s="17"/>
      <c r="N724" s="19"/>
      <c r="O724" s="20" t="n">
        <f aca="false">L724+(0.05*M724)+(N724/240)</f>
        <v>0.18</v>
      </c>
      <c r="P724" s="21" t="n">
        <v>414</v>
      </c>
      <c r="Q724" s="21"/>
      <c r="R724" s="21"/>
      <c r="S724" s="22" t="n">
        <f aca="false">P724+(Q724*0.05)+(R724/240)</f>
        <v>414</v>
      </c>
      <c r="T724" s="22" t="n">
        <f aca="false">J724*O724</f>
        <v>414</v>
      </c>
      <c r="U724" s="22" t="n">
        <f aca="false">S724-T724</f>
        <v>0</v>
      </c>
      <c r="V724" s="23"/>
    </row>
    <row r="725" customFormat="false" ht="13.8" hidden="false" customHeight="false" outlineLevel="0" collapsed="false">
      <c r="A725" s="13" t="n">
        <v>724</v>
      </c>
      <c r="B725" s="12" t="s">
        <v>22</v>
      </c>
      <c r="C725" s="13" t="s">
        <v>23</v>
      </c>
      <c r="D725" s="12" t="n">
        <v>33</v>
      </c>
      <c r="E725" s="14" t="n">
        <v>1749</v>
      </c>
      <c r="F725" s="14" t="s">
        <v>24</v>
      </c>
      <c r="G725" s="15" t="s">
        <v>426</v>
      </c>
      <c r="H725" s="15" t="s">
        <v>26</v>
      </c>
      <c r="I725" s="16" t="s">
        <v>29</v>
      </c>
      <c r="J725" s="17" t="n">
        <v>380</v>
      </c>
      <c r="K725" s="18" t="s">
        <v>28</v>
      </c>
      <c r="L725" s="17"/>
      <c r="M725" s="17" t="n">
        <v>4</v>
      </c>
      <c r="N725" s="19"/>
      <c r="O725" s="20" t="n">
        <f aca="false">L725+(0.05*M725)+(N725/240)</f>
        <v>0.2</v>
      </c>
      <c r="P725" s="21" t="n">
        <v>76</v>
      </c>
      <c r="Q725" s="21"/>
      <c r="R725" s="21"/>
      <c r="S725" s="22" t="n">
        <f aca="false">P725+(Q725*0.05)+(R725/240)</f>
        <v>76</v>
      </c>
      <c r="T725" s="22" t="n">
        <f aca="false">J725*O725</f>
        <v>76</v>
      </c>
      <c r="U725" s="22" t="n">
        <f aca="false">S725-T725</f>
        <v>0</v>
      </c>
      <c r="V725" s="23"/>
    </row>
    <row r="726" customFormat="false" ht="13.8" hidden="false" customHeight="false" outlineLevel="0" collapsed="false">
      <c r="A726" s="13" t="n">
        <v>725</v>
      </c>
      <c r="B726" s="12" t="s">
        <v>22</v>
      </c>
      <c r="C726" s="13" t="s">
        <v>23</v>
      </c>
      <c r="D726" s="12" t="n">
        <v>33</v>
      </c>
      <c r="E726" s="14" t="n">
        <v>1749</v>
      </c>
      <c r="F726" s="14" t="s">
        <v>24</v>
      </c>
      <c r="G726" s="15" t="s">
        <v>426</v>
      </c>
      <c r="H726" s="15" t="s">
        <v>26</v>
      </c>
      <c r="I726" s="16" t="s">
        <v>32</v>
      </c>
      <c r="J726" s="17" t="n">
        <v>900</v>
      </c>
      <c r="K726" s="18" t="s">
        <v>28</v>
      </c>
      <c r="L726" s="17"/>
      <c r="M726" s="17" t="n">
        <v>4</v>
      </c>
      <c r="N726" s="19"/>
      <c r="O726" s="20" t="n">
        <f aca="false">L726+(0.05*M726)+(N726/240)</f>
        <v>0.2</v>
      </c>
      <c r="P726" s="21" t="n">
        <v>180</v>
      </c>
      <c r="Q726" s="21"/>
      <c r="R726" s="21"/>
      <c r="S726" s="22" t="n">
        <f aca="false">P726+(Q726*0.05)+(R726/240)</f>
        <v>180</v>
      </c>
      <c r="T726" s="22" t="n">
        <f aca="false">J726*O726</f>
        <v>180</v>
      </c>
      <c r="U726" s="22" t="n">
        <f aca="false">S726-T726</f>
        <v>0</v>
      </c>
      <c r="V726" s="23"/>
    </row>
    <row r="727" customFormat="false" ht="13.8" hidden="false" customHeight="false" outlineLevel="0" collapsed="false">
      <c r="A727" s="13" t="n">
        <v>726</v>
      </c>
      <c r="B727" s="12" t="s">
        <v>22</v>
      </c>
      <c r="C727" s="13" t="s">
        <v>23</v>
      </c>
      <c r="D727" s="12" t="n">
        <v>33</v>
      </c>
      <c r="E727" s="14" t="n">
        <v>1749</v>
      </c>
      <c r="F727" s="14" t="s">
        <v>24</v>
      </c>
      <c r="G727" s="15" t="s">
        <v>427</v>
      </c>
      <c r="H727" s="15" t="s">
        <v>26</v>
      </c>
      <c r="I727" s="16" t="s">
        <v>27</v>
      </c>
      <c r="J727" s="17" t="n">
        <v>35</v>
      </c>
      <c r="K727" s="18" t="s">
        <v>375</v>
      </c>
      <c r="L727" s="17" t="n">
        <v>80</v>
      </c>
      <c r="M727" s="17"/>
      <c r="N727" s="19"/>
      <c r="O727" s="20" t="n">
        <f aca="false">L727+(0.05*M727)+(N727/240)</f>
        <v>80</v>
      </c>
      <c r="P727" s="21" t="n">
        <v>2800</v>
      </c>
      <c r="Q727" s="21"/>
      <c r="R727" s="21"/>
      <c r="S727" s="22" t="n">
        <f aca="false">P727+(Q727*0.05)+(R727/240)</f>
        <v>2800</v>
      </c>
      <c r="T727" s="22" t="n">
        <f aca="false">J727*O727</f>
        <v>2800</v>
      </c>
      <c r="U727" s="22" t="n">
        <f aca="false">S727-T727</f>
        <v>0</v>
      </c>
      <c r="V727" s="23"/>
    </row>
    <row r="728" customFormat="false" ht="13.8" hidden="false" customHeight="false" outlineLevel="0" collapsed="false">
      <c r="A728" s="13" t="n">
        <v>727</v>
      </c>
      <c r="B728" s="12" t="s">
        <v>22</v>
      </c>
      <c r="C728" s="13" t="s">
        <v>23</v>
      </c>
      <c r="D728" s="12" t="n">
        <v>33</v>
      </c>
      <c r="E728" s="14" t="n">
        <v>1749</v>
      </c>
      <c r="F728" s="14" t="s">
        <v>24</v>
      </c>
      <c r="G728" s="15" t="s">
        <v>427</v>
      </c>
      <c r="H728" s="15" t="s">
        <v>26</v>
      </c>
      <c r="I728" s="16" t="s">
        <v>27</v>
      </c>
      <c r="J728" s="17" t="n">
        <v>76</v>
      </c>
      <c r="K728" s="18" t="s">
        <v>28</v>
      </c>
      <c r="L728" s="17"/>
      <c r="M728" s="17" t="n">
        <v>5</v>
      </c>
      <c r="N728" s="19"/>
      <c r="O728" s="20" t="n">
        <f aca="false">L728+(0.05*M728)+(N728/240)</f>
        <v>0.25</v>
      </c>
      <c r="P728" s="21" t="n">
        <v>19</v>
      </c>
      <c r="Q728" s="21"/>
      <c r="R728" s="21"/>
      <c r="S728" s="22" t="n">
        <f aca="false">P728+(Q728*0.05)+(R728/240)</f>
        <v>19</v>
      </c>
      <c r="T728" s="22" t="n">
        <f aca="false">J728*O728</f>
        <v>19</v>
      </c>
      <c r="U728" s="22" t="n">
        <f aca="false">S728-T728</f>
        <v>0</v>
      </c>
      <c r="V728" s="23"/>
    </row>
    <row r="729" customFormat="false" ht="13.8" hidden="false" customHeight="false" outlineLevel="0" collapsed="false">
      <c r="A729" s="13" t="n">
        <v>728</v>
      </c>
      <c r="B729" s="12" t="s">
        <v>22</v>
      </c>
      <c r="C729" s="13" t="s">
        <v>23</v>
      </c>
      <c r="D729" s="12" t="n">
        <v>33</v>
      </c>
      <c r="E729" s="14" t="n">
        <v>1749</v>
      </c>
      <c r="F729" s="14" t="s">
        <v>24</v>
      </c>
      <c r="G729" s="15" t="s">
        <v>427</v>
      </c>
      <c r="H729" s="15" t="s">
        <v>26</v>
      </c>
      <c r="I729" s="16" t="s">
        <v>30</v>
      </c>
      <c r="J729" s="17" t="n">
        <v>50</v>
      </c>
      <c r="K729" s="18" t="s">
        <v>28</v>
      </c>
      <c r="L729" s="17"/>
      <c r="M729" s="17" t="n">
        <v>3</v>
      </c>
      <c r="N729" s="19"/>
      <c r="O729" s="20" t="n">
        <f aca="false">L729+(0.05*M729)+(N729/240)</f>
        <v>0.15</v>
      </c>
      <c r="P729" s="21" t="n">
        <v>7</v>
      </c>
      <c r="Q729" s="21" t="n">
        <v>10</v>
      </c>
      <c r="R729" s="21"/>
      <c r="S729" s="22" t="n">
        <f aca="false">P729+(Q729*0.05)+(R729/240)</f>
        <v>7.5</v>
      </c>
      <c r="T729" s="22" t="n">
        <f aca="false">J729*O729</f>
        <v>7.5</v>
      </c>
      <c r="U729" s="22" t="n">
        <f aca="false">S729-T729</f>
        <v>0</v>
      </c>
      <c r="V729" s="23"/>
    </row>
    <row r="730" customFormat="false" ht="13.8" hidden="false" customHeight="false" outlineLevel="0" collapsed="false">
      <c r="A730" s="13" t="n">
        <v>729</v>
      </c>
      <c r="B730" s="12" t="s">
        <v>22</v>
      </c>
      <c r="C730" s="13" t="s">
        <v>23</v>
      </c>
      <c r="D730" s="12" t="n">
        <v>33</v>
      </c>
      <c r="E730" s="14" t="n">
        <v>1749</v>
      </c>
      <c r="F730" s="14" t="s">
        <v>24</v>
      </c>
      <c r="G730" s="15" t="s">
        <v>428</v>
      </c>
      <c r="H730" s="15" t="s">
        <v>26</v>
      </c>
      <c r="I730" s="16" t="s">
        <v>27</v>
      </c>
      <c r="J730" s="17" t="n">
        <v>95</v>
      </c>
      <c r="K730" s="18" t="s">
        <v>28</v>
      </c>
      <c r="L730" s="17"/>
      <c r="M730" s="17" t="n">
        <v>2</v>
      </c>
      <c r="N730" s="19"/>
      <c r="O730" s="20" t="n">
        <f aca="false">L730+(0.05*M730)+(N730/240)</f>
        <v>0.1</v>
      </c>
      <c r="P730" s="21" t="n">
        <v>9</v>
      </c>
      <c r="Q730" s="21" t="n">
        <v>10</v>
      </c>
      <c r="R730" s="21"/>
      <c r="S730" s="22" t="n">
        <f aca="false">P730+(Q730*0.05)+(R730/240)</f>
        <v>9.5</v>
      </c>
      <c r="T730" s="22" t="n">
        <f aca="false">J730*O730</f>
        <v>9.5</v>
      </c>
      <c r="U730" s="22" t="n">
        <f aca="false">S730-T730</f>
        <v>0</v>
      </c>
      <c r="V730" s="23"/>
    </row>
    <row r="731" customFormat="false" ht="13.8" hidden="false" customHeight="false" outlineLevel="0" collapsed="false">
      <c r="A731" s="13" t="n">
        <v>730</v>
      </c>
      <c r="B731" s="12" t="s">
        <v>22</v>
      </c>
      <c r="C731" s="13" t="s">
        <v>23</v>
      </c>
      <c r="D731" s="12" t="n">
        <v>33</v>
      </c>
      <c r="E731" s="14" t="n">
        <v>1749</v>
      </c>
      <c r="F731" s="14" t="s">
        <v>24</v>
      </c>
      <c r="G731" s="15" t="s">
        <v>429</v>
      </c>
      <c r="H731" s="15" t="s">
        <v>26</v>
      </c>
      <c r="I731" s="16" t="s">
        <v>29</v>
      </c>
      <c r="J731" s="17" t="n">
        <v>7275</v>
      </c>
      <c r="K731" s="18" t="s">
        <v>35</v>
      </c>
      <c r="L731" s="17" t="n">
        <v>10</v>
      </c>
      <c r="M731" s="17"/>
      <c r="N731" s="19"/>
      <c r="O731" s="20" t="n">
        <f aca="false">L731+(0.05*M731)+(N731/240)</f>
        <v>10</v>
      </c>
      <c r="P731" s="21" t="n">
        <v>72750</v>
      </c>
      <c r="Q731" s="21"/>
      <c r="R731" s="21"/>
      <c r="S731" s="22" t="n">
        <f aca="false">P731+(Q731*0.05)+(R731/240)</f>
        <v>72750</v>
      </c>
      <c r="T731" s="22" t="n">
        <f aca="false">J731*O731</f>
        <v>72750</v>
      </c>
      <c r="U731" s="22" t="n">
        <f aca="false">S731-T731</f>
        <v>0</v>
      </c>
      <c r="V731" s="23"/>
    </row>
    <row r="732" customFormat="false" ht="13.8" hidden="false" customHeight="false" outlineLevel="0" collapsed="false">
      <c r="A732" s="13" t="n">
        <v>731</v>
      </c>
      <c r="B732" s="12" t="s">
        <v>22</v>
      </c>
      <c r="C732" s="13" t="s">
        <v>23</v>
      </c>
      <c r="D732" s="12" t="n">
        <v>33</v>
      </c>
      <c r="E732" s="14" t="n">
        <v>1749</v>
      </c>
      <c r="F732" s="14" t="s">
        <v>24</v>
      </c>
      <c r="G732" s="15" t="s">
        <v>429</v>
      </c>
      <c r="H732" s="15" t="s">
        <v>26</v>
      </c>
      <c r="I732" s="16" t="s">
        <v>30</v>
      </c>
      <c r="J732" s="17" t="n">
        <v>62</v>
      </c>
      <c r="K732" s="18" t="s">
        <v>28</v>
      </c>
      <c r="L732" s="17" t="n">
        <v>10</v>
      </c>
      <c r="M732" s="17"/>
      <c r="N732" s="19"/>
      <c r="O732" s="20" t="n">
        <f aca="false">L732+(0.05*M732)+(N732/240)</f>
        <v>10</v>
      </c>
      <c r="P732" s="21" t="n">
        <v>620</v>
      </c>
      <c r="Q732" s="21"/>
      <c r="R732" s="21"/>
      <c r="S732" s="22" t="n">
        <f aca="false">P732+(Q732*0.05)+(R732/240)</f>
        <v>620</v>
      </c>
      <c r="T732" s="22" t="n">
        <f aca="false">J732*O732</f>
        <v>620</v>
      </c>
      <c r="U732" s="22" t="n">
        <f aca="false">S732-T732</f>
        <v>0</v>
      </c>
      <c r="V732" s="23"/>
    </row>
    <row r="733" customFormat="false" ht="13.8" hidden="false" customHeight="false" outlineLevel="0" collapsed="false">
      <c r="A733" s="13" t="n">
        <v>732</v>
      </c>
      <c r="B733" s="12" t="s">
        <v>22</v>
      </c>
      <c r="C733" s="13" t="s">
        <v>23</v>
      </c>
      <c r="D733" s="12" t="n">
        <v>33</v>
      </c>
      <c r="E733" s="14" t="n">
        <v>1749</v>
      </c>
      <c r="F733" s="14" t="s">
        <v>40</v>
      </c>
      <c r="G733" s="15" t="s">
        <v>430</v>
      </c>
      <c r="H733" s="15" t="s">
        <v>26</v>
      </c>
      <c r="I733" s="16" t="s">
        <v>29</v>
      </c>
      <c r="J733" s="17" t="n">
        <v>1</v>
      </c>
      <c r="K733" s="18" t="s">
        <v>55</v>
      </c>
      <c r="L733" s="17" t="n">
        <v>30</v>
      </c>
      <c r="M733" s="17"/>
      <c r="N733" s="19"/>
      <c r="O733" s="20" t="n">
        <f aca="false">L733+(0.05*M733)+(N733/240)</f>
        <v>30</v>
      </c>
      <c r="P733" s="21" t="n">
        <v>30</v>
      </c>
      <c r="Q733" s="21"/>
      <c r="R733" s="21"/>
      <c r="S733" s="22" t="n">
        <f aca="false">P733+(Q733*0.05)+(R733/240)</f>
        <v>30</v>
      </c>
      <c r="T733" s="22" t="n">
        <f aca="false">J733*O733</f>
        <v>30</v>
      </c>
      <c r="U733" s="22" t="n">
        <f aca="false">S733-T733</f>
        <v>0</v>
      </c>
      <c r="V733" s="23"/>
    </row>
    <row r="734" customFormat="false" ht="13.8" hidden="false" customHeight="false" outlineLevel="0" collapsed="false">
      <c r="A734" s="13" t="n">
        <v>733</v>
      </c>
      <c r="B734" s="12" t="s">
        <v>22</v>
      </c>
      <c r="C734" s="13" t="s">
        <v>23</v>
      </c>
      <c r="D734" s="12" t="n">
        <v>33</v>
      </c>
      <c r="E734" s="14" t="n">
        <v>1749</v>
      </c>
      <c r="F734" s="14" t="s">
        <v>40</v>
      </c>
      <c r="G734" s="15" t="s">
        <v>431</v>
      </c>
      <c r="H734" s="15" t="s">
        <v>26</v>
      </c>
      <c r="I734" s="16" t="s">
        <v>29</v>
      </c>
      <c r="J734" s="17" t="n">
        <v>223.75</v>
      </c>
      <c r="K734" s="18" t="s">
        <v>61</v>
      </c>
      <c r="L734" s="17" t="n">
        <v>18</v>
      </c>
      <c r="M734" s="17"/>
      <c r="N734" s="19"/>
      <c r="O734" s="20" t="n">
        <f aca="false">L734+(0.05*M734)+(N734/240)</f>
        <v>18</v>
      </c>
      <c r="P734" s="21" t="n">
        <v>4027</v>
      </c>
      <c r="Q734" s="21" t="n">
        <v>10</v>
      </c>
      <c r="R734" s="21"/>
      <c r="S734" s="22" t="n">
        <f aca="false">P734+(Q734*0.05)+(R734/240)</f>
        <v>4027.5</v>
      </c>
      <c r="T734" s="22" t="n">
        <f aca="false">J734*O734</f>
        <v>4027.5</v>
      </c>
      <c r="U734" s="22" t="n">
        <f aca="false">S734-T734</f>
        <v>0</v>
      </c>
      <c r="V734" s="23"/>
    </row>
    <row r="735" customFormat="false" ht="13.8" hidden="false" customHeight="false" outlineLevel="0" collapsed="false">
      <c r="A735" s="13" t="n">
        <v>734</v>
      </c>
      <c r="B735" s="12" t="s">
        <v>22</v>
      </c>
      <c r="C735" s="13" t="s">
        <v>23</v>
      </c>
      <c r="D735" s="12" t="n">
        <v>33</v>
      </c>
      <c r="E735" s="14" t="n">
        <v>1749</v>
      </c>
      <c r="F735" s="14" t="s">
        <v>40</v>
      </c>
      <c r="G735" s="15" t="s">
        <v>431</v>
      </c>
      <c r="H735" s="15" t="s">
        <v>26</v>
      </c>
      <c r="I735" s="16" t="s">
        <v>32</v>
      </c>
      <c r="J735" s="17" t="n">
        <v>180</v>
      </c>
      <c r="K735" s="18" t="s">
        <v>61</v>
      </c>
      <c r="L735" s="17" t="n">
        <v>18</v>
      </c>
      <c r="M735" s="17"/>
      <c r="N735" s="19"/>
      <c r="O735" s="20" t="n">
        <f aca="false">L735+(0.05*M735)+(N735/240)</f>
        <v>18</v>
      </c>
      <c r="P735" s="21" t="n">
        <v>3240</v>
      </c>
      <c r="Q735" s="21"/>
      <c r="R735" s="21"/>
      <c r="S735" s="22" t="n">
        <f aca="false">P735+(Q735*0.05)+(R735/240)</f>
        <v>3240</v>
      </c>
      <c r="T735" s="22" t="n">
        <f aca="false">J735*O735</f>
        <v>3240</v>
      </c>
      <c r="U735" s="22" t="n">
        <f aca="false">S735-T735</f>
        <v>0</v>
      </c>
      <c r="V735" s="23"/>
    </row>
    <row r="736" customFormat="false" ht="13.8" hidden="false" customHeight="false" outlineLevel="0" collapsed="false">
      <c r="A736" s="13" t="n">
        <v>735</v>
      </c>
      <c r="B736" s="12" t="s">
        <v>22</v>
      </c>
      <c r="C736" s="13" t="s">
        <v>23</v>
      </c>
      <c r="D736" s="12" t="n">
        <v>33</v>
      </c>
      <c r="E736" s="14" t="n">
        <v>1749</v>
      </c>
      <c r="F736" s="14" t="s">
        <v>40</v>
      </c>
      <c r="G736" s="15" t="s">
        <v>432</v>
      </c>
      <c r="H736" s="15" t="s">
        <v>26</v>
      </c>
      <c r="I736" s="16" t="s">
        <v>29</v>
      </c>
      <c r="J736" s="17" t="n">
        <v>15</v>
      </c>
      <c r="K736" s="18" t="s">
        <v>28</v>
      </c>
      <c r="L736" s="17" t="n">
        <v>16</v>
      </c>
      <c r="M736" s="17"/>
      <c r="N736" s="19"/>
      <c r="O736" s="20" t="n">
        <f aca="false">L736+(0.05*M736)+(N736/240)</f>
        <v>16</v>
      </c>
      <c r="P736" s="21" t="n">
        <v>240</v>
      </c>
      <c r="Q736" s="21"/>
      <c r="R736" s="21"/>
      <c r="S736" s="22" t="n">
        <f aca="false">P736+(Q736*0.05)+(R736/240)</f>
        <v>240</v>
      </c>
      <c r="T736" s="22" t="n">
        <f aca="false">J736*O736</f>
        <v>240</v>
      </c>
      <c r="U736" s="22" t="n">
        <f aca="false">S736-T736</f>
        <v>0</v>
      </c>
      <c r="V736" s="23"/>
    </row>
    <row r="737" customFormat="false" ht="13.8" hidden="false" customHeight="false" outlineLevel="0" collapsed="false">
      <c r="A737" s="13" t="n">
        <v>736</v>
      </c>
      <c r="B737" s="12" t="s">
        <v>22</v>
      </c>
      <c r="C737" s="13" t="s">
        <v>23</v>
      </c>
      <c r="D737" s="12" t="n">
        <v>33</v>
      </c>
      <c r="E737" s="14" t="n">
        <v>1749</v>
      </c>
      <c r="F737" s="14" t="s">
        <v>40</v>
      </c>
      <c r="G737" s="15" t="s">
        <v>433</v>
      </c>
      <c r="H737" s="15" t="s">
        <v>26</v>
      </c>
      <c r="I737" s="16" t="s">
        <v>68</v>
      </c>
      <c r="J737" s="17" t="n">
        <v>705</v>
      </c>
      <c r="K737" s="18" t="s">
        <v>28</v>
      </c>
      <c r="L737" s="17" t="n">
        <v>4</v>
      </c>
      <c r="M737" s="17"/>
      <c r="N737" s="19"/>
      <c r="O737" s="20" t="n">
        <f aca="false">L737+(0.05*M737)+(N737/240)</f>
        <v>4</v>
      </c>
      <c r="P737" s="21" t="n">
        <v>2820</v>
      </c>
      <c r="Q737" s="21"/>
      <c r="R737" s="21"/>
      <c r="S737" s="22" t="n">
        <f aca="false">P737+(Q737*0.05)+(R737/240)</f>
        <v>2820</v>
      </c>
      <c r="T737" s="22" t="n">
        <f aca="false">J737*O737</f>
        <v>2820</v>
      </c>
      <c r="U737" s="22" t="n">
        <f aca="false">S737-T737</f>
        <v>0</v>
      </c>
      <c r="V737" s="23"/>
    </row>
    <row r="738" customFormat="false" ht="13.8" hidden="false" customHeight="false" outlineLevel="0" collapsed="false">
      <c r="A738" s="13" t="n">
        <v>737</v>
      </c>
      <c r="B738" s="12" t="s">
        <v>22</v>
      </c>
      <c r="C738" s="13" t="s">
        <v>23</v>
      </c>
      <c r="D738" s="12" t="n">
        <v>33</v>
      </c>
      <c r="E738" s="14" t="n">
        <v>1749</v>
      </c>
      <c r="F738" s="14" t="s">
        <v>40</v>
      </c>
      <c r="G738" s="15" t="s">
        <v>433</v>
      </c>
      <c r="H738" s="15" t="s">
        <v>26</v>
      </c>
      <c r="I738" s="16" t="s">
        <v>29</v>
      </c>
      <c r="J738" s="17" t="n">
        <v>80</v>
      </c>
      <c r="K738" s="18" t="s">
        <v>28</v>
      </c>
      <c r="L738" s="17" t="n">
        <v>10</v>
      </c>
      <c r="M738" s="17"/>
      <c r="N738" s="19"/>
      <c r="O738" s="20" t="n">
        <f aca="false">L738+(0.05*M738)+(N738/240)</f>
        <v>10</v>
      </c>
      <c r="P738" s="21" t="n">
        <v>800</v>
      </c>
      <c r="Q738" s="21"/>
      <c r="R738" s="21"/>
      <c r="S738" s="22" t="n">
        <f aca="false">P738+(Q738*0.05)+(R738/240)</f>
        <v>800</v>
      </c>
      <c r="T738" s="22" t="n">
        <f aca="false">J738*O738</f>
        <v>800</v>
      </c>
      <c r="U738" s="22" t="n">
        <f aca="false">S738-T738</f>
        <v>0</v>
      </c>
      <c r="V738" s="23"/>
    </row>
    <row r="739" customFormat="false" ht="13.8" hidden="false" customHeight="false" outlineLevel="0" collapsed="false">
      <c r="A739" s="13" t="n">
        <v>738</v>
      </c>
      <c r="B739" s="12" t="s">
        <v>22</v>
      </c>
      <c r="C739" s="13" t="s">
        <v>23</v>
      </c>
      <c r="D739" s="12" t="n">
        <v>33</v>
      </c>
      <c r="E739" s="14" t="n">
        <v>1749</v>
      </c>
      <c r="F739" s="14" t="s">
        <v>40</v>
      </c>
      <c r="G739" s="15" t="s">
        <v>433</v>
      </c>
      <c r="H739" s="15" t="s">
        <v>26</v>
      </c>
      <c r="I739" s="16" t="s">
        <v>43</v>
      </c>
      <c r="J739" s="17" t="n">
        <v>6</v>
      </c>
      <c r="K739" s="18" t="s">
        <v>35</v>
      </c>
      <c r="L739" s="17" t="n">
        <v>34</v>
      </c>
      <c r="M739" s="17"/>
      <c r="N739" s="19"/>
      <c r="O739" s="20" t="n">
        <f aca="false">L739+(0.05*M739)+(N739/240)</f>
        <v>34</v>
      </c>
      <c r="P739" s="21" t="n">
        <v>204</v>
      </c>
      <c r="Q739" s="21"/>
      <c r="R739" s="21"/>
      <c r="S739" s="22" t="n">
        <f aca="false">P739+(Q739*0.05)+(R739/240)</f>
        <v>204</v>
      </c>
      <c r="T739" s="22" t="n">
        <f aca="false">J739*O739</f>
        <v>204</v>
      </c>
      <c r="U739" s="22" t="n">
        <f aca="false">S739-T739</f>
        <v>0</v>
      </c>
      <c r="V739" s="23"/>
    </row>
    <row r="740" customFormat="false" ht="14.2" hidden="false" customHeight="false" outlineLevel="0" collapsed="false">
      <c r="A740" s="13" t="n">
        <v>739</v>
      </c>
      <c r="B740" s="12" t="s">
        <v>22</v>
      </c>
      <c r="C740" s="13" t="s">
        <v>23</v>
      </c>
      <c r="D740" s="12" t="n">
        <v>33</v>
      </c>
      <c r="E740" s="14" t="n">
        <v>1749</v>
      </c>
      <c r="F740" s="14" t="s">
        <v>40</v>
      </c>
      <c r="G740" s="15" t="s">
        <v>433</v>
      </c>
      <c r="H740" s="15" t="s">
        <v>26</v>
      </c>
      <c r="I740" s="16" t="s">
        <v>50</v>
      </c>
      <c r="J740" s="17" t="n">
        <v>295</v>
      </c>
      <c r="K740" s="18" t="s">
        <v>28</v>
      </c>
      <c r="L740" s="17"/>
      <c r="M740" s="17" t="n">
        <v>50</v>
      </c>
      <c r="N740" s="19"/>
      <c r="O740" s="20" t="n">
        <f aca="false">L740+(0.05*M740)+(N740/240)</f>
        <v>2.5</v>
      </c>
      <c r="P740" s="21" t="n">
        <v>237</v>
      </c>
      <c r="Q740" s="21" t="n">
        <v>10</v>
      </c>
      <c r="R740" s="21"/>
      <c r="S740" s="22" t="n">
        <f aca="false">P740+(Q740*0.05)+(R740/240)</f>
        <v>237.5</v>
      </c>
      <c r="T740" s="22" t="n">
        <f aca="false">J740*O740</f>
        <v>737.5</v>
      </c>
      <c r="U740" s="22" t="n">
        <f aca="false">S740-T740</f>
        <v>-500</v>
      </c>
      <c r="V740" s="23" t="s">
        <v>31</v>
      </c>
    </row>
    <row r="741" customFormat="false" ht="13.8" hidden="false" customHeight="false" outlineLevel="0" collapsed="false">
      <c r="A741" s="13" t="n">
        <v>740</v>
      </c>
      <c r="B741" s="12" t="s">
        <v>22</v>
      </c>
      <c r="C741" s="13" t="s">
        <v>23</v>
      </c>
      <c r="D741" s="12" t="n">
        <v>33</v>
      </c>
      <c r="E741" s="14" t="n">
        <v>1749</v>
      </c>
      <c r="F741" s="14" t="s">
        <v>40</v>
      </c>
      <c r="G741" s="15" t="s">
        <v>427</v>
      </c>
      <c r="H741" s="15" t="s">
        <v>26</v>
      </c>
      <c r="I741" s="16" t="s">
        <v>29</v>
      </c>
      <c r="J741" s="17" t="n">
        <v>1</v>
      </c>
      <c r="K741" s="18" t="s">
        <v>46</v>
      </c>
      <c r="L741" s="17" t="n">
        <v>1397</v>
      </c>
      <c r="M741" s="17" t="n">
        <v>5</v>
      </c>
      <c r="N741" s="19"/>
      <c r="O741" s="20" t="n">
        <f aca="false">L741+(0.05*M741)+(N741/240)</f>
        <v>1397.25</v>
      </c>
      <c r="P741" s="21" t="n">
        <v>1397</v>
      </c>
      <c r="Q741" s="21" t="n">
        <v>5</v>
      </c>
      <c r="R741" s="21"/>
      <c r="S741" s="22" t="n">
        <f aca="false">P741+(Q741*0.05)+(R741/240)</f>
        <v>1397.25</v>
      </c>
      <c r="T741" s="22" t="n">
        <f aca="false">J741*O741</f>
        <v>1397.25</v>
      </c>
      <c r="U741" s="22" t="n">
        <f aca="false">S741-T741</f>
        <v>0</v>
      </c>
      <c r="V741" s="23"/>
    </row>
    <row r="742" customFormat="false" ht="13.8" hidden="false" customHeight="false" outlineLevel="0" collapsed="false">
      <c r="A742" s="13" t="n">
        <v>741</v>
      </c>
      <c r="B742" s="12" t="s">
        <v>22</v>
      </c>
      <c r="C742" s="13" t="s">
        <v>23</v>
      </c>
      <c r="D742" s="12" t="n">
        <v>33</v>
      </c>
      <c r="E742" s="14" t="n">
        <v>1749</v>
      </c>
      <c r="F742" s="14" t="s">
        <v>40</v>
      </c>
      <c r="G742" s="15" t="s">
        <v>427</v>
      </c>
      <c r="H742" s="15" t="s">
        <v>26</v>
      </c>
      <c r="I742" s="16" t="s">
        <v>32</v>
      </c>
      <c r="J742" s="17" t="n">
        <f aca="false">13+(1/3)</f>
        <v>13.3333333333333</v>
      </c>
      <c r="K742" s="18" t="s">
        <v>28</v>
      </c>
      <c r="L742" s="17" t="n">
        <v>60</v>
      </c>
      <c r="M742" s="17"/>
      <c r="N742" s="19"/>
      <c r="O742" s="20" t="n">
        <f aca="false">L742+(0.05*M742)+(N742/240)</f>
        <v>60</v>
      </c>
      <c r="P742" s="21" t="n">
        <v>800</v>
      </c>
      <c r="Q742" s="21"/>
      <c r="R742" s="21"/>
      <c r="S742" s="22" t="n">
        <f aca="false">P742+(Q742*0.05)+(R742/240)</f>
        <v>800</v>
      </c>
      <c r="T742" s="22" t="n">
        <f aca="false">J742*O742</f>
        <v>800</v>
      </c>
      <c r="U742" s="22" t="n">
        <f aca="false">S742-T742</f>
        <v>0</v>
      </c>
      <c r="V742" s="23"/>
    </row>
    <row r="743" customFormat="false" ht="13.8" hidden="false" customHeight="false" outlineLevel="0" collapsed="false">
      <c r="A743" s="13" t="n">
        <v>742</v>
      </c>
      <c r="B743" s="12" t="s">
        <v>22</v>
      </c>
      <c r="C743" s="13" t="s">
        <v>23</v>
      </c>
      <c r="D743" s="12" t="n">
        <v>33</v>
      </c>
      <c r="E743" s="14" t="n">
        <v>1749</v>
      </c>
      <c r="F743" s="14" t="s">
        <v>40</v>
      </c>
      <c r="G743" s="15" t="s">
        <v>427</v>
      </c>
      <c r="H743" s="15" t="s">
        <v>26</v>
      </c>
      <c r="I743" s="16" t="s">
        <v>32</v>
      </c>
      <c r="J743" s="17" t="n">
        <v>24</v>
      </c>
      <c r="K743" s="18" t="s">
        <v>35</v>
      </c>
      <c r="L743" s="17"/>
      <c r="M743" s="17" t="n">
        <v>50</v>
      </c>
      <c r="N743" s="19"/>
      <c r="O743" s="20" t="n">
        <f aca="false">L743+(0.05*M743)+(N743/240)</f>
        <v>2.5</v>
      </c>
      <c r="P743" s="21" t="n">
        <v>60</v>
      </c>
      <c r="Q743" s="21"/>
      <c r="R743" s="21"/>
      <c r="S743" s="22" t="n">
        <f aca="false">P743+(Q743*0.05)+(R743/240)</f>
        <v>60</v>
      </c>
      <c r="T743" s="22" t="n">
        <f aca="false">J743*O743</f>
        <v>60</v>
      </c>
      <c r="U743" s="22" t="n">
        <f aca="false">S743-T743</f>
        <v>0</v>
      </c>
      <c r="V743" s="23"/>
    </row>
    <row r="744" customFormat="false" ht="13.8" hidden="false" customHeight="false" outlineLevel="0" collapsed="false">
      <c r="A744" s="13" t="n">
        <v>743</v>
      </c>
      <c r="B744" s="12" t="s">
        <v>22</v>
      </c>
      <c r="C744" s="13" t="s">
        <v>23</v>
      </c>
      <c r="D744" s="12" t="n">
        <v>33</v>
      </c>
      <c r="E744" s="14" t="n">
        <v>1749</v>
      </c>
      <c r="F744" s="14" t="s">
        <v>40</v>
      </c>
      <c r="G744" s="15" t="s">
        <v>434</v>
      </c>
      <c r="H744" s="15" t="s">
        <v>26</v>
      </c>
      <c r="I744" s="16" t="s">
        <v>29</v>
      </c>
      <c r="J744" s="17" t="n">
        <f aca="false">162+(1/16)</f>
        <v>162.0625</v>
      </c>
      <c r="K744" s="18" t="s">
        <v>28</v>
      </c>
      <c r="L744" s="17" t="n">
        <v>100</v>
      </c>
      <c r="M744" s="17"/>
      <c r="N744" s="19"/>
      <c r="O744" s="20" t="n">
        <f aca="false">L744+(0.05*M744)+(N744/240)</f>
        <v>100</v>
      </c>
      <c r="P744" s="21" t="n">
        <v>16206</v>
      </c>
      <c r="Q744" s="21" t="n">
        <v>5</v>
      </c>
      <c r="R744" s="21"/>
      <c r="S744" s="22" t="n">
        <f aca="false">P744+(Q744*0.05)+(R744/240)</f>
        <v>16206.25</v>
      </c>
      <c r="T744" s="22" t="n">
        <f aca="false">J744*O744</f>
        <v>16206.25</v>
      </c>
      <c r="U744" s="22" t="n">
        <f aca="false">S744-T744</f>
        <v>0</v>
      </c>
      <c r="V744" s="23"/>
    </row>
    <row r="745" customFormat="false" ht="13.8" hidden="false" customHeight="false" outlineLevel="0" collapsed="false">
      <c r="A745" s="13" t="n">
        <v>744</v>
      </c>
      <c r="B745" s="12" t="s">
        <v>22</v>
      </c>
      <c r="C745" s="13" t="s">
        <v>23</v>
      </c>
      <c r="D745" s="12" t="n">
        <v>33</v>
      </c>
      <c r="E745" s="14" t="n">
        <v>1749</v>
      </c>
      <c r="F745" s="14" t="s">
        <v>40</v>
      </c>
      <c r="G745" s="15" t="s">
        <v>428</v>
      </c>
      <c r="H745" s="15" t="s">
        <v>26</v>
      </c>
      <c r="I745" s="16" t="s">
        <v>30</v>
      </c>
      <c r="J745" s="17" t="n">
        <v>300</v>
      </c>
      <c r="K745" s="18" t="s">
        <v>28</v>
      </c>
      <c r="L745" s="17"/>
      <c r="M745" s="17" t="n">
        <v>7</v>
      </c>
      <c r="N745" s="19"/>
      <c r="O745" s="20" t="n">
        <f aca="false">L745+(0.05*M745)+(N745/240)</f>
        <v>0.35</v>
      </c>
      <c r="P745" s="21" t="n">
        <v>105</v>
      </c>
      <c r="Q745" s="21"/>
      <c r="R745" s="21"/>
      <c r="S745" s="22" t="n">
        <f aca="false">P745+(Q745*0.05)+(R745/240)</f>
        <v>105</v>
      </c>
      <c r="T745" s="22" t="n">
        <f aca="false">J745*O745</f>
        <v>105</v>
      </c>
      <c r="U745" s="22" t="n">
        <f aca="false">S745-T745</f>
        <v>0</v>
      </c>
      <c r="V745" s="23"/>
    </row>
    <row r="746" customFormat="false" ht="13.8" hidden="false" customHeight="false" outlineLevel="0" collapsed="false">
      <c r="A746" s="13" t="n">
        <v>745</v>
      </c>
      <c r="B746" s="12" t="s">
        <v>22</v>
      </c>
      <c r="C746" s="13" t="s">
        <v>23</v>
      </c>
      <c r="D746" s="12" t="n">
        <v>33</v>
      </c>
      <c r="E746" s="14" t="n">
        <v>1749</v>
      </c>
      <c r="F746" s="14" t="s">
        <v>40</v>
      </c>
      <c r="G746" s="15" t="s">
        <v>435</v>
      </c>
      <c r="H746" s="15" t="s">
        <v>26</v>
      </c>
      <c r="I746" s="16" t="s">
        <v>50</v>
      </c>
      <c r="J746" s="17" t="n">
        <v>38</v>
      </c>
      <c r="K746" s="18" t="s">
        <v>28</v>
      </c>
      <c r="L746" s="17" t="n">
        <v>60</v>
      </c>
      <c r="M746" s="17"/>
      <c r="N746" s="19"/>
      <c r="O746" s="20" t="n">
        <f aca="false">L746+(0.05*M746)+(N746/240)</f>
        <v>60</v>
      </c>
      <c r="P746" s="21" t="n">
        <v>2280</v>
      </c>
      <c r="Q746" s="21"/>
      <c r="R746" s="21"/>
      <c r="S746" s="22" t="n">
        <f aca="false">P746+(Q746*0.05)+(R746/240)</f>
        <v>2280</v>
      </c>
      <c r="T746" s="22" t="n">
        <f aca="false">J746*O746</f>
        <v>2280</v>
      </c>
      <c r="U746" s="22" t="n">
        <f aca="false">S746-T746</f>
        <v>0</v>
      </c>
      <c r="V746" s="23"/>
    </row>
    <row r="747" customFormat="false" ht="13.8" hidden="false" customHeight="false" outlineLevel="0" collapsed="false">
      <c r="A747" s="13" t="n">
        <v>746</v>
      </c>
      <c r="B747" s="12" t="s">
        <v>22</v>
      </c>
      <c r="C747" s="13" t="s">
        <v>23</v>
      </c>
      <c r="D747" s="12" t="n">
        <v>33</v>
      </c>
      <c r="E747" s="14" t="n">
        <v>1749</v>
      </c>
      <c r="F747" s="14" t="s">
        <v>40</v>
      </c>
      <c r="G747" s="15" t="s">
        <v>436</v>
      </c>
      <c r="H747" s="15" t="s">
        <v>26</v>
      </c>
      <c r="I747" s="16" t="s">
        <v>27</v>
      </c>
      <c r="J747" s="17" t="n">
        <v>34</v>
      </c>
      <c r="K747" s="18" t="s">
        <v>437</v>
      </c>
      <c r="L747" s="17"/>
      <c r="M747" s="17" t="n">
        <v>15</v>
      </c>
      <c r="N747" s="19"/>
      <c r="O747" s="20" t="n">
        <f aca="false">L747+(0.05*M747)+(N747/240)</f>
        <v>0.75</v>
      </c>
      <c r="P747" s="21" t="n">
        <v>25</v>
      </c>
      <c r="Q747" s="21" t="n">
        <v>10</v>
      </c>
      <c r="R747" s="21"/>
      <c r="S747" s="22" t="n">
        <f aca="false">P747+(Q747*0.05)+(R747/240)</f>
        <v>25.5</v>
      </c>
      <c r="T747" s="22" t="n">
        <f aca="false">J747*O747</f>
        <v>25.5</v>
      </c>
      <c r="U747" s="22" t="n">
        <f aca="false">S747-T747</f>
        <v>0</v>
      </c>
      <c r="V747" s="23"/>
    </row>
    <row r="748" customFormat="false" ht="13.8" hidden="false" customHeight="false" outlineLevel="0" collapsed="false">
      <c r="A748" s="13" t="n">
        <v>747</v>
      </c>
      <c r="B748" s="12" t="s">
        <v>22</v>
      </c>
      <c r="C748" s="13" t="s">
        <v>23</v>
      </c>
      <c r="D748" s="12" t="n">
        <v>33</v>
      </c>
      <c r="E748" s="14" t="n">
        <v>1749</v>
      </c>
      <c r="F748" s="14" t="s">
        <v>40</v>
      </c>
      <c r="G748" s="15" t="s">
        <v>429</v>
      </c>
      <c r="H748" s="15" t="s">
        <v>26</v>
      </c>
      <c r="I748" s="16" t="s">
        <v>29</v>
      </c>
      <c r="J748" s="17" t="n">
        <v>1287</v>
      </c>
      <c r="K748" s="18" t="s">
        <v>35</v>
      </c>
      <c r="L748" s="17" t="n">
        <v>10</v>
      </c>
      <c r="M748" s="17"/>
      <c r="N748" s="19"/>
      <c r="O748" s="20" t="n">
        <f aca="false">L748+(0.05*M748)+(N748/240)</f>
        <v>10</v>
      </c>
      <c r="P748" s="21" t="n">
        <v>12870</v>
      </c>
      <c r="Q748" s="21"/>
      <c r="R748" s="21"/>
      <c r="S748" s="22" t="n">
        <f aca="false">P748+(Q748*0.05)+(R748/240)</f>
        <v>12870</v>
      </c>
      <c r="T748" s="22" t="n">
        <f aca="false">J748*O748</f>
        <v>12870</v>
      </c>
      <c r="U748" s="22" t="n">
        <f aca="false">S748-T748</f>
        <v>0</v>
      </c>
      <c r="V748" s="23"/>
    </row>
    <row r="749" customFormat="false" ht="13.8" hidden="false" customHeight="false" outlineLevel="0" collapsed="false">
      <c r="A749" s="13" t="n">
        <v>748</v>
      </c>
      <c r="B749" s="12" t="s">
        <v>22</v>
      </c>
      <c r="C749" s="13" t="s">
        <v>23</v>
      </c>
      <c r="D749" s="12" t="n">
        <v>33</v>
      </c>
      <c r="E749" s="14" t="n">
        <v>1749</v>
      </c>
      <c r="F749" s="14" t="s">
        <v>40</v>
      </c>
      <c r="G749" s="15" t="s">
        <v>429</v>
      </c>
      <c r="H749" s="15" t="s">
        <v>26</v>
      </c>
      <c r="I749" s="16" t="s">
        <v>32</v>
      </c>
      <c r="J749" s="17" t="n">
        <v>1257</v>
      </c>
      <c r="K749" s="18" t="s">
        <v>28</v>
      </c>
      <c r="L749" s="17" t="n">
        <v>10</v>
      </c>
      <c r="M749" s="17"/>
      <c r="N749" s="19"/>
      <c r="O749" s="20" t="n">
        <f aca="false">L749+(0.05*M749)+(N749/240)</f>
        <v>10</v>
      </c>
      <c r="P749" s="21" t="n">
        <v>12570</v>
      </c>
      <c r="Q749" s="21"/>
      <c r="R749" s="21"/>
      <c r="S749" s="22" t="n">
        <f aca="false">P749+(Q749*0.05)+(R749/240)</f>
        <v>12570</v>
      </c>
      <c r="T749" s="22" t="n">
        <f aca="false">J749*O749</f>
        <v>12570</v>
      </c>
      <c r="U749" s="22" t="n">
        <f aca="false">S749-T749</f>
        <v>0</v>
      </c>
      <c r="V749" s="23"/>
    </row>
    <row r="750" customFormat="false" ht="13.8" hidden="false" customHeight="false" outlineLevel="0" collapsed="false">
      <c r="A750" s="13" t="n">
        <v>749</v>
      </c>
      <c r="B750" s="12" t="s">
        <v>22</v>
      </c>
      <c r="C750" s="13" t="s">
        <v>23</v>
      </c>
      <c r="D750" s="12" t="n">
        <v>34</v>
      </c>
      <c r="E750" s="14" t="n">
        <v>1749</v>
      </c>
      <c r="F750" s="14" t="s">
        <v>24</v>
      </c>
      <c r="G750" s="15" t="s">
        <v>438</v>
      </c>
      <c r="H750" s="15" t="s">
        <v>26</v>
      </c>
      <c r="I750" s="16" t="s">
        <v>29</v>
      </c>
      <c r="J750" s="17" t="n">
        <v>3235</v>
      </c>
      <c r="K750" s="18" t="s">
        <v>28</v>
      </c>
      <c r="L750" s="17"/>
      <c r="M750" s="17" t="n">
        <v>40</v>
      </c>
      <c r="N750" s="19"/>
      <c r="O750" s="20" t="n">
        <f aca="false">L750+(0.05*M750)+(N750/240)</f>
        <v>2</v>
      </c>
      <c r="P750" s="21" t="n">
        <v>6470</v>
      </c>
      <c r="Q750" s="21"/>
      <c r="R750" s="21"/>
      <c r="S750" s="22" t="n">
        <f aca="false">P750+(Q750*0.05)+(R750/240)</f>
        <v>6470</v>
      </c>
      <c r="T750" s="22" t="n">
        <f aca="false">J750*O750</f>
        <v>6470</v>
      </c>
      <c r="U750" s="22" t="n">
        <f aca="false">S750-T750</f>
        <v>0</v>
      </c>
      <c r="V750" s="23"/>
    </row>
    <row r="751" customFormat="false" ht="13.8" hidden="false" customHeight="false" outlineLevel="0" collapsed="false">
      <c r="A751" s="13" t="n">
        <v>750</v>
      </c>
      <c r="B751" s="12" t="s">
        <v>22</v>
      </c>
      <c r="C751" s="13" t="s">
        <v>23</v>
      </c>
      <c r="D751" s="12" t="n">
        <v>34</v>
      </c>
      <c r="E751" s="14" t="n">
        <v>1749</v>
      </c>
      <c r="F751" s="14" t="s">
        <v>24</v>
      </c>
      <c r="G751" s="15" t="s">
        <v>439</v>
      </c>
      <c r="H751" s="15" t="s">
        <v>26</v>
      </c>
      <c r="I751" s="16" t="s">
        <v>29</v>
      </c>
      <c r="J751" s="17" t="n">
        <v>150</v>
      </c>
      <c r="K751" s="18" t="s">
        <v>28</v>
      </c>
      <c r="L751" s="17"/>
      <c r="M751" s="17" t="n">
        <v>2</v>
      </c>
      <c r="N751" s="19"/>
      <c r="O751" s="20" t="n">
        <f aca="false">L751+(0.05*M751)+(N751/240)</f>
        <v>0.1</v>
      </c>
      <c r="P751" s="21" t="n">
        <v>15</v>
      </c>
      <c r="Q751" s="21"/>
      <c r="R751" s="21"/>
      <c r="S751" s="22" t="n">
        <f aca="false">P751+(Q751*0.05)+(R751/240)</f>
        <v>15</v>
      </c>
      <c r="T751" s="22" t="n">
        <f aca="false">J751*O751</f>
        <v>15</v>
      </c>
      <c r="U751" s="22" t="n">
        <f aca="false">S751-T751</f>
        <v>0</v>
      </c>
      <c r="V751" s="23"/>
    </row>
    <row r="752" customFormat="false" ht="13.8" hidden="false" customHeight="false" outlineLevel="0" collapsed="false">
      <c r="A752" s="13" t="n">
        <v>751</v>
      </c>
      <c r="B752" s="12" t="s">
        <v>22</v>
      </c>
      <c r="C752" s="13" t="s">
        <v>23</v>
      </c>
      <c r="D752" s="12" t="n">
        <v>34</v>
      </c>
      <c r="E752" s="14" t="n">
        <v>1749</v>
      </c>
      <c r="F752" s="14" t="s">
        <v>24</v>
      </c>
      <c r="G752" s="15" t="s">
        <v>440</v>
      </c>
      <c r="H752" s="15" t="s">
        <v>26</v>
      </c>
      <c r="I752" s="16" t="s">
        <v>30</v>
      </c>
      <c r="J752" s="17" t="n">
        <v>3</v>
      </c>
      <c r="K752" s="18" t="s">
        <v>148</v>
      </c>
      <c r="L752" s="17" t="n">
        <v>40</v>
      </c>
      <c r="M752" s="17"/>
      <c r="N752" s="19"/>
      <c r="O752" s="20" t="n">
        <f aca="false">L752+(0.05*M752)+(N752/240)</f>
        <v>40</v>
      </c>
      <c r="P752" s="21" t="n">
        <v>120</v>
      </c>
      <c r="Q752" s="21"/>
      <c r="R752" s="21"/>
      <c r="S752" s="22" t="n">
        <f aca="false">P752+(Q752*0.05)+(R752/240)</f>
        <v>120</v>
      </c>
      <c r="T752" s="22" t="n">
        <f aca="false">J752*O752</f>
        <v>120</v>
      </c>
      <c r="U752" s="22" t="n">
        <f aca="false">S752-T752</f>
        <v>0</v>
      </c>
      <c r="V752" s="23"/>
    </row>
    <row r="753" customFormat="false" ht="13.8" hidden="false" customHeight="false" outlineLevel="0" collapsed="false">
      <c r="A753" s="13" t="n">
        <v>752</v>
      </c>
      <c r="B753" s="12" t="s">
        <v>22</v>
      </c>
      <c r="C753" s="13" t="s">
        <v>23</v>
      </c>
      <c r="D753" s="12" t="n">
        <v>34</v>
      </c>
      <c r="E753" s="14" t="n">
        <v>1749</v>
      </c>
      <c r="F753" s="14" t="s">
        <v>24</v>
      </c>
      <c r="G753" s="15" t="s">
        <v>441</v>
      </c>
      <c r="H753" s="15" t="s">
        <v>26</v>
      </c>
      <c r="I753" s="16" t="s">
        <v>43</v>
      </c>
      <c r="J753" s="17" t="n">
        <v>4</v>
      </c>
      <c r="K753" s="18" t="s">
        <v>35</v>
      </c>
      <c r="L753" s="17" t="n">
        <v>80</v>
      </c>
      <c r="M753" s="17"/>
      <c r="N753" s="19"/>
      <c r="O753" s="20" t="n">
        <f aca="false">L753+(0.05*M753)+(N753/240)</f>
        <v>80</v>
      </c>
      <c r="P753" s="21" t="n">
        <v>320</v>
      </c>
      <c r="Q753" s="21"/>
      <c r="R753" s="21"/>
      <c r="S753" s="22" t="n">
        <f aca="false">P753+(Q753*0.05)+(R753/240)</f>
        <v>320</v>
      </c>
      <c r="T753" s="22" t="n">
        <f aca="false">J753*O753</f>
        <v>320</v>
      </c>
      <c r="U753" s="22" t="n">
        <f aca="false">S753-T753</f>
        <v>0</v>
      </c>
      <c r="V753" s="23"/>
    </row>
    <row r="754" customFormat="false" ht="13.8" hidden="false" customHeight="false" outlineLevel="0" collapsed="false">
      <c r="A754" s="13" t="n">
        <v>753</v>
      </c>
      <c r="B754" s="12" t="s">
        <v>22</v>
      </c>
      <c r="C754" s="13" t="s">
        <v>23</v>
      </c>
      <c r="D754" s="12" t="n">
        <v>34</v>
      </c>
      <c r="E754" s="14" t="n">
        <v>1749</v>
      </c>
      <c r="F754" s="14" t="s">
        <v>24</v>
      </c>
      <c r="G754" s="15" t="s">
        <v>441</v>
      </c>
      <c r="H754" s="15" t="s">
        <v>26</v>
      </c>
      <c r="I754" s="16" t="s">
        <v>43</v>
      </c>
      <c r="J754" s="17" t="n">
        <v>98</v>
      </c>
      <c r="K754" s="18" t="s">
        <v>35</v>
      </c>
      <c r="L754" s="17" t="n">
        <v>4</v>
      </c>
      <c r="M754" s="17"/>
      <c r="N754" s="19"/>
      <c r="O754" s="20" t="n">
        <f aca="false">L754+(0.05*M754)+(N754/240)</f>
        <v>4</v>
      </c>
      <c r="P754" s="21" t="n">
        <v>392</v>
      </c>
      <c r="Q754" s="21"/>
      <c r="R754" s="21"/>
      <c r="S754" s="22" t="n">
        <f aca="false">P754+(Q754*0.05)+(R754/240)</f>
        <v>392</v>
      </c>
      <c r="T754" s="22" t="n">
        <f aca="false">J754*O754</f>
        <v>392</v>
      </c>
      <c r="U754" s="22" t="n">
        <f aca="false">S754-T754</f>
        <v>0</v>
      </c>
      <c r="V754" s="23"/>
    </row>
    <row r="755" customFormat="false" ht="13.8" hidden="false" customHeight="false" outlineLevel="0" collapsed="false">
      <c r="A755" s="13" t="n">
        <v>754</v>
      </c>
      <c r="B755" s="12" t="s">
        <v>22</v>
      </c>
      <c r="C755" s="13" t="s">
        <v>23</v>
      </c>
      <c r="D755" s="12" t="n">
        <v>34</v>
      </c>
      <c r="E755" s="14" t="n">
        <v>1749</v>
      </c>
      <c r="F755" s="14" t="s">
        <v>24</v>
      </c>
      <c r="G755" s="15" t="s">
        <v>442</v>
      </c>
      <c r="H755" s="15" t="s">
        <v>26</v>
      </c>
      <c r="I755" s="16" t="s">
        <v>50</v>
      </c>
      <c r="J755" s="17" t="n">
        <v>1</v>
      </c>
      <c r="K755" s="18" t="s">
        <v>46</v>
      </c>
      <c r="L755" s="17" t="n">
        <v>8975</v>
      </c>
      <c r="M755" s="17"/>
      <c r="N755" s="19"/>
      <c r="O755" s="20" t="n">
        <f aca="false">L755+(0.05*M755)+(N755/240)</f>
        <v>8975</v>
      </c>
      <c r="P755" s="21" t="n">
        <v>8975</v>
      </c>
      <c r="Q755" s="21"/>
      <c r="R755" s="21"/>
      <c r="S755" s="22" t="n">
        <f aca="false">P755+(Q755*0.05)+(R755/240)</f>
        <v>8975</v>
      </c>
      <c r="T755" s="22" t="n">
        <f aca="false">J755*O755</f>
        <v>8975</v>
      </c>
      <c r="U755" s="22" t="n">
        <f aca="false">S755-T755</f>
        <v>0</v>
      </c>
      <c r="V755" s="23"/>
    </row>
    <row r="756" customFormat="false" ht="13.8" hidden="false" customHeight="false" outlineLevel="0" collapsed="false">
      <c r="A756" s="13" t="n">
        <v>755</v>
      </c>
      <c r="B756" s="12" t="s">
        <v>22</v>
      </c>
      <c r="C756" s="13" t="s">
        <v>23</v>
      </c>
      <c r="D756" s="12" t="n">
        <v>34</v>
      </c>
      <c r="E756" s="14" t="n">
        <v>1749</v>
      </c>
      <c r="F756" s="14" t="s">
        <v>40</v>
      </c>
      <c r="G756" s="15" t="s">
        <v>443</v>
      </c>
      <c r="H756" s="15" t="s">
        <v>26</v>
      </c>
      <c r="I756" s="16" t="s">
        <v>29</v>
      </c>
      <c r="J756" s="17" t="n">
        <v>25</v>
      </c>
      <c r="K756" s="18" t="s">
        <v>58</v>
      </c>
      <c r="L756" s="17"/>
      <c r="M756" s="17" t="n">
        <v>40</v>
      </c>
      <c r="N756" s="19"/>
      <c r="O756" s="20" t="n">
        <f aca="false">L756+(0.05*M756)+(N756/240)</f>
        <v>2</v>
      </c>
      <c r="P756" s="21" t="n">
        <v>50</v>
      </c>
      <c r="Q756" s="21"/>
      <c r="R756" s="21"/>
      <c r="S756" s="22" t="n">
        <f aca="false">P756+(Q756*0.05)+(R756/240)</f>
        <v>50</v>
      </c>
      <c r="T756" s="22" t="n">
        <f aca="false">J756*O756</f>
        <v>50</v>
      </c>
      <c r="U756" s="22" t="n">
        <f aca="false">S756-T756</f>
        <v>0</v>
      </c>
      <c r="V756" s="23"/>
    </row>
    <row r="757" customFormat="false" ht="13.8" hidden="false" customHeight="false" outlineLevel="0" collapsed="false">
      <c r="A757" s="13" t="n">
        <v>756</v>
      </c>
      <c r="B757" s="12" t="s">
        <v>22</v>
      </c>
      <c r="C757" s="13" t="s">
        <v>23</v>
      </c>
      <c r="D757" s="12" t="n">
        <v>34</v>
      </c>
      <c r="E757" s="14" t="n">
        <v>1749</v>
      </c>
      <c r="F757" s="14" t="s">
        <v>40</v>
      </c>
      <c r="G757" s="15" t="s">
        <v>443</v>
      </c>
      <c r="H757" s="15" t="s">
        <v>26</v>
      </c>
      <c r="I757" s="16" t="s">
        <v>29</v>
      </c>
      <c r="J757" s="17" t="n">
        <v>9</v>
      </c>
      <c r="K757" s="18" t="s">
        <v>268</v>
      </c>
      <c r="L757" s="17" t="n">
        <v>30</v>
      </c>
      <c r="M757" s="17"/>
      <c r="N757" s="19"/>
      <c r="O757" s="20" t="n">
        <f aca="false">L757+(0.05*M757)+(N757/240)</f>
        <v>30</v>
      </c>
      <c r="P757" s="21" t="n">
        <v>270</v>
      </c>
      <c r="Q757" s="21"/>
      <c r="R757" s="21"/>
      <c r="S757" s="22" t="n">
        <f aca="false">P757+(Q757*0.05)+(R757/240)</f>
        <v>270</v>
      </c>
      <c r="T757" s="22" t="n">
        <f aca="false">J757*O757</f>
        <v>270</v>
      </c>
      <c r="U757" s="22" t="n">
        <f aca="false">S757-T757</f>
        <v>0</v>
      </c>
      <c r="V757" s="23"/>
    </row>
    <row r="758" customFormat="false" ht="13.8" hidden="false" customHeight="false" outlineLevel="0" collapsed="false">
      <c r="A758" s="13" t="n">
        <v>757</v>
      </c>
      <c r="B758" s="12" t="s">
        <v>22</v>
      </c>
      <c r="C758" s="13" t="s">
        <v>23</v>
      </c>
      <c r="D758" s="12" t="n">
        <v>34</v>
      </c>
      <c r="E758" s="14" t="n">
        <v>1749</v>
      </c>
      <c r="F758" s="14" t="s">
        <v>40</v>
      </c>
      <c r="G758" s="15" t="s">
        <v>444</v>
      </c>
      <c r="H758" s="15" t="s">
        <v>26</v>
      </c>
      <c r="I758" s="16" t="s">
        <v>29</v>
      </c>
      <c r="J758" s="17" t="n">
        <v>95</v>
      </c>
      <c r="K758" s="18" t="s">
        <v>28</v>
      </c>
      <c r="L758" s="17"/>
      <c r="M758" s="17" t="n">
        <v>16</v>
      </c>
      <c r="N758" s="19"/>
      <c r="O758" s="20" t="n">
        <f aca="false">L758+(0.05*M758)+(N758/240)</f>
        <v>0.8</v>
      </c>
      <c r="P758" s="21" t="n">
        <v>76</v>
      </c>
      <c r="Q758" s="21"/>
      <c r="R758" s="21"/>
      <c r="S758" s="22" t="n">
        <f aca="false">P758+(Q758*0.05)+(R758/240)</f>
        <v>76</v>
      </c>
      <c r="T758" s="22" t="n">
        <f aca="false">J758*O758</f>
        <v>76</v>
      </c>
      <c r="U758" s="22" t="n">
        <f aca="false">S758-T758</f>
        <v>0</v>
      </c>
      <c r="V758" s="23"/>
    </row>
    <row r="759" customFormat="false" ht="13.8" hidden="false" customHeight="false" outlineLevel="0" collapsed="false">
      <c r="A759" s="13" t="n">
        <v>758</v>
      </c>
      <c r="B759" s="12" t="s">
        <v>22</v>
      </c>
      <c r="C759" s="13" t="s">
        <v>23</v>
      </c>
      <c r="D759" s="12" t="n">
        <v>34</v>
      </c>
      <c r="E759" s="14" t="n">
        <v>1749</v>
      </c>
      <c r="F759" s="14" t="s">
        <v>40</v>
      </c>
      <c r="G759" s="15" t="s">
        <v>440</v>
      </c>
      <c r="H759" s="15" t="s">
        <v>26</v>
      </c>
      <c r="I759" s="16" t="s">
        <v>29</v>
      </c>
      <c r="J759" s="17" t="n">
        <v>3</v>
      </c>
      <c r="K759" s="18" t="s">
        <v>148</v>
      </c>
      <c r="L759" s="17" t="n">
        <v>40</v>
      </c>
      <c r="M759" s="17"/>
      <c r="N759" s="19"/>
      <c r="O759" s="20" t="n">
        <f aca="false">L759+(0.05*M759)+(N759/240)</f>
        <v>40</v>
      </c>
      <c r="P759" s="21" t="n">
        <v>120</v>
      </c>
      <c r="Q759" s="21"/>
      <c r="R759" s="21"/>
      <c r="S759" s="22" t="n">
        <f aca="false">P759+(Q759*0.05)+(R759/240)</f>
        <v>120</v>
      </c>
      <c r="T759" s="22" t="n">
        <f aca="false">J759*O759</f>
        <v>120</v>
      </c>
      <c r="U759" s="22" t="n">
        <f aca="false">S759-T759</f>
        <v>0</v>
      </c>
      <c r="V759" s="23"/>
    </row>
    <row r="760" customFormat="false" ht="14.2" hidden="false" customHeight="false" outlineLevel="0" collapsed="false">
      <c r="A760" s="13" t="n">
        <v>759</v>
      </c>
      <c r="B760" s="12" t="s">
        <v>22</v>
      </c>
      <c r="C760" s="13" t="s">
        <v>23</v>
      </c>
      <c r="D760" s="12" t="n">
        <v>34</v>
      </c>
      <c r="E760" s="14" t="n">
        <v>1749</v>
      </c>
      <c r="F760" s="14" t="s">
        <v>40</v>
      </c>
      <c r="G760" s="15" t="s">
        <v>445</v>
      </c>
      <c r="H760" s="15" t="s">
        <v>26</v>
      </c>
      <c r="I760" s="16" t="s">
        <v>29</v>
      </c>
      <c r="J760" s="17" t="n">
        <v>45232</v>
      </c>
      <c r="K760" s="18" t="s">
        <v>28</v>
      </c>
      <c r="L760" s="17"/>
      <c r="M760" s="17" t="n">
        <v>0.3</v>
      </c>
      <c r="N760" s="19"/>
      <c r="O760" s="20" t="n">
        <f aca="false">L760+(0.05*M760)+(N760/240)</f>
        <v>0.015</v>
      </c>
      <c r="P760" s="21" t="n">
        <v>678</v>
      </c>
      <c r="Q760" s="21" t="n">
        <v>8</v>
      </c>
      <c r="R760" s="21"/>
      <c r="S760" s="22" t="n">
        <f aca="false">P760+(Q760*0.05)+(R760/240)</f>
        <v>678.4</v>
      </c>
      <c r="T760" s="22" t="n">
        <f aca="false">J760*O760</f>
        <v>678.48</v>
      </c>
      <c r="U760" s="22" t="n">
        <f aca="false">S760-T760</f>
        <v>-0.0800000000001546</v>
      </c>
      <c r="V760" s="23" t="s">
        <v>153</v>
      </c>
    </row>
    <row r="761" customFormat="false" ht="14.2" hidden="false" customHeight="false" outlineLevel="0" collapsed="false">
      <c r="A761" s="13" t="n">
        <v>760</v>
      </c>
      <c r="B761" s="12" t="s">
        <v>22</v>
      </c>
      <c r="C761" s="13" t="s">
        <v>23</v>
      </c>
      <c r="D761" s="12" t="n">
        <v>34</v>
      </c>
      <c r="E761" s="14" t="n">
        <v>1749</v>
      </c>
      <c r="F761" s="14" t="s">
        <v>40</v>
      </c>
      <c r="G761" s="15" t="s">
        <v>445</v>
      </c>
      <c r="H761" s="15" t="s">
        <v>26</v>
      </c>
      <c r="I761" s="16" t="s">
        <v>30</v>
      </c>
      <c r="J761" s="17" t="n">
        <v>8075</v>
      </c>
      <c r="K761" s="18" t="s">
        <v>28</v>
      </c>
      <c r="L761" s="17"/>
      <c r="M761" s="17" t="n">
        <v>0.3</v>
      </c>
      <c r="N761" s="19"/>
      <c r="O761" s="20" t="n">
        <f aca="false">L761+(0.05*M761)+(N761/240)</f>
        <v>0.015</v>
      </c>
      <c r="P761" s="21" t="n">
        <v>121</v>
      </c>
      <c r="Q761" s="21" t="n">
        <v>2</v>
      </c>
      <c r="R761" s="21"/>
      <c r="S761" s="22" t="n">
        <f aca="false">P761+(Q761*0.05)+(R761/240)</f>
        <v>121.1</v>
      </c>
      <c r="T761" s="22" t="n">
        <f aca="false">J761*O761</f>
        <v>121.125</v>
      </c>
      <c r="U761" s="22" t="n">
        <f aca="false">S761-T761</f>
        <v>-0.0250000000000341</v>
      </c>
      <c r="V761" s="23" t="s">
        <v>153</v>
      </c>
    </row>
    <row r="762" customFormat="false" ht="13.8" hidden="false" customHeight="false" outlineLevel="0" collapsed="false">
      <c r="A762" s="13" t="n">
        <v>761</v>
      </c>
      <c r="B762" s="12" t="s">
        <v>22</v>
      </c>
      <c r="C762" s="13" t="s">
        <v>23</v>
      </c>
      <c r="D762" s="12" t="n">
        <v>34</v>
      </c>
      <c r="E762" s="14" t="n">
        <v>1749</v>
      </c>
      <c r="F762" s="14" t="s">
        <v>40</v>
      </c>
      <c r="G762" s="15" t="s">
        <v>446</v>
      </c>
      <c r="H762" s="15" t="s">
        <v>26</v>
      </c>
      <c r="I762" s="16" t="s">
        <v>29</v>
      </c>
      <c r="J762" s="17" t="n">
        <v>10096</v>
      </c>
      <c r="K762" s="18" t="s">
        <v>447</v>
      </c>
      <c r="L762" s="17"/>
      <c r="M762" s="17" t="n">
        <v>3</v>
      </c>
      <c r="N762" s="19"/>
      <c r="O762" s="20" t="n">
        <f aca="false">L762+(0.05*M762)+(N762/240)</f>
        <v>0.15</v>
      </c>
      <c r="P762" s="21" t="n">
        <v>1514</v>
      </c>
      <c r="Q762" s="21" t="n">
        <v>8</v>
      </c>
      <c r="R762" s="21"/>
      <c r="S762" s="22" t="n">
        <f aca="false">P762+(Q762*0.05)+(R762/240)</f>
        <v>1514.4</v>
      </c>
      <c r="T762" s="22" t="n">
        <f aca="false">J762*O762</f>
        <v>1514.4</v>
      </c>
      <c r="U762" s="22" t="n">
        <f aca="false">S762-T762</f>
        <v>0</v>
      </c>
      <c r="V762" s="23"/>
    </row>
    <row r="763" customFormat="false" ht="13.8" hidden="false" customHeight="false" outlineLevel="0" collapsed="false">
      <c r="A763" s="13" t="n">
        <v>762</v>
      </c>
      <c r="B763" s="12" t="s">
        <v>22</v>
      </c>
      <c r="C763" s="13" t="s">
        <v>23</v>
      </c>
      <c r="D763" s="12" t="n">
        <v>34</v>
      </c>
      <c r="E763" s="14" t="n">
        <v>1749</v>
      </c>
      <c r="F763" s="14" t="s">
        <v>40</v>
      </c>
      <c r="G763" s="15" t="s">
        <v>448</v>
      </c>
      <c r="H763" s="15" t="s">
        <v>26</v>
      </c>
      <c r="I763" s="16" t="s">
        <v>29</v>
      </c>
      <c r="J763" s="17" t="n">
        <v>1</v>
      </c>
      <c r="K763" s="18" t="s">
        <v>46</v>
      </c>
      <c r="L763" s="17" t="n">
        <v>200</v>
      </c>
      <c r="M763" s="17"/>
      <c r="N763" s="19"/>
      <c r="O763" s="20" t="n">
        <f aca="false">L763+(0.05*M763)+(N763/240)</f>
        <v>200</v>
      </c>
      <c r="P763" s="21" t="n">
        <v>200</v>
      </c>
      <c r="Q763" s="21"/>
      <c r="R763" s="21"/>
      <c r="S763" s="22" t="n">
        <f aca="false">P763+(Q763*0.05)+(R763/240)</f>
        <v>200</v>
      </c>
      <c r="T763" s="22" t="n">
        <f aca="false">J763*O763</f>
        <v>200</v>
      </c>
      <c r="U763" s="22" t="n">
        <f aca="false">S763-T763</f>
        <v>0</v>
      </c>
      <c r="V763" s="23"/>
    </row>
    <row r="764" customFormat="false" ht="13.8" hidden="false" customHeight="false" outlineLevel="0" collapsed="false">
      <c r="A764" s="13" t="n">
        <v>763</v>
      </c>
      <c r="B764" s="12" t="s">
        <v>22</v>
      </c>
      <c r="C764" s="13" t="s">
        <v>23</v>
      </c>
      <c r="D764" s="12" t="n">
        <v>34</v>
      </c>
      <c r="E764" s="14" t="n">
        <v>1749</v>
      </c>
      <c r="F764" s="14" t="s">
        <v>40</v>
      </c>
      <c r="G764" s="15" t="s">
        <v>449</v>
      </c>
      <c r="H764" s="15" t="s">
        <v>26</v>
      </c>
      <c r="I764" s="16" t="s">
        <v>27</v>
      </c>
      <c r="J764" s="17" t="n">
        <v>265</v>
      </c>
      <c r="K764" s="18" t="s">
        <v>28</v>
      </c>
      <c r="L764" s="17"/>
      <c r="M764" s="17" t="n">
        <v>8</v>
      </c>
      <c r="N764" s="19"/>
      <c r="O764" s="20" t="n">
        <f aca="false">L764+(0.05*M764)+(N764/240)</f>
        <v>0.4</v>
      </c>
      <c r="P764" s="21" t="n">
        <v>106</v>
      </c>
      <c r="Q764" s="21"/>
      <c r="R764" s="21"/>
      <c r="S764" s="22" t="n">
        <f aca="false">P764+(Q764*0.05)+(R764/240)</f>
        <v>106</v>
      </c>
      <c r="T764" s="22" t="n">
        <f aca="false">J764*O764</f>
        <v>106</v>
      </c>
      <c r="U764" s="22" t="n">
        <f aca="false">S764-T764</f>
        <v>0</v>
      </c>
      <c r="V764" s="23"/>
    </row>
    <row r="765" customFormat="false" ht="13.8" hidden="false" customHeight="false" outlineLevel="0" collapsed="false">
      <c r="A765" s="13" t="n">
        <v>764</v>
      </c>
      <c r="B765" s="12" t="s">
        <v>22</v>
      </c>
      <c r="C765" s="13" t="s">
        <v>23</v>
      </c>
      <c r="D765" s="12" t="n">
        <v>35</v>
      </c>
      <c r="E765" s="14" t="n">
        <v>1749</v>
      </c>
      <c r="F765" s="14" t="s">
        <v>24</v>
      </c>
      <c r="G765" s="15" t="s">
        <v>450</v>
      </c>
      <c r="H765" s="15" t="s">
        <v>26</v>
      </c>
      <c r="I765" s="16" t="s">
        <v>29</v>
      </c>
      <c r="J765" s="17" t="n">
        <v>1756.5</v>
      </c>
      <c r="K765" s="18" t="s">
        <v>28</v>
      </c>
      <c r="L765" s="17" t="n">
        <v>10</v>
      </c>
      <c r="M765" s="17"/>
      <c r="N765" s="19"/>
      <c r="O765" s="20" t="n">
        <f aca="false">L765+(0.05*M765)+(N765/240)</f>
        <v>10</v>
      </c>
      <c r="P765" s="21" t="n">
        <v>17565</v>
      </c>
      <c r="Q765" s="21"/>
      <c r="R765" s="21"/>
      <c r="S765" s="22" t="n">
        <f aca="false">P765+(Q765*0.05)+(R765/240)</f>
        <v>17565</v>
      </c>
      <c r="T765" s="22" t="n">
        <f aca="false">J765*O765</f>
        <v>17565</v>
      </c>
      <c r="U765" s="22" t="n">
        <f aca="false">S765-T765</f>
        <v>0</v>
      </c>
      <c r="V765" s="23"/>
    </row>
    <row r="766" customFormat="false" ht="13.8" hidden="false" customHeight="false" outlineLevel="0" collapsed="false">
      <c r="A766" s="13" t="n">
        <v>765</v>
      </c>
      <c r="B766" s="12" t="s">
        <v>22</v>
      </c>
      <c r="C766" s="13" t="s">
        <v>23</v>
      </c>
      <c r="D766" s="12" t="n">
        <v>35</v>
      </c>
      <c r="E766" s="14" t="n">
        <v>1749</v>
      </c>
      <c r="F766" s="14" t="s">
        <v>24</v>
      </c>
      <c r="G766" s="15" t="s">
        <v>451</v>
      </c>
      <c r="H766" s="15" t="s">
        <v>26</v>
      </c>
      <c r="I766" s="16" t="s">
        <v>30</v>
      </c>
      <c r="J766" s="17" t="n">
        <v>6300</v>
      </c>
      <c r="K766" s="18" t="s">
        <v>28</v>
      </c>
      <c r="L766" s="17"/>
      <c r="M766" s="17" t="n">
        <v>4</v>
      </c>
      <c r="N766" s="19"/>
      <c r="O766" s="20" t="n">
        <f aca="false">L766+(0.05*M766)+(N766/240)</f>
        <v>0.2</v>
      </c>
      <c r="P766" s="21" t="n">
        <v>1260</v>
      </c>
      <c r="Q766" s="21"/>
      <c r="R766" s="21"/>
      <c r="S766" s="22" t="n">
        <f aca="false">P766+(Q766*0.05)+(R766/240)</f>
        <v>1260</v>
      </c>
      <c r="T766" s="22" t="n">
        <f aca="false">J766*O766</f>
        <v>1260</v>
      </c>
      <c r="U766" s="22" t="n">
        <f aca="false">S766-T766</f>
        <v>0</v>
      </c>
      <c r="V766" s="23"/>
    </row>
    <row r="767" customFormat="false" ht="13.8" hidden="false" customHeight="false" outlineLevel="0" collapsed="false">
      <c r="A767" s="13" t="n">
        <v>766</v>
      </c>
      <c r="B767" s="12" t="s">
        <v>22</v>
      </c>
      <c r="C767" s="13" t="s">
        <v>23</v>
      </c>
      <c r="D767" s="12" t="n">
        <v>35</v>
      </c>
      <c r="E767" s="14" t="n">
        <v>1749</v>
      </c>
      <c r="F767" s="14" t="s">
        <v>24</v>
      </c>
      <c r="G767" s="15" t="s">
        <v>452</v>
      </c>
      <c r="H767" s="15" t="s">
        <v>26</v>
      </c>
      <c r="I767" s="16" t="s">
        <v>30</v>
      </c>
      <c r="J767" s="17" t="n">
        <v>450</v>
      </c>
      <c r="K767" s="18" t="s">
        <v>28</v>
      </c>
      <c r="L767" s="17"/>
      <c r="M767" s="17" t="n">
        <v>6</v>
      </c>
      <c r="N767" s="19"/>
      <c r="O767" s="20" t="n">
        <f aca="false">L767+(0.05*M767)+(N767/240)</f>
        <v>0.3</v>
      </c>
      <c r="P767" s="21" t="n">
        <v>135</v>
      </c>
      <c r="Q767" s="21"/>
      <c r="R767" s="21"/>
      <c r="S767" s="22" t="n">
        <f aca="false">P767+(Q767*0.05)+(R767/240)</f>
        <v>135</v>
      </c>
      <c r="T767" s="22" t="n">
        <f aca="false">J767*O767</f>
        <v>135</v>
      </c>
      <c r="U767" s="22" t="n">
        <f aca="false">S767-T767</f>
        <v>0</v>
      </c>
      <c r="V767" s="23"/>
    </row>
    <row r="768" customFormat="false" ht="13.8" hidden="false" customHeight="false" outlineLevel="0" collapsed="false">
      <c r="A768" s="13" t="n">
        <v>767</v>
      </c>
      <c r="B768" s="12" t="s">
        <v>22</v>
      </c>
      <c r="C768" s="13" t="s">
        <v>23</v>
      </c>
      <c r="D768" s="12" t="n">
        <v>35</v>
      </c>
      <c r="E768" s="14" t="n">
        <v>1749</v>
      </c>
      <c r="F768" s="14" t="s">
        <v>24</v>
      </c>
      <c r="G768" s="15" t="s">
        <v>453</v>
      </c>
      <c r="H768" s="15" t="s">
        <v>26</v>
      </c>
      <c r="I768" s="16" t="s">
        <v>29</v>
      </c>
      <c r="J768" s="17" t="n">
        <v>1</v>
      </c>
      <c r="K768" s="18" t="s">
        <v>46</v>
      </c>
      <c r="L768" s="17" t="n">
        <v>220</v>
      </c>
      <c r="M768" s="17"/>
      <c r="N768" s="19"/>
      <c r="O768" s="20" t="n">
        <f aca="false">L768+(0.05*M768)+(N768/240)</f>
        <v>220</v>
      </c>
      <c r="P768" s="21" t="n">
        <v>220</v>
      </c>
      <c r="Q768" s="21"/>
      <c r="R768" s="21"/>
      <c r="S768" s="22" t="n">
        <f aca="false">P768+(Q768*0.05)+(R768/240)</f>
        <v>220</v>
      </c>
      <c r="T768" s="22" t="n">
        <f aca="false">J768*O768</f>
        <v>220</v>
      </c>
      <c r="U768" s="22" t="n">
        <f aca="false">S768-T768</f>
        <v>0</v>
      </c>
      <c r="V768" s="23"/>
    </row>
    <row r="769" customFormat="false" ht="13.8" hidden="false" customHeight="false" outlineLevel="0" collapsed="false">
      <c r="A769" s="13" t="n">
        <v>768</v>
      </c>
      <c r="B769" s="12" t="s">
        <v>22</v>
      </c>
      <c r="C769" s="13" t="s">
        <v>23</v>
      </c>
      <c r="D769" s="12" t="n">
        <v>35</v>
      </c>
      <c r="E769" s="14" t="n">
        <v>1749</v>
      </c>
      <c r="F769" s="14" t="s">
        <v>24</v>
      </c>
      <c r="G769" s="15" t="s">
        <v>454</v>
      </c>
      <c r="H769" s="15" t="s">
        <v>26</v>
      </c>
      <c r="I769" s="16" t="s">
        <v>29</v>
      </c>
      <c r="J769" s="17" t="n">
        <v>87</v>
      </c>
      <c r="K769" s="18" t="s">
        <v>455</v>
      </c>
      <c r="L769" s="17"/>
      <c r="M769" s="17" t="n">
        <v>15</v>
      </c>
      <c r="N769" s="19"/>
      <c r="O769" s="20" t="n">
        <f aca="false">L769+(0.05*M769)+(N769/240)</f>
        <v>0.75</v>
      </c>
      <c r="P769" s="21" t="n">
        <v>65</v>
      </c>
      <c r="Q769" s="21" t="n">
        <v>5</v>
      </c>
      <c r="R769" s="21"/>
      <c r="S769" s="22" t="n">
        <f aca="false">P769+(Q769*0.05)+(R769/240)</f>
        <v>65.25</v>
      </c>
      <c r="T769" s="22" t="n">
        <f aca="false">J769*O769</f>
        <v>65.25</v>
      </c>
      <c r="U769" s="22" t="n">
        <f aca="false">S769-T769</f>
        <v>0</v>
      </c>
      <c r="V769" s="23"/>
    </row>
    <row r="770" customFormat="false" ht="13.8" hidden="false" customHeight="false" outlineLevel="0" collapsed="false">
      <c r="A770" s="13" t="n">
        <v>769</v>
      </c>
      <c r="B770" s="12" t="s">
        <v>22</v>
      </c>
      <c r="C770" s="13" t="s">
        <v>23</v>
      </c>
      <c r="D770" s="12" t="n">
        <v>35</v>
      </c>
      <c r="E770" s="14" t="n">
        <v>1749</v>
      </c>
      <c r="F770" s="14" t="s">
        <v>40</v>
      </c>
      <c r="G770" s="15" t="s">
        <v>456</v>
      </c>
      <c r="H770" s="15" t="s">
        <v>26</v>
      </c>
      <c r="I770" s="16" t="s">
        <v>30</v>
      </c>
      <c r="J770" s="17" t="n">
        <v>6</v>
      </c>
      <c r="K770" s="18" t="s">
        <v>128</v>
      </c>
      <c r="L770" s="17" t="n">
        <v>11</v>
      </c>
      <c r="M770" s="17" t="n">
        <v>5</v>
      </c>
      <c r="N770" s="19"/>
      <c r="O770" s="20" t="n">
        <f aca="false">L770+(0.05*M770)+(N770/240)</f>
        <v>11.25</v>
      </c>
      <c r="P770" s="21" t="n">
        <v>67</v>
      </c>
      <c r="Q770" s="21" t="n">
        <v>10</v>
      </c>
      <c r="R770" s="21"/>
      <c r="S770" s="22" t="n">
        <f aca="false">P770+(Q770*0.05)+(R770/240)</f>
        <v>67.5</v>
      </c>
      <c r="T770" s="22" t="n">
        <f aca="false">J770*O770</f>
        <v>67.5</v>
      </c>
      <c r="U770" s="22" t="n">
        <f aca="false">S770-T770</f>
        <v>0</v>
      </c>
      <c r="V770" s="23"/>
    </row>
    <row r="771" customFormat="false" ht="13.8" hidden="false" customHeight="false" outlineLevel="0" collapsed="false">
      <c r="A771" s="13" t="n">
        <v>770</v>
      </c>
      <c r="B771" s="12" t="s">
        <v>22</v>
      </c>
      <c r="C771" s="13" t="s">
        <v>23</v>
      </c>
      <c r="D771" s="12" t="n">
        <v>35</v>
      </c>
      <c r="E771" s="14" t="n">
        <v>1749</v>
      </c>
      <c r="F771" s="14" t="s">
        <v>40</v>
      </c>
      <c r="G771" s="15" t="s">
        <v>457</v>
      </c>
      <c r="H771" s="15" t="s">
        <v>26</v>
      </c>
      <c r="I771" s="16" t="s">
        <v>27</v>
      </c>
      <c r="J771" s="17" t="n">
        <v>500</v>
      </c>
      <c r="K771" s="18" t="s">
        <v>35</v>
      </c>
      <c r="L771" s="17"/>
      <c r="M771" s="17"/>
      <c r="N771" s="19" t="n">
        <v>18</v>
      </c>
      <c r="O771" s="20" t="n">
        <f aca="false">L771+(0.05*M771)+(N771/240)</f>
        <v>0.075</v>
      </c>
      <c r="P771" s="21" t="n">
        <v>37</v>
      </c>
      <c r="Q771" s="21" t="n">
        <v>10</v>
      </c>
      <c r="R771" s="21"/>
      <c r="S771" s="22" t="n">
        <f aca="false">P771+(Q771*0.05)+(R771/240)</f>
        <v>37.5</v>
      </c>
      <c r="T771" s="22" t="n">
        <f aca="false">J771*O771</f>
        <v>37.5</v>
      </c>
      <c r="U771" s="22" t="n">
        <f aca="false">S771-T771</f>
        <v>0</v>
      </c>
      <c r="V771" s="23"/>
    </row>
    <row r="772" customFormat="false" ht="13.8" hidden="false" customHeight="false" outlineLevel="0" collapsed="false">
      <c r="A772" s="13" t="n">
        <v>771</v>
      </c>
      <c r="B772" s="12" t="s">
        <v>22</v>
      </c>
      <c r="C772" s="13" t="s">
        <v>23</v>
      </c>
      <c r="D772" s="12" t="n">
        <v>35</v>
      </c>
      <c r="E772" s="14" t="n">
        <v>1749</v>
      </c>
      <c r="F772" s="14" t="s">
        <v>40</v>
      </c>
      <c r="G772" s="15" t="s">
        <v>457</v>
      </c>
      <c r="H772" s="15" t="s">
        <v>26</v>
      </c>
      <c r="I772" s="16" t="s">
        <v>29</v>
      </c>
      <c r="J772" s="17" t="n">
        <v>2300</v>
      </c>
      <c r="K772" s="18" t="s">
        <v>28</v>
      </c>
      <c r="L772" s="17"/>
      <c r="M772" s="17"/>
      <c r="N772" s="19" t="n">
        <v>18</v>
      </c>
      <c r="O772" s="20" t="n">
        <f aca="false">L772+(0.05*M772)+(N772/240)</f>
        <v>0.075</v>
      </c>
      <c r="P772" s="21" t="n">
        <v>172</v>
      </c>
      <c r="Q772" s="21" t="n">
        <v>10</v>
      </c>
      <c r="R772" s="21"/>
      <c r="S772" s="22" t="n">
        <f aca="false">P772+(Q772*0.05)+(R772/240)</f>
        <v>172.5</v>
      </c>
      <c r="T772" s="22" t="n">
        <f aca="false">J772*O772</f>
        <v>172.5</v>
      </c>
      <c r="U772" s="22" t="n">
        <f aca="false">S772-T772</f>
        <v>0</v>
      </c>
      <c r="V772" s="23"/>
    </row>
    <row r="773" customFormat="false" ht="13.8" hidden="false" customHeight="false" outlineLevel="0" collapsed="false">
      <c r="A773" s="13" t="n">
        <v>772</v>
      </c>
      <c r="B773" s="12" t="s">
        <v>22</v>
      </c>
      <c r="C773" s="13" t="s">
        <v>23</v>
      </c>
      <c r="D773" s="12" t="n">
        <v>35</v>
      </c>
      <c r="E773" s="14" t="n">
        <v>1749</v>
      </c>
      <c r="F773" s="14" t="s">
        <v>40</v>
      </c>
      <c r="G773" s="15" t="s">
        <v>457</v>
      </c>
      <c r="H773" s="15" t="s">
        <v>26</v>
      </c>
      <c r="I773" s="16" t="s">
        <v>32</v>
      </c>
      <c r="J773" s="17" t="n">
        <v>200</v>
      </c>
      <c r="K773" s="18" t="s">
        <v>28</v>
      </c>
      <c r="L773" s="17"/>
      <c r="M773" s="17"/>
      <c r="N773" s="19" t="n">
        <v>18</v>
      </c>
      <c r="O773" s="20" t="n">
        <f aca="false">L773+(0.05*M773)+(N773/240)</f>
        <v>0.075</v>
      </c>
      <c r="P773" s="21" t="n">
        <v>15</v>
      </c>
      <c r="Q773" s="21"/>
      <c r="R773" s="21"/>
      <c r="S773" s="22" t="n">
        <f aca="false">P773+(Q773*0.05)+(R773/240)</f>
        <v>15</v>
      </c>
      <c r="T773" s="22" t="n">
        <f aca="false">J773*O773</f>
        <v>15</v>
      </c>
      <c r="U773" s="22" t="n">
        <f aca="false">S773-T773</f>
        <v>0</v>
      </c>
      <c r="V773" s="23"/>
    </row>
    <row r="774" customFormat="false" ht="13.8" hidden="false" customHeight="false" outlineLevel="0" collapsed="false">
      <c r="A774" s="13" t="n">
        <v>773</v>
      </c>
      <c r="B774" s="12" t="s">
        <v>22</v>
      </c>
      <c r="C774" s="13" t="s">
        <v>23</v>
      </c>
      <c r="D774" s="12" t="n">
        <v>35</v>
      </c>
      <c r="E774" s="14" t="n">
        <v>1749</v>
      </c>
      <c r="F774" s="14" t="s">
        <v>40</v>
      </c>
      <c r="G774" s="15" t="s">
        <v>457</v>
      </c>
      <c r="H774" s="15" t="s">
        <v>26</v>
      </c>
      <c r="I774" s="16" t="s">
        <v>50</v>
      </c>
      <c r="J774" s="17" t="n">
        <v>880</v>
      </c>
      <c r="K774" s="18" t="s">
        <v>28</v>
      </c>
      <c r="L774" s="17"/>
      <c r="M774" s="17" t="n">
        <v>4</v>
      </c>
      <c r="N774" s="19"/>
      <c r="O774" s="20" t="n">
        <f aca="false">L774+(0.05*M774)+(N774/240)</f>
        <v>0.2</v>
      </c>
      <c r="P774" s="21" t="n">
        <v>176</v>
      </c>
      <c r="Q774" s="21"/>
      <c r="R774" s="21"/>
      <c r="S774" s="22" t="n">
        <f aca="false">P774+(Q774*0.05)+(R774/240)</f>
        <v>176</v>
      </c>
      <c r="T774" s="22" t="n">
        <f aca="false">J774*O774</f>
        <v>176</v>
      </c>
      <c r="U774" s="22" t="n">
        <f aca="false">S774-T774</f>
        <v>0</v>
      </c>
      <c r="V774" s="23"/>
    </row>
    <row r="775" customFormat="false" ht="13.8" hidden="false" customHeight="false" outlineLevel="0" collapsed="false">
      <c r="A775" s="13" t="n">
        <v>774</v>
      </c>
      <c r="B775" s="12" t="s">
        <v>22</v>
      </c>
      <c r="C775" s="13" t="s">
        <v>23</v>
      </c>
      <c r="D775" s="12" t="n">
        <v>35</v>
      </c>
      <c r="E775" s="14" t="n">
        <v>1749</v>
      </c>
      <c r="F775" s="14" t="s">
        <v>40</v>
      </c>
      <c r="G775" s="15" t="s">
        <v>451</v>
      </c>
      <c r="H775" s="15" t="s">
        <v>26</v>
      </c>
      <c r="I775" s="16" t="s">
        <v>29</v>
      </c>
      <c r="J775" s="17" t="n">
        <v>350</v>
      </c>
      <c r="K775" s="18" t="s">
        <v>28</v>
      </c>
      <c r="L775" s="17"/>
      <c r="M775" s="17" t="n">
        <v>4</v>
      </c>
      <c r="N775" s="19"/>
      <c r="O775" s="20" t="n">
        <f aca="false">L775+(0.05*M775)+(N775/240)</f>
        <v>0.2</v>
      </c>
      <c r="P775" s="21" t="n">
        <v>70</v>
      </c>
      <c r="Q775" s="21"/>
      <c r="R775" s="21"/>
      <c r="S775" s="22" t="n">
        <f aca="false">P775+(Q775*0.05)+(R775/240)</f>
        <v>70</v>
      </c>
      <c r="T775" s="22" t="n">
        <f aca="false">J775*O775</f>
        <v>70</v>
      </c>
      <c r="U775" s="22" t="n">
        <f aca="false">S775-T775</f>
        <v>0</v>
      </c>
      <c r="V775" s="23"/>
    </row>
    <row r="776" customFormat="false" ht="13.8" hidden="false" customHeight="false" outlineLevel="0" collapsed="false">
      <c r="A776" s="13" t="n">
        <v>775</v>
      </c>
      <c r="B776" s="12" t="s">
        <v>22</v>
      </c>
      <c r="C776" s="13" t="s">
        <v>23</v>
      </c>
      <c r="D776" s="12" t="n">
        <v>35</v>
      </c>
      <c r="E776" s="14" t="n">
        <v>1749</v>
      </c>
      <c r="F776" s="14" t="s">
        <v>40</v>
      </c>
      <c r="G776" s="15" t="s">
        <v>452</v>
      </c>
      <c r="H776" s="15" t="s">
        <v>26</v>
      </c>
      <c r="I776" s="16" t="s">
        <v>29</v>
      </c>
      <c r="J776" s="17" t="n">
        <v>1</v>
      </c>
      <c r="K776" s="18" t="s">
        <v>46</v>
      </c>
      <c r="L776" s="17" t="n">
        <v>28</v>
      </c>
      <c r="M776" s="17" t="n">
        <v>10</v>
      </c>
      <c r="N776" s="19"/>
      <c r="O776" s="20" t="n">
        <f aca="false">L776+(0.05*M776)+(N776/240)</f>
        <v>28.5</v>
      </c>
      <c r="P776" s="21" t="n">
        <v>28</v>
      </c>
      <c r="Q776" s="21" t="n">
        <v>10</v>
      </c>
      <c r="R776" s="21"/>
      <c r="S776" s="22" t="n">
        <f aca="false">P776+(Q776*0.05)+(R776/240)</f>
        <v>28.5</v>
      </c>
      <c r="T776" s="22" t="n">
        <f aca="false">J776*O776</f>
        <v>28.5</v>
      </c>
      <c r="U776" s="22" t="n">
        <f aca="false">S776-T776</f>
        <v>0</v>
      </c>
      <c r="V776" s="23"/>
    </row>
    <row r="777" customFormat="false" ht="13.8" hidden="false" customHeight="false" outlineLevel="0" collapsed="false">
      <c r="A777" s="13" t="n">
        <v>776</v>
      </c>
      <c r="B777" s="12" t="s">
        <v>22</v>
      </c>
      <c r="C777" s="13" t="s">
        <v>23</v>
      </c>
      <c r="D777" s="12" t="n">
        <v>35</v>
      </c>
      <c r="E777" s="14" t="n">
        <v>1749</v>
      </c>
      <c r="F777" s="14" t="s">
        <v>40</v>
      </c>
      <c r="G777" s="15" t="s">
        <v>452</v>
      </c>
      <c r="H777" s="15" t="s">
        <v>26</v>
      </c>
      <c r="I777" s="16" t="s">
        <v>32</v>
      </c>
      <c r="J777" s="17" t="n">
        <v>160</v>
      </c>
      <c r="K777" s="18" t="s">
        <v>28</v>
      </c>
      <c r="L777" s="17"/>
      <c r="M777" s="17" t="n">
        <v>6</v>
      </c>
      <c r="N777" s="19"/>
      <c r="O777" s="20" t="n">
        <f aca="false">L777+(0.05*M777)+(N777/240)</f>
        <v>0.3</v>
      </c>
      <c r="P777" s="21" t="n">
        <v>48</v>
      </c>
      <c r="Q777" s="21"/>
      <c r="R777" s="21"/>
      <c r="S777" s="22" t="n">
        <f aca="false">P777+(Q777*0.05)+(R777/240)</f>
        <v>48</v>
      </c>
      <c r="T777" s="22" t="n">
        <f aca="false">J777*O777</f>
        <v>48</v>
      </c>
      <c r="U777" s="22" t="n">
        <f aca="false">S777-T777</f>
        <v>0</v>
      </c>
      <c r="V777" s="23"/>
    </row>
    <row r="778" customFormat="false" ht="13.8" hidden="false" customHeight="false" outlineLevel="0" collapsed="false">
      <c r="A778" s="13" t="n">
        <v>777</v>
      </c>
      <c r="B778" s="12" t="s">
        <v>22</v>
      </c>
      <c r="C778" s="13" t="s">
        <v>23</v>
      </c>
      <c r="D778" s="12" t="n">
        <v>35</v>
      </c>
      <c r="E778" s="14" t="n">
        <v>1749</v>
      </c>
      <c r="F778" s="14" t="s">
        <v>40</v>
      </c>
      <c r="G778" s="15" t="s">
        <v>458</v>
      </c>
      <c r="H778" s="15" t="s">
        <v>26</v>
      </c>
      <c r="I778" s="16" t="s">
        <v>29</v>
      </c>
      <c r="J778" s="17" t="n">
        <v>1</v>
      </c>
      <c r="K778" s="18" t="s">
        <v>46</v>
      </c>
      <c r="L778" s="17" t="n">
        <v>9597</v>
      </c>
      <c r="M778" s="17"/>
      <c r="N778" s="19"/>
      <c r="O778" s="20" t="n">
        <f aca="false">L778+(0.05*M778)+(N778/240)</f>
        <v>9597</v>
      </c>
      <c r="P778" s="21" t="n">
        <v>9597</v>
      </c>
      <c r="Q778" s="21"/>
      <c r="R778" s="21"/>
      <c r="S778" s="22" t="n">
        <f aca="false">P778+(Q778*0.05)+(R778/240)</f>
        <v>9597</v>
      </c>
      <c r="T778" s="22" t="n">
        <f aca="false">J778*O778</f>
        <v>9597</v>
      </c>
      <c r="U778" s="22" t="n">
        <f aca="false">S778-T778</f>
        <v>0</v>
      </c>
      <c r="V778" s="23"/>
    </row>
    <row r="779" customFormat="false" ht="13.8" hidden="false" customHeight="false" outlineLevel="0" collapsed="false">
      <c r="A779" s="13" t="n">
        <v>778</v>
      </c>
      <c r="B779" s="12" t="s">
        <v>22</v>
      </c>
      <c r="C779" s="13" t="s">
        <v>23</v>
      </c>
      <c r="D779" s="12" t="n">
        <v>35</v>
      </c>
      <c r="E779" s="14" t="n">
        <v>1749</v>
      </c>
      <c r="F779" s="14" t="s">
        <v>40</v>
      </c>
      <c r="G779" s="15" t="s">
        <v>459</v>
      </c>
      <c r="H779" s="15" t="s">
        <v>26</v>
      </c>
      <c r="I779" s="16" t="s">
        <v>29</v>
      </c>
      <c r="J779" s="17" t="n">
        <v>900</v>
      </c>
      <c r="K779" s="18" t="s">
        <v>28</v>
      </c>
      <c r="L779" s="17"/>
      <c r="M779" s="17" t="n">
        <v>30</v>
      </c>
      <c r="N779" s="19"/>
      <c r="O779" s="20" t="n">
        <f aca="false">L779+(0.05*M779)+(N779/240)</f>
        <v>1.5</v>
      </c>
      <c r="P779" s="21" t="n">
        <v>1350</v>
      </c>
      <c r="Q779" s="21"/>
      <c r="R779" s="21"/>
      <c r="S779" s="22" t="n">
        <f aca="false">P779+(Q779*0.05)+(R779/240)</f>
        <v>1350</v>
      </c>
      <c r="T779" s="22" t="n">
        <f aca="false">J779*O779</f>
        <v>1350</v>
      </c>
      <c r="U779" s="22" t="n">
        <f aca="false">S779-T779</f>
        <v>0</v>
      </c>
      <c r="V779" s="23"/>
    </row>
    <row r="780" customFormat="false" ht="13.8" hidden="false" customHeight="false" outlineLevel="0" collapsed="false">
      <c r="A780" s="13" t="n">
        <v>779</v>
      </c>
      <c r="B780" s="12" t="s">
        <v>22</v>
      </c>
      <c r="C780" s="13" t="s">
        <v>23</v>
      </c>
      <c r="D780" s="12" t="n">
        <v>35</v>
      </c>
      <c r="E780" s="14" t="n">
        <v>1749</v>
      </c>
      <c r="F780" s="14" t="s">
        <v>40</v>
      </c>
      <c r="G780" s="15" t="s">
        <v>454</v>
      </c>
      <c r="H780" s="15" t="s">
        <v>26</v>
      </c>
      <c r="I780" s="16" t="s">
        <v>29</v>
      </c>
      <c r="J780" s="17" t="n">
        <v>544</v>
      </c>
      <c r="K780" s="18" t="s">
        <v>455</v>
      </c>
      <c r="L780" s="17"/>
      <c r="M780" s="17" t="n">
        <v>15</v>
      </c>
      <c r="N780" s="19"/>
      <c r="O780" s="20" t="n">
        <f aca="false">L780+(0.05*M780)+(N780/240)</f>
        <v>0.75</v>
      </c>
      <c r="P780" s="21" t="n">
        <v>408</v>
      </c>
      <c r="Q780" s="21"/>
      <c r="R780" s="21"/>
      <c r="S780" s="22" t="n">
        <f aca="false">P780+(Q780*0.05)+(R780/240)</f>
        <v>408</v>
      </c>
      <c r="T780" s="22" t="n">
        <f aca="false">J780*O780</f>
        <v>408</v>
      </c>
      <c r="U780" s="22" t="n">
        <f aca="false">S780-T780</f>
        <v>0</v>
      </c>
      <c r="V780" s="23"/>
    </row>
    <row r="781" customFormat="false" ht="13.8" hidden="false" customHeight="false" outlineLevel="0" collapsed="false">
      <c r="A781" s="13" t="n">
        <v>780</v>
      </c>
      <c r="B781" s="12" t="s">
        <v>22</v>
      </c>
      <c r="C781" s="13" t="s">
        <v>23</v>
      </c>
      <c r="D781" s="12" t="n">
        <v>35</v>
      </c>
      <c r="E781" s="14" t="n">
        <v>1749</v>
      </c>
      <c r="F781" s="14" t="s">
        <v>40</v>
      </c>
      <c r="G781" s="15" t="s">
        <v>454</v>
      </c>
      <c r="H781" s="15" t="s">
        <v>26</v>
      </c>
      <c r="I781" s="16" t="s">
        <v>30</v>
      </c>
      <c r="J781" s="17" t="n">
        <v>600</v>
      </c>
      <c r="K781" s="18" t="s">
        <v>455</v>
      </c>
      <c r="L781" s="17"/>
      <c r="M781" s="17" t="n">
        <v>15</v>
      </c>
      <c r="N781" s="19"/>
      <c r="O781" s="20" t="n">
        <f aca="false">L781+(0.05*M781)+(N781/240)</f>
        <v>0.75</v>
      </c>
      <c r="P781" s="21" t="n">
        <v>450</v>
      </c>
      <c r="Q781" s="21"/>
      <c r="R781" s="21"/>
      <c r="S781" s="22" t="n">
        <f aca="false">P781+(Q781*0.05)+(R781/240)</f>
        <v>450</v>
      </c>
      <c r="T781" s="22" t="n">
        <f aca="false">J781*O781</f>
        <v>450</v>
      </c>
      <c r="U781" s="22" t="n">
        <f aca="false">S781-T781</f>
        <v>0</v>
      </c>
      <c r="V781" s="23"/>
    </row>
    <row r="782" customFormat="false" ht="13.8" hidden="false" customHeight="false" outlineLevel="0" collapsed="false">
      <c r="A782" s="13" t="n">
        <v>781</v>
      </c>
      <c r="B782" s="12" t="s">
        <v>22</v>
      </c>
      <c r="C782" s="13" t="s">
        <v>23</v>
      </c>
      <c r="D782" s="12" t="n">
        <v>36</v>
      </c>
      <c r="E782" s="14" t="n">
        <v>1749</v>
      </c>
      <c r="F782" s="14" t="s">
        <v>24</v>
      </c>
      <c r="G782" s="15" t="s">
        <v>460</v>
      </c>
      <c r="H782" s="15" t="s">
        <v>26</v>
      </c>
      <c r="I782" s="16" t="s">
        <v>29</v>
      </c>
      <c r="J782" s="17" t="n">
        <v>8</v>
      </c>
      <c r="K782" s="18" t="s">
        <v>83</v>
      </c>
      <c r="L782" s="17" t="n">
        <v>25</v>
      </c>
      <c r="M782" s="17"/>
      <c r="N782" s="19"/>
      <c r="O782" s="20" t="n">
        <f aca="false">L782+(0.05*M782)+(N782/240)</f>
        <v>25</v>
      </c>
      <c r="P782" s="21" t="n">
        <v>200</v>
      </c>
      <c r="Q782" s="21"/>
      <c r="R782" s="21"/>
      <c r="S782" s="22" t="n">
        <f aca="false">P782+(Q782*0.05)+(R782/240)</f>
        <v>200</v>
      </c>
      <c r="T782" s="22" t="n">
        <f aca="false">J782*O782</f>
        <v>200</v>
      </c>
      <c r="U782" s="22" t="n">
        <f aca="false">S782-T782</f>
        <v>0</v>
      </c>
      <c r="V782" s="23"/>
    </row>
    <row r="783" customFormat="false" ht="13.8" hidden="false" customHeight="false" outlineLevel="0" collapsed="false">
      <c r="A783" s="13" t="n">
        <v>782</v>
      </c>
      <c r="B783" s="12" t="s">
        <v>22</v>
      </c>
      <c r="C783" s="13" t="s">
        <v>23</v>
      </c>
      <c r="D783" s="12" t="n">
        <v>36</v>
      </c>
      <c r="E783" s="14" t="n">
        <v>1749</v>
      </c>
      <c r="F783" s="14" t="s">
        <v>24</v>
      </c>
      <c r="G783" s="15" t="s">
        <v>461</v>
      </c>
      <c r="H783" s="15" t="s">
        <v>26</v>
      </c>
      <c r="I783" s="16" t="s">
        <v>29</v>
      </c>
      <c r="J783" s="17" t="n">
        <v>257</v>
      </c>
      <c r="K783" s="18" t="s">
        <v>28</v>
      </c>
      <c r="L783" s="17"/>
      <c r="M783" s="17" t="n">
        <v>15</v>
      </c>
      <c r="N783" s="19"/>
      <c r="O783" s="20" t="n">
        <f aca="false">L783+(0.05*M783)+(N783/240)</f>
        <v>0.75</v>
      </c>
      <c r="P783" s="21" t="n">
        <v>192</v>
      </c>
      <c r="Q783" s="21" t="n">
        <v>15</v>
      </c>
      <c r="R783" s="21"/>
      <c r="S783" s="22" t="n">
        <f aca="false">P783+(Q783*0.05)+(R783/240)</f>
        <v>192.75</v>
      </c>
      <c r="T783" s="22" t="n">
        <f aca="false">J783*O783</f>
        <v>192.75</v>
      </c>
      <c r="U783" s="22" t="n">
        <f aca="false">S783-T783</f>
        <v>0</v>
      </c>
      <c r="V783" s="23"/>
    </row>
    <row r="784" customFormat="false" ht="13.8" hidden="false" customHeight="false" outlineLevel="0" collapsed="false">
      <c r="A784" s="13" t="n">
        <v>783</v>
      </c>
      <c r="B784" s="12" t="s">
        <v>22</v>
      </c>
      <c r="C784" s="13" t="s">
        <v>23</v>
      </c>
      <c r="D784" s="12" t="n">
        <v>36</v>
      </c>
      <c r="E784" s="14" t="n">
        <v>1749</v>
      </c>
      <c r="F784" s="14" t="s">
        <v>24</v>
      </c>
      <c r="G784" s="15" t="s">
        <v>462</v>
      </c>
      <c r="H784" s="15" t="s">
        <v>26</v>
      </c>
      <c r="I784" s="16" t="s">
        <v>29</v>
      </c>
      <c r="J784" s="17" t="n">
        <v>1738</v>
      </c>
      <c r="K784" s="18" t="s">
        <v>35</v>
      </c>
      <c r="L784" s="17"/>
      <c r="M784" s="17" t="n">
        <v>1</v>
      </c>
      <c r="N784" s="19" t="n">
        <v>6</v>
      </c>
      <c r="O784" s="20" t="n">
        <f aca="false">L784+(0.05*M784)+(N784/240)</f>
        <v>0.075</v>
      </c>
      <c r="P784" s="21" t="n">
        <v>130</v>
      </c>
      <c r="Q784" s="21" t="n">
        <v>7</v>
      </c>
      <c r="R784" s="21"/>
      <c r="S784" s="22" t="n">
        <f aca="false">P784+(Q784*0.05)+(R784/240)</f>
        <v>130.35</v>
      </c>
      <c r="T784" s="22" t="n">
        <f aca="false">J784*O784</f>
        <v>130.35</v>
      </c>
      <c r="U784" s="22" t="n">
        <f aca="false">S784-T784</f>
        <v>0</v>
      </c>
      <c r="V784" s="23"/>
    </row>
    <row r="785" customFormat="false" ht="13.8" hidden="false" customHeight="false" outlineLevel="0" collapsed="false">
      <c r="A785" s="13" t="n">
        <v>784</v>
      </c>
      <c r="B785" s="12" t="s">
        <v>22</v>
      </c>
      <c r="C785" s="13" t="s">
        <v>23</v>
      </c>
      <c r="D785" s="12" t="n">
        <v>36</v>
      </c>
      <c r="E785" s="14" t="n">
        <v>1749</v>
      </c>
      <c r="F785" s="14" t="s">
        <v>24</v>
      </c>
      <c r="G785" s="15" t="s">
        <v>463</v>
      </c>
      <c r="H785" s="15" t="s">
        <v>26</v>
      </c>
      <c r="I785" s="16" t="s">
        <v>29</v>
      </c>
      <c r="J785" s="17" t="n">
        <v>173</v>
      </c>
      <c r="K785" s="18" t="s">
        <v>61</v>
      </c>
      <c r="L785" s="17" t="n">
        <v>4</v>
      </c>
      <c r="M785" s="17" t="n">
        <v>10</v>
      </c>
      <c r="N785" s="19"/>
      <c r="O785" s="20" t="n">
        <f aca="false">L785+(0.05*M785)+(N785/240)</f>
        <v>4.5</v>
      </c>
      <c r="P785" s="21" t="n">
        <v>778</v>
      </c>
      <c r="Q785" s="21" t="n">
        <v>10</v>
      </c>
      <c r="R785" s="21"/>
      <c r="S785" s="22" t="n">
        <f aca="false">P785+(Q785*0.05)+(R785/240)</f>
        <v>778.5</v>
      </c>
      <c r="T785" s="22" t="n">
        <f aca="false">J785*O785</f>
        <v>778.5</v>
      </c>
      <c r="U785" s="22" t="n">
        <f aca="false">S785-T785</f>
        <v>0</v>
      </c>
      <c r="V785" s="23"/>
    </row>
    <row r="786" customFormat="false" ht="13.8" hidden="false" customHeight="false" outlineLevel="0" collapsed="false">
      <c r="A786" s="13" t="n">
        <v>785</v>
      </c>
      <c r="B786" s="12" t="s">
        <v>22</v>
      </c>
      <c r="C786" s="13" t="s">
        <v>23</v>
      </c>
      <c r="D786" s="12" t="n">
        <v>36</v>
      </c>
      <c r="E786" s="14" t="n">
        <v>1749</v>
      </c>
      <c r="F786" s="14" t="s">
        <v>24</v>
      </c>
      <c r="G786" s="15" t="s">
        <v>464</v>
      </c>
      <c r="H786" s="15" t="s">
        <v>26</v>
      </c>
      <c r="I786" s="16" t="s">
        <v>29</v>
      </c>
      <c r="J786" s="17" t="n">
        <v>8</v>
      </c>
      <c r="K786" s="18" t="s">
        <v>465</v>
      </c>
      <c r="L786" s="17" t="n">
        <v>3</v>
      </c>
      <c r="M786" s="17"/>
      <c r="N786" s="19"/>
      <c r="O786" s="20" t="n">
        <f aca="false">L786+(0.05*M786)+(N786/240)</f>
        <v>3</v>
      </c>
      <c r="P786" s="21" t="n">
        <v>24</v>
      </c>
      <c r="Q786" s="21"/>
      <c r="R786" s="21"/>
      <c r="S786" s="22" t="n">
        <f aca="false">P786+(Q786*0.05)+(R786/240)</f>
        <v>24</v>
      </c>
      <c r="T786" s="22" t="n">
        <f aca="false">J786*O786</f>
        <v>24</v>
      </c>
      <c r="U786" s="22" t="n">
        <f aca="false">S786-T786</f>
        <v>0</v>
      </c>
      <c r="V786" s="23"/>
    </row>
    <row r="787" customFormat="false" ht="13.8" hidden="false" customHeight="false" outlineLevel="0" collapsed="false">
      <c r="A787" s="13" t="n">
        <v>786</v>
      </c>
      <c r="B787" s="12" t="s">
        <v>22</v>
      </c>
      <c r="C787" s="13" t="s">
        <v>23</v>
      </c>
      <c r="D787" s="12" t="n">
        <v>36</v>
      </c>
      <c r="E787" s="14" t="n">
        <v>1749</v>
      </c>
      <c r="F787" s="14" t="s">
        <v>24</v>
      </c>
      <c r="G787" s="15" t="s">
        <v>464</v>
      </c>
      <c r="H787" s="15" t="s">
        <v>26</v>
      </c>
      <c r="I787" s="16" t="s">
        <v>29</v>
      </c>
      <c r="J787" s="17" t="n">
        <v>850</v>
      </c>
      <c r="K787" s="18" t="s">
        <v>28</v>
      </c>
      <c r="L787" s="17"/>
      <c r="M787" s="17" t="n">
        <v>12</v>
      </c>
      <c r="N787" s="19"/>
      <c r="O787" s="20" t="n">
        <f aca="false">L787+(0.05*M787)+(N787/240)</f>
        <v>0.6</v>
      </c>
      <c r="P787" s="21" t="n">
        <v>510</v>
      </c>
      <c r="Q787" s="21"/>
      <c r="R787" s="21"/>
      <c r="S787" s="22" t="n">
        <f aca="false">P787+(Q787*0.05)+(R787/240)</f>
        <v>510</v>
      </c>
      <c r="T787" s="22" t="n">
        <f aca="false">J787*O787</f>
        <v>510</v>
      </c>
      <c r="U787" s="22" t="n">
        <f aca="false">S787-T787</f>
        <v>0</v>
      </c>
      <c r="V787" s="23"/>
    </row>
    <row r="788" customFormat="false" ht="13.8" hidden="false" customHeight="false" outlineLevel="0" collapsed="false">
      <c r="A788" s="13" t="n">
        <v>787</v>
      </c>
      <c r="B788" s="12" t="s">
        <v>22</v>
      </c>
      <c r="C788" s="13" t="s">
        <v>23</v>
      </c>
      <c r="D788" s="12" t="n">
        <v>36</v>
      </c>
      <c r="E788" s="14" t="n">
        <v>1749</v>
      </c>
      <c r="F788" s="14" t="s">
        <v>24</v>
      </c>
      <c r="G788" s="15" t="s">
        <v>466</v>
      </c>
      <c r="H788" s="15" t="s">
        <v>26</v>
      </c>
      <c r="I788" s="16" t="s">
        <v>27</v>
      </c>
      <c r="J788" s="17" t="n">
        <v>4</v>
      </c>
      <c r="K788" s="18" t="s">
        <v>465</v>
      </c>
      <c r="L788" s="17" t="n">
        <v>10</v>
      </c>
      <c r="M788" s="17"/>
      <c r="N788" s="19"/>
      <c r="O788" s="20" t="n">
        <f aca="false">L788+(0.05*M788)+(N788/240)</f>
        <v>10</v>
      </c>
      <c r="P788" s="21" t="n">
        <v>40</v>
      </c>
      <c r="Q788" s="21"/>
      <c r="R788" s="21"/>
      <c r="S788" s="22" t="n">
        <f aca="false">P788+(Q788*0.05)+(R788/240)</f>
        <v>40</v>
      </c>
      <c r="T788" s="22" t="n">
        <f aca="false">J788*O788</f>
        <v>40</v>
      </c>
      <c r="U788" s="22" t="n">
        <f aca="false">S788-T788</f>
        <v>0</v>
      </c>
      <c r="V788" s="23"/>
    </row>
    <row r="789" customFormat="false" ht="13.8" hidden="false" customHeight="false" outlineLevel="0" collapsed="false">
      <c r="A789" s="13" t="n">
        <v>788</v>
      </c>
      <c r="B789" s="12" t="s">
        <v>22</v>
      </c>
      <c r="C789" s="13" t="s">
        <v>23</v>
      </c>
      <c r="D789" s="12" t="n">
        <v>36</v>
      </c>
      <c r="E789" s="14" t="n">
        <v>1749</v>
      </c>
      <c r="F789" s="14" t="s">
        <v>24</v>
      </c>
      <c r="G789" s="15" t="s">
        <v>467</v>
      </c>
      <c r="H789" s="15" t="s">
        <v>26</v>
      </c>
      <c r="I789" s="16" t="s">
        <v>27</v>
      </c>
      <c r="J789" s="17" t="n">
        <v>2</v>
      </c>
      <c r="K789" s="18" t="s">
        <v>465</v>
      </c>
      <c r="L789" s="17" t="n">
        <v>20</v>
      </c>
      <c r="M789" s="17"/>
      <c r="N789" s="19"/>
      <c r="O789" s="20" t="n">
        <f aca="false">L789+(0.05*M789)+(N789/240)</f>
        <v>20</v>
      </c>
      <c r="P789" s="21" t="n">
        <v>40</v>
      </c>
      <c r="Q789" s="21"/>
      <c r="R789" s="21"/>
      <c r="S789" s="22" t="n">
        <f aca="false">P789+(Q789*0.05)+(R789/240)</f>
        <v>40</v>
      </c>
      <c r="T789" s="22" t="n">
        <f aca="false">J789*O789</f>
        <v>40</v>
      </c>
      <c r="U789" s="22" t="n">
        <f aca="false">S789-T789</f>
        <v>0</v>
      </c>
      <c r="V789" s="23"/>
    </row>
    <row r="790" customFormat="false" ht="13.8" hidden="false" customHeight="false" outlineLevel="0" collapsed="false">
      <c r="A790" s="13" t="n">
        <v>789</v>
      </c>
      <c r="B790" s="12" t="s">
        <v>22</v>
      </c>
      <c r="C790" s="13" t="s">
        <v>23</v>
      </c>
      <c r="D790" s="12" t="n">
        <v>36</v>
      </c>
      <c r="E790" s="14" t="n">
        <v>1749</v>
      </c>
      <c r="F790" s="14" t="s">
        <v>24</v>
      </c>
      <c r="G790" s="15" t="s">
        <v>467</v>
      </c>
      <c r="H790" s="15" t="s">
        <v>26</v>
      </c>
      <c r="I790" s="16" t="s">
        <v>29</v>
      </c>
      <c r="J790" s="17" t="n">
        <v>313.5</v>
      </c>
      <c r="K790" s="18" t="s">
        <v>465</v>
      </c>
      <c r="L790" s="17" t="n">
        <v>15</v>
      </c>
      <c r="M790" s="17"/>
      <c r="N790" s="19"/>
      <c r="O790" s="20" t="n">
        <f aca="false">L790+(0.05*M790)+(N790/240)</f>
        <v>15</v>
      </c>
      <c r="P790" s="21" t="n">
        <v>4702</v>
      </c>
      <c r="Q790" s="21" t="n">
        <v>10</v>
      </c>
      <c r="R790" s="21"/>
      <c r="S790" s="22" t="n">
        <f aca="false">P790+(Q790*0.05)+(R790/240)</f>
        <v>4702.5</v>
      </c>
      <c r="T790" s="22" t="n">
        <f aca="false">J790*O790</f>
        <v>4702.5</v>
      </c>
      <c r="U790" s="22" t="n">
        <f aca="false">S790-T790</f>
        <v>0</v>
      </c>
      <c r="V790" s="23"/>
    </row>
    <row r="791" customFormat="false" ht="13.8" hidden="false" customHeight="false" outlineLevel="0" collapsed="false">
      <c r="A791" s="13" t="n">
        <v>790</v>
      </c>
      <c r="B791" s="12" t="s">
        <v>22</v>
      </c>
      <c r="C791" s="13" t="s">
        <v>23</v>
      </c>
      <c r="D791" s="12" t="n">
        <v>36</v>
      </c>
      <c r="E791" s="14" t="n">
        <v>1749</v>
      </c>
      <c r="F791" s="14" t="s">
        <v>24</v>
      </c>
      <c r="G791" s="15" t="s">
        <v>468</v>
      </c>
      <c r="H791" s="15" t="s">
        <v>26</v>
      </c>
      <c r="I791" s="16" t="s">
        <v>29</v>
      </c>
      <c r="J791" s="17" t="n">
        <v>5685</v>
      </c>
      <c r="K791" s="18" t="s">
        <v>28</v>
      </c>
      <c r="L791" s="17"/>
      <c r="M791" s="17" t="n">
        <v>4</v>
      </c>
      <c r="N791" s="19"/>
      <c r="O791" s="20" t="n">
        <f aca="false">L791+(0.05*M791)+(N791/240)</f>
        <v>0.2</v>
      </c>
      <c r="P791" s="21" t="n">
        <v>1137</v>
      </c>
      <c r="Q791" s="21"/>
      <c r="R791" s="21"/>
      <c r="S791" s="22" t="n">
        <f aca="false">P791+(Q791*0.05)+(R791/240)</f>
        <v>1137</v>
      </c>
      <c r="T791" s="22" t="n">
        <f aca="false">J791*O791</f>
        <v>1137</v>
      </c>
      <c r="U791" s="22" t="n">
        <f aca="false">S791-T791</f>
        <v>0</v>
      </c>
      <c r="V791" s="23"/>
    </row>
    <row r="792" customFormat="false" ht="13.8" hidden="false" customHeight="false" outlineLevel="0" collapsed="false">
      <c r="A792" s="13" t="n">
        <v>791</v>
      </c>
      <c r="B792" s="12" t="s">
        <v>22</v>
      </c>
      <c r="C792" s="13" t="s">
        <v>23</v>
      </c>
      <c r="D792" s="12" t="n">
        <v>36</v>
      </c>
      <c r="E792" s="14" t="n">
        <v>1749</v>
      </c>
      <c r="F792" s="14" t="s">
        <v>40</v>
      </c>
      <c r="G792" s="15" t="s">
        <v>469</v>
      </c>
      <c r="H792" s="15" t="s">
        <v>26</v>
      </c>
      <c r="I792" s="16" t="s">
        <v>29</v>
      </c>
      <c r="J792" s="17" t="n">
        <v>50</v>
      </c>
      <c r="K792" s="18" t="s">
        <v>28</v>
      </c>
      <c r="L792" s="17" t="n">
        <v>6</v>
      </c>
      <c r="M792" s="17"/>
      <c r="N792" s="19"/>
      <c r="O792" s="20" t="n">
        <f aca="false">L792+(0.05*M792)+(N792/240)</f>
        <v>6</v>
      </c>
      <c r="P792" s="21" t="n">
        <v>300</v>
      </c>
      <c r="Q792" s="21"/>
      <c r="R792" s="21"/>
      <c r="S792" s="22" t="n">
        <f aca="false">P792+(Q792*0.05)+(R792/240)</f>
        <v>300</v>
      </c>
      <c r="T792" s="22" t="n">
        <f aca="false">J792*O792</f>
        <v>300</v>
      </c>
      <c r="U792" s="22" t="n">
        <f aca="false">S792-T792</f>
        <v>0</v>
      </c>
      <c r="V792" s="23"/>
    </row>
    <row r="793" customFormat="false" ht="13.8" hidden="false" customHeight="false" outlineLevel="0" collapsed="false">
      <c r="A793" s="13" t="n">
        <v>792</v>
      </c>
      <c r="B793" s="12" t="s">
        <v>22</v>
      </c>
      <c r="C793" s="13" t="s">
        <v>23</v>
      </c>
      <c r="D793" s="12" t="n">
        <v>36</v>
      </c>
      <c r="E793" s="14" t="n">
        <v>1749</v>
      </c>
      <c r="F793" s="14" t="s">
        <v>40</v>
      </c>
      <c r="G793" s="15" t="s">
        <v>469</v>
      </c>
      <c r="H793" s="15" t="s">
        <v>26</v>
      </c>
      <c r="I793" s="16" t="s">
        <v>186</v>
      </c>
      <c r="J793" s="17" t="n">
        <v>180</v>
      </c>
      <c r="K793" s="18" t="s">
        <v>28</v>
      </c>
      <c r="L793" s="17"/>
      <c r="M793" s="17" t="n">
        <v>50</v>
      </c>
      <c r="N793" s="19"/>
      <c r="O793" s="20" t="n">
        <f aca="false">L793+(0.05*M793)+(N793/240)</f>
        <v>2.5</v>
      </c>
      <c r="P793" s="21" t="n">
        <v>450</v>
      </c>
      <c r="Q793" s="21"/>
      <c r="R793" s="21"/>
      <c r="S793" s="22" t="n">
        <f aca="false">P793+(Q793*0.05)+(R793/240)</f>
        <v>450</v>
      </c>
      <c r="T793" s="22" t="n">
        <f aca="false">J793*O793</f>
        <v>450</v>
      </c>
      <c r="U793" s="22" t="n">
        <f aca="false">S793-T793</f>
        <v>0</v>
      </c>
      <c r="V793" s="23"/>
    </row>
    <row r="794" customFormat="false" ht="13.8" hidden="false" customHeight="false" outlineLevel="0" collapsed="false">
      <c r="A794" s="13" t="n">
        <v>793</v>
      </c>
      <c r="B794" s="12" t="s">
        <v>22</v>
      </c>
      <c r="C794" s="13" t="s">
        <v>23</v>
      </c>
      <c r="D794" s="12" t="n">
        <v>36</v>
      </c>
      <c r="E794" s="14" t="n">
        <v>1749</v>
      </c>
      <c r="F794" s="14" t="s">
        <v>40</v>
      </c>
      <c r="G794" s="15" t="s">
        <v>460</v>
      </c>
      <c r="H794" s="15" t="s">
        <v>26</v>
      </c>
      <c r="I794" s="16" t="s">
        <v>29</v>
      </c>
      <c r="J794" s="17" t="n">
        <v>46</v>
      </c>
      <c r="K794" s="18" t="s">
        <v>83</v>
      </c>
      <c r="L794" s="17" t="n">
        <v>25</v>
      </c>
      <c r="M794" s="17"/>
      <c r="N794" s="19"/>
      <c r="O794" s="20" t="n">
        <f aca="false">L794+(0.05*M794)+(N794/240)</f>
        <v>25</v>
      </c>
      <c r="P794" s="21" t="n">
        <v>1150</v>
      </c>
      <c r="Q794" s="21"/>
      <c r="R794" s="21"/>
      <c r="S794" s="22" t="n">
        <f aca="false">P794+(Q794*0.05)+(R794/240)</f>
        <v>1150</v>
      </c>
      <c r="T794" s="22" t="n">
        <f aca="false">J794*O794</f>
        <v>1150</v>
      </c>
      <c r="U794" s="22" t="n">
        <f aca="false">S794-T794</f>
        <v>0</v>
      </c>
      <c r="V794" s="23"/>
    </row>
    <row r="795" customFormat="false" ht="13.8" hidden="false" customHeight="false" outlineLevel="0" collapsed="false">
      <c r="A795" s="13" t="n">
        <v>794</v>
      </c>
      <c r="B795" s="12" t="s">
        <v>22</v>
      </c>
      <c r="C795" s="13" t="s">
        <v>23</v>
      </c>
      <c r="D795" s="12" t="n">
        <v>36</v>
      </c>
      <c r="E795" s="14" t="n">
        <v>1749</v>
      </c>
      <c r="F795" s="14" t="s">
        <v>40</v>
      </c>
      <c r="G795" s="15" t="s">
        <v>460</v>
      </c>
      <c r="H795" s="15" t="s">
        <v>26</v>
      </c>
      <c r="I795" s="16" t="s">
        <v>29</v>
      </c>
      <c r="J795" s="17" t="n">
        <v>19</v>
      </c>
      <c r="K795" s="18" t="s">
        <v>92</v>
      </c>
      <c r="L795" s="17" t="n">
        <v>18</v>
      </c>
      <c r="M795" s="17"/>
      <c r="N795" s="19"/>
      <c r="O795" s="20" t="n">
        <f aca="false">L795+(0.05*M795)+(N795/240)</f>
        <v>18</v>
      </c>
      <c r="P795" s="21" t="n">
        <v>342</v>
      </c>
      <c r="Q795" s="21"/>
      <c r="R795" s="21"/>
      <c r="S795" s="22" t="n">
        <f aca="false">P795+(Q795*0.05)+(R795/240)</f>
        <v>342</v>
      </c>
      <c r="T795" s="22" t="n">
        <f aca="false">J795*O795</f>
        <v>342</v>
      </c>
      <c r="U795" s="22" t="n">
        <f aca="false">S795-T795</f>
        <v>0</v>
      </c>
      <c r="V795" s="23"/>
    </row>
    <row r="796" customFormat="false" ht="13.8" hidden="false" customHeight="false" outlineLevel="0" collapsed="false">
      <c r="A796" s="13" t="n">
        <v>795</v>
      </c>
      <c r="B796" s="12" t="s">
        <v>22</v>
      </c>
      <c r="C796" s="13" t="s">
        <v>23</v>
      </c>
      <c r="D796" s="12" t="n">
        <v>36</v>
      </c>
      <c r="E796" s="14" t="n">
        <v>1749</v>
      </c>
      <c r="F796" s="14" t="s">
        <v>40</v>
      </c>
      <c r="G796" s="15" t="s">
        <v>461</v>
      </c>
      <c r="H796" s="15" t="s">
        <v>26</v>
      </c>
      <c r="I796" s="16" t="s">
        <v>29</v>
      </c>
      <c r="J796" s="17" t="n">
        <v>4342</v>
      </c>
      <c r="K796" s="18" t="s">
        <v>28</v>
      </c>
      <c r="L796" s="17"/>
      <c r="M796" s="17" t="n">
        <v>15</v>
      </c>
      <c r="N796" s="19"/>
      <c r="O796" s="20" t="n">
        <f aca="false">L796+(0.05*M796)+(N796/240)</f>
        <v>0.75</v>
      </c>
      <c r="P796" s="21" t="n">
        <v>3256</v>
      </c>
      <c r="Q796" s="21" t="n">
        <v>10</v>
      </c>
      <c r="R796" s="21"/>
      <c r="S796" s="22" t="n">
        <f aca="false">P796+(Q796*0.05)+(R796/240)</f>
        <v>3256.5</v>
      </c>
      <c r="T796" s="22" t="n">
        <f aca="false">J796*O796</f>
        <v>3256.5</v>
      </c>
      <c r="U796" s="22" t="n">
        <f aca="false">S796-T796</f>
        <v>0</v>
      </c>
      <c r="V796" s="23"/>
    </row>
    <row r="797" customFormat="false" ht="14.2" hidden="false" customHeight="false" outlineLevel="0" collapsed="false">
      <c r="A797" s="13" t="n">
        <v>796</v>
      </c>
      <c r="B797" s="12" t="s">
        <v>22</v>
      </c>
      <c r="C797" s="13" t="s">
        <v>23</v>
      </c>
      <c r="D797" s="12" t="n">
        <v>36</v>
      </c>
      <c r="E797" s="14" t="n">
        <v>1749</v>
      </c>
      <c r="F797" s="14" t="s">
        <v>40</v>
      </c>
      <c r="G797" s="15" t="s">
        <v>463</v>
      </c>
      <c r="H797" s="15" t="s">
        <v>26</v>
      </c>
      <c r="I797" s="16" t="s">
        <v>29</v>
      </c>
      <c r="J797" s="17" t="n">
        <v>15</v>
      </c>
      <c r="K797" s="18" t="s">
        <v>61</v>
      </c>
      <c r="L797" s="17" t="n">
        <v>4</v>
      </c>
      <c r="M797" s="17" t="n">
        <v>10</v>
      </c>
      <c r="N797" s="19"/>
      <c r="O797" s="20" t="n">
        <f aca="false">L797+(0.05*M797)+(N797/240)</f>
        <v>4.5</v>
      </c>
      <c r="P797" s="21" t="n">
        <v>69</v>
      </c>
      <c r="Q797" s="21" t="n">
        <v>15</v>
      </c>
      <c r="R797" s="21"/>
      <c r="S797" s="22" t="n">
        <f aca="false">P797+(Q797*0.05)+(R797/240)</f>
        <v>69.75</v>
      </c>
      <c r="T797" s="22" t="n">
        <f aca="false">J797*O797</f>
        <v>67.5</v>
      </c>
      <c r="U797" s="22" t="n">
        <f aca="false">S797-T797</f>
        <v>2.25</v>
      </c>
      <c r="V797" s="23" t="s">
        <v>31</v>
      </c>
    </row>
    <row r="798" customFormat="false" ht="13.8" hidden="false" customHeight="false" outlineLevel="0" collapsed="false">
      <c r="A798" s="13" t="n">
        <v>797</v>
      </c>
      <c r="B798" s="12" t="s">
        <v>22</v>
      </c>
      <c r="C798" s="13" t="s">
        <v>23</v>
      </c>
      <c r="D798" s="12" t="n">
        <v>36</v>
      </c>
      <c r="E798" s="14" t="n">
        <v>1749</v>
      </c>
      <c r="F798" s="14" t="s">
        <v>40</v>
      </c>
      <c r="G798" s="15" t="s">
        <v>470</v>
      </c>
      <c r="H798" s="15" t="s">
        <v>26</v>
      </c>
      <c r="I798" s="16" t="s">
        <v>29</v>
      </c>
      <c r="J798" s="17" t="n">
        <v>10265</v>
      </c>
      <c r="K798" s="18" t="s">
        <v>28</v>
      </c>
      <c r="L798" s="17" t="n">
        <v>8</v>
      </c>
      <c r="M798" s="17"/>
      <c r="N798" s="19"/>
      <c r="O798" s="20" t="n">
        <f aca="false">L798+(0.05*M798)+(N798/240)</f>
        <v>8</v>
      </c>
      <c r="P798" s="21" t="n">
        <v>82120</v>
      </c>
      <c r="Q798" s="21"/>
      <c r="R798" s="21"/>
      <c r="S798" s="22" t="n">
        <f aca="false">P798+(Q798*0.05)+(R798/240)</f>
        <v>82120</v>
      </c>
      <c r="T798" s="22" t="n">
        <f aca="false">J798*O798</f>
        <v>82120</v>
      </c>
      <c r="U798" s="22" t="n">
        <f aca="false">S798-T798</f>
        <v>0</v>
      </c>
      <c r="V798" s="23"/>
    </row>
    <row r="799" customFormat="false" ht="13.8" hidden="false" customHeight="false" outlineLevel="0" collapsed="false">
      <c r="A799" s="13" t="n">
        <v>798</v>
      </c>
      <c r="B799" s="12" t="s">
        <v>22</v>
      </c>
      <c r="C799" s="13" t="s">
        <v>23</v>
      </c>
      <c r="D799" s="12" t="n">
        <v>36</v>
      </c>
      <c r="E799" s="14" t="n">
        <v>1749</v>
      </c>
      <c r="F799" s="14" t="s">
        <v>40</v>
      </c>
      <c r="G799" s="15" t="s">
        <v>470</v>
      </c>
      <c r="H799" s="15" t="s">
        <v>26</v>
      </c>
      <c r="I799" s="16" t="s">
        <v>32</v>
      </c>
      <c r="J799" s="17" t="n">
        <v>59</v>
      </c>
      <c r="K799" s="18" t="s">
        <v>28</v>
      </c>
      <c r="L799" s="17" t="n">
        <v>10</v>
      </c>
      <c r="M799" s="17"/>
      <c r="N799" s="19"/>
      <c r="O799" s="20" t="n">
        <f aca="false">L799+(0.05*M799)+(N799/240)</f>
        <v>10</v>
      </c>
      <c r="P799" s="21" t="n">
        <v>590</v>
      </c>
      <c r="Q799" s="21"/>
      <c r="R799" s="21"/>
      <c r="S799" s="22" t="n">
        <f aca="false">P799+(Q799*0.05)+(R799/240)</f>
        <v>590</v>
      </c>
      <c r="T799" s="22" t="n">
        <f aca="false">J799*O799</f>
        <v>590</v>
      </c>
      <c r="U799" s="22" t="n">
        <f aca="false">S799-T799</f>
        <v>0</v>
      </c>
      <c r="V799" s="23"/>
    </row>
    <row r="800" customFormat="false" ht="13.8" hidden="false" customHeight="false" outlineLevel="0" collapsed="false">
      <c r="A800" s="13" t="n">
        <v>799</v>
      </c>
      <c r="B800" s="12" t="s">
        <v>22</v>
      </c>
      <c r="C800" s="13" t="s">
        <v>23</v>
      </c>
      <c r="D800" s="12" t="n">
        <v>36</v>
      </c>
      <c r="E800" s="14" t="n">
        <v>1749</v>
      </c>
      <c r="F800" s="14" t="s">
        <v>40</v>
      </c>
      <c r="G800" s="15" t="s">
        <v>470</v>
      </c>
      <c r="H800" s="15" t="s">
        <v>26</v>
      </c>
      <c r="I800" s="16" t="s">
        <v>50</v>
      </c>
      <c r="J800" s="17" t="n">
        <v>75</v>
      </c>
      <c r="K800" s="18" t="s">
        <v>28</v>
      </c>
      <c r="L800" s="17" t="n">
        <v>8</v>
      </c>
      <c r="M800" s="17"/>
      <c r="N800" s="19"/>
      <c r="O800" s="20" t="n">
        <f aca="false">L800+(0.05*M800)+(N800/240)</f>
        <v>8</v>
      </c>
      <c r="P800" s="21" t="n">
        <v>600</v>
      </c>
      <c r="Q800" s="21"/>
      <c r="R800" s="21"/>
      <c r="S800" s="22" t="n">
        <f aca="false">P800+(Q800*0.05)+(R800/240)</f>
        <v>600</v>
      </c>
      <c r="T800" s="22" t="n">
        <f aca="false">J800*O800</f>
        <v>600</v>
      </c>
      <c r="U800" s="22" t="n">
        <f aca="false">S800-T800</f>
        <v>0</v>
      </c>
      <c r="V800" s="23"/>
    </row>
    <row r="801" customFormat="false" ht="13.8" hidden="false" customHeight="false" outlineLevel="0" collapsed="false">
      <c r="A801" s="13" t="n">
        <v>800</v>
      </c>
      <c r="B801" s="12" t="s">
        <v>22</v>
      </c>
      <c r="C801" s="13" t="s">
        <v>23</v>
      </c>
      <c r="D801" s="12" t="n">
        <v>36</v>
      </c>
      <c r="E801" s="14" t="n">
        <v>1749</v>
      </c>
      <c r="F801" s="14" t="s">
        <v>40</v>
      </c>
      <c r="G801" s="15" t="s">
        <v>470</v>
      </c>
      <c r="H801" s="15" t="s">
        <v>26</v>
      </c>
      <c r="I801" s="16" t="s">
        <v>50</v>
      </c>
      <c r="J801" s="17" t="n">
        <v>80</v>
      </c>
      <c r="K801" s="18" t="s">
        <v>28</v>
      </c>
      <c r="L801" s="17" t="n">
        <v>7</v>
      </c>
      <c r="M801" s="17"/>
      <c r="N801" s="19"/>
      <c r="O801" s="20" t="n">
        <f aca="false">L801+(0.05*M801)+(N801/240)</f>
        <v>7</v>
      </c>
      <c r="P801" s="21" t="n">
        <v>560</v>
      </c>
      <c r="Q801" s="21"/>
      <c r="R801" s="21"/>
      <c r="S801" s="22" t="n">
        <f aca="false">P801+(Q801*0.05)+(R801/240)</f>
        <v>560</v>
      </c>
      <c r="T801" s="22" t="n">
        <f aca="false">J801*O801</f>
        <v>560</v>
      </c>
      <c r="U801" s="22" t="n">
        <f aca="false">S801-T801</f>
        <v>0</v>
      </c>
      <c r="V801" s="23"/>
    </row>
    <row r="802" customFormat="false" ht="13.8" hidden="false" customHeight="false" outlineLevel="0" collapsed="false">
      <c r="A802" s="13" t="n">
        <v>801</v>
      </c>
      <c r="B802" s="12" t="s">
        <v>22</v>
      </c>
      <c r="C802" s="13" t="s">
        <v>23</v>
      </c>
      <c r="D802" s="12" t="n">
        <v>36</v>
      </c>
      <c r="E802" s="14" t="n">
        <v>1749</v>
      </c>
      <c r="F802" s="14" t="s">
        <v>40</v>
      </c>
      <c r="G802" s="15" t="s">
        <v>471</v>
      </c>
      <c r="H802" s="15" t="s">
        <v>26</v>
      </c>
      <c r="I802" s="16" t="s">
        <v>27</v>
      </c>
      <c r="J802" s="17" t="n">
        <v>220</v>
      </c>
      <c r="K802" s="18" t="s">
        <v>28</v>
      </c>
      <c r="L802" s="17"/>
      <c r="M802" s="17" t="n">
        <v>15</v>
      </c>
      <c r="N802" s="19"/>
      <c r="O802" s="20" t="n">
        <f aca="false">L802+(0.05*M802)+(N802/240)</f>
        <v>0.75</v>
      </c>
      <c r="P802" s="21" t="n">
        <v>165</v>
      </c>
      <c r="Q802" s="21"/>
      <c r="R802" s="21"/>
      <c r="S802" s="22" t="n">
        <f aca="false">P802+(Q802*0.05)+(R802/240)</f>
        <v>165</v>
      </c>
      <c r="T802" s="22" t="n">
        <f aca="false">J802*O802</f>
        <v>165</v>
      </c>
      <c r="U802" s="22" t="n">
        <f aca="false">S802-T802</f>
        <v>0</v>
      </c>
      <c r="V802" s="23"/>
    </row>
    <row r="803" customFormat="false" ht="13.8" hidden="false" customHeight="false" outlineLevel="0" collapsed="false">
      <c r="A803" s="13" t="n">
        <v>802</v>
      </c>
      <c r="B803" s="12" t="s">
        <v>22</v>
      </c>
      <c r="C803" s="13" t="s">
        <v>23</v>
      </c>
      <c r="D803" s="12" t="n">
        <v>36</v>
      </c>
      <c r="E803" s="14" t="n">
        <v>1749</v>
      </c>
      <c r="F803" s="14" t="s">
        <v>40</v>
      </c>
      <c r="G803" s="15" t="s">
        <v>471</v>
      </c>
      <c r="H803" s="15" t="s">
        <v>26</v>
      </c>
      <c r="I803" s="16" t="s">
        <v>29</v>
      </c>
      <c r="J803" s="17" t="n">
        <v>210</v>
      </c>
      <c r="K803" s="18" t="s">
        <v>28</v>
      </c>
      <c r="L803" s="17"/>
      <c r="M803" s="17" t="n">
        <v>10</v>
      </c>
      <c r="N803" s="19"/>
      <c r="O803" s="20" t="n">
        <f aca="false">L803+(0.05*M803)+(N803/240)</f>
        <v>0.5</v>
      </c>
      <c r="P803" s="21" t="n">
        <v>105</v>
      </c>
      <c r="Q803" s="21"/>
      <c r="R803" s="21"/>
      <c r="S803" s="22" t="n">
        <f aca="false">P803+(Q803*0.05)+(R803/240)</f>
        <v>105</v>
      </c>
      <c r="T803" s="22" t="n">
        <f aca="false">J803*O803</f>
        <v>105</v>
      </c>
      <c r="U803" s="22" t="n">
        <f aca="false">S803-T803</f>
        <v>0</v>
      </c>
      <c r="V803" s="23"/>
    </row>
    <row r="804" customFormat="false" ht="13.8" hidden="false" customHeight="false" outlineLevel="0" collapsed="false">
      <c r="A804" s="13" t="n">
        <v>803</v>
      </c>
      <c r="B804" s="12" t="s">
        <v>22</v>
      </c>
      <c r="C804" s="13" t="s">
        <v>23</v>
      </c>
      <c r="D804" s="12" t="n">
        <v>36</v>
      </c>
      <c r="E804" s="14" t="n">
        <v>1749</v>
      </c>
      <c r="F804" s="14" t="s">
        <v>40</v>
      </c>
      <c r="G804" s="15" t="s">
        <v>471</v>
      </c>
      <c r="H804" s="15" t="s">
        <v>26</v>
      </c>
      <c r="I804" s="16" t="s">
        <v>32</v>
      </c>
      <c r="J804" s="17" t="n">
        <v>250</v>
      </c>
      <c r="K804" s="18" t="s">
        <v>28</v>
      </c>
      <c r="L804" s="17"/>
      <c r="M804" s="17" t="n">
        <v>10</v>
      </c>
      <c r="N804" s="19"/>
      <c r="O804" s="20" t="n">
        <f aca="false">L804+(0.05*M804)+(N804/240)</f>
        <v>0.5</v>
      </c>
      <c r="P804" s="21" t="n">
        <v>125</v>
      </c>
      <c r="Q804" s="21"/>
      <c r="R804" s="21"/>
      <c r="S804" s="22" t="n">
        <f aca="false">P804+(Q804*0.05)+(R804/240)</f>
        <v>125</v>
      </c>
      <c r="T804" s="22" t="n">
        <f aca="false">J804*O804</f>
        <v>125</v>
      </c>
      <c r="U804" s="22" t="n">
        <f aca="false">S804-T804</f>
        <v>0</v>
      </c>
      <c r="V804" s="23"/>
    </row>
    <row r="805" customFormat="false" ht="14.2" hidden="false" customHeight="false" outlineLevel="0" collapsed="false">
      <c r="A805" s="13" t="n">
        <v>804</v>
      </c>
      <c r="B805" s="12" t="s">
        <v>22</v>
      </c>
      <c r="C805" s="13" t="s">
        <v>23</v>
      </c>
      <c r="D805" s="12" t="n">
        <v>36</v>
      </c>
      <c r="E805" s="14" t="n">
        <v>1749</v>
      </c>
      <c r="F805" s="14" t="s">
        <v>40</v>
      </c>
      <c r="G805" s="15" t="s">
        <v>471</v>
      </c>
      <c r="H805" s="15" t="s">
        <v>26</v>
      </c>
      <c r="I805" s="16" t="s">
        <v>50</v>
      </c>
      <c r="J805" s="17" t="n">
        <v>27667</v>
      </c>
      <c r="K805" s="18" t="s">
        <v>28</v>
      </c>
      <c r="L805" s="17"/>
      <c r="M805" s="17" t="n">
        <v>15</v>
      </c>
      <c r="N805" s="19"/>
      <c r="O805" s="20" t="n">
        <f aca="false">L805+(0.05*M805)+(N805/240)</f>
        <v>0.75</v>
      </c>
      <c r="P805" s="21" t="n">
        <v>20750</v>
      </c>
      <c r="Q805" s="21"/>
      <c r="R805" s="21"/>
      <c r="S805" s="22" t="n">
        <f aca="false">P805+(Q805*0.05)+(R805/240)</f>
        <v>20750</v>
      </c>
      <c r="T805" s="22" t="n">
        <f aca="false">J805*O805</f>
        <v>20750.25</v>
      </c>
      <c r="U805" s="22" t="n">
        <f aca="false">S805-T805</f>
        <v>-0.25</v>
      </c>
      <c r="V805" s="23" t="s">
        <v>114</v>
      </c>
    </row>
    <row r="806" customFormat="false" ht="13.8" hidden="false" customHeight="false" outlineLevel="0" collapsed="false">
      <c r="A806" s="13" t="n">
        <v>805</v>
      </c>
      <c r="B806" s="12" t="s">
        <v>22</v>
      </c>
      <c r="C806" s="13" t="s">
        <v>23</v>
      </c>
      <c r="D806" s="12" t="n">
        <v>36</v>
      </c>
      <c r="E806" s="14" t="n">
        <v>1749</v>
      </c>
      <c r="F806" s="14" t="s">
        <v>40</v>
      </c>
      <c r="G806" s="15" t="s">
        <v>472</v>
      </c>
      <c r="H806" s="15" t="s">
        <v>26</v>
      </c>
      <c r="I806" s="16" t="s">
        <v>29</v>
      </c>
      <c r="J806" s="17" t="n">
        <v>70</v>
      </c>
      <c r="K806" s="18" t="s">
        <v>28</v>
      </c>
      <c r="L806" s="17"/>
      <c r="M806" s="17" t="n">
        <v>15</v>
      </c>
      <c r="N806" s="19"/>
      <c r="O806" s="20" t="n">
        <f aca="false">L806+(0.05*M806)+(N806/240)</f>
        <v>0.75</v>
      </c>
      <c r="P806" s="21" t="n">
        <v>52</v>
      </c>
      <c r="Q806" s="21" t="n">
        <v>10</v>
      </c>
      <c r="R806" s="21"/>
      <c r="S806" s="22" t="n">
        <f aca="false">P806+(Q806*0.05)+(R806/240)</f>
        <v>52.5</v>
      </c>
      <c r="T806" s="22" t="n">
        <f aca="false">J806*O806</f>
        <v>52.5</v>
      </c>
      <c r="U806" s="22" t="n">
        <f aca="false">S806-T806</f>
        <v>0</v>
      </c>
      <c r="V806" s="23"/>
    </row>
    <row r="807" customFormat="false" ht="13.8" hidden="false" customHeight="false" outlineLevel="0" collapsed="false">
      <c r="A807" s="13" t="n">
        <v>806</v>
      </c>
      <c r="B807" s="12" t="s">
        <v>22</v>
      </c>
      <c r="C807" s="13" t="s">
        <v>23</v>
      </c>
      <c r="D807" s="12" t="n">
        <v>36</v>
      </c>
      <c r="E807" s="14" t="n">
        <v>1749</v>
      </c>
      <c r="F807" s="14" t="s">
        <v>40</v>
      </c>
      <c r="G807" s="15" t="s">
        <v>473</v>
      </c>
      <c r="H807" s="15" t="s">
        <v>26</v>
      </c>
      <c r="I807" s="16" t="s">
        <v>29</v>
      </c>
      <c r="J807" s="17" t="n">
        <v>1</v>
      </c>
      <c r="K807" s="18" t="s">
        <v>46</v>
      </c>
      <c r="L807" s="17" t="n">
        <v>16515</v>
      </c>
      <c r="M807" s="19" t="n">
        <v>14</v>
      </c>
      <c r="N807" s="19"/>
      <c r="O807" s="20" t="n">
        <f aca="false">L807+(0.05*M807)+(N807/240)</f>
        <v>16515.7</v>
      </c>
      <c r="P807" s="21" t="n">
        <v>16515</v>
      </c>
      <c r="Q807" s="21" t="n">
        <v>14</v>
      </c>
      <c r="R807" s="21"/>
      <c r="S807" s="22" t="n">
        <f aca="false">P807+(Q807*0.05)+(R807/240)</f>
        <v>16515.7</v>
      </c>
      <c r="T807" s="22" t="n">
        <f aca="false">J807*O807</f>
        <v>16515.7</v>
      </c>
      <c r="U807" s="22" t="n">
        <f aca="false">S807-T807</f>
        <v>0</v>
      </c>
      <c r="V807" s="23"/>
    </row>
    <row r="808" customFormat="false" ht="13.8" hidden="false" customHeight="false" outlineLevel="0" collapsed="false">
      <c r="A808" s="13" t="n">
        <v>807</v>
      </c>
      <c r="B808" s="12" t="s">
        <v>22</v>
      </c>
      <c r="C808" s="13" t="s">
        <v>23</v>
      </c>
      <c r="D808" s="12" t="n">
        <v>36</v>
      </c>
      <c r="E808" s="14" t="n">
        <v>1749</v>
      </c>
      <c r="F808" s="14" t="s">
        <v>40</v>
      </c>
      <c r="G808" s="15" t="s">
        <v>473</v>
      </c>
      <c r="H808" s="15" t="s">
        <v>26</v>
      </c>
      <c r="I808" s="16" t="s">
        <v>32</v>
      </c>
      <c r="J808" s="17" t="n">
        <v>9</v>
      </c>
      <c r="K808" s="18" t="s">
        <v>63</v>
      </c>
      <c r="L808" s="17" t="n">
        <v>40</v>
      </c>
      <c r="M808" s="17"/>
      <c r="N808" s="19"/>
      <c r="O808" s="20" t="n">
        <f aca="false">L808+(0.05*M808)+(N808/240)</f>
        <v>40</v>
      </c>
      <c r="P808" s="21" t="n">
        <v>360</v>
      </c>
      <c r="Q808" s="21"/>
      <c r="R808" s="21"/>
      <c r="S808" s="22" t="n">
        <f aca="false">P808+(Q808*0.05)+(R808/240)</f>
        <v>360</v>
      </c>
      <c r="T808" s="22" t="n">
        <f aca="false">J808*O808</f>
        <v>360</v>
      </c>
      <c r="U808" s="22" t="n">
        <f aca="false">S808-T808</f>
        <v>0</v>
      </c>
      <c r="V808" s="23"/>
    </row>
    <row r="809" customFormat="false" ht="13.8" hidden="false" customHeight="false" outlineLevel="0" collapsed="false">
      <c r="A809" s="13" t="n">
        <v>808</v>
      </c>
      <c r="B809" s="12" t="s">
        <v>22</v>
      </c>
      <c r="C809" s="13" t="s">
        <v>23</v>
      </c>
      <c r="D809" s="12" t="n">
        <v>37</v>
      </c>
      <c r="E809" s="14" t="n">
        <v>1749</v>
      </c>
      <c r="F809" s="14" t="s">
        <v>24</v>
      </c>
      <c r="G809" s="15" t="s">
        <v>474</v>
      </c>
      <c r="H809" s="15" t="s">
        <v>26</v>
      </c>
      <c r="I809" s="16" t="s">
        <v>27</v>
      </c>
      <c r="J809" s="17" t="n">
        <v>26</v>
      </c>
      <c r="K809" s="18" t="s">
        <v>35</v>
      </c>
      <c r="L809" s="17"/>
      <c r="M809" s="17" t="n">
        <v>30</v>
      </c>
      <c r="N809" s="19"/>
      <c r="O809" s="20" t="n">
        <f aca="false">L809+(0.05*M809)+(N809/240)</f>
        <v>1.5</v>
      </c>
      <c r="P809" s="21" t="n">
        <v>39</v>
      </c>
      <c r="Q809" s="21"/>
      <c r="R809" s="21"/>
      <c r="S809" s="22" t="n">
        <f aca="false">P809+(Q809*0.05)+(R809/240)</f>
        <v>39</v>
      </c>
      <c r="T809" s="22" t="n">
        <f aca="false">J809*O809</f>
        <v>39</v>
      </c>
      <c r="U809" s="22" t="n">
        <f aca="false">S809-T809</f>
        <v>0</v>
      </c>
      <c r="V809" s="23"/>
    </row>
    <row r="810" customFormat="false" ht="13.8" hidden="false" customHeight="false" outlineLevel="0" collapsed="false">
      <c r="A810" s="13" t="n">
        <v>809</v>
      </c>
      <c r="B810" s="12" t="s">
        <v>22</v>
      </c>
      <c r="C810" s="13" t="s">
        <v>23</v>
      </c>
      <c r="D810" s="12" t="n">
        <v>37</v>
      </c>
      <c r="E810" s="14" t="n">
        <v>1749</v>
      </c>
      <c r="F810" s="14" t="s">
        <v>24</v>
      </c>
      <c r="G810" s="15" t="s">
        <v>474</v>
      </c>
      <c r="H810" s="15" t="s">
        <v>26</v>
      </c>
      <c r="I810" s="16" t="s">
        <v>29</v>
      </c>
      <c r="J810" s="17" t="n">
        <v>86</v>
      </c>
      <c r="K810" s="18" t="s">
        <v>35</v>
      </c>
      <c r="L810" s="17"/>
      <c r="M810" s="17" t="n">
        <v>50</v>
      </c>
      <c r="N810" s="19"/>
      <c r="O810" s="20" t="n">
        <f aca="false">L810+(0.05*M810)+(N810/240)</f>
        <v>2.5</v>
      </c>
      <c r="P810" s="21" t="n">
        <v>215</v>
      </c>
      <c r="Q810" s="21"/>
      <c r="R810" s="21"/>
      <c r="S810" s="22" t="n">
        <f aca="false">P810+(Q810*0.05)+(R810/240)</f>
        <v>215</v>
      </c>
      <c r="T810" s="22" t="n">
        <f aca="false">J810*O810</f>
        <v>215</v>
      </c>
      <c r="U810" s="22" t="n">
        <f aca="false">S810-T810</f>
        <v>0</v>
      </c>
      <c r="V810" s="23"/>
    </row>
    <row r="811" customFormat="false" ht="13.8" hidden="false" customHeight="false" outlineLevel="0" collapsed="false">
      <c r="A811" s="13" t="n">
        <v>810</v>
      </c>
      <c r="B811" s="12" t="s">
        <v>22</v>
      </c>
      <c r="C811" s="13" t="s">
        <v>23</v>
      </c>
      <c r="D811" s="12" t="n">
        <v>37</v>
      </c>
      <c r="E811" s="14" t="n">
        <v>1749</v>
      </c>
      <c r="F811" s="14" t="s">
        <v>24</v>
      </c>
      <c r="G811" s="15" t="s">
        <v>474</v>
      </c>
      <c r="H811" s="15" t="s">
        <v>26</v>
      </c>
      <c r="I811" s="16" t="s">
        <v>29</v>
      </c>
      <c r="J811" s="17" t="n">
        <v>44</v>
      </c>
      <c r="K811" s="18" t="s">
        <v>61</v>
      </c>
      <c r="L811" s="17" t="n">
        <v>8</v>
      </c>
      <c r="M811" s="17"/>
      <c r="N811" s="19"/>
      <c r="O811" s="20" t="n">
        <f aca="false">L811+(0.05*M811)+(N811/240)</f>
        <v>8</v>
      </c>
      <c r="P811" s="21" t="n">
        <v>352</v>
      </c>
      <c r="Q811" s="21"/>
      <c r="R811" s="21"/>
      <c r="S811" s="22" t="n">
        <f aca="false">P811+(Q811*0.05)+(R811/240)</f>
        <v>352</v>
      </c>
      <c r="T811" s="22" t="n">
        <f aca="false">J811*O811</f>
        <v>352</v>
      </c>
      <c r="U811" s="22" t="n">
        <f aca="false">S811-T811</f>
        <v>0</v>
      </c>
      <c r="V811" s="23"/>
    </row>
    <row r="812" customFormat="false" ht="13.8" hidden="false" customHeight="false" outlineLevel="0" collapsed="false">
      <c r="A812" s="13" t="n">
        <v>811</v>
      </c>
      <c r="B812" s="12" t="s">
        <v>22</v>
      </c>
      <c r="C812" s="13" t="s">
        <v>23</v>
      </c>
      <c r="D812" s="12" t="n">
        <v>37</v>
      </c>
      <c r="E812" s="14" t="n">
        <v>1749</v>
      </c>
      <c r="F812" s="14" t="s">
        <v>24</v>
      </c>
      <c r="G812" s="15" t="s">
        <v>475</v>
      </c>
      <c r="H812" s="15" t="s">
        <v>26</v>
      </c>
      <c r="I812" s="16" t="s">
        <v>29</v>
      </c>
      <c r="J812" s="17" t="n">
        <v>6</v>
      </c>
      <c r="K812" s="18" t="s">
        <v>35</v>
      </c>
      <c r="L812" s="17" t="n">
        <v>3</v>
      </c>
      <c r="M812" s="17"/>
      <c r="N812" s="19"/>
      <c r="O812" s="20" t="n">
        <f aca="false">L812+(0.05*M812)+(N812/240)</f>
        <v>3</v>
      </c>
      <c r="P812" s="21" t="n">
        <v>18</v>
      </c>
      <c r="Q812" s="21"/>
      <c r="R812" s="21"/>
      <c r="S812" s="22" t="n">
        <f aca="false">P812+(Q812*0.05)+(R812/240)</f>
        <v>18</v>
      </c>
      <c r="T812" s="22" t="n">
        <f aca="false">J812*O812</f>
        <v>18</v>
      </c>
      <c r="U812" s="22" t="n">
        <f aca="false">S812-T812</f>
        <v>0</v>
      </c>
      <c r="V812" s="23"/>
    </row>
    <row r="813" customFormat="false" ht="13.8" hidden="false" customHeight="false" outlineLevel="0" collapsed="false">
      <c r="A813" s="13" t="n">
        <v>812</v>
      </c>
      <c r="B813" s="12" t="s">
        <v>22</v>
      </c>
      <c r="C813" s="13" t="s">
        <v>23</v>
      </c>
      <c r="D813" s="12" t="n">
        <v>37</v>
      </c>
      <c r="E813" s="14" t="n">
        <v>1749</v>
      </c>
      <c r="F813" s="14" t="s">
        <v>24</v>
      </c>
      <c r="G813" s="15" t="s">
        <v>476</v>
      </c>
      <c r="H813" s="15" t="s">
        <v>26</v>
      </c>
      <c r="I813" s="16" t="s">
        <v>29</v>
      </c>
      <c r="J813" s="17" t="n">
        <v>25</v>
      </c>
      <c r="K813" s="18" t="s">
        <v>28</v>
      </c>
      <c r="L813" s="17" t="n">
        <v>15</v>
      </c>
      <c r="M813" s="17"/>
      <c r="N813" s="19"/>
      <c r="O813" s="20" t="n">
        <f aca="false">L813+(0.05*M813)+(N813/240)</f>
        <v>15</v>
      </c>
      <c r="P813" s="21" t="n">
        <v>375</v>
      </c>
      <c r="Q813" s="21"/>
      <c r="R813" s="21"/>
      <c r="S813" s="22" t="n">
        <f aca="false">P813+(Q813*0.05)+(R813/240)</f>
        <v>375</v>
      </c>
      <c r="T813" s="22" t="n">
        <f aca="false">J813*O813</f>
        <v>375</v>
      </c>
      <c r="U813" s="22" t="n">
        <f aca="false">S813-T813</f>
        <v>0</v>
      </c>
      <c r="V813" s="23"/>
    </row>
    <row r="814" customFormat="false" ht="13.8" hidden="false" customHeight="false" outlineLevel="0" collapsed="false">
      <c r="A814" s="13" t="n">
        <v>813</v>
      </c>
      <c r="B814" s="12" t="s">
        <v>22</v>
      </c>
      <c r="C814" s="13" t="s">
        <v>23</v>
      </c>
      <c r="D814" s="12" t="n">
        <v>37</v>
      </c>
      <c r="E814" s="14" t="n">
        <v>1749</v>
      </c>
      <c r="F814" s="14" t="s">
        <v>24</v>
      </c>
      <c r="G814" s="15" t="s">
        <v>477</v>
      </c>
      <c r="H814" s="15" t="s">
        <v>26</v>
      </c>
      <c r="I814" s="16" t="s">
        <v>29</v>
      </c>
      <c r="J814" s="17" t="n">
        <v>2</v>
      </c>
      <c r="K814" s="18" t="s">
        <v>478</v>
      </c>
      <c r="L814" s="17" t="n">
        <v>60</v>
      </c>
      <c r="M814" s="17"/>
      <c r="N814" s="19"/>
      <c r="O814" s="20" t="n">
        <f aca="false">L814+(0.05*M814)+(N814/240)</f>
        <v>60</v>
      </c>
      <c r="P814" s="21" t="n">
        <v>120</v>
      </c>
      <c r="Q814" s="21"/>
      <c r="R814" s="21"/>
      <c r="S814" s="22" t="n">
        <f aca="false">P814+(Q814*0.05)+(R814/240)</f>
        <v>120</v>
      </c>
      <c r="T814" s="22" t="n">
        <f aca="false">J814*O814</f>
        <v>120</v>
      </c>
      <c r="U814" s="22" t="n">
        <f aca="false">S814-T814</f>
        <v>0</v>
      </c>
      <c r="V814" s="23"/>
    </row>
    <row r="815" customFormat="false" ht="13.8" hidden="false" customHeight="false" outlineLevel="0" collapsed="false">
      <c r="A815" s="13" t="n">
        <v>814</v>
      </c>
      <c r="B815" s="12" t="s">
        <v>22</v>
      </c>
      <c r="C815" s="13" t="s">
        <v>23</v>
      </c>
      <c r="D815" s="12" t="n">
        <v>37</v>
      </c>
      <c r="E815" s="14" t="n">
        <v>1749</v>
      </c>
      <c r="F815" s="14" t="s">
        <v>24</v>
      </c>
      <c r="G815" s="15" t="s">
        <v>479</v>
      </c>
      <c r="H815" s="15" t="s">
        <v>26</v>
      </c>
      <c r="I815" s="16" t="s">
        <v>29</v>
      </c>
      <c r="J815" s="17" t="n">
        <v>26</v>
      </c>
      <c r="K815" s="18" t="s">
        <v>35</v>
      </c>
      <c r="L815" s="17"/>
      <c r="M815" s="17" t="n">
        <v>20</v>
      </c>
      <c r="N815" s="19"/>
      <c r="O815" s="20" t="n">
        <f aca="false">L815+(0.05*M815)+(N815/240)</f>
        <v>1</v>
      </c>
      <c r="P815" s="21" t="n">
        <v>26</v>
      </c>
      <c r="Q815" s="21"/>
      <c r="R815" s="21"/>
      <c r="S815" s="22" t="n">
        <f aca="false">P815+(Q815*0.05)+(R815/240)</f>
        <v>26</v>
      </c>
      <c r="T815" s="22" t="n">
        <f aca="false">J815*O815</f>
        <v>26</v>
      </c>
      <c r="U815" s="22" t="n">
        <f aca="false">S815-T815</f>
        <v>0</v>
      </c>
      <c r="V815" s="23"/>
    </row>
    <row r="816" customFormat="false" ht="13.8" hidden="false" customHeight="false" outlineLevel="0" collapsed="false">
      <c r="A816" s="13" t="n">
        <v>815</v>
      </c>
      <c r="B816" s="12" t="s">
        <v>22</v>
      </c>
      <c r="C816" s="13" t="s">
        <v>23</v>
      </c>
      <c r="D816" s="12" t="n">
        <v>37</v>
      </c>
      <c r="E816" s="14" t="n">
        <v>1749</v>
      </c>
      <c r="F816" s="14" t="s">
        <v>24</v>
      </c>
      <c r="G816" s="15" t="s">
        <v>479</v>
      </c>
      <c r="H816" s="15" t="s">
        <v>26</v>
      </c>
      <c r="I816" s="16" t="s">
        <v>30</v>
      </c>
      <c r="J816" s="17" t="n">
        <v>782</v>
      </c>
      <c r="K816" s="18" t="s">
        <v>28</v>
      </c>
      <c r="L816" s="17"/>
      <c r="M816" s="17" t="n">
        <v>20</v>
      </c>
      <c r="N816" s="19"/>
      <c r="O816" s="20" t="n">
        <f aca="false">L816+(0.05*M816)+(N816/240)</f>
        <v>1</v>
      </c>
      <c r="P816" s="21" t="n">
        <v>782</v>
      </c>
      <c r="Q816" s="21"/>
      <c r="R816" s="21"/>
      <c r="S816" s="22" t="n">
        <f aca="false">P816+(Q816*0.05)+(R816/240)</f>
        <v>782</v>
      </c>
      <c r="T816" s="22" t="n">
        <f aca="false">J816*O816</f>
        <v>782</v>
      </c>
      <c r="U816" s="22" t="n">
        <f aca="false">S816-T816</f>
        <v>0</v>
      </c>
      <c r="V816" s="23"/>
    </row>
    <row r="817" customFormat="false" ht="13.8" hidden="false" customHeight="false" outlineLevel="0" collapsed="false">
      <c r="A817" s="13" t="n">
        <v>816</v>
      </c>
      <c r="B817" s="12" t="s">
        <v>22</v>
      </c>
      <c r="C817" s="13" t="s">
        <v>23</v>
      </c>
      <c r="D817" s="12" t="n">
        <v>37</v>
      </c>
      <c r="E817" s="14" t="n">
        <v>1749</v>
      </c>
      <c r="F817" s="14" t="s">
        <v>24</v>
      </c>
      <c r="G817" s="15" t="s">
        <v>480</v>
      </c>
      <c r="H817" s="15" t="s">
        <v>26</v>
      </c>
      <c r="I817" s="16" t="s">
        <v>27</v>
      </c>
      <c r="J817" s="17" t="n">
        <v>296</v>
      </c>
      <c r="K817" s="18" t="s">
        <v>28</v>
      </c>
      <c r="L817" s="17" t="n">
        <v>3</v>
      </c>
      <c r="M817" s="17"/>
      <c r="N817" s="19"/>
      <c r="O817" s="20" t="n">
        <f aca="false">L817+(0.05*M817)+(N817/240)</f>
        <v>3</v>
      </c>
      <c r="P817" s="21" t="n">
        <v>888</v>
      </c>
      <c r="Q817" s="21"/>
      <c r="R817" s="21"/>
      <c r="S817" s="22" t="n">
        <f aca="false">P817+(Q817*0.05)+(R817/240)</f>
        <v>888</v>
      </c>
      <c r="T817" s="22" t="n">
        <f aca="false">J817*O817</f>
        <v>888</v>
      </c>
      <c r="U817" s="22" t="n">
        <f aca="false">S817-T817</f>
        <v>0</v>
      </c>
      <c r="V817" s="23"/>
    </row>
    <row r="818" customFormat="false" ht="13.8" hidden="false" customHeight="false" outlineLevel="0" collapsed="false">
      <c r="A818" s="13" t="n">
        <v>817</v>
      </c>
      <c r="B818" s="12" t="s">
        <v>22</v>
      </c>
      <c r="C818" s="13" t="s">
        <v>23</v>
      </c>
      <c r="D818" s="12" t="n">
        <v>37</v>
      </c>
      <c r="E818" s="14" t="n">
        <v>1749</v>
      </c>
      <c r="F818" s="14" t="s">
        <v>24</v>
      </c>
      <c r="G818" s="15" t="s">
        <v>480</v>
      </c>
      <c r="H818" s="15" t="s">
        <v>26</v>
      </c>
      <c r="I818" s="16" t="s">
        <v>29</v>
      </c>
      <c r="J818" s="17" t="n">
        <v>1</v>
      </c>
      <c r="K818" s="18" t="s">
        <v>46</v>
      </c>
      <c r="L818" s="17" t="n">
        <v>39</v>
      </c>
      <c r="M818" s="17"/>
      <c r="N818" s="19"/>
      <c r="O818" s="20" t="n">
        <f aca="false">L818+(0.05*M818)+(N818/240)</f>
        <v>39</v>
      </c>
      <c r="P818" s="21" t="n">
        <v>39</v>
      </c>
      <c r="Q818" s="21"/>
      <c r="R818" s="21"/>
      <c r="S818" s="22" t="n">
        <f aca="false">P818+(Q818*0.05)+(R818/240)</f>
        <v>39</v>
      </c>
      <c r="T818" s="22" t="n">
        <f aca="false">J818*O818</f>
        <v>39</v>
      </c>
      <c r="U818" s="22" t="n">
        <f aca="false">S818-T818</f>
        <v>0</v>
      </c>
      <c r="V818" s="23"/>
    </row>
    <row r="819" customFormat="false" ht="13.8" hidden="false" customHeight="false" outlineLevel="0" collapsed="false">
      <c r="A819" s="13" t="n">
        <v>818</v>
      </c>
      <c r="B819" s="12" t="s">
        <v>22</v>
      </c>
      <c r="C819" s="13" t="s">
        <v>23</v>
      </c>
      <c r="D819" s="12" t="n">
        <v>37</v>
      </c>
      <c r="E819" s="14" t="n">
        <v>1749</v>
      </c>
      <c r="F819" s="14" t="s">
        <v>24</v>
      </c>
      <c r="G819" s="15" t="s">
        <v>480</v>
      </c>
      <c r="H819" s="15" t="s">
        <v>26</v>
      </c>
      <c r="I819" s="16" t="s">
        <v>32</v>
      </c>
      <c r="J819" s="17" t="n">
        <v>8</v>
      </c>
      <c r="K819" s="18" t="s">
        <v>55</v>
      </c>
      <c r="L819" s="17"/>
      <c r="M819" s="17" t="n">
        <v>40</v>
      </c>
      <c r="N819" s="19"/>
      <c r="O819" s="20" t="n">
        <f aca="false">L819+(0.05*M819)+(N819/240)</f>
        <v>2</v>
      </c>
      <c r="P819" s="21" t="n">
        <v>16</v>
      </c>
      <c r="Q819" s="21"/>
      <c r="R819" s="21"/>
      <c r="S819" s="22" t="n">
        <f aca="false">P819+(Q819*0.05)+(R819/240)</f>
        <v>16</v>
      </c>
      <c r="T819" s="22" t="n">
        <f aca="false">J819*O819</f>
        <v>16</v>
      </c>
      <c r="U819" s="22" t="n">
        <f aca="false">S819-T819</f>
        <v>0</v>
      </c>
      <c r="V819" s="23"/>
    </row>
    <row r="820" customFormat="false" ht="13.8" hidden="false" customHeight="false" outlineLevel="0" collapsed="false">
      <c r="A820" s="13" t="n">
        <v>819</v>
      </c>
      <c r="B820" s="12" t="s">
        <v>22</v>
      </c>
      <c r="C820" s="13" t="s">
        <v>23</v>
      </c>
      <c r="D820" s="12" t="n">
        <v>37</v>
      </c>
      <c r="E820" s="14" t="n">
        <v>1749</v>
      </c>
      <c r="F820" s="14" t="s">
        <v>24</v>
      </c>
      <c r="G820" s="15" t="s">
        <v>481</v>
      </c>
      <c r="H820" s="15" t="s">
        <v>26</v>
      </c>
      <c r="I820" s="16" t="s">
        <v>27</v>
      </c>
      <c r="J820" s="17" t="n">
        <v>133</v>
      </c>
      <c r="K820" s="18" t="s">
        <v>28</v>
      </c>
      <c r="L820" s="17" t="n">
        <v>3</v>
      </c>
      <c r="M820" s="17"/>
      <c r="N820" s="19"/>
      <c r="O820" s="20" t="n">
        <f aca="false">L820+(0.05*M820)+(N820/240)</f>
        <v>3</v>
      </c>
      <c r="P820" s="21" t="n">
        <v>399</v>
      </c>
      <c r="Q820" s="21"/>
      <c r="R820" s="21"/>
      <c r="S820" s="22" t="n">
        <f aca="false">P820+(Q820*0.05)+(R820/240)</f>
        <v>399</v>
      </c>
      <c r="T820" s="22" t="n">
        <f aca="false">J820*O820</f>
        <v>399</v>
      </c>
      <c r="U820" s="22" t="n">
        <f aca="false">S820-T820</f>
        <v>0</v>
      </c>
      <c r="V820" s="23"/>
    </row>
    <row r="821" customFormat="false" ht="13.8" hidden="false" customHeight="false" outlineLevel="0" collapsed="false">
      <c r="A821" s="13" t="n">
        <v>820</v>
      </c>
      <c r="B821" s="12" t="s">
        <v>22</v>
      </c>
      <c r="C821" s="13" t="s">
        <v>23</v>
      </c>
      <c r="D821" s="12" t="n">
        <v>37</v>
      </c>
      <c r="E821" s="14" t="n">
        <v>1749</v>
      </c>
      <c r="F821" s="14" t="s">
        <v>24</v>
      </c>
      <c r="G821" s="15" t="s">
        <v>482</v>
      </c>
      <c r="H821" s="15" t="s">
        <v>26</v>
      </c>
      <c r="I821" s="16" t="s">
        <v>29</v>
      </c>
      <c r="J821" s="17" t="n">
        <v>6</v>
      </c>
      <c r="K821" s="18" t="s">
        <v>61</v>
      </c>
      <c r="L821" s="17" t="n">
        <v>60</v>
      </c>
      <c r="M821" s="17"/>
      <c r="N821" s="19"/>
      <c r="O821" s="20" t="n">
        <f aca="false">L821+(0.05*M821)+(N821/240)</f>
        <v>60</v>
      </c>
      <c r="P821" s="21" t="n">
        <v>360</v>
      </c>
      <c r="Q821" s="21"/>
      <c r="R821" s="21"/>
      <c r="S821" s="22" t="n">
        <f aca="false">P821+(Q821*0.05)+(R821/240)</f>
        <v>360</v>
      </c>
      <c r="T821" s="22" t="n">
        <f aca="false">J821*O821</f>
        <v>360</v>
      </c>
      <c r="U821" s="22" t="n">
        <f aca="false">S821-T821</f>
        <v>0</v>
      </c>
      <c r="V821" s="23"/>
    </row>
    <row r="822" customFormat="false" ht="13.8" hidden="false" customHeight="false" outlineLevel="0" collapsed="false">
      <c r="A822" s="13" t="n">
        <v>821</v>
      </c>
      <c r="B822" s="12" t="s">
        <v>22</v>
      </c>
      <c r="C822" s="13" t="s">
        <v>23</v>
      </c>
      <c r="D822" s="12" t="n">
        <v>37</v>
      </c>
      <c r="E822" s="14" t="n">
        <v>1749</v>
      </c>
      <c r="F822" s="14" t="s">
        <v>24</v>
      </c>
      <c r="G822" s="15" t="s">
        <v>483</v>
      </c>
      <c r="H822" s="15" t="s">
        <v>26</v>
      </c>
      <c r="I822" s="16" t="s">
        <v>29</v>
      </c>
      <c r="J822" s="17" t="n">
        <v>2</v>
      </c>
      <c r="K822" s="18" t="s">
        <v>35</v>
      </c>
      <c r="L822" s="17"/>
      <c r="M822" s="17" t="n">
        <v>30</v>
      </c>
      <c r="N822" s="19"/>
      <c r="O822" s="20" t="n">
        <f aca="false">L822+(0.05*M822)+(N822/240)</f>
        <v>1.5</v>
      </c>
      <c r="P822" s="21" t="n">
        <v>3</v>
      </c>
      <c r="Q822" s="21"/>
      <c r="R822" s="21"/>
      <c r="S822" s="22" t="n">
        <f aca="false">P822+(Q822*0.05)+(R822/240)</f>
        <v>3</v>
      </c>
      <c r="T822" s="22" t="n">
        <f aca="false">J822*O822</f>
        <v>3</v>
      </c>
      <c r="U822" s="22" t="n">
        <f aca="false">S822-T822</f>
        <v>0</v>
      </c>
      <c r="V822" s="23"/>
    </row>
    <row r="823" customFormat="false" ht="13.8" hidden="false" customHeight="false" outlineLevel="0" collapsed="false">
      <c r="A823" s="13" t="n">
        <v>822</v>
      </c>
      <c r="B823" s="12" t="s">
        <v>22</v>
      </c>
      <c r="C823" s="13" t="s">
        <v>23</v>
      </c>
      <c r="D823" s="12" t="n">
        <v>37</v>
      </c>
      <c r="E823" s="14" t="n">
        <v>1749</v>
      </c>
      <c r="F823" s="14" t="s">
        <v>24</v>
      </c>
      <c r="G823" s="15" t="s">
        <v>484</v>
      </c>
      <c r="H823" s="15" t="s">
        <v>26</v>
      </c>
      <c r="I823" s="16" t="s">
        <v>29</v>
      </c>
      <c r="J823" s="17" t="n">
        <v>19</v>
      </c>
      <c r="K823" s="18" t="s">
        <v>28</v>
      </c>
      <c r="L823" s="17"/>
      <c r="M823" s="17" t="n">
        <v>40</v>
      </c>
      <c r="N823" s="19"/>
      <c r="O823" s="20" t="n">
        <f aca="false">L823+(0.05*M823)+(N823/240)</f>
        <v>2</v>
      </c>
      <c r="P823" s="21" t="n">
        <v>38</v>
      </c>
      <c r="Q823" s="21"/>
      <c r="R823" s="21"/>
      <c r="S823" s="22" t="n">
        <f aca="false">P823+(Q823*0.05)+(R823/240)</f>
        <v>38</v>
      </c>
      <c r="T823" s="22" t="n">
        <f aca="false">J823*O823</f>
        <v>38</v>
      </c>
      <c r="U823" s="22" t="n">
        <f aca="false">S823-T823</f>
        <v>0</v>
      </c>
      <c r="V823" s="23"/>
    </row>
    <row r="824" customFormat="false" ht="13.8" hidden="false" customHeight="false" outlineLevel="0" collapsed="false">
      <c r="A824" s="13" t="n">
        <v>823</v>
      </c>
      <c r="B824" s="12" t="s">
        <v>22</v>
      </c>
      <c r="C824" s="13" t="s">
        <v>23</v>
      </c>
      <c r="D824" s="12" t="n">
        <v>37</v>
      </c>
      <c r="E824" s="14" t="n">
        <v>1749</v>
      </c>
      <c r="F824" s="14" t="s">
        <v>40</v>
      </c>
      <c r="G824" s="15" t="s">
        <v>485</v>
      </c>
      <c r="H824" s="15" t="s">
        <v>26</v>
      </c>
      <c r="I824" s="16" t="s">
        <v>50</v>
      </c>
      <c r="J824" s="17" t="n">
        <v>1185</v>
      </c>
      <c r="K824" s="18" t="s">
        <v>28</v>
      </c>
      <c r="L824" s="17"/>
      <c r="M824" s="17" t="n">
        <v>20</v>
      </c>
      <c r="N824" s="19"/>
      <c r="O824" s="20" t="n">
        <f aca="false">L824+(0.05*M824)+(N824/240)</f>
        <v>1</v>
      </c>
      <c r="P824" s="21" t="n">
        <v>1185</v>
      </c>
      <c r="Q824" s="21"/>
      <c r="R824" s="21"/>
      <c r="S824" s="22" t="n">
        <f aca="false">P824+(Q824*0.05)+(R824/240)</f>
        <v>1185</v>
      </c>
      <c r="T824" s="22" t="n">
        <f aca="false">J824*O824</f>
        <v>1185</v>
      </c>
      <c r="U824" s="22" t="n">
        <f aca="false">S824-T824</f>
        <v>0</v>
      </c>
      <c r="V824" s="23"/>
    </row>
    <row r="825" customFormat="false" ht="13.8" hidden="false" customHeight="false" outlineLevel="0" collapsed="false">
      <c r="A825" s="13" t="n">
        <v>824</v>
      </c>
      <c r="B825" s="12" t="s">
        <v>22</v>
      </c>
      <c r="C825" s="13" t="s">
        <v>23</v>
      </c>
      <c r="D825" s="12" t="n">
        <v>37</v>
      </c>
      <c r="E825" s="14" t="n">
        <v>1749</v>
      </c>
      <c r="F825" s="14" t="s">
        <v>40</v>
      </c>
      <c r="G825" s="15" t="s">
        <v>486</v>
      </c>
      <c r="H825" s="15" t="s">
        <v>26</v>
      </c>
      <c r="I825" s="16" t="s">
        <v>32</v>
      </c>
      <c r="J825" s="17" t="n">
        <v>49</v>
      </c>
      <c r="K825" s="18" t="s">
        <v>61</v>
      </c>
      <c r="L825" s="17" t="n">
        <v>24</v>
      </c>
      <c r="M825" s="17"/>
      <c r="N825" s="19"/>
      <c r="O825" s="20" t="n">
        <f aca="false">L825+(0.05*M825)+(N825/240)</f>
        <v>24</v>
      </c>
      <c r="P825" s="21" t="n">
        <v>1176</v>
      </c>
      <c r="Q825" s="21"/>
      <c r="R825" s="21"/>
      <c r="S825" s="22" t="n">
        <f aca="false">P825+(Q825*0.05)+(R825/240)</f>
        <v>1176</v>
      </c>
      <c r="T825" s="22" t="n">
        <f aca="false">J825*O825</f>
        <v>1176</v>
      </c>
      <c r="U825" s="22" t="n">
        <f aca="false">S825-T825</f>
        <v>0</v>
      </c>
      <c r="V825" s="23"/>
    </row>
    <row r="826" customFormat="false" ht="13.8" hidden="false" customHeight="false" outlineLevel="0" collapsed="false">
      <c r="A826" s="13" t="n">
        <v>825</v>
      </c>
      <c r="B826" s="12" t="s">
        <v>22</v>
      </c>
      <c r="C826" s="13" t="s">
        <v>23</v>
      </c>
      <c r="D826" s="12" t="n">
        <v>37</v>
      </c>
      <c r="E826" s="14" t="n">
        <v>1749</v>
      </c>
      <c r="F826" s="14" t="s">
        <v>40</v>
      </c>
      <c r="G826" s="15" t="s">
        <v>487</v>
      </c>
      <c r="H826" s="15" t="s">
        <v>26</v>
      </c>
      <c r="I826" s="16" t="s">
        <v>29</v>
      </c>
      <c r="J826" s="17" t="n">
        <v>4</v>
      </c>
      <c r="K826" s="18" t="s">
        <v>61</v>
      </c>
      <c r="L826" s="17" t="n">
        <v>60</v>
      </c>
      <c r="M826" s="17"/>
      <c r="N826" s="19"/>
      <c r="O826" s="20" t="n">
        <f aca="false">L826+(0.05*M826)+(N826/240)</f>
        <v>60</v>
      </c>
      <c r="P826" s="21" t="n">
        <v>240</v>
      </c>
      <c r="Q826" s="21"/>
      <c r="R826" s="21"/>
      <c r="S826" s="22" t="n">
        <f aca="false">P826+(Q826*0.05)+(R826/240)</f>
        <v>240</v>
      </c>
      <c r="T826" s="22" t="n">
        <f aca="false">J826*O826</f>
        <v>240</v>
      </c>
      <c r="U826" s="22" t="n">
        <f aca="false">S826-T826</f>
        <v>0</v>
      </c>
      <c r="V826" s="23"/>
    </row>
    <row r="827" customFormat="false" ht="13.8" hidden="false" customHeight="false" outlineLevel="0" collapsed="false">
      <c r="A827" s="13" t="n">
        <v>826</v>
      </c>
      <c r="B827" s="12" t="s">
        <v>22</v>
      </c>
      <c r="C827" s="13" t="s">
        <v>23</v>
      </c>
      <c r="D827" s="12" t="n">
        <v>37</v>
      </c>
      <c r="E827" s="14" t="n">
        <v>1749</v>
      </c>
      <c r="F827" s="14" t="s">
        <v>40</v>
      </c>
      <c r="G827" s="15" t="s">
        <v>474</v>
      </c>
      <c r="H827" s="15" t="s">
        <v>26</v>
      </c>
      <c r="I827" s="16" t="s">
        <v>29</v>
      </c>
      <c r="J827" s="17" t="n">
        <f aca="false">76+(1/3)</f>
        <v>76.3333333333333</v>
      </c>
      <c r="K827" s="18" t="s">
        <v>61</v>
      </c>
      <c r="L827" s="17" t="n">
        <v>30</v>
      </c>
      <c r="M827" s="17"/>
      <c r="N827" s="19"/>
      <c r="O827" s="20" t="n">
        <f aca="false">L827+(0.05*M827)+(N827/240)</f>
        <v>30</v>
      </c>
      <c r="P827" s="21" t="n">
        <v>2290</v>
      </c>
      <c r="Q827" s="21"/>
      <c r="R827" s="21"/>
      <c r="S827" s="22" t="n">
        <f aca="false">P827+(Q827*0.05)+(R827/240)</f>
        <v>2290</v>
      </c>
      <c r="T827" s="22" t="n">
        <f aca="false">J827*O827</f>
        <v>2290</v>
      </c>
      <c r="U827" s="22" t="n">
        <f aca="false">S827-T827</f>
        <v>0</v>
      </c>
      <c r="V827" s="23"/>
    </row>
    <row r="828" customFormat="false" ht="14.2" hidden="false" customHeight="false" outlineLevel="0" collapsed="false">
      <c r="A828" s="13" t="n">
        <v>827</v>
      </c>
      <c r="B828" s="12" t="s">
        <v>22</v>
      </c>
      <c r="C828" s="13" t="s">
        <v>23</v>
      </c>
      <c r="D828" s="12" t="n">
        <v>37</v>
      </c>
      <c r="E828" s="14" t="n">
        <v>1749</v>
      </c>
      <c r="F828" s="14" t="s">
        <v>40</v>
      </c>
      <c r="G828" s="15" t="s">
        <v>488</v>
      </c>
      <c r="H828" s="15" t="s">
        <v>26</v>
      </c>
      <c r="I828" s="16" t="s">
        <v>32</v>
      </c>
      <c r="J828" s="17" t="n">
        <v>105</v>
      </c>
      <c r="K828" s="18" t="s">
        <v>61</v>
      </c>
      <c r="L828" s="17" t="n">
        <v>36</v>
      </c>
      <c r="M828" s="17"/>
      <c r="N828" s="19"/>
      <c r="O828" s="20" t="n">
        <f aca="false">L828+(0.05*M828)+(N828/240)</f>
        <v>36</v>
      </c>
      <c r="P828" s="21" t="n">
        <v>5780</v>
      </c>
      <c r="Q828" s="21"/>
      <c r="R828" s="21"/>
      <c r="S828" s="22" t="n">
        <f aca="false">P828+(Q828*0.05)+(R828/240)</f>
        <v>5780</v>
      </c>
      <c r="T828" s="22" t="n">
        <f aca="false">J828*O828</f>
        <v>3780</v>
      </c>
      <c r="U828" s="22" t="n">
        <f aca="false">S828-T828</f>
        <v>2000</v>
      </c>
      <c r="V828" s="23" t="s">
        <v>31</v>
      </c>
    </row>
    <row r="829" customFormat="false" ht="13.8" hidden="false" customHeight="false" outlineLevel="0" collapsed="false">
      <c r="A829" s="13" t="n">
        <v>828</v>
      </c>
      <c r="B829" s="12" t="s">
        <v>22</v>
      </c>
      <c r="C829" s="13" t="s">
        <v>23</v>
      </c>
      <c r="D829" s="12" t="n">
        <v>37</v>
      </c>
      <c r="E829" s="14" t="n">
        <v>1749</v>
      </c>
      <c r="F829" s="14" t="s">
        <v>40</v>
      </c>
      <c r="G829" s="15" t="s">
        <v>475</v>
      </c>
      <c r="H829" s="15" t="s">
        <v>26</v>
      </c>
      <c r="I829" s="16" t="s">
        <v>29</v>
      </c>
      <c r="J829" s="17" t="n">
        <v>650</v>
      </c>
      <c r="K829" s="18" t="s">
        <v>28</v>
      </c>
      <c r="L829" s="17"/>
      <c r="M829" s="17" t="n">
        <v>30</v>
      </c>
      <c r="N829" s="19"/>
      <c r="O829" s="20" t="n">
        <f aca="false">L829+(0.05*M829)+(N829/240)</f>
        <v>1.5</v>
      </c>
      <c r="P829" s="21" t="n">
        <v>975</v>
      </c>
      <c r="Q829" s="21"/>
      <c r="R829" s="21"/>
      <c r="S829" s="22" t="n">
        <f aca="false">P829+(Q829*0.05)+(R829/240)</f>
        <v>975</v>
      </c>
      <c r="T829" s="22" t="n">
        <f aca="false">J829*O829</f>
        <v>975</v>
      </c>
      <c r="U829" s="22" t="n">
        <f aca="false">S829-T829</f>
        <v>0</v>
      </c>
      <c r="V829" s="23"/>
    </row>
    <row r="830" customFormat="false" ht="13.8" hidden="false" customHeight="false" outlineLevel="0" collapsed="false">
      <c r="A830" s="13" t="n">
        <v>829</v>
      </c>
      <c r="B830" s="12" t="s">
        <v>22</v>
      </c>
      <c r="C830" s="13" t="s">
        <v>23</v>
      </c>
      <c r="D830" s="12" t="n">
        <v>37</v>
      </c>
      <c r="E830" s="14" t="n">
        <v>1749</v>
      </c>
      <c r="F830" s="14" t="s">
        <v>40</v>
      </c>
      <c r="G830" s="15" t="s">
        <v>489</v>
      </c>
      <c r="H830" s="15" t="s">
        <v>26</v>
      </c>
      <c r="I830" s="16" t="s">
        <v>29</v>
      </c>
      <c r="J830" s="17" t="n">
        <v>340</v>
      </c>
      <c r="K830" s="18" t="s">
        <v>35</v>
      </c>
      <c r="L830" s="17" t="n">
        <v>8</v>
      </c>
      <c r="M830" s="17"/>
      <c r="N830" s="19"/>
      <c r="O830" s="20" t="n">
        <f aca="false">L830+(0.05*M830)+(N830/240)</f>
        <v>8</v>
      </c>
      <c r="P830" s="21" t="n">
        <v>2720</v>
      </c>
      <c r="Q830" s="21"/>
      <c r="R830" s="21"/>
      <c r="S830" s="22" t="n">
        <f aca="false">P830+(Q830*0.05)+(R830/240)</f>
        <v>2720</v>
      </c>
      <c r="T830" s="22" t="n">
        <f aca="false">J830*O830</f>
        <v>2720</v>
      </c>
      <c r="U830" s="22" t="n">
        <f aca="false">S830-T830</f>
        <v>0</v>
      </c>
      <c r="V830" s="23"/>
    </row>
    <row r="831" customFormat="false" ht="13.8" hidden="false" customHeight="false" outlineLevel="0" collapsed="false">
      <c r="A831" s="13" t="n">
        <v>830</v>
      </c>
      <c r="B831" s="12" t="s">
        <v>22</v>
      </c>
      <c r="C831" s="13" t="s">
        <v>23</v>
      </c>
      <c r="D831" s="12" t="n">
        <v>37</v>
      </c>
      <c r="E831" s="14" t="n">
        <v>1749</v>
      </c>
      <c r="F831" s="14" t="s">
        <v>40</v>
      </c>
      <c r="G831" s="15" t="s">
        <v>479</v>
      </c>
      <c r="H831" s="15" t="s">
        <v>26</v>
      </c>
      <c r="I831" s="16" t="s">
        <v>29</v>
      </c>
      <c r="J831" s="17" t="n">
        <v>1</v>
      </c>
      <c r="K831" s="18" t="s">
        <v>490</v>
      </c>
      <c r="L831" s="17" t="n">
        <v>2</v>
      </c>
      <c r="M831" s="17"/>
      <c r="N831" s="19"/>
      <c r="O831" s="20" t="n">
        <f aca="false">L831+(0.05*M831)+(N831/240)</f>
        <v>2</v>
      </c>
      <c r="P831" s="21" t="n">
        <v>2</v>
      </c>
      <c r="Q831" s="21"/>
      <c r="R831" s="21"/>
      <c r="S831" s="22" t="n">
        <f aca="false">P831+(Q831*0.05)+(R831/240)</f>
        <v>2</v>
      </c>
      <c r="T831" s="22" t="n">
        <f aca="false">J831*O831</f>
        <v>2</v>
      </c>
      <c r="U831" s="22" t="n">
        <f aca="false">S831-T831</f>
        <v>0</v>
      </c>
      <c r="V831" s="23"/>
    </row>
    <row r="832" customFormat="false" ht="13.8" hidden="false" customHeight="false" outlineLevel="0" collapsed="false">
      <c r="A832" s="13" t="n">
        <v>831</v>
      </c>
      <c r="B832" s="12" t="s">
        <v>22</v>
      </c>
      <c r="C832" s="13" t="s">
        <v>23</v>
      </c>
      <c r="D832" s="12" t="n">
        <v>37</v>
      </c>
      <c r="E832" s="14" t="n">
        <v>1749</v>
      </c>
      <c r="F832" s="14" t="s">
        <v>40</v>
      </c>
      <c r="G832" s="15" t="s">
        <v>480</v>
      </c>
      <c r="H832" s="15" t="s">
        <v>26</v>
      </c>
      <c r="I832" s="16" t="s">
        <v>29</v>
      </c>
      <c r="J832" s="17" t="n">
        <v>4</v>
      </c>
      <c r="K832" s="18" t="s">
        <v>61</v>
      </c>
      <c r="L832" s="17" t="n">
        <v>18</v>
      </c>
      <c r="M832" s="17"/>
      <c r="N832" s="19"/>
      <c r="O832" s="20" t="n">
        <f aca="false">L832+(0.05*M832)+(N832/240)</f>
        <v>18</v>
      </c>
      <c r="P832" s="21" t="n">
        <v>72</v>
      </c>
      <c r="Q832" s="21"/>
      <c r="R832" s="21"/>
      <c r="S832" s="22" t="n">
        <f aca="false">P832+(Q832*0.05)+(R832/240)</f>
        <v>72</v>
      </c>
      <c r="T832" s="22" t="n">
        <f aca="false">J832*O832</f>
        <v>72</v>
      </c>
      <c r="U832" s="22" t="n">
        <f aca="false">S832-T832</f>
        <v>0</v>
      </c>
      <c r="V832" s="23"/>
    </row>
    <row r="833" customFormat="false" ht="13.8" hidden="false" customHeight="false" outlineLevel="0" collapsed="false">
      <c r="A833" s="13" t="n">
        <v>832</v>
      </c>
      <c r="B833" s="12" t="s">
        <v>22</v>
      </c>
      <c r="C833" s="13" t="s">
        <v>23</v>
      </c>
      <c r="D833" s="12" t="n">
        <v>37</v>
      </c>
      <c r="E833" s="14" t="n">
        <v>1749</v>
      </c>
      <c r="F833" s="14" t="s">
        <v>40</v>
      </c>
      <c r="G833" s="15" t="s">
        <v>480</v>
      </c>
      <c r="H833" s="15" t="s">
        <v>26</v>
      </c>
      <c r="I833" s="16" t="s">
        <v>29</v>
      </c>
      <c r="J833" s="17" t="n">
        <v>163</v>
      </c>
      <c r="K833" s="18" t="s">
        <v>61</v>
      </c>
      <c r="L833" s="17" t="n">
        <v>15</v>
      </c>
      <c r="M833" s="17"/>
      <c r="N833" s="19"/>
      <c r="O833" s="20" t="n">
        <f aca="false">L833+(0.05*M833)+(N833/240)</f>
        <v>15</v>
      </c>
      <c r="P833" s="21" t="n">
        <v>2445</v>
      </c>
      <c r="Q833" s="21"/>
      <c r="R833" s="21"/>
      <c r="S833" s="22" t="n">
        <f aca="false">P833+(Q833*0.05)+(R833/240)</f>
        <v>2445</v>
      </c>
      <c r="T833" s="22" t="n">
        <f aca="false">J833*O833</f>
        <v>2445</v>
      </c>
      <c r="U833" s="22" t="n">
        <f aca="false">S833-T833</f>
        <v>0</v>
      </c>
      <c r="V833" s="23"/>
    </row>
    <row r="834" customFormat="false" ht="13.8" hidden="false" customHeight="false" outlineLevel="0" collapsed="false">
      <c r="A834" s="13" t="n">
        <v>833</v>
      </c>
      <c r="B834" s="12" t="s">
        <v>22</v>
      </c>
      <c r="C834" s="13" t="s">
        <v>23</v>
      </c>
      <c r="D834" s="12" t="n">
        <v>37</v>
      </c>
      <c r="E834" s="14" t="n">
        <v>1749</v>
      </c>
      <c r="F834" s="14" t="s">
        <v>40</v>
      </c>
      <c r="G834" s="15" t="s">
        <v>480</v>
      </c>
      <c r="H834" s="15" t="s">
        <v>26</v>
      </c>
      <c r="I834" s="16" t="s">
        <v>30</v>
      </c>
      <c r="J834" s="17" t="n">
        <v>10</v>
      </c>
      <c r="K834" s="18" t="s">
        <v>28</v>
      </c>
      <c r="L834" s="17"/>
      <c r="M834" s="17" t="n">
        <v>40</v>
      </c>
      <c r="N834" s="19"/>
      <c r="O834" s="20" t="n">
        <f aca="false">L834+(0.05*M834)+(N834/240)</f>
        <v>2</v>
      </c>
      <c r="P834" s="21" t="n">
        <v>20</v>
      </c>
      <c r="Q834" s="21"/>
      <c r="R834" s="21"/>
      <c r="S834" s="22" t="n">
        <f aca="false">P834+(Q834*0.05)+(R834/240)</f>
        <v>20</v>
      </c>
      <c r="T834" s="22" t="n">
        <f aca="false">J834*O834</f>
        <v>20</v>
      </c>
      <c r="U834" s="22" t="n">
        <f aca="false">S834-T834</f>
        <v>0</v>
      </c>
      <c r="V834" s="23"/>
    </row>
    <row r="835" customFormat="false" ht="13.8" hidden="false" customHeight="false" outlineLevel="0" collapsed="false">
      <c r="A835" s="13" t="n">
        <v>834</v>
      </c>
      <c r="B835" s="12" t="s">
        <v>22</v>
      </c>
      <c r="C835" s="13" t="s">
        <v>23</v>
      </c>
      <c r="D835" s="12" t="n">
        <v>37</v>
      </c>
      <c r="E835" s="14" t="n">
        <v>1749</v>
      </c>
      <c r="F835" s="14" t="s">
        <v>40</v>
      </c>
      <c r="G835" s="15" t="s">
        <v>480</v>
      </c>
      <c r="H835" s="15" t="s">
        <v>26</v>
      </c>
      <c r="I835" s="16" t="s">
        <v>50</v>
      </c>
      <c r="J835" s="17" t="n">
        <v>1</v>
      </c>
      <c r="K835" s="18" t="s">
        <v>46</v>
      </c>
      <c r="L835" s="17" t="n">
        <v>1080</v>
      </c>
      <c r="M835" s="17"/>
      <c r="N835" s="19"/>
      <c r="O835" s="20" t="n">
        <f aca="false">L835+(0.05*M835)+(N835/240)</f>
        <v>1080</v>
      </c>
      <c r="P835" s="21" t="n">
        <v>1080</v>
      </c>
      <c r="Q835" s="21"/>
      <c r="R835" s="21"/>
      <c r="S835" s="22" t="n">
        <f aca="false">P835+(Q835*0.05)+(R835/240)</f>
        <v>1080</v>
      </c>
      <c r="T835" s="22" t="n">
        <f aca="false">J835*O835</f>
        <v>1080</v>
      </c>
      <c r="U835" s="22" t="n">
        <f aca="false">S835-T835</f>
        <v>0</v>
      </c>
      <c r="V835" s="23"/>
    </row>
    <row r="836" customFormat="false" ht="13.8" hidden="false" customHeight="false" outlineLevel="0" collapsed="false">
      <c r="A836" s="13" t="n">
        <v>835</v>
      </c>
      <c r="B836" s="12" t="s">
        <v>22</v>
      </c>
      <c r="C836" s="13" t="s">
        <v>23</v>
      </c>
      <c r="D836" s="12" t="n">
        <v>37</v>
      </c>
      <c r="E836" s="14" t="n">
        <v>1749</v>
      </c>
      <c r="F836" s="14" t="s">
        <v>40</v>
      </c>
      <c r="G836" s="15" t="s">
        <v>491</v>
      </c>
      <c r="H836" s="15" t="s">
        <v>26</v>
      </c>
      <c r="I836" s="16" t="s">
        <v>32</v>
      </c>
      <c r="J836" s="17" t="n">
        <v>24</v>
      </c>
      <c r="K836" s="18" t="s">
        <v>35</v>
      </c>
      <c r="L836" s="17" t="n">
        <v>12</v>
      </c>
      <c r="M836" s="17"/>
      <c r="N836" s="19"/>
      <c r="O836" s="20" t="n">
        <f aca="false">L836+(0.05*M836)+(N836/240)</f>
        <v>12</v>
      </c>
      <c r="P836" s="21" t="n">
        <v>288</v>
      </c>
      <c r="Q836" s="21"/>
      <c r="R836" s="21"/>
      <c r="S836" s="22" t="n">
        <f aca="false">P836+(Q836*0.05)+(R836/240)</f>
        <v>288</v>
      </c>
      <c r="T836" s="22" t="n">
        <f aca="false">J836*O836</f>
        <v>288</v>
      </c>
      <c r="U836" s="22" t="n">
        <f aca="false">S836-T836</f>
        <v>0</v>
      </c>
      <c r="V836" s="23"/>
    </row>
    <row r="837" customFormat="false" ht="13.8" hidden="false" customHeight="false" outlineLevel="0" collapsed="false">
      <c r="A837" s="13" t="n">
        <v>836</v>
      </c>
      <c r="B837" s="12" t="s">
        <v>22</v>
      </c>
      <c r="C837" s="13" t="s">
        <v>23</v>
      </c>
      <c r="D837" s="12" t="n">
        <v>37</v>
      </c>
      <c r="E837" s="14" t="n">
        <v>1749</v>
      </c>
      <c r="F837" s="14" t="s">
        <v>40</v>
      </c>
      <c r="G837" s="15" t="s">
        <v>492</v>
      </c>
      <c r="H837" s="15" t="s">
        <v>26</v>
      </c>
      <c r="I837" s="16" t="s">
        <v>29</v>
      </c>
      <c r="J837" s="17" t="n">
        <v>5</v>
      </c>
      <c r="K837" s="18" t="s">
        <v>61</v>
      </c>
      <c r="L837" s="17" t="n">
        <v>20</v>
      </c>
      <c r="M837" s="17"/>
      <c r="N837" s="19"/>
      <c r="O837" s="20" t="n">
        <f aca="false">L837+(0.05*M837)+(N837/240)</f>
        <v>20</v>
      </c>
      <c r="P837" s="21" t="n">
        <v>100</v>
      </c>
      <c r="Q837" s="21"/>
      <c r="R837" s="21"/>
      <c r="S837" s="22" t="n">
        <f aca="false">P837+(Q837*0.05)+(R837/240)</f>
        <v>100</v>
      </c>
      <c r="T837" s="22" t="n">
        <f aca="false">J837*O837</f>
        <v>100</v>
      </c>
      <c r="U837" s="22" t="n">
        <f aca="false">S837-T837</f>
        <v>0</v>
      </c>
      <c r="V837" s="23"/>
    </row>
    <row r="838" customFormat="false" ht="13.8" hidden="false" customHeight="false" outlineLevel="0" collapsed="false">
      <c r="A838" s="13" t="n">
        <v>837</v>
      </c>
      <c r="B838" s="12" t="s">
        <v>22</v>
      </c>
      <c r="C838" s="13" t="s">
        <v>23</v>
      </c>
      <c r="D838" s="12" t="n">
        <v>37</v>
      </c>
      <c r="E838" s="14" t="n">
        <v>1749</v>
      </c>
      <c r="F838" s="14" t="s">
        <v>40</v>
      </c>
      <c r="G838" s="15" t="s">
        <v>493</v>
      </c>
      <c r="H838" s="15" t="s">
        <v>26</v>
      </c>
      <c r="I838" s="16" t="s">
        <v>32</v>
      </c>
      <c r="J838" s="17" t="n">
        <v>24</v>
      </c>
      <c r="K838" s="18" t="s">
        <v>35</v>
      </c>
      <c r="L838" s="17" t="n">
        <v>5</v>
      </c>
      <c r="M838" s="17"/>
      <c r="N838" s="19"/>
      <c r="O838" s="20" t="n">
        <f aca="false">L838+(0.05*M838)+(N838/240)</f>
        <v>5</v>
      </c>
      <c r="P838" s="21" t="n">
        <v>120</v>
      </c>
      <c r="Q838" s="21"/>
      <c r="R838" s="21"/>
      <c r="S838" s="22" t="n">
        <f aca="false">P838+(Q838*0.05)+(R838/240)</f>
        <v>120</v>
      </c>
      <c r="T838" s="22" t="n">
        <f aca="false">J838*O838</f>
        <v>120</v>
      </c>
      <c r="U838" s="22" t="n">
        <f aca="false">S838-T838</f>
        <v>0</v>
      </c>
      <c r="V838" s="23"/>
    </row>
    <row r="839" customFormat="false" ht="13.8" hidden="false" customHeight="false" outlineLevel="0" collapsed="false">
      <c r="A839" s="13" t="n">
        <v>838</v>
      </c>
      <c r="B839" s="12" t="s">
        <v>22</v>
      </c>
      <c r="C839" s="13" t="s">
        <v>23</v>
      </c>
      <c r="D839" s="12" t="n">
        <v>37</v>
      </c>
      <c r="E839" s="14" t="n">
        <v>1749</v>
      </c>
      <c r="F839" s="14" t="s">
        <v>40</v>
      </c>
      <c r="G839" s="15" t="s">
        <v>494</v>
      </c>
      <c r="H839" s="15" t="s">
        <v>26</v>
      </c>
      <c r="I839" s="16" t="s">
        <v>29</v>
      </c>
      <c r="J839" s="17" t="n">
        <v>949</v>
      </c>
      <c r="K839" s="18" t="s">
        <v>61</v>
      </c>
      <c r="L839" s="17" t="n">
        <v>30</v>
      </c>
      <c r="M839" s="17"/>
      <c r="N839" s="19"/>
      <c r="O839" s="20" t="n">
        <f aca="false">L839+(0.05*M839)+(N839/240)</f>
        <v>30</v>
      </c>
      <c r="P839" s="21" t="n">
        <v>28470</v>
      </c>
      <c r="Q839" s="21"/>
      <c r="R839" s="21"/>
      <c r="S839" s="22" t="n">
        <f aca="false">P839+(Q839*0.05)+(R839/240)</f>
        <v>28470</v>
      </c>
      <c r="T839" s="22" t="n">
        <f aca="false">J839*O839</f>
        <v>28470</v>
      </c>
      <c r="U839" s="22" t="n">
        <f aca="false">S839-T839</f>
        <v>0</v>
      </c>
      <c r="V839" s="23"/>
    </row>
    <row r="840" customFormat="false" ht="13.8" hidden="false" customHeight="false" outlineLevel="0" collapsed="false">
      <c r="A840" s="13" t="n">
        <v>839</v>
      </c>
      <c r="B840" s="12" t="s">
        <v>22</v>
      </c>
      <c r="C840" s="13" t="s">
        <v>23</v>
      </c>
      <c r="D840" s="12" t="n">
        <v>37</v>
      </c>
      <c r="E840" s="14" t="n">
        <v>1749</v>
      </c>
      <c r="F840" s="14" t="s">
        <v>40</v>
      </c>
      <c r="G840" s="15" t="s">
        <v>494</v>
      </c>
      <c r="H840" s="15" t="s">
        <v>26</v>
      </c>
      <c r="I840" s="16" t="s">
        <v>30</v>
      </c>
      <c r="J840" s="17" t="n">
        <v>28</v>
      </c>
      <c r="K840" s="18" t="s">
        <v>28</v>
      </c>
      <c r="L840" s="17" t="n">
        <v>3</v>
      </c>
      <c r="M840" s="17"/>
      <c r="N840" s="19"/>
      <c r="O840" s="20" t="n">
        <f aca="false">L840+(0.05*M840)+(N840/240)</f>
        <v>3</v>
      </c>
      <c r="P840" s="21" t="n">
        <v>84</v>
      </c>
      <c r="Q840" s="21"/>
      <c r="R840" s="21"/>
      <c r="S840" s="22" t="n">
        <f aca="false">P840+(Q840*0.05)+(R840/240)</f>
        <v>84</v>
      </c>
      <c r="T840" s="22" t="n">
        <f aca="false">J840*O840</f>
        <v>84</v>
      </c>
      <c r="U840" s="22" t="n">
        <f aca="false">S840-T840</f>
        <v>0</v>
      </c>
      <c r="V840" s="23"/>
    </row>
    <row r="841" customFormat="false" ht="13.8" hidden="false" customHeight="false" outlineLevel="0" collapsed="false">
      <c r="A841" s="13" t="n">
        <v>840</v>
      </c>
      <c r="B841" s="12" t="s">
        <v>22</v>
      </c>
      <c r="C841" s="13" t="s">
        <v>23</v>
      </c>
      <c r="D841" s="12" t="n">
        <v>37</v>
      </c>
      <c r="E841" s="14" t="n">
        <v>1749</v>
      </c>
      <c r="F841" s="14" t="s">
        <v>40</v>
      </c>
      <c r="G841" s="15" t="s">
        <v>494</v>
      </c>
      <c r="H841" s="15" t="s">
        <v>26</v>
      </c>
      <c r="I841" s="16" t="s">
        <v>32</v>
      </c>
      <c r="J841" s="17" t="n">
        <v>1279</v>
      </c>
      <c r="K841" s="18" t="s">
        <v>28</v>
      </c>
      <c r="L841" s="17" t="n">
        <v>3</v>
      </c>
      <c r="M841" s="17"/>
      <c r="N841" s="19"/>
      <c r="O841" s="20" t="n">
        <f aca="false">L841+(0.05*M841)+(N841/240)</f>
        <v>3</v>
      </c>
      <c r="P841" s="21" t="n">
        <v>3837</v>
      </c>
      <c r="Q841" s="21"/>
      <c r="R841" s="21"/>
      <c r="S841" s="22" t="n">
        <f aca="false">P841+(Q841*0.05)+(R841/240)</f>
        <v>3837</v>
      </c>
      <c r="T841" s="22" t="n">
        <f aca="false">J841*O841</f>
        <v>3837</v>
      </c>
      <c r="U841" s="22" t="n">
        <f aca="false">S841-T841</f>
        <v>0</v>
      </c>
      <c r="V841" s="23"/>
    </row>
    <row r="842" customFormat="false" ht="13.8" hidden="false" customHeight="false" outlineLevel="0" collapsed="false">
      <c r="A842" s="13" t="n">
        <v>841</v>
      </c>
      <c r="B842" s="12" t="s">
        <v>22</v>
      </c>
      <c r="C842" s="13" t="s">
        <v>23</v>
      </c>
      <c r="D842" s="12" t="n">
        <v>37</v>
      </c>
      <c r="E842" s="14" t="n">
        <v>1749</v>
      </c>
      <c r="F842" s="14" t="s">
        <v>40</v>
      </c>
      <c r="G842" s="15" t="s">
        <v>494</v>
      </c>
      <c r="H842" s="15" t="s">
        <v>26</v>
      </c>
      <c r="I842" s="16" t="s">
        <v>50</v>
      </c>
      <c r="J842" s="17" t="n">
        <v>584</v>
      </c>
      <c r="K842" s="18" t="s">
        <v>28</v>
      </c>
      <c r="L842" s="17"/>
      <c r="M842" s="17" t="n">
        <v>15</v>
      </c>
      <c r="N842" s="19"/>
      <c r="O842" s="20" t="n">
        <f aca="false">L842+(0.05*M842)+(N842/240)</f>
        <v>0.75</v>
      </c>
      <c r="P842" s="21" t="n">
        <v>438</v>
      </c>
      <c r="Q842" s="21"/>
      <c r="R842" s="21"/>
      <c r="S842" s="22" t="n">
        <f aca="false">P842+(Q842*0.05)+(R842/240)</f>
        <v>438</v>
      </c>
      <c r="T842" s="22" t="n">
        <f aca="false">J842*O842</f>
        <v>438</v>
      </c>
      <c r="U842" s="22" t="n">
        <f aca="false">S842-T842</f>
        <v>0</v>
      </c>
      <c r="V842" s="23"/>
    </row>
    <row r="843" customFormat="false" ht="13.8" hidden="false" customHeight="false" outlineLevel="0" collapsed="false">
      <c r="A843" s="13" t="n">
        <v>842</v>
      </c>
      <c r="B843" s="12" t="s">
        <v>22</v>
      </c>
      <c r="C843" s="13" t="s">
        <v>23</v>
      </c>
      <c r="D843" s="12" t="n">
        <v>37</v>
      </c>
      <c r="E843" s="14" t="n">
        <v>1749</v>
      </c>
      <c r="F843" s="14" t="s">
        <v>40</v>
      </c>
      <c r="G843" s="15" t="s">
        <v>495</v>
      </c>
      <c r="H843" s="15" t="s">
        <v>26</v>
      </c>
      <c r="I843" s="16" t="s">
        <v>29</v>
      </c>
      <c r="J843" s="17" t="n">
        <v>431</v>
      </c>
      <c r="K843" s="18" t="s">
        <v>28</v>
      </c>
      <c r="L843" s="17"/>
      <c r="M843" s="17" t="n">
        <v>15</v>
      </c>
      <c r="N843" s="19"/>
      <c r="O843" s="20" t="n">
        <f aca="false">L843+(0.05*M843)+(N843/240)</f>
        <v>0.75</v>
      </c>
      <c r="P843" s="21" t="n">
        <v>323</v>
      </c>
      <c r="Q843" s="21" t="n">
        <v>5</v>
      </c>
      <c r="R843" s="21"/>
      <c r="S843" s="22" t="n">
        <f aca="false">P843+(Q843*0.05)+(R843/240)</f>
        <v>323.25</v>
      </c>
      <c r="T843" s="22" t="n">
        <f aca="false">J843*O843</f>
        <v>323.25</v>
      </c>
      <c r="U843" s="22" t="n">
        <f aca="false">S843-T843</f>
        <v>0</v>
      </c>
      <c r="V843" s="23"/>
    </row>
    <row r="844" customFormat="false" ht="13.8" hidden="false" customHeight="false" outlineLevel="0" collapsed="false">
      <c r="A844" s="13" t="n">
        <v>843</v>
      </c>
      <c r="B844" s="12" t="s">
        <v>22</v>
      </c>
      <c r="C844" s="13" t="s">
        <v>23</v>
      </c>
      <c r="D844" s="12" t="n">
        <v>37</v>
      </c>
      <c r="E844" s="14" t="n">
        <v>1749</v>
      </c>
      <c r="F844" s="14" t="s">
        <v>40</v>
      </c>
      <c r="G844" s="15" t="s">
        <v>495</v>
      </c>
      <c r="H844" s="15" t="s">
        <v>26</v>
      </c>
      <c r="I844" s="16" t="s">
        <v>32</v>
      </c>
      <c r="J844" s="17" t="n">
        <v>1345</v>
      </c>
      <c r="K844" s="18" t="s">
        <v>28</v>
      </c>
      <c r="L844" s="17"/>
      <c r="M844" s="17" t="n">
        <v>30</v>
      </c>
      <c r="N844" s="19"/>
      <c r="O844" s="20" t="n">
        <f aca="false">L844+(0.05*M844)+(N844/240)</f>
        <v>1.5</v>
      </c>
      <c r="P844" s="21" t="n">
        <v>2017</v>
      </c>
      <c r="Q844" s="21" t="n">
        <v>10</v>
      </c>
      <c r="R844" s="21"/>
      <c r="S844" s="22" t="n">
        <f aca="false">P844+(Q844*0.05)+(R844/240)</f>
        <v>2017.5</v>
      </c>
      <c r="T844" s="22" t="n">
        <f aca="false">J844*O844</f>
        <v>2017.5</v>
      </c>
      <c r="U844" s="22" t="n">
        <f aca="false">S844-T844</f>
        <v>0</v>
      </c>
      <c r="V844" s="23"/>
    </row>
    <row r="845" customFormat="false" ht="13.8" hidden="false" customHeight="false" outlineLevel="0" collapsed="false">
      <c r="A845" s="13" t="n">
        <v>844</v>
      </c>
      <c r="B845" s="12" t="s">
        <v>22</v>
      </c>
      <c r="C845" s="13" t="s">
        <v>23</v>
      </c>
      <c r="D845" s="12" t="n">
        <v>37</v>
      </c>
      <c r="E845" s="14" t="n">
        <v>1749</v>
      </c>
      <c r="F845" s="14" t="s">
        <v>40</v>
      </c>
      <c r="G845" s="15" t="s">
        <v>496</v>
      </c>
      <c r="H845" s="15" t="s">
        <v>26</v>
      </c>
      <c r="I845" s="16" t="s">
        <v>27</v>
      </c>
      <c r="J845" s="17" t="n">
        <v>8</v>
      </c>
      <c r="K845" s="18" t="s">
        <v>55</v>
      </c>
      <c r="L845" s="17" t="n">
        <v>3</v>
      </c>
      <c r="M845" s="17"/>
      <c r="N845" s="19"/>
      <c r="O845" s="20" t="n">
        <f aca="false">L845+(0.05*M845)+(N845/240)</f>
        <v>3</v>
      </c>
      <c r="P845" s="21" t="n">
        <v>24</v>
      </c>
      <c r="Q845" s="21"/>
      <c r="R845" s="21"/>
      <c r="S845" s="22" t="n">
        <f aca="false">P845+(Q845*0.05)+(R845/240)</f>
        <v>24</v>
      </c>
      <c r="T845" s="22" t="n">
        <f aca="false">J845*O845</f>
        <v>24</v>
      </c>
      <c r="U845" s="22" t="n">
        <f aca="false">S845-T845</f>
        <v>0</v>
      </c>
      <c r="V845" s="23"/>
    </row>
    <row r="846" customFormat="false" ht="13.8" hidden="false" customHeight="false" outlineLevel="0" collapsed="false">
      <c r="A846" s="13" t="n">
        <v>845</v>
      </c>
      <c r="B846" s="12" t="s">
        <v>22</v>
      </c>
      <c r="C846" s="13" t="s">
        <v>23</v>
      </c>
      <c r="D846" s="12" t="n">
        <v>37</v>
      </c>
      <c r="E846" s="14" t="n">
        <v>1749</v>
      </c>
      <c r="F846" s="14" t="s">
        <v>40</v>
      </c>
      <c r="G846" s="15" t="s">
        <v>496</v>
      </c>
      <c r="H846" s="15" t="s">
        <v>26</v>
      </c>
      <c r="I846" s="16" t="s">
        <v>29</v>
      </c>
      <c r="J846" s="17" t="n">
        <f aca="false">150+(1/3)</f>
        <v>150.333333333333</v>
      </c>
      <c r="K846" s="18" t="s">
        <v>61</v>
      </c>
      <c r="L846" s="17" t="n">
        <v>30</v>
      </c>
      <c r="M846" s="17"/>
      <c r="N846" s="19"/>
      <c r="O846" s="20" t="n">
        <f aca="false">L846+(0.05*M846)+(N846/240)</f>
        <v>30</v>
      </c>
      <c r="P846" s="21" t="n">
        <v>4510</v>
      </c>
      <c r="Q846" s="21"/>
      <c r="R846" s="21"/>
      <c r="S846" s="22" t="n">
        <f aca="false">P846+(Q846*0.05)+(R846/240)</f>
        <v>4510</v>
      </c>
      <c r="T846" s="22" t="n">
        <f aca="false">J846*O846</f>
        <v>4510</v>
      </c>
      <c r="U846" s="22" t="n">
        <f aca="false">S846-T846</f>
        <v>0</v>
      </c>
      <c r="V846" s="23"/>
    </row>
    <row r="847" customFormat="false" ht="13.8" hidden="false" customHeight="false" outlineLevel="0" collapsed="false">
      <c r="A847" s="13" t="n">
        <v>846</v>
      </c>
      <c r="B847" s="12" t="s">
        <v>22</v>
      </c>
      <c r="C847" s="13" t="s">
        <v>23</v>
      </c>
      <c r="D847" s="12" t="n">
        <v>38</v>
      </c>
      <c r="E847" s="14" t="n">
        <v>1749</v>
      </c>
      <c r="F847" s="14" t="s">
        <v>24</v>
      </c>
      <c r="G847" s="15" t="s">
        <v>497</v>
      </c>
      <c r="H847" s="15" t="s">
        <v>26</v>
      </c>
      <c r="I847" s="16" t="s">
        <v>29</v>
      </c>
      <c r="J847" s="17" t="n">
        <v>50</v>
      </c>
      <c r="K847" s="18" t="s">
        <v>28</v>
      </c>
      <c r="L847" s="17"/>
      <c r="M847" s="17" t="n">
        <v>15</v>
      </c>
      <c r="N847" s="19"/>
      <c r="O847" s="20" t="n">
        <f aca="false">L847+(0.05*M847)+(N847/240)</f>
        <v>0.75</v>
      </c>
      <c r="P847" s="21" t="n">
        <v>37</v>
      </c>
      <c r="Q847" s="21" t="n">
        <v>10</v>
      </c>
      <c r="R847" s="21"/>
      <c r="S847" s="22" t="n">
        <f aca="false">P847+(Q847*0.05)+(R847/240)</f>
        <v>37.5</v>
      </c>
      <c r="T847" s="22" t="n">
        <f aca="false">J847*O847</f>
        <v>37.5</v>
      </c>
      <c r="U847" s="22" t="n">
        <f aca="false">S847-T847</f>
        <v>0</v>
      </c>
      <c r="V847" s="23"/>
    </row>
    <row r="848" customFormat="false" ht="14.2" hidden="false" customHeight="false" outlineLevel="0" collapsed="false">
      <c r="A848" s="13" t="n">
        <v>847</v>
      </c>
      <c r="B848" s="12" t="s">
        <v>22</v>
      </c>
      <c r="C848" s="13" t="s">
        <v>23</v>
      </c>
      <c r="D848" s="12" t="n">
        <v>38</v>
      </c>
      <c r="E848" s="14" t="n">
        <v>1749</v>
      </c>
      <c r="F848" s="14" t="s">
        <v>24</v>
      </c>
      <c r="G848" s="15" t="s">
        <v>498</v>
      </c>
      <c r="H848" s="15" t="s">
        <v>26</v>
      </c>
      <c r="I848" s="16" t="s">
        <v>29</v>
      </c>
      <c r="J848" s="17" t="n">
        <v>6384</v>
      </c>
      <c r="K848" s="18" t="s">
        <v>35</v>
      </c>
      <c r="L848" s="17"/>
      <c r="M848" s="17" t="n">
        <v>6</v>
      </c>
      <c r="N848" s="19"/>
      <c r="O848" s="20" t="n">
        <f aca="false">L848+(0.05*M848)+(N848/240)</f>
        <v>0.3</v>
      </c>
      <c r="P848" s="21" t="n">
        <v>1915</v>
      </c>
      <c r="Q848" s="21"/>
      <c r="R848" s="21"/>
      <c r="S848" s="22" t="n">
        <f aca="false">P848+(Q848*0.05)+(R848/240)</f>
        <v>1915</v>
      </c>
      <c r="T848" s="22" t="n">
        <f aca="false">J848*O848</f>
        <v>1915.2</v>
      </c>
      <c r="U848" s="22" t="n">
        <f aca="false">S848-T848</f>
        <v>-0.200000000000273</v>
      </c>
      <c r="V848" s="23" t="s">
        <v>114</v>
      </c>
    </row>
    <row r="849" customFormat="false" ht="13.8" hidden="false" customHeight="false" outlineLevel="0" collapsed="false">
      <c r="A849" s="13" t="n">
        <v>848</v>
      </c>
      <c r="B849" s="12" t="s">
        <v>22</v>
      </c>
      <c r="C849" s="13" t="s">
        <v>23</v>
      </c>
      <c r="D849" s="12" t="n">
        <v>38</v>
      </c>
      <c r="E849" s="14" t="n">
        <v>1749</v>
      </c>
      <c r="F849" s="14" t="s">
        <v>24</v>
      </c>
      <c r="G849" s="15" t="s">
        <v>498</v>
      </c>
      <c r="H849" s="15" t="s">
        <v>26</v>
      </c>
      <c r="I849" s="16" t="s">
        <v>32</v>
      </c>
      <c r="J849" s="17" t="n">
        <v>2900</v>
      </c>
      <c r="K849" s="18" t="s">
        <v>28</v>
      </c>
      <c r="L849" s="17"/>
      <c r="M849" s="17" t="n">
        <v>6</v>
      </c>
      <c r="N849" s="19"/>
      <c r="O849" s="20" t="n">
        <f aca="false">L849+(0.05*M849)+(N849/240)</f>
        <v>0.3</v>
      </c>
      <c r="P849" s="21" t="n">
        <v>870</v>
      </c>
      <c r="Q849" s="21"/>
      <c r="R849" s="21"/>
      <c r="S849" s="22" t="n">
        <f aca="false">P849+(Q849*0.05)+(R849/240)</f>
        <v>870</v>
      </c>
      <c r="T849" s="22" t="n">
        <f aca="false">J849*O849</f>
        <v>870</v>
      </c>
      <c r="U849" s="22" t="n">
        <f aca="false">S849-T849</f>
        <v>0</v>
      </c>
      <c r="V849" s="23"/>
    </row>
    <row r="850" customFormat="false" ht="13.8" hidden="false" customHeight="false" outlineLevel="0" collapsed="false">
      <c r="A850" s="13" t="n">
        <v>849</v>
      </c>
      <c r="B850" s="12" t="s">
        <v>22</v>
      </c>
      <c r="C850" s="13" t="s">
        <v>23</v>
      </c>
      <c r="D850" s="12" t="n">
        <v>38</v>
      </c>
      <c r="E850" s="14" t="n">
        <v>1749</v>
      </c>
      <c r="F850" s="14" t="s">
        <v>24</v>
      </c>
      <c r="G850" s="15" t="s">
        <v>499</v>
      </c>
      <c r="H850" s="15" t="s">
        <v>26</v>
      </c>
      <c r="I850" s="16" t="s">
        <v>29</v>
      </c>
      <c r="J850" s="17" t="n">
        <v>500</v>
      </c>
      <c r="K850" s="18" t="s">
        <v>28</v>
      </c>
      <c r="L850" s="17"/>
      <c r="M850" s="17" t="n">
        <v>4</v>
      </c>
      <c r="N850" s="19"/>
      <c r="O850" s="20" t="n">
        <f aca="false">L850+(0.05*M850)+(N850/240)</f>
        <v>0.2</v>
      </c>
      <c r="P850" s="21" t="n">
        <v>100</v>
      </c>
      <c r="Q850" s="21"/>
      <c r="R850" s="21"/>
      <c r="S850" s="22" t="n">
        <f aca="false">P850+(Q850*0.05)+(R850/240)</f>
        <v>100</v>
      </c>
      <c r="T850" s="22" t="n">
        <f aca="false">J850*O850</f>
        <v>100</v>
      </c>
      <c r="U850" s="22" t="n">
        <f aca="false">S850-T850</f>
        <v>0</v>
      </c>
      <c r="V850" s="23"/>
    </row>
    <row r="851" customFormat="false" ht="13.8" hidden="false" customHeight="false" outlineLevel="0" collapsed="false">
      <c r="A851" s="13" t="n">
        <v>850</v>
      </c>
      <c r="B851" s="12" t="s">
        <v>22</v>
      </c>
      <c r="C851" s="13" t="s">
        <v>23</v>
      </c>
      <c r="D851" s="12" t="n">
        <v>38</v>
      </c>
      <c r="E851" s="14" t="n">
        <v>1749</v>
      </c>
      <c r="F851" s="14" t="s">
        <v>24</v>
      </c>
      <c r="G851" s="15" t="s">
        <v>499</v>
      </c>
      <c r="H851" s="15" t="s">
        <v>26</v>
      </c>
      <c r="I851" s="16" t="s">
        <v>30</v>
      </c>
      <c r="J851" s="17" t="n">
        <v>400</v>
      </c>
      <c r="K851" s="18" t="s">
        <v>28</v>
      </c>
      <c r="L851" s="17"/>
      <c r="M851" s="17" t="n">
        <v>4</v>
      </c>
      <c r="N851" s="19"/>
      <c r="O851" s="20" t="n">
        <f aca="false">L851+(0.05*M851)+(N851/240)</f>
        <v>0.2</v>
      </c>
      <c r="P851" s="21" t="n">
        <v>80</v>
      </c>
      <c r="Q851" s="21"/>
      <c r="R851" s="21"/>
      <c r="S851" s="22" t="n">
        <f aca="false">P851+(Q851*0.05)+(R851/240)</f>
        <v>80</v>
      </c>
      <c r="T851" s="22" t="n">
        <f aca="false">J851*O851</f>
        <v>80</v>
      </c>
      <c r="U851" s="22" t="n">
        <f aca="false">S851-T851</f>
        <v>0</v>
      </c>
      <c r="V851" s="23"/>
    </row>
    <row r="852" customFormat="false" ht="13.8" hidden="false" customHeight="false" outlineLevel="0" collapsed="false">
      <c r="A852" s="13" t="n">
        <v>851</v>
      </c>
      <c r="B852" s="12" t="s">
        <v>22</v>
      </c>
      <c r="C852" s="13" t="s">
        <v>23</v>
      </c>
      <c r="D852" s="12" t="n">
        <v>38</v>
      </c>
      <c r="E852" s="14" t="n">
        <v>1749</v>
      </c>
      <c r="F852" s="14" t="s">
        <v>24</v>
      </c>
      <c r="G852" s="15" t="s">
        <v>500</v>
      </c>
      <c r="H852" s="15" t="s">
        <v>26</v>
      </c>
      <c r="I852" s="16" t="s">
        <v>29</v>
      </c>
      <c r="J852" s="17" t="n">
        <v>128</v>
      </c>
      <c r="K852" s="18" t="s">
        <v>28</v>
      </c>
      <c r="L852" s="17" t="n">
        <v>5</v>
      </c>
      <c r="M852" s="17"/>
      <c r="N852" s="19"/>
      <c r="O852" s="20" t="n">
        <f aca="false">L852+(0.05*M852)+(N852/240)</f>
        <v>5</v>
      </c>
      <c r="P852" s="21" t="n">
        <v>640</v>
      </c>
      <c r="Q852" s="21"/>
      <c r="R852" s="21"/>
      <c r="S852" s="22" t="n">
        <f aca="false">P852+(Q852*0.05)+(R852/240)</f>
        <v>640</v>
      </c>
      <c r="T852" s="22" t="n">
        <f aca="false">J852*O852</f>
        <v>640</v>
      </c>
      <c r="U852" s="22" t="n">
        <f aca="false">S852-T852</f>
        <v>0</v>
      </c>
      <c r="V852" s="23"/>
    </row>
    <row r="853" customFormat="false" ht="13.8" hidden="false" customHeight="false" outlineLevel="0" collapsed="false">
      <c r="A853" s="13" t="n">
        <v>852</v>
      </c>
      <c r="B853" s="12" t="s">
        <v>22</v>
      </c>
      <c r="C853" s="13" t="s">
        <v>23</v>
      </c>
      <c r="D853" s="12" t="n">
        <v>38</v>
      </c>
      <c r="E853" s="14" t="n">
        <v>1749</v>
      </c>
      <c r="F853" s="14" t="s">
        <v>24</v>
      </c>
      <c r="G853" s="15" t="s">
        <v>501</v>
      </c>
      <c r="H853" s="15" t="s">
        <v>26</v>
      </c>
      <c r="I853" s="16" t="s">
        <v>29</v>
      </c>
      <c r="J853" s="17" t="n">
        <v>287</v>
      </c>
      <c r="K853" s="18" t="s">
        <v>28</v>
      </c>
      <c r="L853" s="17"/>
      <c r="M853" s="17" t="n">
        <v>40</v>
      </c>
      <c r="N853" s="19"/>
      <c r="O853" s="20" t="n">
        <f aca="false">L853+(0.05*M853)+(N853/240)</f>
        <v>2</v>
      </c>
      <c r="P853" s="21" t="n">
        <v>574</v>
      </c>
      <c r="Q853" s="21"/>
      <c r="R853" s="21"/>
      <c r="S853" s="22" t="n">
        <f aca="false">P853+(Q853*0.05)+(R853/240)</f>
        <v>574</v>
      </c>
      <c r="T853" s="22" t="n">
        <f aca="false">J853*O853</f>
        <v>574</v>
      </c>
      <c r="U853" s="22" t="n">
        <f aca="false">S853-T853</f>
        <v>0</v>
      </c>
      <c r="V853" s="23"/>
    </row>
    <row r="854" customFormat="false" ht="13.8" hidden="false" customHeight="false" outlineLevel="0" collapsed="false">
      <c r="A854" s="13" t="n">
        <v>853</v>
      </c>
      <c r="B854" s="12" t="s">
        <v>22</v>
      </c>
      <c r="C854" s="13" t="s">
        <v>23</v>
      </c>
      <c r="D854" s="12" t="n">
        <v>38</v>
      </c>
      <c r="E854" s="14" t="n">
        <v>1749</v>
      </c>
      <c r="F854" s="14" t="s">
        <v>24</v>
      </c>
      <c r="G854" s="15" t="s">
        <v>501</v>
      </c>
      <c r="H854" s="15" t="s">
        <v>26</v>
      </c>
      <c r="I854" s="16" t="s">
        <v>32</v>
      </c>
      <c r="J854" s="17" t="n">
        <v>3</v>
      </c>
      <c r="K854" s="18" t="s">
        <v>28</v>
      </c>
      <c r="L854" s="17"/>
      <c r="M854" s="17" t="n">
        <v>50</v>
      </c>
      <c r="N854" s="19"/>
      <c r="O854" s="20" t="n">
        <f aca="false">L854+(0.05*M854)+(N854/240)</f>
        <v>2.5</v>
      </c>
      <c r="P854" s="21" t="n">
        <v>7</v>
      </c>
      <c r="Q854" s="21" t="n">
        <v>10</v>
      </c>
      <c r="R854" s="21"/>
      <c r="S854" s="22" t="n">
        <f aca="false">P854+(Q854*0.05)+(R854/240)</f>
        <v>7.5</v>
      </c>
      <c r="T854" s="22" t="n">
        <f aca="false">J854*O854</f>
        <v>7.5</v>
      </c>
      <c r="U854" s="22" t="n">
        <f aca="false">S854-T854</f>
        <v>0</v>
      </c>
      <c r="V854" s="23"/>
    </row>
    <row r="855" customFormat="false" ht="13.8" hidden="false" customHeight="false" outlineLevel="0" collapsed="false">
      <c r="A855" s="13" t="n">
        <v>854</v>
      </c>
      <c r="B855" s="12" t="s">
        <v>22</v>
      </c>
      <c r="C855" s="13" t="s">
        <v>23</v>
      </c>
      <c r="D855" s="12" t="n">
        <v>38</v>
      </c>
      <c r="E855" s="14" t="n">
        <v>1749</v>
      </c>
      <c r="F855" s="14" t="s">
        <v>24</v>
      </c>
      <c r="G855" s="15" t="s">
        <v>502</v>
      </c>
      <c r="H855" s="15" t="s">
        <v>26</v>
      </c>
      <c r="I855" s="16" t="s">
        <v>43</v>
      </c>
      <c r="J855" s="17" t="n">
        <v>32</v>
      </c>
      <c r="K855" s="18" t="s">
        <v>28</v>
      </c>
      <c r="L855" s="17" t="n">
        <v>4</v>
      </c>
      <c r="M855" s="17" t="n">
        <v>5</v>
      </c>
      <c r="N855" s="19"/>
      <c r="O855" s="20" t="n">
        <f aca="false">L855+(0.05*M855)+(N855/240)</f>
        <v>4.25</v>
      </c>
      <c r="P855" s="21" t="n">
        <v>136</v>
      </c>
      <c r="Q855" s="21"/>
      <c r="R855" s="21"/>
      <c r="S855" s="22" t="n">
        <f aca="false">P855+(Q855*0.05)+(R855/240)</f>
        <v>136</v>
      </c>
      <c r="T855" s="22" t="n">
        <f aca="false">J855*O855</f>
        <v>136</v>
      </c>
      <c r="U855" s="22" t="n">
        <f aca="false">S855-T855</f>
        <v>0</v>
      </c>
      <c r="V855" s="23"/>
    </row>
    <row r="856" customFormat="false" ht="13.8" hidden="false" customHeight="false" outlineLevel="0" collapsed="false">
      <c r="A856" s="13" t="n">
        <v>855</v>
      </c>
      <c r="B856" s="12" t="s">
        <v>22</v>
      </c>
      <c r="C856" s="13" t="s">
        <v>23</v>
      </c>
      <c r="D856" s="12" t="n">
        <v>38</v>
      </c>
      <c r="E856" s="14" t="n">
        <v>1749</v>
      </c>
      <c r="F856" s="14" t="s">
        <v>24</v>
      </c>
      <c r="G856" s="15" t="s">
        <v>503</v>
      </c>
      <c r="H856" s="15" t="s">
        <v>26</v>
      </c>
      <c r="I856" s="16" t="s">
        <v>29</v>
      </c>
      <c r="J856" s="17" t="n">
        <v>1215</v>
      </c>
      <c r="K856" s="18" t="s">
        <v>92</v>
      </c>
      <c r="L856" s="17" t="n">
        <v>10</v>
      </c>
      <c r="M856" s="17"/>
      <c r="N856" s="19"/>
      <c r="O856" s="20" t="n">
        <f aca="false">L856+(0.05*M856)+(N856/240)</f>
        <v>10</v>
      </c>
      <c r="P856" s="21" t="n">
        <v>12150</v>
      </c>
      <c r="Q856" s="21"/>
      <c r="R856" s="21"/>
      <c r="S856" s="22" t="n">
        <f aca="false">P856+(Q856*0.05)+(R856/240)</f>
        <v>12150</v>
      </c>
      <c r="T856" s="22" t="n">
        <f aca="false">J856*O856</f>
        <v>12150</v>
      </c>
      <c r="U856" s="22" t="n">
        <f aca="false">S856-T856</f>
        <v>0</v>
      </c>
      <c r="V856" s="23"/>
    </row>
    <row r="857" customFormat="false" ht="13.8" hidden="false" customHeight="false" outlineLevel="0" collapsed="false">
      <c r="A857" s="13" t="n">
        <v>856</v>
      </c>
      <c r="B857" s="12" t="s">
        <v>22</v>
      </c>
      <c r="C857" s="13" t="s">
        <v>23</v>
      </c>
      <c r="D857" s="12" t="n">
        <v>38</v>
      </c>
      <c r="E857" s="14" t="n">
        <v>1749</v>
      </c>
      <c r="F857" s="14" t="s">
        <v>24</v>
      </c>
      <c r="G857" s="15" t="s">
        <v>503</v>
      </c>
      <c r="H857" s="15" t="s">
        <v>26</v>
      </c>
      <c r="I857" s="16" t="s">
        <v>29</v>
      </c>
      <c r="J857" s="17" t="n">
        <v>273.5</v>
      </c>
      <c r="K857" s="18" t="s">
        <v>176</v>
      </c>
      <c r="L857" s="17" t="n">
        <v>10</v>
      </c>
      <c r="M857" s="17"/>
      <c r="N857" s="19"/>
      <c r="O857" s="20" t="n">
        <f aca="false">L857+(0.05*M857)+(N857/240)</f>
        <v>10</v>
      </c>
      <c r="P857" s="21" t="n">
        <v>2735</v>
      </c>
      <c r="Q857" s="21"/>
      <c r="R857" s="21"/>
      <c r="S857" s="22" t="n">
        <f aca="false">P857+(Q857*0.05)+(R857/240)</f>
        <v>2735</v>
      </c>
      <c r="T857" s="22" t="n">
        <f aca="false">J857*O857</f>
        <v>2735</v>
      </c>
      <c r="U857" s="22" t="n">
        <f aca="false">S857-T857</f>
        <v>0</v>
      </c>
      <c r="V857" s="23"/>
    </row>
    <row r="858" customFormat="false" ht="13.8" hidden="false" customHeight="false" outlineLevel="0" collapsed="false">
      <c r="A858" s="13" t="n">
        <v>857</v>
      </c>
      <c r="B858" s="12" t="s">
        <v>22</v>
      </c>
      <c r="C858" s="13" t="s">
        <v>23</v>
      </c>
      <c r="D858" s="12" t="n">
        <v>38</v>
      </c>
      <c r="E858" s="14" t="n">
        <v>1749</v>
      </c>
      <c r="F858" s="14" t="s">
        <v>24</v>
      </c>
      <c r="G858" s="15" t="s">
        <v>503</v>
      </c>
      <c r="H858" s="15" t="s">
        <v>26</v>
      </c>
      <c r="I858" s="16" t="s">
        <v>29</v>
      </c>
      <c r="J858" s="17" t="n">
        <v>2000</v>
      </c>
      <c r="K858" s="18" t="s">
        <v>28</v>
      </c>
      <c r="L858" s="17"/>
      <c r="M858" s="17" t="n">
        <v>0.1</v>
      </c>
      <c r="N858" s="19"/>
      <c r="O858" s="20" t="n">
        <f aca="false">L858+(0.05*M858)+(N858/240)</f>
        <v>0.005</v>
      </c>
      <c r="P858" s="21" t="n">
        <v>10</v>
      </c>
      <c r="Q858" s="21"/>
      <c r="R858" s="21"/>
      <c r="S858" s="22" t="n">
        <f aca="false">P858+(Q858*0.05)+(R858/240)</f>
        <v>10</v>
      </c>
      <c r="T858" s="22" t="n">
        <f aca="false">J858*O858</f>
        <v>10</v>
      </c>
      <c r="U858" s="22" t="n">
        <f aca="false">S858-T858</f>
        <v>0</v>
      </c>
      <c r="V858" s="23" t="s">
        <v>89</v>
      </c>
    </row>
    <row r="859" customFormat="false" ht="13.8" hidden="false" customHeight="false" outlineLevel="0" collapsed="false">
      <c r="A859" s="13" t="n">
        <v>858</v>
      </c>
      <c r="B859" s="12" t="s">
        <v>22</v>
      </c>
      <c r="C859" s="13" t="s">
        <v>23</v>
      </c>
      <c r="D859" s="12" t="n">
        <v>38</v>
      </c>
      <c r="E859" s="14" t="n">
        <v>1749</v>
      </c>
      <c r="F859" s="14" t="s">
        <v>24</v>
      </c>
      <c r="G859" s="15" t="s">
        <v>504</v>
      </c>
      <c r="H859" s="15" t="s">
        <v>26</v>
      </c>
      <c r="I859" s="16" t="s">
        <v>29</v>
      </c>
      <c r="J859" s="17" t="n">
        <v>7275</v>
      </c>
      <c r="K859" s="18" t="s">
        <v>28</v>
      </c>
      <c r="L859" s="17"/>
      <c r="M859" s="17" t="n">
        <v>4</v>
      </c>
      <c r="N859" s="19"/>
      <c r="O859" s="20" t="n">
        <f aca="false">L859+(0.05*M859)+(N859/240)</f>
        <v>0.2</v>
      </c>
      <c r="P859" s="21" t="n">
        <v>1455</v>
      </c>
      <c r="Q859" s="21"/>
      <c r="R859" s="21"/>
      <c r="S859" s="22" t="n">
        <f aca="false">P859+(Q859*0.05)+(R859/240)</f>
        <v>1455</v>
      </c>
      <c r="T859" s="22" t="n">
        <f aca="false">J859*O859</f>
        <v>1455</v>
      </c>
      <c r="U859" s="22" t="n">
        <f aca="false">S859-T859</f>
        <v>0</v>
      </c>
      <c r="V859" s="23"/>
    </row>
    <row r="860" customFormat="false" ht="13.8" hidden="false" customHeight="false" outlineLevel="0" collapsed="false">
      <c r="A860" s="13" t="n">
        <v>859</v>
      </c>
      <c r="B860" s="12" t="s">
        <v>22</v>
      </c>
      <c r="C860" s="13" t="s">
        <v>23</v>
      </c>
      <c r="D860" s="12" t="n">
        <v>38</v>
      </c>
      <c r="E860" s="14" t="n">
        <v>1749</v>
      </c>
      <c r="F860" s="14" t="s">
        <v>24</v>
      </c>
      <c r="G860" s="15" t="s">
        <v>504</v>
      </c>
      <c r="H860" s="15" t="s">
        <v>26</v>
      </c>
      <c r="I860" s="16" t="s">
        <v>30</v>
      </c>
      <c r="J860" s="17" t="n">
        <v>7292</v>
      </c>
      <c r="K860" s="18" t="s">
        <v>28</v>
      </c>
      <c r="L860" s="17"/>
      <c r="M860" s="17" t="n">
        <v>4</v>
      </c>
      <c r="N860" s="19"/>
      <c r="O860" s="20" t="n">
        <f aca="false">L860+(0.05*M860)+(N860/240)</f>
        <v>0.2</v>
      </c>
      <c r="P860" s="21" t="n">
        <v>1458</v>
      </c>
      <c r="Q860" s="21" t="n">
        <v>8</v>
      </c>
      <c r="R860" s="21"/>
      <c r="S860" s="22" t="n">
        <f aca="false">P860+(Q860*0.05)+(R860/240)</f>
        <v>1458.4</v>
      </c>
      <c r="T860" s="22" t="n">
        <f aca="false">J860*O860</f>
        <v>1458.4</v>
      </c>
      <c r="U860" s="22" t="n">
        <f aca="false">S860-T860</f>
        <v>0</v>
      </c>
      <c r="V860" s="23"/>
    </row>
    <row r="861" customFormat="false" ht="14.2" hidden="false" customHeight="false" outlineLevel="0" collapsed="false">
      <c r="A861" s="13" t="n">
        <v>860</v>
      </c>
      <c r="B861" s="12" t="s">
        <v>22</v>
      </c>
      <c r="C861" s="13" t="s">
        <v>23</v>
      </c>
      <c r="D861" s="12" t="n">
        <v>38</v>
      </c>
      <c r="E861" s="14" t="n">
        <v>1749</v>
      </c>
      <c r="F861" s="14" t="s">
        <v>24</v>
      </c>
      <c r="G861" s="15" t="s">
        <v>505</v>
      </c>
      <c r="H861" s="15" t="s">
        <v>26</v>
      </c>
      <c r="I861" s="16" t="s">
        <v>27</v>
      </c>
      <c r="J861" s="17" t="n">
        <v>112.5</v>
      </c>
      <c r="K861" s="18" t="s">
        <v>28</v>
      </c>
      <c r="L861" s="17"/>
      <c r="M861" s="17" t="n">
        <v>25</v>
      </c>
      <c r="N861" s="19"/>
      <c r="O861" s="20" t="n">
        <f aca="false">L861+(0.05*M861)+(N861/240)</f>
        <v>1.25</v>
      </c>
      <c r="P861" s="21" t="n">
        <v>140</v>
      </c>
      <c r="Q861" s="21" t="n">
        <v>12</v>
      </c>
      <c r="R861" s="21"/>
      <c r="S861" s="22" t="n">
        <f aca="false">P861+(Q861*0.05)+(R861/240)</f>
        <v>140.6</v>
      </c>
      <c r="T861" s="22" t="n">
        <f aca="false">J861*O861</f>
        <v>140.625</v>
      </c>
      <c r="U861" s="22" t="n">
        <f aca="false">S861-T861</f>
        <v>-0.0250000000000057</v>
      </c>
      <c r="V861" s="23" t="s">
        <v>114</v>
      </c>
    </row>
    <row r="862" customFormat="false" ht="13.8" hidden="false" customHeight="false" outlineLevel="0" collapsed="false">
      <c r="A862" s="13" t="n">
        <v>861</v>
      </c>
      <c r="B862" s="12" t="s">
        <v>22</v>
      </c>
      <c r="C862" s="13" t="s">
        <v>23</v>
      </c>
      <c r="D862" s="12" t="n">
        <v>38</v>
      </c>
      <c r="E862" s="14" t="n">
        <v>1749</v>
      </c>
      <c r="F862" s="14" t="s">
        <v>24</v>
      </c>
      <c r="G862" s="15" t="s">
        <v>505</v>
      </c>
      <c r="H862" s="15" t="s">
        <v>26</v>
      </c>
      <c r="I862" s="16" t="s">
        <v>30</v>
      </c>
      <c r="J862" s="17" t="n">
        <v>24</v>
      </c>
      <c r="K862" s="18" t="s">
        <v>63</v>
      </c>
      <c r="L862" s="17" t="n">
        <v>5</v>
      </c>
      <c r="M862" s="17"/>
      <c r="N862" s="19"/>
      <c r="O862" s="20" t="n">
        <f aca="false">L862+(0.05*M862)+(N862/240)</f>
        <v>5</v>
      </c>
      <c r="P862" s="21" t="n">
        <v>120</v>
      </c>
      <c r="Q862" s="21"/>
      <c r="R862" s="21"/>
      <c r="S862" s="22" t="n">
        <f aca="false">P862+(Q862*0.05)+(R862/240)</f>
        <v>120</v>
      </c>
      <c r="T862" s="22" t="n">
        <f aca="false">J862*O862</f>
        <v>120</v>
      </c>
      <c r="U862" s="22" t="n">
        <f aca="false">S862-T862</f>
        <v>0</v>
      </c>
      <c r="V862" s="23"/>
    </row>
    <row r="863" customFormat="false" ht="13.8" hidden="false" customHeight="false" outlineLevel="0" collapsed="false">
      <c r="A863" s="13" t="n">
        <v>862</v>
      </c>
      <c r="B863" s="12" t="s">
        <v>22</v>
      </c>
      <c r="C863" s="13" t="s">
        <v>23</v>
      </c>
      <c r="D863" s="12" t="n">
        <v>38</v>
      </c>
      <c r="E863" s="14" t="n">
        <v>1749</v>
      </c>
      <c r="F863" s="14" t="s">
        <v>40</v>
      </c>
      <c r="G863" s="15" t="s">
        <v>500</v>
      </c>
      <c r="H863" s="15" t="s">
        <v>26</v>
      </c>
      <c r="I863" s="16" t="s">
        <v>29</v>
      </c>
      <c r="J863" s="17" t="n">
        <v>2064</v>
      </c>
      <c r="K863" s="18" t="s">
        <v>28</v>
      </c>
      <c r="L863" s="17" t="n">
        <v>5</v>
      </c>
      <c r="M863" s="17"/>
      <c r="N863" s="19"/>
      <c r="O863" s="20" t="n">
        <f aca="false">L863+(0.05*M863)+(N863/240)</f>
        <v>5</v>
      </c>
      <c r="P863" s="21" t="n">
        <v>10320</v>
      </c>
      <c r="Q863" s="21"/>
      <c r="R863" s="21"/>
      <c r="S863" s="22" t="n">
        <f aca="false">P863+(Q863*0.05)+(R863/240)</f>
        <v>10320</v>
      </c>
      <c r="T863" s="22" t="n">
        <f aca="false">J863*O863</f>
        <v>10320</v>
      </c>
      <c r="U863" s="22" t="n">
        <f aca="false">S863-T863</f>
        <v>0</v>
      </c>
      <c r="V863" s="23"/>
    </row>
    <row r="864" customFormat="false" ht="13.8" hidden="false" customHeight="false" outlineLevel="0" collapsed="false">
      <c r="A864" s="13" t="n">
        <v>863</v>
      </c>
      <c r="B864" s="12" t="s">
        <v>22</v>
      </c>
      <c r="C864" s="13" t="s">
        <v>23</v>
      </c>
      <c r="D864" s="12" t="n">
        <v>38</v>
      </c>
      <c r="E864" s="14" t="n">
        <v>1749</v>
      </c>
      <c r="F864" s="14" t="s">
        <v>40</v>
      </c>
      <c r="G864" s="15" t="s">
        <v>500</v>
      </c>
      <c r="H864" s="15" t="s">
        <v>26</v>
      </c>
      <c r="I864" s="16" t="s">
        <v>32</v>
      </c>
      <c r="J864" s="17" t="n">
        <v>120</v>
      </c>
      <c r="K864" s="18" t="s">
        <v>28</v>
      </c>
      <c r="L864" s="17" t="n">
        <v>5</v>
      </c>
      <c r="M864" s="17"/>
      <c r="N864" s="19"/>
      <c r="O864" s="20" t="n">
        <f aca="false">L864+(0.05*M864)+(N864/240)</f>
        <v>5</v>
      </c>
      <c r="P864" s="21" t="n">
        <v>600</v>
      </c>
      <c r="Q864" s="21"/>
      <c r="R864" s="21"/>
      <c r="S864" s="22" t="n">
        <f aca="false">P864+(Q864*0.05)+(R864/240)</f>
        <v>600</v>
      </c>
      <c r="T864" s="22" t="n">
        <f aca="false">J864*O864</f>
        <v>600</v>
      </c>
      <c r="U864" s="22" t="n">
        <f aca="false">S864-T864</f>
        <v>0</v>
      </c>
      <c r="V864" s="23"/>
    </row>
    <row r="865" customFormat="false" ht="13.8" hidden="false" customHeight="false" outlineLevel="0" collapsed="false">
      <c r="A865" s="13" t="n">
        <v>864</v>
      </c>
      <c r="B865" s="12" t="s">
        <v>22</v>
      </c>
      <c r="C865" s="13" t="s">
        <v>23</v>
      </c>
      <c r="D865" s="12" t="n">
        <v>38</v>
      </c>
      <c r="E865" s="14" t="n">
        <v>1749</v>
      </c>
      <c r="F865" s="14" t="s">
        <v>40</v>
      </c>
      <c r="G865" s="15" t="s">
        <v>500</v>
      </c>
      <c r="H865" s="15" t="s">
        <v>26</v>
      </c>
      <c r="I865" s="16" t="s">
        <v>50</v>
      </c>
      <c r="J865" s="17" t="n">
        <v>2052</v>
      </c>
      <c r="K865" s="18" t="s">
        <v>28</v>
      </c>
      <c r="L865" s="17"/>
      <c r="M865" s="17" t="n">
        <v>20</v>
      </c>
      <c r="N865" s="19"/>
      <c r="O865" s="20" t="n">
        <f aca="false">L865+(0.05*M865)+(N865/240)</f>
        <v>1</v>
      </c>
      <c r="P865" s="21" t="n">
        <v>2052</v>
      </c>
      <c r="Q865" s="21"/>
      <c r="R865" s="21"/>
      <c r="S865" s="22" t="n">
        <f aca="false">P865+(Q865*0.05)+(R865/240)</f>
        <v>2052</v>
      </c>
      <c r="T865" s="22" t="n">
        <f aca="false">J865*O865</f>
        <v>2052</v>
      </c>
      <c r="U865" s="22" t="n">
        <f aca="false">S865-T865</f>
        <v>0</v>
      </c>
      <c r="V865" s="23"/>
    </row>
    <row r="866" customFormat="false" ht="13.8" hidden="false" customHeight="false" outlineLevel="0" collapsed="false">
      <c r="A866" s="13" t="n">
        <v>865</v>
      </c>
      <c r="B866" s="12" t="s">
        <v>22</v>
      </c>
      <c r="C866" s="13" t="s">
        <v>23</v>
      </c>
      <c r="D866" s="12" t="n">
        <v>38</v>
      </c>
      <c r="E866" s="14" t="n">
        <v>1749</v>
      </c>
      <c r="F866" s="14" t="s">
        <v>40</v>
      </c>
      <c r="G866" s="15" t="s">
        <v>501</v>
      </c>
      <c r="H866" s="15" t="s">
        <v>26</v>
      </c>
      <c r="I866" s="16" t="s">
        <v>186</v>
      </c>
      <c r="J866" s="17" t="n">
        <v>585</v>
      </c>
      <c r="K866" s="18" t="s">
        <v>28</v>
      </c>
      <c r="L866" s="17"/>
      <c r="M866" s="17" t="n">
        <v>16</v>
      </c>
      <c r="N866" s="19"/>
      <c r="O866" s="20" t="n">
        <f aca="false">L866+(0.05*M866)+(N866/240)</f>
        <v>0.8</v>
      </c>
      <c r="P866" s="21" t="n">
        <v>468</v>
      </c>
      <c r="Q866" s="21"/>
      <c r="R866" s="21"/>
      <c r="S866" s="22" t="n">
        <f aca="false">P866+(Q866*0.05)+(R866/240)</f>
        <v>468</v>
      </c>
      <c r="T866" s="22" t="n">
        <f aca="false">J866*O866</f>
        <v>468</v>
      </c>
      <c r="U866" s="22" t="n">
        <f aca="false">S866-T866</f>
        <v>0</v>
      </c>
      <c r="V866" s="23"/>
    </row>
    <row r="867" customFormat="false" ht="13.8" hidden="false" customHeight="false" outlineLevel="0" collapsed="false">
      <c r="A867" s="13" t="n">
        <v>866</v>
      </c>
      <c r="B867" s="12" t="s">
        <v>22</v>
      </c>
      <c r="C867" s="13" t="s">
        <v>23</v>
      </c>
      <c r="D867" s="12" t="n">
        <v>38</v>
      </c>
      <c r="E867" s="14" t="n">
        <v>1749</v>
      </c>
      <c r="F867" s="14" t="s">
        <v>40</v>
      </c>
      <c r="G867" s="15" t="s">
        <v>502</v>
      </c>
      <c r="H867" s="15" t="s">
        <v>26</v>
      </c>
      <c r="I867" s="16" t="s">
        <v>68</v>
      </c>
      <c r="J867" s="17" t="n">
        <v>10884</v>
      </c>
      <c r="K867" s="18" t="s">
        <v>28</v>
      </c>
      <c r="L867" s="17" t="n">
        <v>5</v>
      </c>
      <c r="M867" s="17"/>
      <c r="N867" s="19"/>
      <c r="O867" s="20" t="n">
        <f aca="false">L867+(0.05*M867)+(N867/240)</f>
        <v>5</v>
      </c>
      <c r="P867" s="21" t="n">
        <v>54420</v>
      </c>
      <c r="Q867" s="21"/>
      <c r="R867" s="21"/>
      <c r="S867" s="22" t="n">
        <f aca="false">P867+(Q867*0.05)+(R867/240)</f>
        <v>54420</v>
      </c>
      <c r="T867" s="22" t="n">
        <f aca="false">J867*O867</f>
        <v>54420</v>
      </c>
      <c r="U867" s="22" t="n">
        <f aca="false">S867-T867</f>
        <v>0</v>
      </c>
      <c r="V867" s="23"/>
    </row>
    <row r="868" customFormat="false" ht="13.8" hidden="false" customHeight="false" outlineLevel="0" collapsed="false">
      <c r="A868" s="13" t="n">
        <v>867</v>
      </c>
      <c r="B868" s="12" t="s">
        <v>22</v>
      </c>
      <c r="C868" s="13" t="s">
        <v>23</v>
      </c>
      <c r="D868" s="12" t="n">
        <v>38</v>
      </c>
      <c r="E868" s="14" t="n">
        <v>1749</v>
      </c>
      <c r="F868" s="14" t="s">
        <v>40</v>
      </c>
      <c r="G868" s="15" t="s">
        <v>502</v>
      </c>
      <c r="H868" s="15" t="s">
        <v>26</v>
      </c>
      <c r="I868" s="16" t="s">
        <v>32</v>
      </c>
      <c r="J868" s="17" t="n">
        <v>40</v>
      </c>
      <c r="K868" s="18" t="s">
        <v>28</v>
      </c>
      <c r="L868" s="17" t="n">
        <v>10</v>
      </c>
      <c r="M868" s="17"/>
      <c r="N868" s="19"/>
      <c r="O868" s="20" t="n">
        <f aca="false">L868+(0.05*M868)+(N868/240)</f>
        <v>10</v>
      </c>
      <c r="P868" s="21" t="n">
        <v>400</v>
      </c>
      <c r="Q868" s="21"/>
      <c r="R868" s="21"/>
      <c r="S868" s="22" t="n">
        <f aca="false">P868+(Q868*0.05)+(R868/240)</f>
        <v>400</v>
      </c>
      <c r="T868" s="22" t="n">
        <f aca="false">J868*O868</f>
        <v>400</v>
      </c>
      <c r="U868" s="22" t="n">
        <f aca="false">S868-T868</f>
        <v>0</v>
      </c>
      <c r="V868" s="23"/>
    </row>
    <row r="869" customFormat="false" ht="13.8" hidden="false" customHeight="false" outlineLevel="0" collapsed="false">
      <c r="A869" s="13" t="n">
        <v>868</v>
      </c>
      <c r="B869" s="12" t="s">
        <v>22</v>
      </c>
      <c r="C869" s="13" t="s">
        <v>23</v>
      </c>
      <c r="D869" s="12" t="n">
        <v>38</v>
      </c>
      <c r="E869" s="14" t="n">
        <v>1749</v>
      </c>
      <c r="F869" s="14" t="s">
        <v>40</v>
      </c>
      <c r="G869" s="15" t="s">
        <v>506</v>
      </c>
      <c r="H869" s="15" t="s">
        <v>26</v>
      </c>
      <c r="I869" s="16" t="s">
        <v>29</v>
      </c>
      <c r="J869" s="17" t="n">
        <v>15</v>
      </c>
      <c r="K869" s="18" t="s">
        <v>28</v>
      </c>
      <c r="L869" s="17" t="n">
        <v>20</v>
      </c>
      <c r="M869" s="17"/>
      <c r="N869" s="19"/>
      <c r="O869" s="20" t="n">
        <f aca="false">L869+(0.05*M869)+(N869/240)</f>
        <v>20</v>
      </c>
      <c r="P869" s="21" t="n">
        <v>300</v>
      </c>
      <c r="Q869" s="21"/>
      <c r="R869" s="21"/>
      <c r="S869" s="22" t="n">
        <f aca="false">P869+(Q869*0.05)+(R869/240)</f>
        <v>300</v>
      </c>
      <c r="T869" s="22" t="n">
        <f aca="false">J869*O869</f>
        <v>300</v>
      </c>
      <c r="U869" s="22" t="n">
        <f aca="false">S869-T869</f>
        <v>0</v>
      </c>
      <c r="V869" s="23"/>
    </row>
    <row r="870" customFormat="false" ht="13.8" hidden="false" customHeight="false" outlineLevel="0" collapsed="false">
      <c r="A870" s="13" t="n">
        <v>869</v>
      </c>
      <c r="B870" s="12" t="s">
        <v>22</v>
      </c>
      <c r="C870" s="13" t="s">
        <v>23</v>
      </c>
      <c r="D870" s="12" t="n">
        <v>38</v>
      </c>
      <c r="E870" s="14" t="n">
        <v>1749</v>
      </c>
      <c r="F870" s="14" t="s">
        <v>40</v>
      </c>
      <c r="G870" s="15" t="s">
        <v>503</v>
      </c>
      <c r="H870" s="15" t="s">
        <v>26</v>
      </c>
      <c r="I870" s="16" t="s">
        <v>29</v>
      </c>
      <c r="J870" s="17" t="n">
        <v>4</v>
      </c>
      <c r="K870" s="18" t="s">
        <v>92</v>
      </c>
      <c r="L870" s="17" t="n">
        <v>10</v>
      </c>
      <c r="M870" s="17"/>
      <c r="N870" s="19"/>
      <c r="O870" s="20" t="n">
        <f aca="false">L870+(0.05*M870)+(N870/240)</f>
        <v>10</v>
      </c>
      <c r="P870" s="21" t="n">
        <v>40</v>
      </c>
      <c r="Q870" s="21"/>
      <c r="R870" s="21"/>
      <c r="S870" s="22" t="n">
        <f aca="false">P870+(Q870*0.05)+(R870/240)</f>
        <v>40</v>
      </c>
      <c r="T870" s="22" t="n">
        <f aca="false">J870*O870</f>
        <v>40</v>
      </c>
      <c r="U870" s="22" t="n">
        <f aca="false">S870-T870</f>
        <v>0</v>
      </c>
      <c r="V870" s="23"/>
    </row>
    <row r="871" customFormat="false" ht="13.8" hidden="false" customHeight="false" outlineLevel="0" collapsed="false">
      <c r="A871" s="13" t="n">
        <v>870</v>
      </c>
      <c r="B871" s="12" t="s">
        <v>22</v>
      </c>
      <c r="C871" s="13" t="s">
        <v>23</v>
      </c>
      <c r="D871" s="12" t="n">
        <v>38</v>
      </c>
      <c r="E871" s="14" t="n">
        <v>1749</v>
      </c>
      <c r="F871" s="14" t="s">
        <v>40</v>
      </c>
      <c r="G871" s="15" t="s">
        <v>503</v>
      </c>
      <c r="H871" s="15" t="s">
        <v>26</v>
      </c>
      <c r="I871" s="16" t="s">
        <v>29</v>
      </c>
      <c r="J871" s="17" t="n">
        <v>1</v>
      </c>
      <c r="K871" s="18" t="s">
        <v>46</v>
      </c>
      <c r="L871" s="17" t="n">
        <v>5</v>
      </c>
      <c r="M871" s="17"/>
      <c r="N871" s="19"/>
      <c r="O871" s="20" t="n">
        <f aca="false">L871+(0.05*M871)+(N871/240)</f>
        <v>5</v>
      </c>
      <c r="P871" s="21" t="n">
        <v>5</v>
      </c>
      <c r="Q871" s="21"/>
      <c r="R871" s="21"/>
      <c r="S871" s="22" t="n">
        <f aca="false">P871+(Q871*0.05)+(R871/240)</f>
        <v>5</v>
      </c>
      <c r="T871" s="22" t="n">
        <f aca="false">J871*O871</f>
        <v>5</v>
      </c>
      <c r="U871" s="22" t="n">
        <f aca="false">S871-T871</f>
        <v>0</v>
      </c>
      <c r="V871" s="23"/>
    </row>
    <row r="872" customFormat="false" ht="13.8" hidden="false" customHeight="false" outlineLevel="0" collapsed="false">
      <c r="A872" s="13" t="n">
        <v>871</v>
      </c>
      <c r="B872" s="12" t="s">
        <v>22</v>
      </c>
      <c r="C872" s="13" t="s">
        <v>23</v>
      </c>
      <c r="D872" s="12" t="n">
        <v>38</v>
      </c>
      <c r="E872" s="14" t="n">
        <v>1749</v>
      </c>
      <c r="F872" s="14" t="s">
        <v>40</v>
      </c>
      <c r="G872" s="15" t="s">
        <v>504</v>
      </c>
      <c r="H872" s="15" t="s">
        <v>26</v>
      </c>
      <c r="I872" s="16" t="s">
        <v>29</v>
      </c>
      <c r="J872" s="17" t="n">
        <v>840</v>
      </c>
      <c r="K872" s="18" t="s">
        <v>28</v>
      </c>
      <c r="L872" s="17"/>
      <c r="M872" s="17" t="n">
        <v>2</v>
      </c>
      <c r="N872" s="19"/>
      <c r="O872" s="20" t="n">
        <f aca="false">L872+(0.05*M872)+(N872/240)</f>
        <v>0.1</v>
      </c>
      <c r="P872" s="21" t="n">
        <v>84</v>
      </c>
      <c r="Q872" s="21"/>
      <c r="R872" s="21"/>
      <c r="S872" s="22" t="n">
        <f aca="false">P872+(Q872*0.05)+(R872/240)</f>
        <v>84</v>
      </c>
      <c r="T872" s="22" t="n">
        <f aca="false">J872*O872</f>
        <v>84</v>
      </c>
      <c r="U872" s="22" t="n">
        <f aca="false">S872-T872</f>
        <v>0</v>
      </c>
      <c r="V872" s="23"/>
    </row>
    <row r="873" customFormat="false" ht="13.8" hidden="false" customHeight="false" outlineLevel="0" collapsed="false">
      <c r="A873" s="13" t="n">
        <v>872</v>
      </c>
      <c r="B873" s="12" t="s">
        <v>22</v>
      </c>
      <c r="C873" s="13" t="s">
        <v>23</v>
      </c>
      <c r="D873" s="12" t="n">
        <v>38</v>
      </c>
      <c r="E873" s="14" t="n">
        <v>1749</v>
      </c>
      <c r="F873" s="14" t="s">
        <v>40</v>
      </c>
      <c r="G873" s="15" t="s">
        <v>504</v>
      </c>
      <c r="H873" s="15" t="s">
        <v>26</v>
      </c>
      <c r="I873" s="16" t="s">
        <v>32</v>
      </c>
      <c r="J873" s="17" t="n">
        <v>280</v>
      </c>
      <c r="K873" s="18" t="s">
        <v>28</v>
      </c>
      <c r="L873" s="17"/>
      <c r="M873" s="17" t="n">
        <v>4</v>
      </c>
      <c r="N873" s="19"/>
      <c r="O873" s="20" t="n">
        <f aca="false">L873+(0.05*M873)+(N873/240)</f>
        <v>0.2</v>
      </c>
      <c r="P873" s="21" t="n">
        <v>56</v>
      </c>
      <c r="Q873" s="21"/>
      <c r="R873" s="21"/>
      <c r="S873" s="22" t="n">
        <f aca="false">P873+(Q873*0.05)+(R873/240)</f>
        <v>56</v>
      </c>
      <c r="T873" s="22" t="n">
        <f aca="false">J873*O873</f>
        <v>56</v>
      </c>
      <c r="U873" s="22" t="n">
        <f aca="false">S873-T873</f>
        <v>0</v>
      </c>
      <c r="V873" s="23"/>
    </row>
    <row r="874" customFormat="false" ht="13.8" hidden="false" customHeight="false" outlineLevel="0" collapsed="false">
      <c r="A874" s="13" t="n">
        <v>873</v>
      </c>
      <c r="B874" s="12" t="s">
        <v>22</v>
      </c>
      <c r="C874" s="13" t="s">
        <v>23</v>
      </c>
      <c r="D874" s="12" t="n">
        <v>38</v>
      </c>
      <c r="E874" s="14" t="n">
        <v>1749</v>
      </c>
      <c r="F874" s="14" t="s">
        <v>40</v>
      </c>
      <c r="G874" s="15" t="s">
        <v>507</v>
      </c>
      <c r="H874" s="15" t="s">
        <v>26</v>
      </c>
      <c r="I874" s="16" t="s">
        <v>32</v>
      </c>
      <c r="J874" s="17" t="n">
        <v>1200</v>
      </c>
      <c r="K874" s="18" t="s">
        <v>28</v>
      </c>
      <c r="L874" s="17"/>
      <c r="M874" s="17" t="n">
        <v>4</v>
      </c>
      <c r="N874" s="19"/>
      <c r="O874" s="20" t="n">
        <f aca="false">L874+(0.05*M874)+(N874/240)</f>
        <v>0.2</v>
      </c>
      <c r="P874" s="21" t="n">
        <v>240</v>
      </c>
      <c r="Q874" s="21"/>
      <c r="R874" s="21"/>
      <c r="S874" s="22" t="n">
        <f aca="false">P874+(Q874*0.05)+(R874/240)</f>
        <v>240</v>
      </c>
      <c r="T874" s="22" t="n">
        <f aca="false">J874*O874</f>
        <v>240</v>
      </c>
      <c r="U874" s="22" t="n">
        <f aca="false">S874-T874</f>
        <v>0</v>
      </c>
      <c r="V874" s="23"/>
    </row>
    <row r="875" customFormat="false" ht="13.8" hidden="false" customHeight="false" outlineLevel="0" collapsed="false">
      <c r="A875" s="13" t="n">
        <v>874</v>
      </c>
      <c r="B875" s="12" t="s">
        <v>22</v>
      </c>
      <c r="C875" s="13" t="s">
        <v>23</v>
      </c>
      <c r="D875" s="12" t="n">
        <v>38</v>
      </c>
      <c r="E875" s="14" t="n">
        <v>1749</v>
      </c>
      <c r="F875" s="14" t="s">
        <v>40</v>
      </c>
      <c r="G875" s="15" t="s">
        <v>508</v>
      </c>
      <c r="H875" s="15" t="s">
        <v>26</v>
      </c>
      <c r="I875" s="16" t="s">
        <v>27</v>
      </c>
      <c r="J875" s="17" t="n">
        <v>1</v>
      </c>
      <c r="K875" s="18" t="s">
        <v>46</v>
      </c>
      <c r="L875" s="17" t="n">
        <v>25</v>
      </c>
      <c r="M875" s="17"/>
      <c r="N875" s="19"/>
      <c r="O875" s="20" t="n">
        <f aca="false">L875+(0.05*M875)+(N875/240)</f>
        <v>25</v>
      </c>
      <c r="P875" s="21" t="n">
        <v>25</v>
      </c>
      <c r="Q875" s="21"/>
      <c r="R875" s="21"/>
      <c r="S875" s="22" t="n">
        <f aca="false">P875+(Q875*0.05)+(R875/240)</f>
        <v>25</v>
      </c>
      <c r="T875" s="22" t="n">
        <f aca="false">J875*O875</f>
        <v>25</v>
      </c>
      <c r="U875" s="22" t="n">
        <f aca="false">S875-T875</f>
        <v>0</v>
      </c>
      <c r="V875" s="23"/>
    </row>
    <row r="876" customFormat="false" ht="13.8" hidden="false" customHeight="false" outlineLevel="0" collapsed="false">
      <c r="A876" s="13" t="n">
        <v>875</v>
      </c>
      <c r="B876" s="12" t="s">
        <v>22</v>
      </c>
      <c r="C876" s="13" t="s">
        <v>23</v>
      </c>
      <c r="D876" s="12" t="n">
        <v>39</v>
      </c>
      <c r="E876" s="14" t="n">
        <v>1749</v>
      </c>
      <c r="F876" s="14" t="s">
        <v>24</v>
      </c>
      <c r="G876" s="15" t="s">
        <v>509</v>
      </c>
      <c r="H876" s="15" t="s">
        <v>26</v>
      </c>
      <c r="I876" s="16" t="s">
        <v>29</v>
      </c>
      <c r="J876" s="17" t="n">
        <v>38789</v>
      </c>
      <c r="K876" s="18" t="s">
        <v>28</v>
      </c>
      <c r="L876" s="17"/>
      <c r="M876" s="17" t="n">
        <v>40</v>
      </c>
      <c r="N876" s="19"/>
      <c r="O876" s="20" t="n">
        <f aca="false">L876+(0.05*M876)+(N876/240)</f>
        <v>2</v>
      </c>
      <c r="P876" s="21" t="n">
        <v>77578</v>
      </c>
      <c r="Q876" s="21"/>
      <c r="R876" s="21"/>
      <c r="S876" s="22" t="n">
        <f aca="false">P876+(Q876*0.05)+(R876/240)</f>
        <v>77578</v>
      </c>
      <c r="T876" s="22" t="n">
        <f aca="false">J876*O876</f>
        <v>77578</v>
      </c>
      <c r="U876" s="22" t="n">
        <f aca="false">S876-T876</f>
        <v>0</v>
      </c>
      <c r="V876" s="23"/>
    </row>
    <row r="877" customFormat="false" ht="13.8" hidden="false" customHeight="false" outlineLevel="0" collapsed="false">
      <c r="A877" s="13" t="n">
        <v>876</v>
      </c>
      <c r="B877" s="12" t="s">
        <v>22</v>
      </c>
      <c r="C877" s="13" t="s">
        <v>23</v>
      </c>
      <c r="D877" s="12" t="n">
        <v>39</v>
      </c>
      <c r="E877" s="14" t="n">
        <v>1749</v>
      </c>
      <c r="F877" s="14" t="s">
        <v>24</v>
      </c>
      <c r="G877" s="15" t="s">
        <v>509</v>
      </c>
      <c r="H877" s="15" t="s">
        <v>26</v>
      </c>
      <c r="I877" s="16" t="s">
        <v>510</v>
      </c>
      <c r="J877" s="17" t="n">
        <v>280</v>
      </c>
      <c r="K877" s="18" t="s">
        <v>28</v>
      </c>
      <c r="L877" s="17"/>
      <c r="M877" s="17" t="n">
        <v>40</v>
      </c>
      <c r="N877" s="19"/>
      <c r="O877" s="20" t="n">
        <f aca="false">L877+(0.05*M877)+(N877/240)</f>
        <v>2</v>
      </c>
      <c r="P877" s="21" t="n">
        <v>560</v>
      </c>
      <c r="Q877" s="21"/>
      <c r="R877" s="21"/>
      <c r="S877" s="22" t="n">
        <f aca="false">P877+(Q877*0.05)+(R877/240)</f>
        <v>560</v>
      </c>
      <c r="T877" s="22" t="n">
        <f aca="false">J877*O877</f>
        <v>560</v>
      </c>
      <c r="U877" s="22" t="n">
        <f aca="false">S877-T877</f>
        <v>0</v>
      </c>
      <c r="V877" s="23"/>
    </row>
    <row r="878" customFormat="false" ht="13.8" hidden="false" customHeight="false" outlineLevel="0" collapsed="false">
      <c r="A878" s="13" t="n">
        <v>877</v>
      </c>
      <c r="B878" s="12" t="s">
        <v>22</v>
      </c>
      <c r="C878" s="13" t="s">
        <v>23</v>
      </c>
      <c r="D878" s="12" t="n">
        <v>39</v>
      </c>
      <c r="E878" s="14" t="n">
        <v>1749</v>
      </c>
      <c r="F878" s="14" t="s">
        <v>24</v>
      </c>
      <c r="G878" s="15" t="s">
        <v>509</v>
      </c>
      <c r="H878" s="15" t="s">
        <v>26</v>
      </c>
      <c r="I878" s="16" t="s">
        <v>32</v>
      </c>
      <c r="J878" s="17" t="n">
        <v>50</v>
      </c>
      <c r="K878" s="18" t="s">
        <v>28</v>
      </c>
      <c r="L878" s="17"/>
      <c r="M878" s="17" t="n">
        <v>50</v>
      </c>
      <c r="N878" s="19"/>
      <c r="O878" s="20" t="n">
        <f aca="false">L878+(0.05*M878)+(N878/240)</f>
        <v>2.5</v>
      </c>
      <c r="P878" s="21" t="n">
        <v>125</v>
      </c>
      <c r="Q878" s="21"/>
      <c r="R878" s="21"/>
      <c r="S878" s="22" t="n">
        <f aca="false">P878+(Q878*0.05)+(R878/240)</f>
        <v>125</v>
      </c>
      <c r="T878" s="22" t="n">
        <f aca="false">J878*O878</f>
        <v>125</v>
      </c>
      <c r="U878" s="22" t="n">
        <f aca="false">S878-T878</f>
        <v>0</v>
      </c>
      <c r="V878" s="23"/>
    </row>
    <row r="879" customFormat="false" ht="13.8" hidden="false" customHeight="false" outlineLevel="0" collapsed="false">
      <c r="A879" s="13" t="n">
        <v>878</v>
      </c>
      <c r="B879" s="12" t="s">
        <v>22</v>
      </c>
      <c r="C879" s="13" t="s">
        <v>23</v>
      </c>
      <c r="D879" s="12" t="n">
        <v>39</v>
      </c>
      <c r="E879" s="14" t="n">
        <v>1749</v>
      </c>
      <c r="F879" s="14" t="s">
        <v>24</v>
      </c>
      <c r="G879" s="15" t="s">
        <v>511</v>
      </c>
      <c r="H879" s="15" t="s">
        <v>26</v>
      </c>
      <c r="I879" s="16" t="s">
        <v>29</v>
      </c>
      <c r="J879" s="17" t="n">
        <v>154642</v>
      </c>
      <c r="K879" s="18" t="s">
        <v>28</v>
      </c>
      <c r="L879" s="17"/>
      <c r="M879" s="17" t="n">
        <v>15</v>
      </c>
      <c r="N879" s="19"/>
      <c r="O879" s="20" t="n">
        <f aca="false">L879+(0.05*M879)+(N879/240)</f>
        <v>0.75</v>
      </c>
      <c r="P879" s="21" t="n">
        <v>115981</v>
      </c>
      <c r="Q879" s="21" t="n">
        <v>10</v>
      </c>
      <c r="R879" s="21"/>
      <c r="S879" s="22" t="n">
        <f aca="false">P879+(Q879*0.05)+(R879/240)</f>
        <v>115981.5</v>
      </c>
      <c r="T879" s="22" t="n">
        <f aca="false">J879*O879</f>
        <v>115981.5</v>
      </c>
      <c r="U879" s="22" t="n">
        <f aca="false">S879-T879</f>
        <v>0</v>
      </c>
      <c r="V879" s="23"/>
    </row>
    <row r="880" customFormat="false" ht="13.8" hidden="false" customHeight="false" outlineLevel="0" collapsed="false">
      <c r="A880" s="13" t="n">
        <v>879</v>
      </c>
      <c r="B880" s="12" t="s">
        <v>22</v>
      </c>
      <c r="C880" s="13" t="s">
        <v>23</v>
      </c>
      <c r="D880" s="12" t="n">
        <v>39</v>
      </c>
      <c r="E880" s="14" t="n">
        <v>1749</v>
      </c>
      <c r="F880" s="14" t="s">
        <v>24</v>
      </c>
      <c r="G880" s="15" t="s">
        <v>511</v>
      </c>
      <c r="H880" s="15" t="s">
        <v>26</v>
      </c>
      <c r="I880" s="16" t="s">
        <v>30</v>
      </c>
      <c r="J880" s="17" t="n">
        <v>200</v>
      </c>
      <c r="K880" s="18" t="s">
        <v>55</v>
      </c>
      <c r="L880" s="17"/>
      <c r="M880" s="17" t="n">
        <v>15</v>
      </c>
      <c r="N880" s="19"/>
      <c r="O880" s="20" t="n">
        <f aca="false">L880+(0.05*M880)+(N880/240)</f>
        <v>0.75</v>
      </c>
      <c r="P880" s="21" t="n">
        <v>150</v>
      </c>
      <c r="Q880" s="21"/>
      <c r="R880" s="21"/>
      <c r="S880" s="22" t="n">
        <f aca="false">P880+(Q880*0.05)+(R880/240)</f>
        <v>150</v>
      </c>
      <c r="T880" s="22" t="n">
        <f aca="false">J880*O880</f>
        <v>150</v>
      </c>
      <c r="U880" s="22" t="n">
        <f aca="false">S880-T880</f>
        <v>0</v>
      </c>
      <c r="V880" s="23"/>
    </row>
    <row r="881" customFormat="false" ht="13.8" hidden="false" customHeight="false" outlineLevel="0" collapsed="false">
      <c r="A881" s="13" t="n">
        <v>880</v>
      </c>
      <c r="B881" s="12" t="s">
        <v>22</v>
      </c>
      <c r="C881" s="13" t="s">
        <v>23</v>
      </c>
      <c r="D881" s="12" t="n">
        <v>39</v>
      </c>
      <c r="E881" s="14" t="n">
        <v>1749</v>
      </c>
      <c r="F881" s="14" t="s">
        <v>24</v>
      </c>
      <c r="G881" s="15" t="s">
        <v>511</v>
      </c>
      <c r="H881" s="15" t="s">
        <v>26</v>
      </c>
      <c r="I881" s="16" t="s">
        <v>32</v>
      </c>
      <c r="J881" s="17" t="n">
        <v>3555</v>
      </c>
      <c r="K881" s="18" t="s">
        <v>28</v>
      </c>
      <c r="L881" s="17"/>
      <c r="M881" s="17" t="n">
        <v>15</v>
      </c>
      <c r="N881" s="19"/>
      <c r="O881" s="20" t="n">
        <f aca="false">L881+(0.05*M881)+(N881/240)</f>
        <v>0.75</v>
      </c>
      <c r="P881" s="21" t="n">
        <v>2666</v>
      </c>
      <c r="Q881" s="21" t="n">
        <v>5</v>
      </c>
      <c r="R881" s="21"/>
      <c r="S881" s="22" t="n">
        <f aca="false">P881+(Q881*0.05)+(R881/240)</f>
        <v>2666.25</v>
      </c>
      <c r="T881" s="22" t="n">
        <f aca="false">J881*O881</f>
        <v>2666.25</v>
      </c>
      <c r="U881" s="22" t="n">
        <f aca="false">S881-T881</f>
        <v>0</v>
      </c>
      <c r="V881" s="23"/>
    </row>
    <row r="882" customFormat="false" ht="13.8" hidden="false" customHeight="false" outlineLevel="0" collapsed="false">
      <c r="A882" s="13" t="n">
        <v>881</v>
      </c>
      <c r="B882" s="12" t="s">
        <v>22</v>
      </c>
      <c r="C882" s="13" t="s">
        <v>23</v>
      </c>
      <c r="D882" s="12" t="n">
        <v>39</v>
      </c>
      <c r="E882" s="14" t="n">
        <v>1749</v>
      </c>
      <c r="F882" s="14" t="s">
        <v>24</v>
      </c>
      <c r="G882" s="15" t="s">
        <v>512</v>
      </c>
      <c r="H882" s="15" t="s">
        <v>26</v>
      </c>
      <c r="I882" s="16" t="s">
        <v>27</v>
      </c>
      <c r="J882" s="17" t="n">
        <v>8079.5</v>
      </c>
      <c r="K882" s="18" t="s">
        <v>28</v>
      </c>
      <c r="L882" s="17"/>
      <c r="M882" s="17" t="n">
        <v>6</v>
      </c>
      <c r="N882" s="19"/>
      <c r="O882" s="20" t="n">
        <f aca="false">L882+(0.05*M882)+(N882/240)</f>
        <v>0.3</v>
      </c>
      <c r="P882" s="21" t="n">
        <v>2423</v>
      </c>
      <c r="Q882" s="21" t="n">
        <v>17</v>
      </c>
      <c r="R882" s="21"/>
      <c r="S882" s="22" t="n">
        <f aca="false">P882+(Q882*0.05)+(R882/240)</f>
        <v>2423.85</v>
      </c>
      <c r="T882" s="22" t="n">
        <f aca="false">J882*O882</f>
        <v>2423.85</v>
      </c>
      <c r="U882" s="22" t="n">
        <f aca="false">S882-T882</f>
        <v>0</v>
      </c>
      <c r="V882" s="23"/>
    </row>
    <row r="883" customFormat="false" ht="13.8" hidden="false" customHeight="false" outlineLevel="0" collapsed="false">
      <c r="A883" s="13" t="n">
        <v>882</v>
      </c>
      <c r="B883" s="12" t="s">
        <v>22</v>
      </c>
      <c r="C883" s="13" t="s">
        <v>23</v>
      </c>
      <c r="D883" s="12" t="n">
        <v>39</v>
      </c>
      <c r="E883" s="14" t="n">
        <v>1749</v>
      </c>
      <c r="F883" s="14" t="s">
        <v>24</v>
      </c>
      <c r="G883" s="15" t="s">
        <v>512</v>
      </c>
      <c r="H883" s="15" t="s">
        <v>26</v>
      </c>
      <c r="I883" s="16" t="s">
        <v>30</v>
      </c>
      <c r="J883" s="17" t="n">
        <v>1425</v>
      </c>
      <c r="K883" s="18" t="s">
        <v>28</v>
      </c>
      <c r="L883" s="17"/>
      <c r="M883" s="17" t="n">
        <v>4</v>
      </c>
      <c r="N883" s="19"/>
      <c r="O883" s="20" t="n">
        <f aca="false">L883+(0.05*M883)+(N883/240)</f>
        <v>0.2</v>
      </c>
      <c r="P883" s="21" t="n">
        <v>285</v>
      </c>
      <c r="Q883" s="21"/>
      <c r="R883" s="21"/>
      <c r="S883" s="22" t="n">
        <f aca="false">P883+(Q883*0.05)+(R883/240)</f>
        <v>285</v>
      </c>
      <c r="T883" s="22" t="n">
        <f aca="false">J883*O883</f>
        <v>285</v>
      </c>
      <c r="U883" s="22" t="n">
        <f aca="false">S883-T883</f>
        <v>0</v>
      </c>
      <c r="V883" s="23"/>
    </row>
    <row r="884" customFormat="false" ht="13.8" hidden="false" customHeight="false" outlineLevel="0" collapsed="false">
      <c r="A884" s="13" t="n">
        <v>883</v>
      </c>
      <c r="B884" s="12" t="s">
        <v>22</v>
      </c>
      <c r="C884" s="13" t="s">
        <v>23</v>
      </c>
      <c r="D884" s="12" t="n">
        <v>39</v>
      </c>
      <c r="E884" s="14" t="n">
        <v>1749</v>
      </c>
      <c r="F884" s="14" t="s">
        <v>24</v>
      </c>
      <c r="G884" s="15" t="s">
        <v>512</v>
      </c>
      <c r="H884" s="15" t="s">
        <v>26</v>
      </c>
      <c r="I884" s="16" t="s">
        <v>33</v>
      </c>
      <c r="J884" s="17" t="n">
        <v>300</v>
      </c>
      <c r="K884" s="18" t="s">
        <v>28</v>
      </c>
      <c r="L884" s="17"/>
      <c r="M884" s="17" t="n">
        <v>3</v>
      </c>
      <c r="N884" s="19"/>
      <c r="O884" s="20" t="n">
        <f aca="false">L884+(0.05*M884)+(N884/240)</f>
        <v>0.15</v>
      </c>
      <c r="P884" s="21" t="n">
        <v>45</v>
      </c>
      <c r="Q884" s="21"/>
      <c r="R884" s="21"/>
      <c r="S884" s="22" t="n">
        <f aca="false">P884+(Q884*0.05)+(R884/240)</f>
        <v>45</v>
      </c>
      <c r="T884" s="22" t="n">
        <f aca="false">J884*O884</f>
        <v>45</v>
      </c>
      <c r="U884" s="22" t="n">
        <f aca="false">S884-T884</f>
        <v>0</v>
      </c>
      <c r="V884" s="23"/>
    </row>
    <row r="885" customFormat="false" ht="13.8" hidden="false" customHeight="false" outlineLevel="0" collapsed="false">
      <c r="A885" s="13" t="n">
        <v>884</v>
      </c>
      <c r="B885" s="12" t="s">
        <v>22</v>
      </c>
      <c r="C885" s="13" t="s">
        <v>23</v>
      </c>
      <c r="D885" s="12" t="n">
        <v>39</v>
      </c>
      <c r="E885" s="14" t="n">
        <v>1749</v>
      </c>
      <c r="F885" s="14" t="s">
        <v>24</v>
      </c>
      <c r="G885" s="15" t="s">
        <v>513</v>
      </c>
      <c r="H885" s="15" t="s">
        <v>26</v>
      </c>
      <c r="I885" s="16" t="s">
        <v>29</v>
      </c>
      <c r="J885" s="17" t="n">
        <v>325</v>
      </c>
      <c r="K885" s="18" t="s">
        <v>28</v>
      </c>
      <c r="L885" s="17"/>
      <c r="M885" s="17" t="n">
        <v>20</v>
      </c>
      <c r="N885" s="19"/>
      <c r="O885" s="20" t="n">
        <f aca="false">L885+(0.05*M885)+(N885/240)</f>
        <v>1</v>
      </c>
      <c r="P885" s="21" t="n">
        <v>325</v>
      </c>
      <c r="Q885" s="21"/>
      <c r="R885" s="21"/>
      <c r="S885" s="22" t="n">
        <f aca="false">P885+(Q885*0.05)+(R885/240)</f>
        <v>325</v>
      </c>
      <c r="T885" s="22" t="n">
        <f aca="false">J885*O885</f>
        <v>325</v>
      </c>
      <c r="U885" s="22" t="n">
        <f aca="false">S885-T885</f>
        <v>0</v>
      </c>
      <c r="V885" s="23"/>
    </row>
    <row r="886" customFormat="false" ht="13.8" hidden="false" customHeight="false" outlineLevel="0" collapsed="false">
      <c r="A886" s="13" t="n">
        <v>885</v>
      </c>
      <c r="B886" s="12" t="s">
        <v>22</v>
      </c>
      <c r="C886" s="13" t="s">
        <v>23</v>
      </c>
      <c r="D886" s="12" t="n">
        <v>39</v>
      </c>
      <c r="E886" s="14" t="n">
        <v>1749</v>
      </c>
      <c r="F886" s="14" t="s">
        <v>24</v>
      </c>
      <c r="G886" s="15" t="s">
        <v>513</v>
      </c>
      <c r="H886" s="15" t="s">
        <v>26</v>
      </c>
      <c r="I886" s="16" t="s">
        <v>29</v>
      </c>
      <c r="J886" s="17" t="n">
        <v>1</v>
      </c>
      <c r="K886" s="18" t="s">
        <v>46</v>
      </c>
      <c r="L886" s="17" t="n">
        <v>30</v>
      </c>
      <c r="M886" s="17"/>
      <c r="N886" s="19"/>
      <c r="O886" s="20" t="n">
        <f aca="false">L886+(0.05*M886)+(N886/240)</f>
        <v>30</v>
      </c>
      <c r="P886" s="21" t="n">
        <v>30</v>
      </c>
      <c r="Q886" s="21"/>
      <c r="R886" s="21"/>
      <c r="S886" s="22" t="n">
        <f aca="false">P886+(Q886*0.05)+(R886/240)</f>
        <v>30</v>
      </c>
      <c r="T886" s="22" t="n">
        <f aca="false">J886*O886</f>
        <v>30</v>
      </c>
      <c r="U886" s="22" t="n">
        <f aca="false">S886-T886</f>
        <v>0</v>
      </c>
      <c r="V886" s="23"/>
    </row>
    <row r="887" customFormat="false" ht="13.8" hidden="false" customHeight="false" outlineLevel="0" collapsed="false">
      <c r="A887" s="13" t="n">
        <v>886</v>
      </c>
      <c r="B887" s="12" t="s">
        <v>22</v>
      </c>
      <c r="C887" s="13" t="s">
        <v>23</v>
      </c>
      <c r="D887" s="12" t="n">
        <v>39</v>
      </c>
      <c r="E887" s="14" t="n">
        <v>1749</v>
      </c>
      <c r="F887" s="14" t="s">
        <v>24</v>
      </c>
      <c r="G887" s="15" t="s">
        <v>513</v>
      </c>
      <c r="H887" s="15" t="s">
        <v>26</v>
      </c>
      <c r="I887" s="16" t="s">
        <v>32</v>
      </c>
      <c r="J887" s="17" t="n">
        <v>100</v>
      </c>
      <c r="K887" s="18" t="s">
        <v>28</v>
      </c>
      <c r="L887" s="17"/>
      <c r="M887" s="17" t="n">
        <v>25</v>
      </c>
      <c r="N887" s="19"/>
      <c r="O887" s="20" t="n">
        <f aca="false">L887+(0.05*M887)+(N887/240)</f>
        <v>1.25</v>
      </c>
      <c r="P887" s="21" t="n">
        <v>125</v>
      </c>
      <c r="Q887" s="21"/>
      <c r="R887" s="21"/>
      <c r="S887" s="22" t="n">
        <f aca="false">P887+(Q887*0.05)+(R887/240)</f>
        <v>125</v>
      </c>
      <c r="T887" s="22" t="n">
        <f aca="false">J887*O887</f>
        <v>125</v>
      </c>
      <c r="U887" s="22" t="n">
        <f aca="false">S887-T887</f>
        <v>0</v>
      </c>
      <c r="V887" s="23"/>
    </row>
    <row r="888" customFormat="false" ht="13.8" hidden="false" customHeight="false" outlineLevel="0" collapsed="false">
      <c r="A888" s="13" t="n">
        <v>887</v>
      </c>
      <c r="B888" s="12" t="s">
        <v>22</v>
      </c>
      <c r="C888" s="13" t="s">
        <v>23</v>
      </c>
      <c r="D888" s="12" t="n">
        <v>39</v>
      </c>
      <c r="E888" s="14" t="n">
        <v>1749</v>
      </c>
      <c r="F888" s="14" t="s">
        <v>24</v>
      </c>
      <c r="G888" s="15" t="s">
        <v>514</v>
      </c>
      <c r="H888" s="15" t="s">
        <v>26</v>
      </c>
      <c r="I888" s="16" t="s">
        <v>29</v>
      </c>
      <c r="J888" s="17" t="n">
        <v>2050</v>
      </c>
      <c r="K888" s="18" t="s">
        <v>28</v>
      </c>
      <c r="L888" s="17"/>
      <c r="M888" s="17" t="n">
        <v>4</v>
      </c>
      <c r="N888" s="19"/>
      <c r="O888" s="20" t="n">
        <f aca="false">L888+(0.05*M888)+(N888/240)</f>
        <v>0.2</v>
      </c>
      <c r="P888" s="21" t="n">
        <v>410</v>
      </c>
      <c r="Q888" s="21"/>
      <c r="R888" s="21"/>
      <c r="S888" s="22" t="n">
        <f aca="false">P888+(Q888*0.05)+(R888/240)</f>
        <v>410</v>
      </c>
      <c r="T888" s="22" t="n">
        <f aca="false">J888*O888</f>
        <v>410</v>
      </c>
      <c r="U888" s="22" t="n">
        <f aca="false">S888-T888</f>
        <v>0</v>
      </c>
      <c r="V888" s="23"/>
    </row>
    <row r="889" customFormat="false" ht="13.8" hidden="false" customHeight="false" outlineLevel="0" collapsed="false">
      <c r="A889" s="13" t="n">
        <v>888</v>
      </c>
      <c r="B889" s="12" t="s">
        <v>22</v>
      </c>
      <c r="C889" s="13" t="s">
        <v>23</v>
      </c>
      <c r="D889" s="12" t="n">
        <v>39</v>
      </c>
      <c r="E889" s="14" t="n">
        <v>1749</v>
      </c>
      <c r="F889" s="14" t="s">
        <v>40</v>
      </c>
      <c r="G889" s="15" t="s">
        <v>515</v>
      </c>
      <c r="H889" s="15" t="s">
        <v>26</v>
      </c>
      <c r="I889" s="16" t="s">
        <v>29</v>
      </c>
      <c r="J889" s="17" t="n">
        <v>30</v>
      </c>
      <c r="K889" s="18" t="s">
        <v>28</v>
      </c>
      <c r="L889" s="17"/>
      <c r="M889" s="17" t="n">
        <v>5</v>
      </c>
      <c r="N889" s="19"/>
      <c r="O889" s="20" t="n">
        <f aca="false">L889+(0.05*M889)+(N889/240)</f>
        <v>0.25</v>
      </c>
      <c r="P889" s="21" t="n">
        <v>7</v>
      </c>
      <c r="Q889" s="21" t="n">
        <v>10</v>
      </c>
      <c r="R889" s="21"/>
      <c r="S889" s="22" t="n">
        <f aca="false">P889+(Q889*0.05)+(R889/240)</f>
        <v>7.5</v>
      </c>
      <c r="T889" s="22" t="n">
        <f aca="false">J889*O889</f>
        <v>7.5</v>
      </c>
      <c r="U889" s="22" t="n">
        <f aca="false">S889-T889</f>
        <v>0</v>
      </c>
      <c r="V889" s="23"/>
    </row>
    <row r="890" customFormat="false" ht="13.8" hidden="false" customHeight="false" outlineLevel="0" collapsed="false">
      <c r="A890" s="13" t="n">
        <v>889</v>
      </c>
      <c r="B890" s="12" t="s">
        <v>22</v>
      </c>
      <c r="C890" s="13" t="s">
        <v>23</v>
      </c>
      <c r="D890" s="12" t="n">
        <v>39</v>
      </c>
      <c r="E890" s="14" t="n">
        <v>1749</v>
      </c>
      <c r="F890" s="14" t="s">
        <v>40</v>
      </c>
      <c r="G890" s="15" t="s">
        <v>515</v>
      </c>
      <c r="H890" s="15" t="s">
        <v>26</v>
      </c>
      <c r="I890" s="16" t="s">
        <v>32</v>
      </c>
      <c r="J890" s="17" t="n">
        <v>1405</v>
      </c>
      <c r="K890" s="18" t="s">
        <v>28</v>
      </c>
      <c r="L890" s="17"/>
      <c r="M890" s="17" t="n">
        <v>6</v>
      </c>
      <c r="N890" s="19"/>
      <c r="O890" s="20" t="n">
        <f aca="false">L890+(0.05*M890)+(N890/240)</f>
        <v>0.3</v>
      </c>
      <c r="P890" s="21" t="n">
        <v>421</v>
      </c>
      <c r="Q890" s="21" t="n">
        <v>10</v>
      </c>
      <c r="R890" s="21"/>
      <c r="S890" s="22" t="n">
        <f aca="false">P890+(Q890*0.05)+(R890/240)</f>
        <v>421.5</v>
      </c>
      <c r="T890" s="22" t="n">
        <f aca="false">J890*O890</f>
        <v>421.5</v>
      </c>
      <c r="U890" s="22" t="n">
        <f aca="false">S890-T890</f>
        <v>0</v>
      </c>
      <c r="V890" s="23"/>
    </row>
    <row r="891" customFormat="false" ht="13.8" hidden="false" customHeight="false" outlineLevel="0" collapsed="false">
      <c r="A891" s="13" t="n">
        <v>890</v>
      </c>
      <c r="B891" s="12" t="s">
        <v>22</v>
      </c>
      <c r="C891" s="13" t="s">
        <v>23</v>
      </c>
      <c r="D891" s="12" t="n">
        <v>39</v>
      </c>
      <c r="E891" s="14" t="n">
        <v>1749</v>
      </c>
      <c r="F891" s="14" t="s">
        <v>40</v>
      </c>
      <c r="G891" s="15" t="s">
        <v>516</v>
      </c>
      <c r="H891" s="15" t="s">
        <v>26</v>
      </c>
      <c r="I891" s="16" t="s">
        <v>29</v>
      </c>
      <c r="J891" s="17" t="n">
        <v>78.75</v>
      </c>
      <c r="K891" s="18" t="s">
        <v>28</v>
      </c>
      <c r="L891" s="17" t="n">
        <v>80</v>
      </c>
      <c r="M891" s="17"/>
      <c r="N891" s="19"/>
      <c r="O891" s="20" t="n">
        <f aca="false">L891+(0.05*M891)+(N891/240)</f>
        <v>80</v>
      </c>
      <c r="P891" s="21" t="n">
        <v>6300</v>
      </c>
      <c r="Q891" s="21"/>
      <c r="R891" s="21"/>
      <c r="S891" s="22" t="n">
        <f aca="false">P891+(Q891*0.05)+(R891/240)</f>
        <v>6300</v>
      </c>
      <c r="T891" s="22" t="n">
        <f aca="false">J891*O891</f>
        <v>6300</v>
      </c>
      <c r="U891" s="22" t="n">
        <f aca="false">S891-T891</f>
        <v>0</v>
      </c>
      <c r="V891" s="23"/>
    </row>
    <row r="892" customFormat="false" ht="13.8" hidden="false" customHeight="false" outlineLevel="0" collapsed="false">
      <c r="A892" s="13" t="n">
        <v>891</v>
      </c>
      <c r="B892" s="12" t="s">
        <v>22</v>
      </c>
      <c r="C892" s="13" t="s">
        <v>23</v>
      </c>
      <c r="D892" s="12" t="n">
        <v>39</v>
      </c>
      <c r="E892" s="14" t="n">
        <v>1749</v>
      </c>
      <c r="F892" s="14" t="s">
        <v>40</v>
      </c>
      <c r="G892" s="15" t="s">
        <v>517</v>
      </c>
      <c r="H892" s="15" t="s">
        <v>26</v>
      </c>
      <c r="I892" s="16" t="s">
        <v>29</v>
      </c>
      <c r="J892" s="17" t="n">
        <v>5</v>
      </c>
      <c r="K892" s="18" t="s">
        <v>28</v>
      </c>
      <c r="L892" s="17" t="n">
        <v>12</v>
      </c>
      <c r="M892" s="17"/>
      <c r="N892" s="19"/>
      <c r="O892" s="20" t="n">
        <f aca="false">L892+(0.05*M892)+(N892/240)</f>
        <v>12</v>
      </c>
      <c r="P892" s="21" t="n">
        <v>60</v>
      </c>
      <c r="Q892" s="21"/>
      <c r="R892" s="21"/>
      <c r="S892" s="22" t="n">
        <f aca="false">P892+(Q892*0.05)+(R892/240)</f>
        <v>60</v>
      </c>
      <c r="T892" s="22" t="n">
        <f aca="false">J892*O892</f>
        <v>60</v>
      </c>
      <c r="U892" s="22" t="n">
        <f aca="false">S892-T892</f>
        <v>0</v>
      </c>
      <c r="V892" s="23"/>
    </row>
    <row r="893" customFormat="false" ht="13.8" hidden="false" customHeight="false" outlineLevel="0" collapsed="false">
      <c r="A893" s="13" t="n">
        <v>892</v>
      </c>
      <c r="B893" s="12" t="s">
        <v>22</v>
      </c>
      <c r="C893" s="13" t="s">
        <v>23</v>
      </c>
      <c r="D893" s="12" t="n">
        <v>39</v>
      </c>
      <c r="E893" s="14" t="n">
        <v>1749</v>
      </c>
      <c r="F893" s="14" t="s">
        <v>40</v>
      </c>
      <c r="G893" s="15" t="s">
        <v>513</v>
      </c>
      <c r="H893" s="15" t="s">
        <v>26</v>
      </c>
      <c r="I893" s="16" t="s">
        <v>27</v>
      </c>
      <c r="J893" s="17" t="n">
        <v>450</v>
      </c>
      <c r="K893" s="18" t="s">
        <v>28</v>
      </c>
      <c r="L893" s="17"/>
      <c r="M893" s="17" t="n">
        <v>25</v>
      </c>
      <c r="N893" s="19"/>
      <c r="O893" s="20" t="n">
        <f aca="false">L893+(0.05*M893)+(N893/240)</f>
        <v>1.25</v>
      </c>
      <c r="P893" s="21" t="n">
        <v>562</v>
      </c>
      <c r="Q893" s="21" t="n">
        <v>10</v>
      </c>
      <c r="R893" s="21"/>
      <c r="S893" s="22" t="n">
        <f aca="false">P893+(Q893*0.05)+(R893/240)</f>
        <v>562.5</v>
      </c>
      <c r="T893" s="22" t="n">
        <f aca="false">J893*O893</f>
        <v>562.5</v>
      </c>
      <c r="U893" s="22" t="n">
        <f aca="false">S893-T893</f>
        <v>0</v>
      </c>
      <c r="V893" s="23"/>
    </row>
    <row r="894" customFormat="false" ht="13.8" hidden="false" customHeight="false" outlineLevel="0" collapsed="false">
      <c r="A894" s="13" t="n">
        <v>893</v>
      </c>
      <c r="B894" s="12" t="s">
        <v>22</v>
      </c>
      <c r="C894" s="13" t="s">
        <v>23</v>
      </c>
      <c r="D894" s="12" t="n">
        <v>39</v>
      </c>
      <c r="E894" s="14" t="n">
        <v>1749</v>
      </c>
      <c r="F894" s="14" t="s">
        <v>40</v>
      </c>
      <c r="G894" s="15" t="s">
        <v>513</v>
      </c>
      <c r="H894" s="15" t="s">
        <v>26</v>
      </c>
      <c r="I894" s="16" t="s">
        <v>29</v>
      </c>
      <c r="J894" s="17" t="n">
        <v>3785</v>
      </c>
      <c r="K894" s="18" t="s">
        <v>28</v>
      </c>
      <c r="L894" s="17"/>
      <c r="M894" s="17" t="n">
        <v>20</v>
      </c>
      <c r="N894" s="19"/>
      <c r="O894" s="20" t="n">
        <f aca="false">L894+(0.05*M894)+(N894/240)</f>
        <v>1</v>
      </c>
      <c r="P894" s="21" t="n">
        <v>3785</v>
      </c>
      <c r="Q894" s="21"/>
      <c r="R894" s="21"/>
      <c r="S894" s="22" t="n">
        <f aca="false">P894+(Q894*0.05)+(R894/240)</f>
        <v>3785</v>
      </c>
      <c r="T894" s="22" t="n">
        <f aca="false">J894*O894</f>
        <v>3785</v>
      </c>
      <c r="U894" s="22" t="n">
        <f aca="false">S894-T894</f>
        <v>0</v>
      </c>
      <c r="V894" s="23"/>
    </row>
    <row r="895" customFormat="false" ht="13.8" hidden="false" customHeight="false" outlineLevel="0" collapsed="false">
      <c r="A895" s="13" t="n">
        <v>894</v>
      </c>
      <c r="B895" s="12" t="s">
        <v>22</v>
      </c>
      <c r="C895" s="13" t="s">
        <v>23</v>
      </c>
      <c r="D895" s="12" t="n">
        <v>39</v>
      </c>
      <c r="E895" s="14" t="n">
        <v>1749</v>
      </c>
      <c r="F895" s="14" t="s">
        <v>40</v>
      </c>
      <c r="G895" s="15" t="s">
        <v>513</v>
      </c>
      <c r="H895" s="15" t="s">
        <v>26</v>
      </c>
      <c r="I895" s="16" t="s">
        <v>32</v>
      </c>
      <c r="J895" s="17" t="n">
        <v>2175</v>
      </c>
      <c r="K895" s="18" t="s">
        <v>28</v>
      </c>
      <c r="L895" s="17"/>
      <c r="M895" s="17" t="n">
        <v>20</v>
      </c>
      <c r="N895" s="19"/>
      <c r="O895" s="20" t="n">
        <f aca="false">L895+(0.05*M895)+(N895/240)</f>
        <v>1</v>
      </c>
      <c r="P895" s="21" t="n">
        <v>2175</v>
      </c>
      <c r="Q895" s="21"/>
      <c r="R895" s="21"/>
      <c r="S895" s="22" t="n">
        <f aca="false">P895+(Q895*0.05)+(R895/240)</f>
        <v>2175</v>
      </c>
      <c r="T895" s="22" t="n">
        <f aca="false">J895*O895</f>
        <v>2175</v>
      </c>
      <c r="U895" s="22" t="n">
        <f aca="false">S895-T895</f>
        <v>0</v>
      </c>
      <c r="V895" s="23"/>
    </row>
    <row r="896" customFormat="false" ht="13.8" hidden="false" customHeight="false" outlineLevel="0" collapsed="false">
      <c r="A896" s="13" t="n">
        <v>895</v>
      </c>
      <c r="B896" s="12" t="s">
        <v>22</v>
      </c>
      <c r="C896" s="13" t="s">
        <v>23</v>
      </c>
      <c r="D896" s="12" t="n">
        <v>39</v>
      </c>
      <c r="E896" s="14" t="n">
        <v>1749</v>
      </c>
      <c r="F896" s="14" t="s">
        <v>40</v>
      </c>
      <c r="G896" s="15" t="s">
        <v>513</v>
      </c>
      <c r="H896" s="15" t="s">
        <v>26</v>
      </c>
      <c r="I896" s="16" t="s">
        <v>50</v>
      </c>
      <c r="J896" s="17" t="n">
        <v>3095</v>
      </c>
      <c r="K896" s="18" t="s">
        <v>28</v>
      </c>
      <c r="L896" s="17"/>
      <c r="M896" s="17" t="n">
        <v>24</v>
      </c>
      <c r="N896" s="19"/>
      <c r="O896" s="20" t="n">
        <f aca="false">L896+(0.05*M896)+(N896/240)</f>
        <v>1.2</v>
      </c>
      <c r="P896" s="21" t="n">
        <v>3714</v>
      </c>
      <c r="Q896" s="21"/>
      <c r="R896" s="21"/>
      <c r="S896" s="22" t="n">
        <f aca="false">P896+(Q896*0.05)+(R896/240)</f>
        <v>3714</v>
      </c>
      <c r="T896" s="22" t="n">
        <f aca="false">J896*O896</f>
        <v>3714</v>
      </c>
      <c r="U896" s="22" t="n">
        <f aca="false">S896-T896</f>
        <v>0</v>
      </c>
      <c r="V896" s="23"/>
    </row>
    <row r="897" customFormat="false" ht="13.8" hidden="false" customHeight="false" outlineLevel="0" collapsed="false">
      <c r="A897" s="13" t="n">
        <v>896</v>
      </c>
      <c r="B897" s="12" t="s">
        <v>22</v>
      </c>
      <c r="C897" s="13" t="s">
        <v>23</v>
      </c>
      <c r="D897" s="12" t="n">
        <v>39</v>
      </c>
      <c r="E897" s="14" t="n">
        <v>1749</v>
      </c>
      <c r="F897" s="14" t="s">
        <v>40</v>
      </c>
      <c r="G897" s="15" t="s">
        <v>518</v>
      </c>
      <c r="H897" s="15" t="s">
        <v>26</v>
      </c>
      <c r="I897" s="16" t="s">
        <v>50</v>
      </c>
      <c r="J897" s="17" t="n">
        <v>66</v>
      </c>
      <c r="K897" s="18" t="s">
        <v>28</v>
      </c>
      <c r="L897" s="17" t="n">
        <v>3</v>
      </c>
      <c r="M897" s="17" t="n">
        <v>10</v>
      </c>
      <c r="N897" s="19"/>
      <c r="O897" s="20" t="n">
        <f aca="false">L897+(0.05*M897)+(N897/240)</f>
        <v>3.5</v>
      </c>
      <c r="P897" s="21" t="n">
        <v>231</v>
      </c>
      <c r="Q897" s="21"/>
      <c r="R897" s="21"/>
      <c r="S897" s="22" t="n">
        <f aca="false">P897+(Q897*0.05)+(R897/240)</f>
        <v>231</v>
      </c>
      <c r="T897" s="22" t="n">
        <f aca="false">J897*O897</f>
        <v>231</v>
      </c>
      <c r="U897" s="22" t="n">
        <f aca="false">S897-T897</f>
        <v>0</v>
      </c>
      <c r="V897" s="23"/>
    </row>
    <row r="898" customFormat="false" ht="13.8" hidden="false" customHeight="false" outlineLevel="0" collapsed="false">
      <c r="A898" s="13" t="n">
        <v>897</v>
      </c>
      <c r="B898" s="12" t="s">
        <v>22</v>
      </c>
      <c r="C898" s="13" t="s">
        <v>23</v>
      </c>
      <c r="D898" s="12" t="n">
        <v>39</v>
      </c>
      <c r="E898" s="14" t="n">
        <v>1749</v>
      </c>
      <c r="F898" s="14" t="s">
        <v>40</v>
      </c>
      <c r="G898" s="15" t="s">
        <v>519</v>
      </c>
      <c r="H898" s="15" t="s">
        <v>26</v>
      </c>
      <c r="I898" s="16" t="s">
        <v>29</v>
      </c>
      <c r="J898" s="17" t="n">
        <v>1684</v>
      </c>
      <c r="K898" s="18" t="s">
        <v>28</v>
      </c>
      <c r="L898" s="17" t="n">
        <v>6</v>
      </c>
      <c r="M898" s="17"/>
      <c r="N898" s="19"/>
      <c r="O898" s="20" t="n">
        <f aca="false">L898+(0.05*M898)+(N898/240)</f>
        <v>6</v>
      </c>
      <c r="P898" s="21" t="n">
        <v>10104</v>
      </c>
      <c r="Q898" s="21"/>
      <c r="R898" s="21"/>
      <c r="S898" s="22" t="n">
        <f aca="false">P898+(Q898*0.05)+(R898/240)</f>
        <v>10104</v>
      </c>
      <c r="T898" s="22" t="n">
        <f aca="false">J898*O898</f>
        <v>10104</v>
      </c>
      <c r="U898" s="22" t="n">
        <f aca="false">S898-T898</f>
        <v>0</v>
      </c>
      <c r="V898" s="23"/>
    </row>
    <row r="899" customFormat="false" ht="13.8" hidden="false" customHeight="false" outlineLevel="0" collapsed="false">
      <c r="A899" s="13" t="n">
        <v>898</v>
      </c>
      <c r="B899" s="12" t="s">
        <v>22</v>
      </c>
      <c r="C899" s="13" t="s">
        <v>23</v>
      </c>
      <c r="D899" s="12" t="n">
        <v>39</v>
      </c>
      <c r="E899" s="14" t="n">
        <v>1749</v>
      </c>
      <c r="F899" s="14" t="s">
        <v>40</v>
      </c>
      <c r="G899" s="15" t="s">
        <v>519</v>
      </c>
      <c r="H899" s="15" t="s">
        <v>26</v>
      </c>
      <c r="I899" s="16" t="s">
        <v>32</v>
      </c>
      <c r="J899" s="17" t="n">
        <v>280</v>
      </c>
      <c r="K899" s="18" t="s">
        <v>28</v>
      </c>
      <c r="L899" s="17" t="n">
        <v>6</v>
      </c>
      <c r="M899" s="17"/>
      <c r="N899" s="19"/>
      <c r="O899" s="20" t="n">
        <f aca="false">L899+(0.05*M899)+(N899/240)</f>
        <v>6</v>
      </c>
      <c r="P899" s="21" t="n">
        <v>1680</v>
      </c>
      <c r="Q899" s="21"/>
      <c r="R899" s="21"/>
      <c r="S899" s="22" t="n">
        <f aca="false">P899+(Q899*0.05)+(R899/240)</f>
        <v>1680</v>
      </c>
      <c r="T899" s="22" t="n">
        <f aca="false">J899*O899</f>
        <v>1680</v>
      </c>
      <c r="U899" s="22" t="n">
        <f aca="false">S899-T899</f>
        <v>0</v>
      </c>
      <c r="V899" s="23"/>
    </row>
    <row r="900" customFormat="false" ht="13.8" hidden="false" customHeight="false" outlineLevel="0" collapsed="false">
      <c r="A900" s="13" t="n">
        <v>899</v>
      </c>
      <c r="B900" s="12" t="s">
        <v>22</v>
      </c>
      <c r="C900" s="13" t="s">
        <v>23</v>
      </c>
      <c r="D900" s="12" t="n">
        <v>39</v>
      </c>
      <c r="E900" s="14" t="n">
        <v>1749</v>
      </c>
      <c r="F900" s="14" t="s">
        <v>40</v>
      </c>
      <c r="G900" s="15" t="s">
        <v>519</v>
      </c>
      <c r="H900" s="15" t="s">
        <v>26</v>
      </c>
      <c r="I900" s="16" t="s">
        <v>32</v>
      </c>
      <c r="J900" s="17" t="n">
        <v>1</v>
      </c>
      <c r="K900" s="18" t="s">
        <v>46</v>
      </c>
      <c r="L900" s="17" t="n">
        <v>4965</v>
      </c>
      <c r="M900" s="17"/>
      <c r="N900" s="19"/>
      <c r="O900" s="20" t="n">
        <f aca="false">L900+(0.05*M900)+(N900/240)</f>
        <v>4965</v>
      </c>
      <c r="P900" s="21" t="n">
        <v>4965</v>
      </c>
      <c r="Q900" s="21"/>
      <c r="R900" s="21"/>
      <c r="S900" s="22" t="n">
        <f aca="false">P900+(Q900*0.05)+(R900/240)</f>
        <v>4965</v>
      </c>
      <c r="T900" s="22" t="n">
        <f aca="false">J900*O900</f>
        <v>4965</v>
      </c>
      <c r="U900" s="22" t="n">
        <f aca="false">S900-T900</f>
        <v>0</v>
      </c>
      <c r="V900" s="23"/>
    </row>
    <row r="901" customFormat="false" ht="13.8" hidden="false" customHeight="false" outlineLevel="0" collapsed="false">
      <c r="A901" s="13" t="n">
        <v>900</v>
      </c>
      <c r="B901" s="12" t="s">
        <v>22</v>
      </c>
      <c r="C901" s="13" t="s">
        <v>23</v>
      </c>
      <c r="D901" s="12" t="n">
        <v>39</v>
      </c>
      <c r="E901" s="14" t="n">
        <v>1749</v>
      </c>
      <c r="F901" s="14" t="s">
        <v>40</v>
      </c>
      <c r="G901" s="15" t="s">
        <v>519</v>
      </c>
      <c r="H901" s="15" t="s">
        <v>26</v>
      </c>
      <c r="I901" s="16" t="s">
        <v>50</v>
      </c>
      <c r="J901" s="17" t="n">
        <v>330</v>
      </c>
      <c r="K901" s="18" t="s">
        <v>28</v>
      </c>
      <c r="L901" s="17" t="n">
        <v>5</v>
      </c>
      <c r="M901" s="17"/>
      <c r="N901" s="19"/>
      <c r="O901" s="20" t="n">
        <f aca="false">L901+(0.05*M901)+(N901/240)</f>
        <v>5</v>
      </c>
      <c r="P901" s="21" t="n">
        <v>1650</v>
      </c>
      <c r="Q901" s="21"/>
      <c r="R901" s="21"/>
      <c r="S901" s="22" t="n">
        <f aca="false">P901+(Q901*0.05)+(R901/240)</f>
        <v>1650</v>
      </c>
      <c r="T901" s="22" t="n">
        <f aca="false">J901*O901</f>
        <v>1650</v>
      </c>
      <c r="U901" s="22" t="n">
        <f aca="false">S901-T901</f>
        <v>0</v>
      </c>
      <c r="V901" s="23"/>
    </row>
    <row r="902" customFormat="false" ht="13.8" hidden="false" customHeight="false" outlineLevel="0" collapsed="false">
      <c r="A902" s="13" t="n">
        <v>901</v>
      </c>
      <c r="B902" s="12" t="s">
        <v>22</v>
      </c>
      <c r="C902" s="13" t="s">
        <v>23</v>
      </c>
      <c r="D902" s="12" t="n">
        <v>39</v>
      </c>
      <c r="E902" s="14" t="n">
        <v>1749</v>
      </c>
      <c r="F902" s="14" t="s">
        <v>40</v>
      </c>
      <c r="G902" s="15" t="s">
        <v>514</v>
      </c>
      <c r="H902" s="15" t="s">
        <v>26</v>
      </c>
      <c r="I902" s="16" t="s">
        <v>29</v>
      </c>
      <c r="J902" s="17" t="n">
        <v>1360</v>
      </c>
      <c r="K902" s="18" t="s">
        <v>28</v>
      </c>
      <c r="L902" s="17"/>
      <c r="M902" s="17" t="n">
        <v>4</v>
      </c>
      <c r="N902" s="19"/>
      <c r="O902" s="20" t="n">
        <f aca="false">L902+(0.05*M902)+(N902/240)</f>
        <v>0.2</v>
      </c>
      <c r="P902" s="21" t="n">
        <v>272</v>
      </c>
      <c r="Q902" s="21"/>
      <c r="R902" s="21"/>
      <c r="S902" s="22" t="n">
        <f aca="false">P902+(Q902*0.05)+(R902/240)</f>
        <v>272</v>
      </c>
      <c r="T902" s="22" t="n">
        <f aca="false">J902*O902</f>
        <v>272</v>
      </c>
      <c r="U902" s="22" t="n">
        <f aca="false">S902-T902</f>
        <v>0</v>
      </c>
      <c r="V902" s="23"/>
    </row>
    <row r="903" customFormat="false" ht="13.8" hidden="false" customHeight="false" outlineLevel="0" collapsed="false">
      <c r="A903" s="13" t="n">
        <v>902</v>
      </c>
      <c r="B903" s="12" t="s">
        <v>22</v>
      </c>
      <c r="C903" s="13" t="s">
        <v>23</v>
      </c>
      <c r="D903" s="12" t="n">
        <v>39</v>
      </c>
      <c r="E903" s="14" t="n">
        <v>1749</v>
      </c>
      <c r="F903" s="14" t="s">
        <v>40</v>
      </c>
      <c r="G903" s="15" t="s">
        <v>514</v>
      </c>
      <c r="H903" s="15" t="s">
        <v>26</v>
      </c>
      <c r="I903" s="16" t="s">
        <v>32</v>
      </c>
      <c r="J903" s="17" t="n">
        <v>900</v>
      </c>
      <c r="K903" s="18" t="s">
        <v>28</v>
      </c>
      <c r="L903" s="17"/>
      <c r="M903" s="17" t="n">
        <v>4</v>
      </c>
      <c r="N903" s="19"/>
      <c r="O903" s="20" t="n">
        <f aca="false">L903+(0.05*M903)+(N903/240)</f>
        <v>0.2</v>
      </c>
      <c r="P903" s="21" t="n">
        <v>180</v>
      </c>
      <c r="Q903" s="21"/>
      <c r="R903" s="21"/>
      <c r="S903" s="22" t="n">
        <f aca="false">P903+(Q903*0.05)+(R903/240)</f>
        <v>180</v>
      </c>
      <c r="T903" s="22" t="n">
        <f aca="false">J903*O903</f>
        <v>180</v>
      </c>
      <c r="U903" s="22" t="n">
        <f aca="false">S903-T903</f>
        <v>0</v>
      </c>
      <c r="V903" s="23"/>
    </row>
    <row r="904" customFormat="false" ht="13.8" hidden="false" customHeight="false" outlineLevel="0" collapsed="false">
      <c r="A904" s="13" t="n">
        <v>903</v>
      </c>
      <c r="B904" s="12" t="s">
        <v>22</v>
      </c>
      <c r="C904" s="13" t="s">
        <v>23</v>
      </c>
      <c r="D904" s="12" t="n">
        <v>40</v>
      </c>
      <c r="E904" s="14" t="n">
        <v>1749</v>
      </c>
      <c r="F904" s="14" t="s">
        <v>24</v>
      </c>
      <c r="G904" s="15" t="s">
        <v>520</v>
      </c>
      <c r="H904" s="15" t="s">
        <v>26</v>
      </c>
      <c r="I904" s="16" t="s">
        <v>29</v>
      </c>
      <c r="J904" s="17" t="n">
        <v>63</v>
      </c>
      <c r="K904" s="18" t="s">
        <v>521</v>
      </c>
      <c r="L904" s="17" t="n">
        <v>10</v>
      </c>
      <c r="M904" s="17"/>
      <c r="N904" s="19"/>
      <c r="O904" s="20" t="n">
        <f aca="false">L904+(0.05*M904)+(N904/240)</f>
        <v>10</v>
      </c>
      <c r="P904" s="21" t="n">
        <v>630</v>
      </c>
      <c r="Q904" s="21"/>
      <c r="R904" s="21"/>
      <c r="S904" s="22" t="n">
        <f aca="false">P904+(Q904*0.05)+(R904/240)</f>
        <v>630</v>
      </c>
      <c r="T904" s="22" t="n">
        <f aca="false">J904*O904</f>
        <v>630</v>
      </c>
      <c r="U904" s="22" t="n">
        <f aca="false">S904-T904</f>
        <v>0</v>
      </c>
      <c r="V904" s="23"/>
    </row>
    <row r="905" customFormat="false" ht="13.8" hidden="false" customHeight="false" outlineLevel="0" collapsed="false">
      <c r="A905" s="13" t="n">
        <v>904</v>
      </c>
      <c r="B905" s="12" t="s">
        <v>22</v>
      </c>
      <c r="C905" s="13" t="s">
        <v>23</v>
      </c>
      <c r="D905" s="12" t="n">
        <v>40</v>
      </c>
      <c r="E905" s="14" t="n">
        <v>1749</v>
      </c>
      <c r="F905" s="14" t="s">
        <v>24</v>
      </c>
      <c r="G905" s="15" t="s">
        <v>520</v>
      </c>
      <c r="H905" s="15" t="s">
        <v>26</v>
      </c>
      <c r="I905" s="16" t="s">
        <v>32</v>
      </c>
      <c r="J905" s="17" t="n">
        <v>13000</v>
      </c>
      <c r="K905" s="18" t="s">
        <v>521</v>
      </c>
      <c r="L905" s="17" t="n">
        <v>0.08</v>
      </c>
      <c r="M905" s="17"/>
      <c r="N905" s="19"/>
      <c r="O905" s="20" t="n">
        <f aca="false">L905+(0.05*M905)+(N905/240)</f>
        <v>0.08</v>
      </c>
      <c r="P905" s="21" t="n">
        <v>1040</v>
      </c>
      <c r="Q905" s="21"/>
      <c r="R905" s="21"/>
      <c r="S905" s="22" t="n">
        <f aca="false">P905+(Q905*0.05)+(R905/240)</f>
        <v>1040</v>
      </c>
      <c r="T905" s="22" t="n">
        <f aca="false">J905*O905</f>
        <v>1040</v>
      </c>
      <c r="U905" s="22" t="n">
        <f aca="false">S905-T905</f>
        <v>0</v>
      </c>
      <c r="V905" s="23" t="s">
        <v>522</v>
      </c>
    </row>
    <row r="906" customFormat="false" ht="13.8" hidden="false" customHeight="false" outlineLevel="0" collapsed="false">
      <c r="A906" s="13" t="n">
        <v>905</v>
      </c>
      <c r="B906" s="12" t="s">
        <v>22</v>
      </c>
      <c r="C906" s="13" t="s">
        <v>23</v>
      </c>
      <c r="D906" s="12" t="n">
        <v>40</v>
      </c>
      <c r="E906" s="14" t="n">
        <v>1749</v>
      </c>
      <c r="F906" s="14" t="s">
        <v>24</v>
      </c>
      <c r="G906" s="15" t="s">
        <v>523</v>
      </c>
      <c r="H906" s="15" t="s">
        <v>26</v>
      </c>
      <c r="I906" s="16" t="s">
        <v>29</v>
      </c>
      <c r="J906" s="17" t="n">
        <v>33</v>
      </c>
      <c r="K906" s="18" t="s">
        <v>28</v>
      </c>
      <c r="L906" s="17" t="n">
        <v>45</v>
      </c>
      <c r="M906" s="17"/>
      <c r="N906" s="19"/>
      <c r="O906" s="20" t="n">
        <f aca="false">L906+(0.05*M906)+(N906/240)</f>
        <v>45</v>
      </c>
      <c r="P906" s="21" t="n">
        <v>1485</v>
      </c>
      <c r="Q906" s="21"/>
      <c r="R906" s="21"/>
      <c r="S906" s="22" t="n">
        <f aca="false">P906+(Q906*0.05)+(R906/240)</f>
        <v>1485</v>
      </c>
      <c r="T906" s="22" t="n">
        <f aca="false">J906*O906</f>
        <v>1485</v>
      </c>
      <c r="U906" s="22" t="n">
        <f aca="false">S906-T906</f>
        <v>0</v>
      </c>
      <c r="V906" s="23"/>
    </row>
    <row r="907" customFormat="false" ht="13.8" hidden="false" customHeight="false" outlineLevel="0" collapsed="false">
      <c r="A907" s="13" t="n">
        <v>906</v>
      </c>
      <c r="B907" s="12" t="s">
        <v>22</v>
      </c>
      <c r="C907" s="13" t="s">
        <v>23</v>
      </c>
      <c r="D907" s="12" t="n">
        <v>40</v>
      </c>
      <c r="E907" s="14" t="n">
        <v>1749</v>
      </c>
      <c r="F907" s="14" t="s">
        <v>24</v>
      </c>
      <c r="G907" s="15" t="s">
        <v>524</v>
      </c>
      <c r="H907" s="15" t="s">
        <v>26</v>
      </c>
      <c r="I907" s="16" t="s">
        <v>30</v>
      </c>
      <c r="J907" s="17" t="n">
        <v>7</v>
      </c>
      <c r="K907" s="18" t="s">
        <v>28</v>
      </c>
      <c r="L907" s="17" t="n">
        <v>5</v>
      </c>
      <c r="M907" s="17"/>
      <c r="N907" s="19"/>
      <c r="O907" s="20" t="n">
        <f aca="false">L907+(0.05*M907)+(N907/240)</f>
        <v>5</v>
      </c>
      <c r="P907" s="21" t="n">
        <v>35</v>
      </c>
      <c r="Q907" s="21"/>
      <c r="R907" s="21"/>
      <c r="S907" s="22" t="n">
        <f aca="false">P907+(Q907*0.05)+(R907/240)</f>
        <v>35</v>
      </c>
      <c r="T907" s="22" t="n">
        <f aca="false">J907*O907</f>
        <v>35</v>
      </c>
      <c r="U907" s="22" t="n">
        <f aca="false">S907-T907</f>
        <v>0</v>
      </c>
      <c r="V907" s="23"/>
    </row>
    <row r="908" customFormat="false" ht="13.8" hidden="false" customHeight="false" outlineLevel="0" collapsed="false">
      <c r="A908" s="13" t="n">
        <v>907</v>
      </c>
      <c r="B908" s="12" t="s">
        <v>22</v>
      </c>
      <c r="C908" s="13" t="s">
        <v>23</v>
      </c>
      <c r="D908" s="12" t="n">
        <v>40</v>
      </c>
      <c r="E908" s="14" t="n">
        <v>1749</v>
      </c>
      <c r="F908" s="14" t="s">
        <v>24</v>
      </c>
      <c r="G908" s="15" t="s">
        <v>524</v>
      </c>
      <c r="H908" s="15" t="s">
        <v>26</v>
      </c>
      <c r="I908" s="16" t="s">
        <v>33</v>
      </c>
      <c r="J908" s="17" t="n">
        <v>16</v>
      </c>
      <c r="K908" s="18" t="s">
        <v>28</v>
      </c>
      <c r="L908" s="17" t="n">
        <v>3</v>
      </c>
      <c r="M908" s="17"/>
      <c r="N908" s="19"/>
      <c r="O908" s="20" t="n">
        <f aca="false">L908+(0.05*M908)+(N908/240)</f>
        <v>3</v>
      </c>
      <c r="P908" s="21" t="n">
        <v>48</v>
      </c>
      <c r="Q908" s="21"/>
      <c r="R908" s="21"/>
      <c r="S908" s="22" t="n">
        <f aca="false">P908+(Q908*0.05)+(R908/240)</f>
        <v>48</v>
      </c>
      <c r="T908" s="22" t="n">
        <f aca="false">J908*O908</f>
        <v>48</v>
      </c>
      <c r="U908" s="22" t="n">
        <f aca="false">S908-T908</f>
        <v>0</v>
      </c>
      <c r="V908" s="23"/>
    </row>
    <row r="909" customFormat="false" ht="13.8" hidden="false" customHeight="false" outlineLevel="0" collapsed="false">
      <c r="A909" s="13" t="n">
        <v>908</v>
      </c>
      <c r="B909" s="12" t="s">
        <v>22</v>
      </c>
      <c r="C909" s="13" t="s">
        <v>23</v>
      </c>
      <c r="D909" s="12" t="n">
        <v>40</v>
      </c>
      <c r="E909" s="14" t="n">
        <v>1749</v>
      </c>
      <c r="F909" s="14" t="s">
        <v>24</v>
      </c>
      <c r="G909" s="15" t="s">
        <v>525</v>
      </c>
      <c r="H909" s="15" t="s">
        <v>26</v>
      </c>
      <c r="I909" s="16" t="s">
        <v>29</v>
      </c>
      <c r="J909" s="17" t="n">
        <v>1</v>
      </c>
      <c r="K909" s="18" t="s">
        <v>46</v>
      </c>
      <c r="L909" s="17" t="n">
        <v>41727</v>
      </c>
      <c r="M909" s="17"/>
      <c r="N909" s="19"/>
      <c r="O909" s="20" t="n">
        <f aca="false">L909+(0.05*M909)+(N909/240)</f>
        <v>41727</v>
      </c>
      <c r="P909" s="21" t="n">
        <v>41727</v>
      </c>
      <c r="Q909" s="21"/>
      <c r="R909" s="21"/>
      <c r="S909" s="22" t="n">
        <f aca="false">P909+(Q909*0.05)+(R909/240)</f>
        <v>41727</v>
      </c>
      <c r="T909" s="22" t="n">
        <f aca="false">J909*O909</f>
        <v>41727</v>
      </c>
      <c r="U909" s="22" t="n">
        <f aca="false">S909-T909</f>
        <v>0</v>
      </c>
      <c r="V909" s="23"/>
    </row>
    <row r="910" customFormat="false" ht="13.8" hidden="false" customHeight="false" outlineLevel="0" collapsed="false">
      <c r="A910" s="13" t="n">
        <v>909</v>
      </c>
      <c r="B910" s="12" t="s">
        <v>22</v>
      </c>
      <c r="C910" s="13" t="s">
        <v>23</v>
      </c>
      <c r="D910" s="12" t="n">
        <v>40</v>
      </c>
      <c r="E910" s="14" t="n">
        <v>1749</v>
      </c>
      <c r="F910" s="14" t="s">
        <v>24</v>
      </c>
      <c r="G910" s="15" t="s">
        <v>526</v>
      </c>
      <c r="H910" s="15" t="s">
        <v>26</v>
      </c>
      <c r="I910" s="16" t="s">
        <v>29</v>
      </c>
      <c r="J910" s="17" t="n">
        <v>436</v>
      </c>
      <c r="K910" s="18" t="s">
        <v>35</v>
      </c>
      <c r="L910" s="17" t="n">
        <v>10</v>
      </c>
      <c r="M910" s="17"/>
      <c r="N910" s="19"/>
      <c r="O910" s="20" t="n">
        <f aca="false">L910+(0.05*M910)+(N910/240)</f>
        <v>10</v>
      </c>
      <c r="P910" s="21" t="n">
        <v>4360</v>
      </c>
      <c r="Q910" s="21"/>
      <c r="R910" s="21"/>
      <c r="S910" s="22" t="n">
        <f aca="false">P910+(Q910*0.05)+(R910/240)</f>
        <v>4360</v>
      </c>
      <c r="T910" s="22" t="n">
        <f aca="false">J910*O910</f>
        <v>4360</v>
      </c>
      <c r="U910" s="22" t="n">
        <f aca="false">S910-T910</f>
        <v>0</v>
      </c>
      <c r="V910" s="23"/>
    </row>
    <row r="911" customFormat="false" ht="13.8" hidden="false" customHeight="false" outlineLevel="0" collapsed="false">
      <c r="A911" s="13" t="n">
        <v>910</v>
      </c>
      <c r="B911" s="12" t="s">
        <v>22</v>
      </c>
      <c r="C911" s="13" t="s">
        <v>23</v>
      </c>
      <c r="D911" s="12" t="n">
        <v>40</v>
      </c>
      <c r="E911" s="14" t="n">
        <v>1749</v>
      </c>
      <c r="F911" s="14" t="s">
        <v>24</v>
      </c>
      <c r="G911" s="15" t="s">
        <v>526</v>
      </c>
      <c r="H911" s="15" t="s">
        <v>26</v>
      </c>
      <c r="I911" s="16" t="s">
        <v>32</v>
      </c>
      <c r="J911" s="17" t="n">
        <v>10</v>
      </c>
      <c r="K911" s="18" t="s">
        <v>55</v>
      </c>
      <c r="L911" s="17" t="n">
        <v>10</v>
      </c>
      <c r="M911" s="17"/>
      <c r="N911" s="19"/>
      <c r="O911" s="20" t="n">
        <f aca="false">L911+(0.05*M911)+(N911/240)</f>
        <v>10</v>
      </c>
      <c r="P911" s="21" t="n">
        <v>100</v>
      </c>
      <c r="Q911" s="21"/>
      <c r="R911" s="21"/>
      <c r="S911" s="22" t="n">
        <f aca="false">P911+(Q911*0.05)+(R911/240)</f>
        <v>100</v>
      </c>
      <c r="T911" s="22" t="n">
        <f aca="false">J911*O911</f>
        <v>100</v>
      </c>
      <c r="U911" s="22" t="n">
        <f aca="false">S911-T911</f>
        <v>0</v>
      </c>
      <c r="V911" s="23"/>
    </row>
    <row r="912" customFormat="false" ht="13.8" hidden="false" customHeight="false" outlineLevel="0" collapsed="false">
      <c r="A912" s="13" t="n">
        <v>911</v>
      </c>
      <c r="B912" s="12" t="s">
        <v>22</v>
      </c>
      <c r="C912" s="13" t="s">
        <v>23</v>
      </c>
      <c r="D912" s="12" t="n">
        <v>40</v>
      </c>
      <c r="E912" s="14" t="n">
        <v>1749</v>
      </c>
      <c r="F912" s="14" t="s">
        <v>24</v>
      </c>
      <c r="G912" s="15" t="s">
        <v>527</v>
      </c>
      <c r="H912" s="15" t="s">
        <v>26</v>
      </c>
      <c r="I912" s="16" t="s">
        <v>29</v>
      </c>
      <c r="J912" s="17" t="n">
        <v>5030</v>
      </c>
      <c r="K912" s="18" t="s">
        <v>28</v>
      </c>
      <c r="L912" s="17"/>
      <c r="M912" s="17" t="n">
        <v>4</v>
      </c>
      <c r="N912" s="19"/>
      <c r="O912" s="20" t="n">
        <f aca="false">L912+(0.05*M912)+(N912/240)</f>
        <v>0.2</v>
      </c>
      <c r="P912" s="21" t="n">
        <v>1006</v>
      </c>
      <c r="Q912" s="21"/>
      <c r="R912" s="21"/>
      <c r="S912" s="22" t="n">
        <f aca="false">P912+(Q912*0.05)+(R912/240)</f>
        <v>1006</v>
      </c>
      <c r="T912" s="22" t="n">
        <f aca="false">J912*O912</f>
        <v>1006</v>
      </c>
      <c r="U912" s="22" t="n">
        <f aca="false">S912-T912</f>
        <v>0</v>
      </c>
      <c r="V912" s="23"/>
    </row>
    <row r="913" customFormat="false" ht="13.8" hidden="false" customHeight="false" outlineLevel="0" collapsed="false">
      <c r="A913" s="13" t="n">
        <v>912</v>
      </c>
      <c r="B913" s="12" t="s">
        <v>22</v>
      </c>
      <c r="C913" s="13" t="s">
        <v>23</v>
      </c>
      <c r="D913" s="12" t="n">
        <v>40</v>
      </c>
      <c r="E913" s="14" t="n">
        <v>1749</v>
      </c>
      <c r="F913" s="14" t="s">
        <v>24</v>
      </c>
      <c r="G913" s="15" t="s">
        <v>528</v>
      </c>
      <c r="H913" s="15" t="s">
        <v>26</v>
      </c>
      <c r="I913" s="16" t="s">
        <v>30</v>
      </c>
      <c r="J913" s="17" t="n">
        <v>6989</v>
      </c>
      <c r="K913" s="18" t="s">
        <v>28</v>
      </c>
      <c r="L913" s="17"/>
      <c r="M913" s="17" t="n">
        <v>4</v>
      </c>
      <c r="N913" s="19"/>
      <c r="O913" s="20" t="n">
        <f aca="false">L913+(0.05*M913)+(N913/240)</f>
        <v>0.2</v>
      </c>
      <c r="P913" s="21" t="n">
        <v>1397</v>
      </c>
      <c r="Q913" s="21" t="n">
        <v>16</v>
      </c>
      <c r="R913" s="21"/>
      <c r="S913" s="22" t="n">
        <f aca="false">P913+(Q913*0.05)+(R913/240)</f>
        <v>1397.8</v>
      </c>
      <c r="T913" s="22" t="n">
        <f aca="false">J913*O913</f>
        <v>1397.8</v>
      </c>
      <c r="U913" s="22" t="n">
        <f aca="false">S913-T913</f>
        <v>0</v>
      </c>
      <c r="V913" s="23"/>
    </row>
    <row r="914" customFormat="false" ht="13.8" hidden="false" customHeight="false" outlineLevel="0" collapsed="false">
      <c r="A914" s="13" t="n">
        <v>913</v>
      </c>
      <c r="B914" s="12" t="s">
        <v>22</v>
      </c>
      <c r="C914" s="13" t="s">
        <v>23</v>
      </c>
      <c r="D914" s="12" t="n">
        <v>40</v>
      </c>
      <c r="E914" s="14" t="n">
        <v>1749</v>
      </c>
      <c r="F914" s="14" t="s">
        <v>24</v>
      </c>
      <c r="G914" s="15" t="s">
        <v>529</v>
      </c>
      <c r="H914" s="15" t="s">
        <v>26</v>
      </c>
      <c r="I914" s="16" t="s">
        <v>29</v>
      </c>
      <c r="J914" s="17" t="n">
        <v>156</v>
      </c>
      <c r="K914" s="18" t="s">
        <v>61</v>
      </c>
      <c r="L914" s="17" t="n">
        <v>3</v>
      </c>
      <c r="M914" s="17"/>
      <c r="N914" s="19"/>
      <c r="O914" s="20" t="n">
        <f aca="false">L914+(0.05*M914)+(N914/240)</f>
        <v>3</v>
      </c>
      <c r="P914" s="21" t="n">
        <v>468</v>
      </c>
      <c r="Q914" s="21"/>
      <c r="R914" s="21"/>
      <c r="S914" s="22" t="n">
        <f aca="false">P914+(Q914*0.05)+(R914/240)</f>
        <v>468</v>
      </c>
      <c r="T914" s="22" t="n">
        <f aca="false">J914*O914</f>
        <v>468</v>
      </c>
      <c r="U914" s="22" t="n">
        <f aca="false">S914-T914</f>
        <v>0</v>
      </c>
      <c r="V914" s="23"/>
    </row>
    <row r="915" customFormat="false" ht="13.8" hidden="false" customHeight="false" outlineLevel="0" collapsed="false">
      <c r="A915" s="13" t="n">
        <v>914</v>
      </c>
      <c r="B915" s="12" t="s">
        <v>22</v>
      </c>
      <c r="C915" s="13" t="s">
        <v>23</v>
      </c>
      <c r="D915" s="12" t="n">
        <v>40</v>
      </c>
      <c r="E915" s="14" t="n">
        <v>1749</v>
      </c>
      <c r="F915" s="14" t="s">
        <v>24</v>
      </c>
      <c r="G915" s="15" t="s">
        <v>529</v>
      </c>
      <c r="H915" s="15" t="s">
        <v>26</v>
      </c>
      <c r="I915" s="16" t="s">
        <v>32</v>
      </c>
      <c r="J915" s="17" t="n">
        <v>37</v>
      </c>
      <c r="K915" s="18" t="s">
        <v>61</v>
      </c>
      <c r="L915" s="17" t="n">
        <v>4</v>
      </c>
      <c r="M915" s="17"/>
      <c r="N915" s="19"/>
      <c r="O915" s="20" t="n">
        <f aca="false">L915+(0.05*M915)+(N915/240)</f>
        <v>4</v>
      </c>
      <c r="P915" s="21" t="n">
        <v>148</v>
      </c>
      <c r="Q915" s="21"/>
      <c r="R915" s="21"/>
      <c r="S915" s="22" t="n">
        <f aca="false">P915+(Q915*0.05)+(R915/240)</f>
        <v>148</v>
      </c>
      <c r="T915" s="22" t="n">
        <f aca="false">J915*O915</f>
        <v>148</v>
      </c>
      <c r="U915" s="22" t="n">
        <f aca="false">S915-T915</f>
        <v>0</v>
      </c>
      <c r="V915" s="23"/>
    </row>
    <row r="916" customFormat="false" ht="13.8" hidden="false" customHeight="false" outlineLevel="0" collapsed="false">
      <c r="A916" s="13" t="n">
        <v>915</v>
      </c>
      <c r="B916" s="12" t="s">
        <v>22</v>
      </c>
      <c r="C916" s="13" t="s">
        <v>23</v>
      </c>
      <c r="D916" s="12" t="n">
        <v>40</v>
      </c>
      <c r="E916" s="14" t="n">
        <v>1749</v>
      </c>
      <c r="F916" s="14" t="s">
        <v>40</v>
      </c>
      <c r="G916" s="15" t="s">
        <v>530</v>
      </c>
      <c r="H916" s="15" t="s">
        <v>26</v>
      </c>
      <c r="I916" s="16" t="s">
        <v>43</v>
      </c>
      <c r="J916" s="17" t="n">
        <v>15</v>
      </c>
      <c r="K916" s="18" t="s">
        <v>35</v>
      </c>
      <c r="L916" s="17" t="n">
        <v>40</v>
      </c>
      <c r="M916" s="17"/>
      <c r="N916" s="19"/>
      <c r="O916" s="20" t="n">
        <f aca="false">L916+(0.05*M916)+(N916/240)</f>
        <v>40</v>
      </c>
      <c r="P916" s="21" t="n">
        <v>600</v>
      </c>
      <c r="Q916" s="21"/>
      <c r="R916" s="21"/>
      <c r="S916" s="22" t="n">
        <f aca="false">P916+(Q916*0.05)+(R916/240)</f>
        <v>600</v>
      </c>
      <c r="T916" s="22" t="n">
        <f aca="false">J916*O916</f>
        <v>600</v>
      </c>
      <c r="U916" s="22" t="n">
        <f aca="false">S916-T916</f>
        <v>0</v>
      </c>
      <c r="V916" s="23"/>
    </row>
    <row r="917" customFormat="false" ht="13.8" hidden="false" customHeight="false" outlineLevel="0" collapsed="false">
      <c r="A917" s="13" t="n">
        <v>916</v>
      </c>
      <c r="B917" s="12" t="s">
        <v>22</v>
      </c>
      <c r="C917" s="13" t="s">
        <v>23</v>
      </c>
      <c r="D917" s="12" t="n">
        <v>40</v>
      </c>
      <c r="E917" s="14" t="n">
        <v>1749</v>
      </c>
      <c r="F917" s="14" t="s">
        <v>40</v>
      </c>
      <c r="G917" s="15" t="s">
        <v>531</v>
      </c>
      <c r="H917" s="15" t="s">
        <v>26</v>
      </c>
      <c r="I917" s="16" t="s">
        <v>32</v>
      </c>
      <c r="J917" s="17" t="n">
        <v>115</v>
      </c>
      <c r="K917" s="18" t="s">
        <v>28</v>
      </c>
      <c r="L917" s="17"/>
      <c r="M917" s="17" t="n">
        <v>20</v>
      </c>
      <c r="N917" s="19"/>
      <c r="O917" s="20" t="n">
        <f aca="false">L917+(0.05*M917)+(N917/240)</f>
        <v>1</v>
      </c>
      <c r="P917" s="21" t="n">
        <v>115</v>
      </c>
      <c r="Q917" s="21"/>
      <c r="R917" s="21"/>
      <c r="S917" s="22" t="n">
        <f aca="false">P917+(Q917*0.05)+(R917/240)</f>
        <v>115</v>
      </c>
      <c r="T917" s="22" t="n">
        <f aca="false">J917*O917</f>
        <v>115</v>
      </c>
      <c r="U917" s="22" t="n">
        <f aca="false">S917-T917</f>
        <v>0</v>
      </c>
      <c r="V917" s="23"/>
    </row>
    <row r="918" customFormat="false" ht="13.8" hidden="false" customHeight="false" outlineLevel="0" collapsed="false">
      <c r="A918" s="13" t="n">
        <v>917</v>
      </c>
      <c r="B918" s="12" t="s">
        <v>22</v>
      </c>
      <c r="C918" s="13" t="s">
        <v>23</v>
      </c>
      <c r="D918" s="12" t="n">
        <v>40</v>
      </c>
      <c r="E918" s="14" t="n">
        <v>1749</v>
      </c>
      <c r="F918" s="14" t="s">
        <v>40</v>
      </c>
      <c r="G918" s="15" t="s">
        <v>531</v>
      </c>
      <c r="H918" s="15" t="s">
        <v>26</v>
      </c>
      <c r="I918" s="16" t="s">
        <v>50</v>
      </c>
      <c r="J918" s="17" t="n">
        <v>3</v>
      </c>
      <c r="K918" s="18" t="s">
        <v>532</v>
      </c>
      <c r="L918" s="17"/>
      <c r="M918" s="17"/>
      <c r="N918" s="19"/>
      <c r="O918" s="20" t="n">
        <f aca="false">L918+(0.05*M918)+(N918/240)</f>
        <v>0</v>
      </c>
      <c r="P918" s="21" t="n">
        <v>7</v>
      </c>
      <c r="Q918" s="21" t="n">
        <v>10</v>
      </c>
      <c r="R918" s="21"/>
      <c r="S918" s="22" t="n">
        <f aca="false">P918+(Q918*0.05)+(R918/240)</f>
        <v>7.5</v>
      </c>
      <c r="T918" s="22" t="n">
        <v>7.5</v>
      </c>
      <c r="U918" s="22" t="n">
        <f aca="false">S918-T918</f>
        <v>0</v>
      </c>
      <c r="V918" s="23"/>
    </row>
    <row r="919" customFormat="false" ht="13.8" hidden="false" customHeight="false" outlineLevel="0" collapsed="false">
      <c r="A919" s="13" t="n">
        <v>918</v>
      </c>
      <c r="B919" s="12" t="s">
        <v>22</v>
      </c>
      <c r="C919" s="13" t="s">
        <v>23</v>
      </c>
      <c r="D919" s="12" t="n">
        <v>40</v>
      </c>
      <c r="E919" s="14" t="n">
        <v>1749</v>
      </c>
      <c r="F919" s="14" t="s">
        <v>40</v>
      </c>
      <c r="G919" s="15" t="s">
        <v>520</v>
      </c>
      <c r="H919" s="15" t="s">
        <v>26</v>
      </c>
      <c r="I919" s="16" t="s">
        <v>29</v>
      </c>
      <c r="J919" s="17" t="n">
        <v>290</v>
      </c>
      <c r="K919" s="18" t="s">
        <v>148</v>
      </c>
      <c r="L919" s="17" t="n">
        <v>15</v>
      </c>
      <c r="M919" s="17"/>
      <c r="N919" s="19"/>
      <c r="O919" s="20" t="n">
        <f aca="false">L919+(0.05*M919)+(N919/240)</f>
        <v>15</v>
      </c>
      <c r="P919" s="21" t="n">
        <v>4350</v>
      </c>
      <c r="Q919" s="21"/>
      <c r="R919" s="21"/>
      <c r="S919" s="22" t="n">
        <f aca="false">P919+(Q919*0.05)+(R919/240)</f>
        <v>4350</v>
      </c>
      <c r="T919" s="22" t="n">
        <f aca="false">J919*O919</f>
        <v>4350</v>
      </c>
      <c r="U919" s="22" t="n">
        <f aca="false">S919-T919</f>
        <v>0</v>
      </c>
      <c r="V919" s="23"/>
    </row>
    <row r="920" customFormat="false" ht="13.8" hidden="false" customHeight="false" outlineLevel="0" collapsed="false">
      <c r="A920" s="13" t="n">
        <v>919</v>
      </c>
      <c r="B920" s="12" t="s">
        <v>22</v>
      </c>
      <c r="C920" s="13" t="s">
        <v>23</v>
      </c>
      <c r="D920" s="12" t="n">
        <v>40</v>
      </c>
      <c r="E920" s="14" t="n">
        <v>1749</v>
      </c>
      <c r="F920" s="14" t="s">
        <v>40</v>
      </c>
      <c r="G920" s="15" t="s">
        <v>520</v>
      </c>
      <c r="H920" s="15" t="s">
        <v>26</v>
      </c>
      <c r="I920" s="16" t="s">
        <v>29</v>
      </c>
      <c r="J920" s="17" t="n">
        <v>190</v>
      </c>
      <c r="K920" s="18" t="s">
        <v>335</v>
      </c>
      <c r="L920" s="17" t="n">
        <v>5</v>
      </c>
      <c r="M920" s="17"/>
      <c r="N920" s="19"/>
      <c r="O920" s="20" t="n">
        <f aca="false">L920+(0.05*M920)+(N920/240)</f>
        <v>5</v>
      </c>
      <c r="P920" s="21" t="n">
        <v>950</v>
      </c>
      <c r="Q920" s="21"/>
      <c r="R920" s="21"/>
      <c r="S920" s="22" t="n">
        <f aca="false">P920+(Q920*0.05)+(R920/240)</f>
        <v>950</v>
      </c>
      <c r="T920" s="22" t="n">
        <f aca="false">J920*O920</f>
        <v>950</v>
      </c>
      <c r="U920" s="22" t="n">
        <f aca="false">S920-T920</f>
        <v>0</v>
      </c>
      <c r="V920" s="23"/>
    </row>
    <row r="921" customFormat="false" ht="13.8" hidden="false" customHeight="false" outlineLevel="0" collapsed="false">
      <c r="A921" s="13" t="n">
        <v>920</v>
      </c>
      <c r="B921" s="12" t="s">
        <v>22</v>
      </c>
      <c r="C921" s="13" t="s">
        <v>23</v>
      </c>
      <c r="D921" s="12" t="n">
        <v>40</v>
      </c>
      <c r="E921" s="14" t="n">
        <v>1749</v>
      </c>
      <c r="F921" s="14" t="s">
        <v>40</v>
      </c>
      <c r="G921" s="15" t="s">
        <v>520</v>
      </c>
      <c r="H921" s="15" t="s">
        <v>26</v>
      </c>
      <c r="I921" s="16" t="s">
        <v>29</v>
      </c>
      <c r="J921" s="17" t="n">
        <v>8</v>
      </c>
      <c r="K921" s="18" t="s">
        <v>533</v>
      </c>
      <c r="L921" s="17" t="n">
        <v>3</v>
      </c>
      <c r="M921" s="17"/>
      <c r="N921" s="17"/>
      <c r="O921" s="20" t="n">
        <f aca="false">L921+(0.05*M921)+(N921/240)</f>
        <v>3</v>
      </c>
      <c r="P921" s="21" t="n">
        <v>24</v>
      </c>
      <c r="Q921" s="21"/>
      <c r="R921" s="21"/>
      <c r="S921" s="22" t="n">
        <f aca="false">P921+(Q921*0.05)+(R921/240)</f>
        <v>24</v>
      </c>
      <c r="T921" s="22" t="n">
        <f aca="false">J921*O921</f>
        <v>24</v>
      </c>
      <c r="U921" s="22" t="n">
        <f aca="false">S921-T921</f>
        <v>0</v>
      </c>
      <c r="V921" s="23"/>
    </row>
    <row r="922" customFormat="false" ht="13.8" hidden="false" customHeight="false" outlineLevel="0" collapsed="false">
      <c r="A922" s="13" t="n">
        <v>921</v>
      </c>
      <c r="B922" s="12" t="s">
        <v>22</v>
      </c>
      <c r="C922" s="13" t="s">
        <v>23</v>
      </c>
      <c r="D922" s="12" t="n">
        <v>40</v>
      </c>
      <c r="E922" s="14" t="n">
        <v>1749</v>
      </c>
      <c r="F922" s="14" t="s">
        <v>40</v>
      </c>
      <c r="G922" s="15" t="s">
        <v>523</v>
      </c>
      <c r="H922" s="15" t="s">
        <v>26</v>
      </c>
      <c r="I922" s="16" t="s">
        <v>29</v>
      </c>
      <c r="J922" s="17" t="n">
        <v>14.5</v>
      </c>
      <c r="K922" s="18" t="s">
        <v>35</v>
      </c>
      <c r="L922" s="17" t="n">
        <v>40</v>
      </c>
      <c r="M922" s="17"/>
      <c r="N922" s="19"/>
      <c r="O922" s="20" t="n">
        <f aca="false">L922+(0.05*M922)+(N922/240)</f>
        <v>40</v>
      </c>
      <c r="P922" s="21" t="n">
        <v>580</v>
      </c>
      <c r="Q922" s="21"/>
      <c r="R922" s="21"/>
      <c r="S922" s="22" t="n">
        <f aca="false">P922+(Q922*0.05)+(R922/240)</f>
        <v>580</v>
      </c>
      <c r="T922" s="22" t="n">
        <f aca="false">J922*O922</f>
        <v>580</v>
      </c>
      <c r="U922" s="22" t="n">
        <f aca="false">S922-T922</f>
        <v>0</v>
      </c>
      <c r="V922" s="23"/>
    </row>
    <row r="923" customFormat="false" ht="13.8" hidden="false" customHeight="false" outlineLevel="0" collapsed="false">
      <c r="A923" s="13" t="n">
        <v>922</v>
      </c>
      <c r="B923" s="12" t="s">
        <v>22</v>
      </c>
      <c r="C923" s="13" t="s">
        <v>23</v>
      </c>
      <c r="D923" s="12" t="n">
        <v>40</v>
      </c>
      <c r="E923" s="14" t="n">
        <v>1749</v>
      </c>
      <c r="F923" s="14" t="s">
        <v>40</v>
      </c>
      <c r="G923" s="15" t="s">
        <v>523</v>
      </c>
      <c r="H923" s="15" t="s">
        <v>26</v>
      </c>
      <c r="I923" s="16" t="s">
        <v>29</v>
      </c>
      <c r="J923" s="17" t="n">
        <v>10526</v>
      </c>
      <c r="K923" s="18" t="s">
        <v>534</v>
      </c>
      <c r="L923" s="17" t="n">
        <v>50</v>
      </c>
      <c r="M923" s="17"/>
      <c r="N923" s="19"/>
      <c r="O923" s="20" t="n">
        <f aca="false">L923+(0.05*M923)+(N923/240)</f>
        <v>50</v>
      </c>
      <c r="P923" s="21" t="n">
        <v>526300</v>
      </c>
      <c r="Q923" s="21"/>
      <c r="R923" s="21"/>
      <c r="S923" s="22" t="n">
        <f aca="false">P923+(Q923*0.05)+(R923/240)</f>
        <v>526300</v>
      </c>
      <c r="T923" s="22" t="n">
        <f aca="false">J923*O923</f>
        <v>526300</v>
      </c>
      <c r="U923" s="22" t="n">
        <f aca="false">S923-T923</f>
        <v>0</v>
      </c>
      <c r="V923" s="23"/>
    </row>
    <row r="924" customFormat="false" ht="13.8" hidden="false" customHeight="false" outlineLevel="0" collapsed="false">
      <c r="A924" s="13" t="n">
        <v>923</v>
      </c>
      <c r="B924" s="12" t="s">
        <v>22</v>
      </c>
      <c r="C924" s="13" t="s">
        <v>23</v>
      </c>
      <c r="D924" s="12" t="n">
        <v>40</v>
      </c>
      <c r="E924" s="14" t="n">
        <v>1749</v>
      </c>
      <c r="F924" s="14" t="s">
        <v>40</v>
      </c>
      <c r="G924" s="15" t="s">
        <v>523</v>
      </c>
      <c r="H924" s="15" t="s">
        <v>26</v>
      </c>
      <c r="I924" s="16" t="s">
        <v>32</v>
      </c>
      <c r="J924" s="17" t="n">
        <v>1399</v>
      </c>
      <c r="K924" s="18" t="s">
        <v>28</v>
      </c>
      <c r="L924" s="17" t="n">
        <v>50</v>
      </c>
      <c r="M924" s="17"/>
      <c r="N924" s="19"/>
      <c r="O924" s="20" t="n">
        <f aca="false">L924+(0.05*M924)+(N924/240)</f>
        <v>50</v>
      </c>
      <c r="P924" s="21" t="n">
        <v>69950</v>
      </c>
      <c r="Q924" s="21"/>
      <c r="R924" s="21"/>
      <c r="S924" s="22" t="n">
        <f aca="false">P924+(Q924*0.05)+(R924/240)</f>
        <v>69950</v>
      </c>
      <c r="T924" s="22" t="n">
        <f aca="false">J924*O924</f>
        <v>69950</v>
      </c>
      <c r="U924" s="22" t="n">
        <f aca="false">S924-T924</f>
        <v>0</v>
      </c>
      <c r="V924" s="23"/>
    </row>
    <row r="925" customFormat="false" ht="13.8" hidden="false" customHeight="false" outlineLevel="0" collapsed="false">
      <c r="A925" s="13" t="n">
        <v>924</v>
      </c>
      <c r="B925" s="12" t="s">
        <v>22</v>
      </c>
      <c r="C925" s="13" t="s">
        <v>23</v>
      </c>
      <c r="D925" s="12" t="n">
        <v>40</v>
      </c>
      <c r="E925" s="14" t="n">
        <v>1749</v>
      </c>
      <c r="F925" s="14" t="s">
        <v>40</v>
      </c>
      <c r="G925" s="15" t="s">
        <v>535</v>
      </c>
      <c r="H925" s="15" t="s">
        <v>26</v>
      </c>
      <c r="I925" s="16" t="s">
        <v>32</v>
      </c>
      <c r="J925" s="17" t="n">
        <v>80</v>
      </c>
      <c r="K925" s="18" t="s">
        <v>28</v>
      </c>
      <c r="L925" s="17" t="n">
        <v>40</v>
      </c>
      <c r="M925" s="17"/>
      <c r="N925" s="19"/>
      <c r="O925" s="20" t="n">
        <f aca="false">L925+(0.05*M925)+(N925/240)</f>
        <v>40</v>
      </c>
      <c r="P925" s="21" t="n">
        <v>3200</v>
      </c>
      <c r="Q925" s="21"/>
      <c r="R925" s="21"/>
      <c r="S925" s="22" t="n">
        <f aca="false">P925+(Q925*0.05)+(R925/240)</f>
        <v>3200</v>
      </c>
      <c r="T925" s="22" t="n">
        <f aca="false">J925*O925</f>
        <v>3200</v>
      </c>
      <c r="U925" s="22" t="n">
        <f aca="false">S925-T925</f>
        <v>0</v>
      </c>
      <c r="V925" s="23"/>
    </row>
    <row r="926" customFormat="false" ht="13.8" hidden="false" customHeight="false" outlineLevel="0" collapsed="false">
      <c r="A926" s="13" t="n">
        <v>925</v>
      </c>
      <c r="B926" s="12" t="s">
        <v>22</v>
      </c>
      <c r="C926" s="13" t="s">
        <v>23</v>
      </c>
      <c r="D926" s="12" t="n">
        <v>40</v>
      </c>
      <c r="E926" s="14" t="n">
        <v>1749</v>
      </c>
      <c r="F926" s="14" t="s">
        <v>40</v>
      </c>
      <c r="G926" s="15" t="s">
        <v>524</v>
      </c>
      <c r="H926" s="15" t="s">
        <v>26</v>
      </c>
      <c r="I926" s="16" t="s">
        <v>29</v>
      </c>
      <c r="J926" s="17" t="n">
        <v>484</v>
      </c>
      <c r="K926" s="18" t="s">
        <v>28</v>
      </c>
      <c r="L926" s="17" t="n">
        <v>5</v>
      </c>
      <c r="M926" s="17"/>
      <c r="N926" s="19"/>
      <c r="O926" s="20" t="n">
        <f aca="false">L926+(0.05*M926)+(N926/240)</f>
        <v>5</v>
      </c>
      <c r="P926" s="21" t="n">
        <v>2420</v>
      </c>
      <c r="Q926" s="21"/>
      <c r="R926" s="21"/>
      <c r="S926" s="22" t="n">
        <f aca="false">P926+(Q926*0.05)+(R926/240)</f>
        <v>2420</v>
      </c>
      <c r="T926" s="22" t="n">
        <f aca="false">J926*O926</f>
        <v>2420</v>
      </c>
      <c r="U926" s="22" t="n">
        <f aca="false">S926-T926</f>
        <v>0</v>
      </c>
      <c r="V926" s="23"/>
    </row>
    <row r="927" customFormat="false" ht="13.8" hidden="false" customHeight="false" outlineLevel="0" collapsed="false">
      <c r="A927" s="13" t="n">
        <v>926</v>
      </c>
      <c r="B927" s="12" t="s">
        <v>22</v>
      </c>
      <c r="C927" s="13" t="s">
        <v>23</v>
      </c>
      <c r="D927" s="12" t="n">
        <v>40</v>
      </c>
      <c r="E927" s="14" t="n">
        <v>1749</v>
      </c>
      <c r="F927" s="14" t="s">
        <v>40</v>
      </c>
      <c r="G927" s="15" t="s">
        <v>526</v>
      </c>
      <c r="H927" s="15" t="s">
        <v>26</v>
      </c>
      <c r="I927" s="16" t="s">
        <v>29</v>
      </c>
      <c r="J927" s="17" t="n">
        <v>354</v>
      </c>
      <c r="K927" s="18" t="s">
        <v>35</v>
      </c>
      <c r="L927" s="17" t="n">
        <v>10</v>
      </c>
      <c r="M927" s="17"/>
      <c r="N927" s="19"/>
      <c r="O927" s="20" t="n">
        <f aca="false">L927+(0.05*M927)+(N927/240)</f>
        <v>10</v>
      </c>
      <c r="P927" s="21" t="n">
        <v>3540</v>
      </c>
      <c r="Q927" s="21"/>
      <c r="R927" s="21"/>
      <c r="S927" s="22" t="n">
        <f aca="false">P927+(Q927*0.05)+(R927/240)</f>
        <v>3540</v>
      </c>
      <c r="T927" s="22" t="n">
        <f aca="false">J927*O927</f>
        <v>3540</v>
      </c>
      <c r="U927" s="22" t="n">
        <f aca="false">S927-T927</f>
        <v>0</v>
      </c>
      <c r="V927" s="23"/>
    </row>
    <row r="928" customFormat="false" ht="13.8" hidden="false" customHeight="false" outlineLevel="0" collapsed="false">
      <c r="A928" s="13" t="n">
        <v>927</v>
      </c>
      <c r="B928" s="12" t="s">
        <v>22</v>
      </c>
      <c r="C928" s="13" t="s">
        <v>23</v>
      </c>
      <c r="D928" s="12" t="n">
        <v>40</v>
      </c>
      <c r="E928" s="14" t="n">
        <v>1749</v>
      </c>
      <c r="F928" s="14" t="s">
        <v>40</v>
      </c>
      <c r="G928" s="15" t="s">
        <v>526</v>
      </c>
      <c r="H928" s="15" t="s">
        <v>26</v>
      </c>
      <c r="I928" s="16" t="s">
        <v>32</v>
      </c>
      <c r="J928" s="17" t="n">
        <v>21</v>
      </c>
      <c r="K928" s="18" t="s">
        <v>55</v>
      </c>
      <c r="L928" s="17" t="n">
        <v>10</v>
      </c>
      <c r="M928" s="17"/>
      <c r="N928" s="19"/>
      <c r="O928" s="20" t="n">
        <f aca="false">L928+(0.05*M928)+(N928/240)</f>
        <v>10</v>
      </c>
      <c r="P928" s="21" t="n">
        <v>210</v>
      </c>
      <c r="Q928" s="21"/>
      <c r="R928" s="21"/>
      <c r="S928" s="22" t="n">
        <f aca="false">P928+(Q928*0.05)+(R928/240)</f>
        <v>210</v>
      </c>
      <c r="T928" s="22" t="n">
        <f aca="false">J928*O928</f>
        <v>210</v>
      </c>
      <c r="U928" s="22" t="n">
        <f aca="false">S928-T928</f>
        <v>0</v>
      </c>
      <c r="V928" s="23"/>
    </row>
    <row r="929" customFormat="false" ht="13.8" hidden="false" customHeight="false" outlineLevel="0" collapsed="false">
      <c r="A929" s="13" t="n">
        <v>928</v>
      </c>
      <c r="B929" s="12" t="s">
        <v>22</v>
      </c>
      <c r="C929" s="13" t="s">
        <v>23</v>
      </c>
      <c r="D929" s="12" t="n">
        <v>40</v>
      </c>
      <c r="E929" s="14" t="n">
        <v>1749</v>
      </c>
      <c r="F929" s="14" t="s">
        <v>40</v>
      </c>
      <c r="G929" s="15" t="s">
        <v>529</v>
      </c>
      <c r="H929" s="15" t="s">
        <v>26</v>
      </c>
      <c r="I929" s="16" t="s">
        <v>29</v>
      </c>
      <c r="J929" s="17" t="n">
        <v>46</v>
      </c>
      <c r="K929" s="18" t="s">
        <v>61</v>
      </c>
      <c r="L929" s="17" t="n">
        <v>4</v>
      </c>
      <c r="M929" s="17"/>
      <c r="N929" s="19"/>
      <c r="O929" s="20" t="n">
        <f aca="false">L929+(0.05*M929)+(N929/240)</f>
        <v>4</v>
      </c>
      <c r="P929" s="21" t="n">
        <v>184</v>
      </c>
      <c r="Q929" s="21"/>
      <c r="R929" s="21"/>
      <c r="S929" s="22" t="n">
        <f aca="false">P929+(Q929*0.05)+(R929/240)</f>
        <v>184</v>
      </c>
      <c r="T929" s="22" t="n">
        <f aca="false">J929*O929</f>
        <v>184</v>
      </c>
      <c r="U929" s="22" t="n">
        <f aca="false">S929-T929</f>
        <v>0</v>
      </c>
      <c r="V929" s="23"/>
    </row>
    <row r="930" customFormat="false" ht="13.8" hidden="false" customHeight="false" outlineLevel="0" collapsed="false">
      <c r="A930" s="13" t="n">
        <v>929</v>
      </c>
      <c r="B930" s="12" t="s">
        <v>22</v>
      </c>
      <c r="C930" s="13" t="s">
        <v>23</v>
      </c>
      <c r="D930" s="12" t="n">
        <v>41</v>
      </c>
      <c r="E930" s="14" t="n">
        <v>1749</v>
      </c>
      <c r="F930" s="14" t="s">
        <v>24</v>
      </c>
      <c r="G930" s="15" t="s">
        <v>536</v>
      </c>
      <c r="H930" s="15" t="s">
        <v>26</v>
      </c>
      <c r="I930" s="16" t="s">
        <v>29</v>
      </c>
      <c r="J930" s="17" t="n">
        <v>1</v>
      </c>
      <c r="K930" s="18" t="s">
        <v>46</v>
      </c>
      <c r="L930" s="17" t="n">
        <v>24</v>
      </c>
      <c r="M930" s="17"/>
      <c r="N930" s="19"/>
      <c r="O930" s="20" t="n">
        <f aca="false">L930+(0.05*M930)+(N930/240)</f>
        <v>24</v>
      </c>
      <c r="P930" s="21" t="n">
        <v>24</v>
      </c>
      <c r="Q930" s="21"/>
      <c r="R930" s="21"/>
      <c r="S930" s="22" t="n">
        <f aca="false">P930+(Q930*0.05)+(R930/240)</f>
        <v>24</v>
      </c>
      <c r="T930" s="22" t="n">
        <f aca="false">J930*O930</f>
        <v>24</v>
      </c>
      <c r="U930" s="22" t="n">
        <f aca="false">S930-T930</f>
        <v>0</v>
      </c>
      <c r="V930" s="23"/>
    </row>
    <row r="931" customFormat="false" ht="13.8" hidden="false" customHeight="false" outlineLevel="0" collapsed="false">
      <c r="A931" s="13" t="n">
        <v>930</v>
      </c>
      <c r="B931" s="12" t="s">
        <v>22</v>
      </c>
      <c r="C931" s="13" t="s">
        <v>23</v>
      </c>
      <c r="D931" s="12" t="n">
        <v>41</v>
      </c>
      <c r="E931" s="14" t="n">
        <v>1749</v>
      </c>
      <c r="F931" s="14" t="s">
        <v>24</v>
      </c>
      <c r="G931" s="15" t="s">
        <v>537</v>
      </c>
      <c r="H931" s="15" t="s">
        <v>26</v>
      </c>
      <c r="I931" s="16" t="s">
        <v>29</v>
      </c>
      <c r="J931" s="17" t="n">
        <v>200</v>
      </c>
      <c r="K931" s="18" t="s">
        <v>28</v>
      </c>
      <c r="L931" s="17"/>
      <c r="M931" s="17" t="n">
        <v>1</v>
      </c>
      <c r="N931" s="19" t="n">
        <v>6</v>
      </c>
      <c r="O931" s="20" t="n">
        <f aca="false">L931+(0.05*M931)+(N931/240)</f>
        <v>0.075</v>
      </c>
      <c r="P931" s="21" t="n">
        <v>15</v>
      </c>
      <c r="Q931" s="21"/>
      <c r="R931" s="21"/>
      <c r="S931" s="22" t="n">
        <f aca="false">P931+(Q931*0.05)+(R931/240)</f>
        <v>15</v>
      </c>
      <c r="T931" s="22" t="n">
        <f aca="false">J931*O931</f>
        <v>15</v>
      </c>
      <c r="U931" s="22" t="n">
        <f aca="false">S931-T931</f>
        <v>0</v>
      </c>
      <c r="V931" s="23"/>
    </row>
    <row r="932" customFormat="false" ht="13.8" hidden="false" customHeight="false" outlineLevel="0" collapsed="false">
      <c r="A932" s="13" t="n">
        <v>931</v>
      </c>
      <c r="B932" s="12" t="s">
        <v>22</v>
      </c>
      <c r="C932" s="13" t="s">
        <v>23</v>
      </c>
      <c r="D932" s="12" t="n">
        <v>41</v>
      </c>
      <c r="E932" s="14" t="n">
        <v>1749</v>
      </c>
      <c r="F932" s="14" t="s">
        <v>24</v>
      </c>
      <c r="G932" s="15" t="s">
        <v>537</v>
      </c>
      <c r="H932" s="15" t="s">
        <v>26</v>
      </c>
      <c r="I932" s="16" t="s">
        <v>32</v>
      </c>
      <c r="J932" s="17" t="n">
        <v>800</v>
      </c>
      <c r="K932" s="18" t="s">
        <v>28</v>
      </c>
      <c r="L932" s="17" t="n">
        <v>0.07</v>
      </c>
      <c r="M932" s="17"/>
      <c r="N932" s="19"/>
      <c r="O932" s="20" t="n">
        <f aca="false">L932+(0.05*M932)+(N932/240)</f>
        <v>0.07</v>
      </c>
      <c r="P932" s="21" t="n">
        <v>56</v>
      </c>
      <c r="Q932" s="21"/>
      <c r="R932" s="21"/>
      <c r="S932" s="22" t="n">
        <f aca="false">P932+(Q932*0.05)+(R932/240)</f>
        <v>56</v>
      </c>
      <c r="T932" s="22" t="n">
        <f aca="false">J932*O932</f>
        <v>56</v>
      </c>
      <c r="U932" s="22" t="n">
        <f aca="false">S932-T932</f>
        <v>0</v>
      </c>
      <c r="V932" s="23"/>
    </row>
    <row r="933" customFormat="false" ht="13.8" hidden="false" customHeight="false" outlineLevel="0" collapsed="false">
      <c r="A933" s="13" t="n">
        <v>932</v>
      </c>
      <c r="B933" s="12" t="s">
        <v>22</v>
      </c>
      <c r="C933" s="13" t="s">
        <v>23</v>
      </c>
      <c r="D933" s="12" t="n">
        <v>41</v>
      </c>
      <c r="E933" s="14" t="n">
        <v>1749</v>
      </c>
      <c r="F933" s="14" t="s">
        <v>24</v>
      </c>
      <c r="G933" s="15" t="s">
        <v>538</v>
      </c>
      <c r="H933" s="15" t="s">
        <v>26</v>
      </c>
      <c r="I933" s="16" t="s">
        <v>27</v>
      </c>
      <c r="J933" s="17" t="n">
        <v>75</v>
      </c>
      <c r="K933" s="18" t="s">
        <v>28</v>
      </c>
      <c r="L933" s="17"/>
      <c r="M933" s="17" t="n">
        <v>40</v>
      </c>
      <c r="N933" s="19"/>
      <c r="O933" s="20" t="n">
        <f aca="false">L933+(0.05*M933)+(N933/240)</f>
        <v>2</v>
      </c>
      <c r="P933" s="21" t="n">
        <v>150</v>
      </c>
      <c r="Q933" s="21"/>
      <c r="R933" s="21"/>
      <c r="S933" s="22" t="n">
        <f aca="false">P933+(Q933*0.05)+(R933/240)</f>
        <v>150</v>
      </c>
      <c r="T933" s="22" t="n">
        <f aca="false">J933*O933</f>
        <v>150</v>
      </c>
      <c r="U933" s="22" t="n">
        <f aca="false">S933-T933</f>
        <v>0</v>
      </c>
      <c r="V933" s="23"/>
    </row>
    <row r="934" customFormat="false" ht="13.8" hidden="false" customHeight="false" outlineLevel="0" collapsed="false">
      <c r="A934" s="13" t="n">
        <v>933</v>
      </c>
      <c r="B934" s="12" t="s">
        <v>22</v>
      </c>
      <c r="C934" s="13" t="s">
        <v>23</v>
      </c>
      <c r="D934" s="12" t="n">
        <v>41</v>
      </c>
      <c r="E934" s="14" t="n">
        <v>1749</v>
      </c>
      <c r="F934" s="14" t="s">
        <v>24</v>
      </c>
      <c r="G934" s="15" t="s">
        <v>538</v>
      </c>
      <c r="H934" s="15" t="s">
        <v>26</v>
      </c>
      <c r="I934" s="16" t="s">
        <v>29</v>
      </c>
      <c r="J934" s="17" t="n">
        <v>585</v>
      </c>
      <c r="K934" s="18" t="s">
        <v>28</v>
      </c>
      <c r="L934" s="17"/>
      <c r="M934" s="17" t="n">
        <v>40</v>
      </c>
      <c r="N934" s="19"/>
      <c r="O934" s="20" t="n">
        <f aca="false">L934+(0.05*M934)+(N934/240)</f>
        <v>2</v>
      </c>
      <c r="P934" s="21" t="n">
        <v>1170</v>
      </c>
      <c r="Q934" s="21"/>
      <c r="R934" s="21"/>
      <c r="S934" s="22" t="n">
        <f aca="false">P934+(Q934*0.05)+(R934/240)</f>
        <v>1170</v>
      </c>
      <c r="T934" s="22" t="n">
        <f aca="false">J934*O934</f>
        <v>1170</v>
      </c>
      <c r="U934" s="22" t="n">
        <f aca="false">S934-T934</f>
        <v>0</v>
      </c>
      <c r="V934" s="23"/>
    </row>
    <row r="935" customFormat="false" ht="13.8" hidden="false" customHeight="false" outlineLevel="0" collapsed="false">
      <c r="A935" s="13" t="n">
        <v>934</v>
      </c>
      <c r="B935" s="12" t="s">
        <v>22</v>
      </c>
      <c r="C935" s="13" t="s">
        <v>23</v>
      </c>
      <c r="D935" s="12" t="n">
        <v>41</v>
      </c>
      <c r="E935" s="14" t="n">
        <v>1749</v>
      </c>
      <c r="F935" s="14" t="s">
        <v>24</v>
      </c>
      <c r="G935" s="15" t="s">
        <v>539</v>
      </c>
      <c r="H935" s="15" t="s">
        <v>26</v>
      </c>
      <c r="I935" s="16" t="s">
        <v>27</v>
      </c>
      <c r="J935" s="17" t="n">
        <v>33306.5</v>
      </c>
      <c r="K935" s="18" t="s">
        <v>28</v>
      </c>
      <c r="L935" s="17"/>
      <c r="M935" s="17" t="n">
        <v>10</v>
      </c>
      <c r="N935" s="19"/>
      <c r="O935" s="20" t="n">
        <f aca="false">L935+(0.05*M935)+(N935/240)</f>
        <v>0.5</v>
      </c>
      <c r="P935" s="21" t="n">
        <v>16653</v>
      </c>
      <c r="Q935" s="21" t="n">
        <v>5</v>
      </c>
      <c r="R935" s="21"/>
      <c r="S935" s="22" t="n">
        <f aca="false">P935+(Q935*0.05)+(R935/240)</f>
        <v>16653.25</v>
      </c>
      <c r="T935" s="22" t="n">
        <f aca="false">J935*O935</f>
        <v>16653.25</v>
      </c>
      <c r="U935" s="22" t="n">
        <f aca="false">S935-T935</f>
        <v>0</v>
      </c>
      <c r="V935" s="23"/>
    </row>
    <row r="936" customFormat="false" ht="13.8" hidden="false" customHeight="false" outlineLevel="0" collapsed="false">
      <c r="A936" s="13" t="n">
        <v>935</v>
      </c>
      <c r="B936" s="12" t="s">
        <v>22</v>
      </c>
      <c r="C936" s="13" t="s">
        <v>23</v>
      </c>
      <c r="D936" s="12" t="n">
        <v>41</v>
      </c>
      <c r="E936" s="14" t="n">
        <v>1749</v>
      </c>
      <c r="F936" s="14" t="s">
        <v>24</v>
      </c>
      <c r="G936" s="15" t="s">
        <v>539</v>
      </c>
      <c r="H936" s="15" t="s">
        <v>26</v>
      </c>
      <c r="I936" s="16" t="s">
        <v>29</v>
      </c>
      <c r="J936" s="17" t="n">
        <v>11298</v>
      </c>
      <c r="K936" s="18" t="s">
        <v>28</v>
      </c>
      <c r="L936" s="17"/>
      <c r="M936" s="17" t="n">
        <v>15</v>
      </c>
      <c r="N936" s="19"/>
      <c r="O936" s="20" t="n">
        <f aca="false">L936+(0.05*M936)+(N936/240)</f>
        <v>0.75</v>
      </c>
      <c r="P936" s="21" t="n">
        <v>8473</v>
      </c>
      <c r="Q936" s="21" t="n">
        <v>10</v>
      </c>
      <c r="R936" s="21"/>
      <c r="S936" s="22" t="n">
        <f aca="false">P936+(Q936*0.05)+(R936/240)</f>
        <v>8473.5</v>
      </c>
      <c r="T936" s="22" t="n">
        <f aca="false">J936*O936</f>
        <v>8473.5</v>
      </c>
      <c r="U936" s="22" t="n">
        <f aca="false">S936-T936</f>
        <v>0</v>
      </c>
      <c r="V936" s="23"/>
    </row>
    <row r="937" customFormat="false" ht="13.8" hidden="false" customHeight="false" outlineLevel="0" collapsed="false">
      <c r="A937" s="13" t="n">
        <v>936</v>
      </c>
      <c r="B937" s="12" t="s">
        <v>22</v>
      </c>
      <c r="C937" s="13" t="s">
        <v>23</v>
      </c>
      <c r="D937" s="12" t="n">
        <v>41</v>
      </c>
      <c r="E937" s="14" t="n">
        <v>1749</v>
      </c>
      <c r="F937" s="14" t="s">
        <v>24</v>
      </c>
      <c r="G937" s="15" t="s">
        <v>539</v>
      </c>
      <c r="H937" s="15" t="s">
        <v>26</v>
      </c>
      <c r="I937" s="16" t="s">
        <v>30</v>
      </c>
      <c r="J937" s="17" t="n">
        <v>440642</v>
      </c>
      <c r="K937" s="18" t="s">
        <v>28</v>
      </c>
      <c r="L937" s="17"/>
      <c r="M937" s="17" t="n">
        <v>15</v>
      </c>
      <c r="N937" s="19"/>
      <c r="O937" s="20" t="n">
        <f aca="false">L937+(0.05*M937)+(N937/240)</f>
        <v>0.75</v>
      </c>
      <c r="P937" s="21" t="n">
        <v>330481</v>
      </c>
      <c r="Q937" s="21" t="n">
        <v>10</v>
      </c>
      <c r="R937" s="21"/>
      <c r="S937" s="22" t="n">
        <f aca="false">P937+(Q937*0.05)+(R937/240)</f>
        <v>330481.5</v>
      </c>
      <c r="T937" s="22" t="n">
        <f aca="false">J937*O937</f>
        <v>330481.5</v>
      </c>
      <c r="U937" s="22" t="n">
        <f aca="false">S937-T937</f>
        <v>0</v>
      </c>
      <c r="V937" s="23"/>
    </row>
    <row r="938" customFormat="false" ht="13.8" hidden="false" customHeight="false" outlineLevel="0" collapsed="false">
      <c r="A938" s="13" t="n">
        <v>937</v>
      </c>
      <c r="B938" s="12" t="s">
        <v>22</v>
      </c>
      <c r="C938" s="13" t="s">
        <v>23</v>
      </c>
      <c r="D938" s="12" t="n">
        <v>41</v>
      </c>
      <c r="E938" s="14" t="n">
        <v>1749</v>
      </c>
      <c r="F938" s="14" t="s">
        <v>24</v>
      </c>
      <c r="G938" s="15" t="s">
        <v>539</v>
      </c>
      <c r="H938" s="15" t="s">
        <v>26</v>
      </c>
      <c r="I938" s="16" t="s">
        <v>33</v>
      </c>
      <c r="J938" s="17" t="n">
        <v>1070</v>
      </c>
      <c r="K938" s="18" t="s">
        <v>28</v>
      </c>
      <c r="L938" s="17"/>
      <c r="M938" s="17" t="n">
        <v>19</v>
      </c>
      <c r="N938" s="19"/>
      <c r="O938" s="20" t="n">
        <f aca="false">L938+(0.05*M938)+(N938/240)</f>
        <v>0.95</v>
      </c>
      <c r="P938" s="21" t="n">
        <v>1016</v>
      </c>
      <c r="Q938" s="21" t="n">
        <v>10</v>
      </c>
      <c r="R938" s="21"/>
      <c r="S938" s="22" t="n">
        <f aca="false">P938+(Q938*0.05)+(R938/240)</f>
        <v>1016.5</v>
      </c>
      <c r="T938" s="22" t="n">
        <f aca="false">J938*O938</f>
        <v>1016.5</v>
      </c>
      <c r="U938" s="22" t="n">
        <f aca="false">S938-T938</f>
        <v>0</v>
      </c>
      <c r="V938" s="23"/>
    </row>
    <row r="939" customFormat="false" ht="13.8" hidden="false" customHeight="false" outlineLevel="0" collapsed="false">
      <c r="A939" s="13" t="n">
        <v>938</v>
      </c>
      <c r="B939" s="12" t="s">
        <v>22</v>
      </c>
      <c r="C939" s="13" t="s">
        <v>23</v>
      </c>
      <c r="D939" s="12" t="n">
        <v>41</v>
      </c>
      <c r="E939" s="14" t="n">
        <v>1749</v>
      </c>
      <c r="F939" s="14" t="s">
        <v>24</v>
      </c>
      <c r="G939" s="15" t="s">
        <v>540</v>
      </c>
      <c r="H939" s="15" t="s">
        <v>26</v>
      </c>
      <c r="I939" s="16" t="s">
        <v>29</v>
      </c>
      <c r="J939" s="17" t="n">
        <v>33011</v>
      </c>
      <c r="K939" s="18" t="s">
        <v>28</v>
      </c>
      <c r="L939" s="17"/>
      <c r="M939" s="17" t="n">
        <v>20</v>
      </c>
      <c r="N939" s="19"/>
      <c r="O939" s="20" t="n">
        <f aca="false">L939+(0.05*M939)+(N939/240)</f>
        <v>1</v>
      </c>
      <c r="P939" s="21" t="n">
        <v>33011</v>
      </c>
      <c r="Q939" s="21"/>
      <c r="R939" s="21"/>
      <c r="S939" s="22" t="n">
        <f aca="false">P939+(Q939*0.05)+(R939/240)</f>
        <v>33011</v>
      </c>
      <c r="T939" s="22" t="n">
        <f aca="false">J939*O939</f>
        <v>33011</v>
      </c>
      <c r="U939" s="22" t="n">
        <f aca="false">S939-T939</f>
        <v>0</v>
      </c>
      <c r="V939" s="23"/>
    </row>
    <row r="940" customFormat="false" ht="13.8" hidden="false" customHeight="false" outlineLevel="0" collapsed="false">
      <c r="A940" s="13" t="n">
        <v>939</v>
      </c>
      <c r="B940" s="12" t="s">
        <v>22</v>
      </c>
      <c r="C940" s="13" t="s">
        <v>23</v>
      </c>
      <c r="D940" s="12" t="n">
        <v>41</v>
      </c>
      <c r="E940" s="14" t="n">
        <v>1749</v>
      </c>
      <c r="F940" s="14" t="s">
        <v>40</v>
      </c>
      <c r="G940" s="15" t="s">
        <v>541</v>
      </c>
      <c r="H940" s="15" t="s">
        <v>26</v>
      </c>
      <c r="I940" s="16" t="s">
        <v>27</v>
      </c>
      <c r="J940" s="17" t="n">
        <v>10</v>
      </c>
      <c r="K940" s="18" t="s">
        <v>28</v>
      </c>
      <c r="L940" s="17"/>
      <c r="M940" s="17" t="n">
        <v>6</v>
      </c>
      <c r="N940" s="19"/>
      <c r="O940" s="20" t="n">
        <f aca="false">L940+(0.05*M940)+(N940/240)</f>
        <v>0.3</v>
      </c>
      <c r="P940" s="21" t="n">
        <v>3</v>
      </c>
      <c r="Q940" s="21"/>
      <c r="R940" s="21"/>
      <c r="S940" s="22" t="n">
        <f aca="false">P940+(Q940*0.05)+(R940/240)</f>
        <v>3</v>
      </c>
      <c r="T940" s="22" t="n">
        <f aca="false">J940*O940</f>
        <v>3</v>
      </c>
      <c r="U940" s="22" t="n">
        <f aca="false">S940-T940</f>
        <v>0</v>
      </c>
      <c r="V940" s="23"/>
    </row>
    <row r="941" customFormat="false" ht="14.2" hidden="false" customHeight="false" outlineLevel="0" collapsed="false">
      <c r="A941" s="13" t="n">
        <v>940</v>
      </c>
      <c r="B941" s="12" t="s">
        <v>22</v>
      </c>
      <c r="C941" s="13" t="s">
        <v>23</v>
      </c>
      <c r="D941" s="12" t="n">
        <v>41</v>
      </c>
      <c r="E941" s="14" t="n">
        <v>1749</v>
      </c>
      <c r="F941" s="14" t="s">
        <v>40</v>
      </c>
      <c r="G941" s="15" t="s">
        <v>541</v>
      </c>
      <c r="H941" s="15" t="s">
        <v>26</v>
      </c>
      <c r="I941" s="16" t="s">
        <v>29</v>
      </c>
      <c r="J941" s="17" t="n">
        <v>1862.5</v>
      </c>
      <c r="K941" s="18" t="s">
        <v>28</v>
      </c>
      <c r="L941" s="17"/>
      <c r="M941" s="17" t="n">
        <v>6</v>
      </c>
      <c r="N941" s="19"/>
      <c r="O941" s="20" t="n">
        <f aca="false">L941+(0.05*M941)+(N941/240)</f>
        <v>0.3</v>
      </c>
      <c r="P941" s="21" t="n">
        <v>558</v>
      </c>
      <c r="Q941" s="21" t="n">
        <v>12</v>
      </c>
      <c r="R941" s="21"/>
      <c r="S941" s="22" t="n">
        <f aca="false">P941+(Q941*0.05)+(R941/240)</f>
        <v>558.6</v>
      </c>
      <c r="T941" s="22" t="n">
        <f aca="false">J941*O941</f>
        <v>558.75</v>
      </c>
      <c r="U941" s="22" t="n">
        <f aca="false">S941-T941</f>
        <v>-0.150000000000091</v>
      </c>
      <c r="V941" s="23" t="s">
        <v>114</v>
      </c>
    </row>
    <row r="942" customFormat="false" ht="13.8" hidden="false" customHeight="false" outlineLevel="0" collapsed="false">
      <c r="A942" s="13" t="n">
        <v>941</v>
      </c>
      <c r="B942" s="12" t="s">
        <v>22</v>
      </c>
      <c r="C942" s="13" t="s">
        <v>23</v>
      </c>
      <c r="D942" s="12" t="n">
        <v>41</v>
      </c>
      <c r="E942" s="14" t="n">
        <v>1749</v>
      </c>
      <c r="F942" s="14" t="s">
        <v>40</v>
      </c>
      <c r="G942" s="15" t="s">
        <v>541</v>
      </c>
      <c r="H942" s="15" t="s">
        <v>26</v>
      </c>
      <c r="I942" s="16" t="s">
        <v>32</v>
      </c>
      <c r="J942" s="17" t="n">
        <v>541</v>
      </c>
      <c r="K942" s="18" t="s">
        <v>28</v>
      </c>
      <c r="L942" s="17"/>
      <c r="M942" s="17" t="n">
        <v>6</v>
      </c>
      <c r="N942" s="17"/>
      <c r="O942" s="20" t="n">
        <f aca="false">L942+(0.05*M942)+(N942/240)</f>
        <v>0.3</v>
      </c>
      <c r="P942" s="21" t="n">
        <v>162</v>
      </c>
      <c r="Q942" s="21" t="n">
        <v>6</v>
      </c>
      <c r="R942" s="21"/>
      <c r="S942" s="22" t="n">
        <f aca="false">P942+(Q942*0.05)+(R942/240)</f>
        <v>162.3</v>
      </c>
      <c r="T942" s="22" t="n">
        <f aca="false">J942*O942</f>
        <v>162.3</v>
      </c>
      <c r="U942" s="22" t="n">
        <f aca="false">S942-T942</f>
        <v>0</v>
      </c>
      <c r="V942" s="23"/>
    </row>
    <row r="943" customFormat="false" ht="13.8" hidden="false" customHeight="false" outlineLevel="0" collapsed="false">
      <c r="A943" s="13" t="n">
        <v>942</v>
      </c>
      <c r="B943" s="12" t="s">
        <v>22</v>
      </c>
      <c r="C943" s="13" t="s">
        <v>23</v>
      </c>
      <c r="D943" s="12" t="n">
        <v>41</v>
      </c>
      <c r="E943" s="14" t="n">
        <v>1749</v>
      </c>
      <c r="F943" s="14" t="s">
        <v>40</v>
      </c>
      <c r="G943" s="15" t="s">
        <v>542</v>
      </c>
      <c r="H943" s="15" t="s">
        <v>26</v>
      </c>
      <c r="I943" s="16" t="s">
        <v>29</v>
      </c>
      <c r="J943" s="17" t="n">
        <v>4</v>
      </c>
      <c r="K943" s="18" t="s">
        <v>35</v>
      </c>
      <c r="L943" s="17"/>
      <c r="M943" s="17" t="n">
        <v>30</v>
      </c>
      <c r="N943" s="19"/>
      <c r="O943" s="20" t="n">
        <f aca="false">L943+(0.05*M943)+(N943/240)</f>
        <v>1.5</v>
      </c>
      <c r="P943" s="21" t="n">
        <v>6</v>
      </c>
      <c r="Q943" s="21"/>
      <c r="R943" s="21"/>
      <c r="S943" s="22" t="n">
        <f aca="false">P943+(Q943*0.05)+(R943/240)</f>
        <v>6</v>
      </c>
      <c r="T943" s="22" t="n">
        <f aca="false">J943*O943</f>
        <v>6</v>
      </c>
      <c r="U943" s="22" t="n">
        <f aca="false">S943-T943</f>
        <v>0</v>
      </c>
      <c r="V943" s="23"/>
    </row>
    <row r="944" customFormat="false" ht="13.8" hidden="false" customHeight="false" outlineLevel="0" collapsed="false">
      <c r="A944" s="13" t="n">
        <v>943</v>
      </c>
      <c r="B944" s="12" t="s">
        <v>22</v>
      </c>
      <c r="C944" s="13" t="s">
        <v>23</v>
      </c>
      <c r="D944" s="12" t="n">
        <v>41</v>
      </c>
      <c r="E944" s="14" t="n">
        <v>1749</v>
      </c>
      <c r="F944" s="14" t="s">
        <v>40</v>
      </c>
      <c r="G944" s="15" t="s">
        <v>536</v>
      </c>
      <c r="H944" s="15" t="s">
        <v>26</v>
      </c>
      <c r="I944" s="16" t="s">
        <v>29</v>
      </c>
      <c r="J944" s="17" t="n">
        <v>1</v>
      </c>
      <c r="K944" s="18" t="s">
        <v>46</v>
      </c>
      <c r="L944" s="17" t="n">
        <v>672</v>
      </c>
      <c r="M944" s="17"/>
      <c r="N944" s="19"/>
      <c r="O944" s="20" t="n">
        <f aca="false">L944+(0.05*M944)+(N944/240)</f>
        <v>672</v>
      </c>
      <c r="P944" s="21" t="n">
        <v>672</v>
      </c>
      <c r="Q944" s="21"/>
      <c r="R944" s="21"/>
      <c r="S944" s="22" t="n">
        <f aca="false">P944+(Q944*0.05)+(R944/240)</f>
        <v>672</v>
      </c>
      <c r="T944" s="22" t="n">
        <f aca="false">J944*O944</f>
        <v>672</v>
      </c>
      <c r="U944" s="22" t="n">
        <f aca="false">S944-T944</f>
        <v>0</v>
      </c>
      <c r="V944" s="23"/>
    </row>
    <row r="945" customFormat="false" ht="13.8" hidden="false" customHeight="false" outlineLevel="0" collapsed="false">
      <c r="A945" s="13" t="n">
        <v>944</v>
      </c>
      <c r="B945" s="12" t="s">
        <v>22</v>
      </c>
      <c r="C945" s="13" t="s">
        <v>23</v>
      </c>
      <c r="D945" s="12" t="n">
        <v>41</v>
      </c>
      <c r="E945" s="14" t="n">
        <v>1749</v>
      </c>
      <c r="F945" s="14" t="s">
        <v>40</v>
      </c>
      <c r="G945" s="15" t="s">
        <v>536</v>
      </c>
      <c r="H945" s="15" t="s">
        <v>26</v>
      </c>
      <c r="I945" s="16" t="s">
        <v>50</v>
      </c>
      <c r="J945" s="17" t="n">
        <v>1</v>
      </c>
      <c r="K945" s="18" t="s">
        <v>46</v>
      </c>
      <c r="L945" s="17" t="n">
        <v>183855</v>
      </c>
      <c r="M945" s="17"/>
      <c r="N945" s="19"/>
      <c r="O945" s="20" t="n">
        <f aca="false">L945+(0.05*M945)+(N945/240)</f>
        <v>183855</v>
      </c>
      <c r="P945" s="21" t="n">
        <v>183855</v>
      </c>
      <c r="Q945" s="21"/>
      <c r="R945" s="21"/>
      <c r="S945" s="22" t="n">
        <f aca="false">P945+(Q945*0.05)+(R945/240)</f>
        <v>183855</v>
      </c>
      <c r="T945" s="22" t="n">
        <f aca="false">J945*O945</f>
        <v>183855</v>
      </c>
      <c r="U945" s="22" t="n">
        <f aca="false">S945-T945</f>
        <v>0</v>
      </c>
      <c r="V945" s="23"/>
    </row>
    <row r="946" customFormat="false" ht="13.8" hidden="false" customHeight="false" outlineLevel="0" collapsed="false">
      <c r="A946" s="13" t="n">
        <v>945</v>
      </c>
      <c r="B946" s="12" t="s">
        <v>22</v>
      </c>
      <c r="C946" s="13" t="s">
        <v>23</v>
      </c>
      <c r="D946" s="12" t="n">
        <v>41</v>
      </c>
      <c r="E946" s="14" t="n">
        <v>1749</v>
      </c>
      <c r="F946" s="14" t="s">
        <v>40</v>
      </c>
      <c r="G946" s="15" t="s">
        <v>537</v>
      </c>
      <c r="H946" s="15" t="s">
        <v>26</v>
      </c>
      <c r="I946" s="16" t="s">
        <v>29</v>
      </c>
      <c r="J946" s="17" t="n">
        <v>20</v>
      </c>
      <c r="K946" s="18" t="s">
        <v>28</v>
      </c>
      <c r="L946" s="17"/>
      <c r="M946" s="17" t="n">
        <v>1</v>
      </c>
      <c r="N946" s="19" t="n">
        <v>6</v>
      </c>
      <c r="O946" s="20" t="n">
        <f aca="false">L946+(0.05*M946)+(N946/240)</f>
        <v>0.075</v>
      </c>
      <c r="P946" s="21" t="n">
        <v>1</v>
      </c>
      <c r="Q946" s="21" t="n">
        <v>10</v>
      </c>
      <c r="R946" s="21"/>
      <c r="S946" s="22" t="n">
        <f aca="false">P946+(Q946*0.05)+(R946/240)</f>
        <v>1.5</v>
      </c>
      <c r="T946" s="22" t="n">
        <f aca="false">J946*O946</f>
        <v>1.5</v>
      </c>
      <c r="U946" s="22" t="n">
        <f aca="false">S946-T946</f>
        <v>0</v>
      </c>
      <c r="V946" s="23"/>
    </row>
    <row r="947" customFormat="false" ht="13.8" hidden="false" customHeight="false" outlineLevel="0" collapsed="false">
      <c r="A947" s="13" t="n">
        <v>946</v>
      </c>
      <c r="B947" s="12" t="s">
        <v>22</v>
      </c>
      <c r="C947" s="13" t="s">
        <v>23</v>
      </c>
      <c r="D947" s="12" t="n">
        <v>41</v>
      </c>
      <c r="E947" s="14" t="n">
        <v>1749</v>
      </c>
      <c r="F947" s="14" t="s">
        <v>40</v>
      </c>
      <c r="G947" s="15" t="s">
        <v>537</v>
      </c>
      <c r="H947" s="15" t="s">
        <v>26</v>
      </c>
      <c r="I947" s="16" t="s">
        <v>30</v>
      </c>
      <c r="J947" s="17" t="n">
        <v>120</v>
      </c>
      <c r="K947" s="18" t="s">
        <v>28</v>
      </c>
      <c r="L947" s="17"/>
      <c r="M947" s="17" t="n">
        <v>1</v>
      </c>
      <c r="N947" s="19" t="n">
        <v>6</v>
      </c>
      <c r="O947" s="20" t="n">
        <f aca="false">L947+(0.05*M947)+(N947/240)</f>
        <v>0.075</v>
      </c>
      <c r="P947" s="21" t="n">
        <v>9</v>
      </c>
      <c r="Q947" s="21"/>
      <c r="R947" s="21"/>
      <c r="S947" s="22" t="n">
        <f aca="false">P947+(Q947*0.05)+(R947/240)</f>
        <v>9</v>
      </c>
      <c r="T947" s="22" t="n">
        <f aca="false">J947*O947</f>
        <v>9</v>
      </c>
      <c r="U947" s="22" t="n">
        <f aca="false">S947-T947</f>
        <v>0</v>
      </c>
      <c r="V947" s="23"/>
    </row>
    <row r="948" customFormat="false" ht="13.8" hidden="false" customHeight="false" outlineLevel="0" collapsed="false">
      <c r="A948" s="13" t="n">
        <v>947</v>
      </c>
      <c r="B948" s="12" t="s">
        <v>22</v>
      </c>
      <c r="C948" s="13" t="s">
        <v>23</v>
      </c>
      <c r="D948" s="12" t="n">
        <v>41</v>
      </c>
      <c r="E948" s="14" t="n">
        <v>1749</v>
      </c>
      <c r="F948" s="14" t="s">
        <v>40</v>
      </c>
      <c r="G948" s="15" t="s">
        <v>538</v>
      </c>
      <c r="H948" s="15" t="s">
        <v>26</v>
      </c>
      <c r="I948" s="16" t="s">
        <v>29</v>
      </c>
      <c r="J948" s="17" t="n">
        <v>210</v>
      </c>
      <c r="K948" s="18" t="s">
        <v>28</v>
      </c>
      <c r="L948" s="17"/>
      <c r="M948" s="17" t="n">
        <v>40</v>
      </c>
      <c r="N948" s="19"/>
      <c r="O948" s="20" t="n">
        <f aca="false">L948+(0.05*M948)+(N948/240)</f>
        <v>2</v>
      </c>
      <c r="P948" s="21" t="n">
        <v>420</v>
      </c>
      <c r="Q948" s="21"/>
      <c r="R948" s="21"/>
      <c r="S948" s="22" t="n">
        <f aca="false">P948+(Q948*0.05)+(R948/240)</f>
        <v>420</v>
      </c>
      <c r="T948" s="22" t="n">
        <f aca="false">J948*O948</f>
        <v>420</v>
      </c>
      <c r="U948" s="22" t="n">
        <f aca="false">S948-T948</f>
        <v>0</v>
      </c>
      <c r="V948" s="23"/>
    </row>
    <row r="949" customFormat="false" ht="13.8" hidden="false" customHeight="false" outlineLevel="0" collapsed="false">
      <c r="A949" s="13" t="n">
        <v>948</v>
      </c>
      <c r="B949" s="12" t="s">
        <v>22</v>
      </c>
      <c r="C949" s="13" t="s">
        <v>23</v>
      </c>
      <c r="D949" s="12" t="n">
        <v>41</v>
      </c>
      <c r="E949" s="14" t="n">
        <v>1749</v>
      </c>
      <c r="F949" s="14" t="s">
        <v>40</v>
      </c>
      <c r="G949" s="15" t="s">
        <v>539</v>
      </c>
      <c r="H949" s="15" t="s">
        <v>26</v>
      </c>
      <c r="I949" s="16" t="s">
        <v>32</v>
      </c>
      <c r="J949" s="17" t="n">
        <v>1395</v>
      </c>
      <c r="K949" s="18" t="s">
        <v>28</v>
      </c>
      <c r="L949" s="17"/>
      <c r="M949" s="17" t="n">
        <v>15</v>
      </c>
      <c r="N949" s="19"/>
      <c r="O949" s="20" t="n">
        <f aca="false">L949+(0.05*M949)+(N949/240)</f>
        <v>0.75</v>
      </c>
      <c r="P949" s="21" t="n">
        <v>1046</v>
      </c>
      <c r="Q949" s="21" t="n">
        <v>5</v>
      </c>
      <c r="R949" s="21"/>
      <c r="S949" s="22" t="n">
        <f aca="false">P949+(Q949*0.05)+(R949/240)</f>
        <v>1046.25</v>
      </c>
      <c r="T949" s="22" t="n">
        <f aca="false">J949*O949</f>
        <v>1046.25</v>
      </c>
      <c r="U949" s="22" t="n">
        <f aca="false">S949-T949</f>
        <v>0</v>
      </c>
      <c r="V949" s="23"/>
    </row>
    <row r="950" customFormat="false" ht="13.8" hidden="false" customHeight="false" outlineLevel="0" collapsed="false">
      <c r="A950" s="13" t="n">
        <v>949</v>
      </c>
      <c r="B950" s="12" t="s">
        <v>22</v>
      </c>
      <c r="C950" s="13" t="s">
        <v>23</v>
      </c>
      <c r="D950" s="12" t="n">
        <v>42</v>
      </c>
      <c r="E950" s="14" t="n">
        <v>1749</v>
      </c>
      <c r="F950" s="14" t="s">
        <v>24</v>
      </c>
      <c r="G950" s="15" t="s">
        <v>543</v>
      </c>
      <c r="H950" s="15" t="s">
        <v>26</v>
      </c>
      <c r="I950" s="16" t="s">
        <v>27</v>
      </c>
      <c r="J950" s="17" t="n">
        <v>328</v>
      </c>
      <c r="K950" s="18" t="s">
        <v>28</v>
      </c>
      <c r="L950" s="17"/>
      <c r="M950" s="17" t="n">
        <v>10</v>
      </c>
      <c r="N950" s="19"/>
      <c r="O950" s="20" t="n">
        <f aca="false">L950+(0.05*M950)+(N950/240)</f>
        <v>0.5</v>
      </c>
      <c r="P950" s="21" t="n">
        <v>164</v>
      </c>
      <c r="Q950" s="21"/>
      <c r="R950" s="21"/>
      <c r="S950" s="22" t="n">
        <f aca="false">P950+(Q950*0.05)+(R950/240)</f>
        <v>164</v>
      </c>
      <c r="T950" s="22" t="n">
        <f aca="false">J950*O950</f>
        <v>164</v>
      </c>
      <c r="U950" s="22" t="n">
        <f aca="false">S950-T950</f>
        <v>0</v>
      </c>
      <c r="V950" s="23"/>
    </row>
    <row r="951" customFormat="false" ht="14.2" hidden="false" customHeight="false" outlineLevel="0" collapsed="false">
      <c r="A951" s="13" t="n">
        <v>950</v>
      </c>
      <c r="B951" s="12" t="s">
        <v>22</v>
      </c>
      <c r="C951" s="13" t="s">
        <v>23</v>
      </c>
      <c r="D951" s="12" t="n">
        <v>42</v>
      </c>
      <c r="E951" s="14" t="n">
        <v>1749</v>
      </c>
      <c r="F951" s="14" t="s">
        <v>24</v>
      </c>
      <c r="G951" s="15" t="s">
        <v>544</v>
      </c>
      <c r="H951" s="15" t="s">
        <v>26</v>
      </c>
      <c r="I951" s="16" t="s">
        <v>27</v>
      </c>
      <c r="J951" s="17" t="n">
        <v>20521.5</v>
      </c>
      <c r="K951" s="18" t="s">
        <v>28</v>
      </c>
      <c r="L951" s="17"/>
      <c r="M951" s="17" t="n">
        <v>5</v>
      </c>
      <c r="N951" s="19"/>
      <c r="O951" s="20" t="n">
        <f aca="false">L951+(0.05*M951)+(N951/240)</f>
        <v>0.25</v>
      </c>
      <c r="P951" s="21" t="n">
        <v>5130</v>
      </c>
      <c r="Q951" s="21" t="n">
        <v>7</v>
      </c>
      <c r="R951" s="21"/>
      <c r="S951" s="22" t="n">
        <f aca="false">P951+(Q951*0.05)+(R951/240)</f>
        <v>5130.35</v>
      </c>
      <c r="T951" s="22" t="n">
        <f aca="false">J951*O951</f>
        <v>5130.375</v>
      </c>
      <c r="U951" s="22" t="n">
        <f aca="false">S951-T951</f>
        <v>-0.0249999999996362</v>
      </c>
      <c r="V951" s="23" t="s">
        <v>114</v>
      </c>
    </row>
    <row r="952" customFormat="false" ht="13.8" hidden="false" customHeight="false" outlineLevel="0" collapsed="false">
      <c r="A952" s="13" t="n">
        <v>951</v>
      </c>
      <c r="B952" s="12" t="s">
        <v>22</v>
      </c>
      <c r="C952" s="13" t="s">
        <v>23</v>
      </c>
      <c r="D952" s="12" t="n">
        <v>42</v>
      </c>
      <c r="E952" s="14" t="n">
        <v>1749</v>
      </c>
      <c r="F952" s="14" t="s">
        <v>24</v>
      </c>
      <c r="G952" s="15" t="s">
        <v>545</v>
      </c>
      <c r="H952" s="15" t="s">
        <v>26</v>
      </c>
      <c r="I952" s="16" t="s">
        <v>29</v>
      </c>
      <c r="J952" s="17" t="n">
        <v>1088</v>
      </c>
      <c r="K952" s="18" t="s">
        <v>28</v>
      </c>
      <c r="L952" s="17"/>
      <c r="M952" s="17" t="n">
        <v>2</v>
      </c>
      <c r="N952" s="19"/>
      <c r="O952" s="20" t="n">
        <f aca="false">L952+(0.05*M952)+(N952/240)</f>
        <v>0.1</v>
      </c>
      <c r="P952" s="21" t="n">
        <v>108</v>
      </c>
      <c r="Q952" s="21" t="n">
        <v>16</v>
      </c>
      <c r="R952" s="21"/>
      <c r="S952" s="22" t="n">
        <f aca="false">P952+(Q952*0.05)+(R952/240)</f>
        <v>108.8</v>
      </c>
      <c r="T952" s="22" t="n">
        <f aca="false">J952*O952</f>
        <v>108.8</v>
      </c>
      <c r="U952" s="22" t="n">
        <f aca="false">S952-T952</f>
        <v>0</v>
      </c>
      <c r="V952" s="23"/>
    </row>
    <row r="953" customFormat="false" ht="13.8" hidden="false" customHeight="false" outlineLevel="0" collapsed="false">
      <c r="A953" s="13" t="n">
        <v>952</v>
      </c>
      <c r="B953" s="12" t="s">
        <v>22</v>
      </c>
      <c r="C953" s="13" t="s">
        <v>23</v>
      </c>
      <c r="D953" s="12" t="n">
        <v>42</v>
      </c>
      <c r="E953" s="14" t="n">
        <v>1749</v>
      </c>
      <c r="F953" s="14" t="s">
        <v>24</v>
      </c>
      <c r="G953" s="15" t="s">
        <v>546</v>
      </c>
      <c r="H953" s="15" t="s">
        <v>26</v>
      </c>
      <c r="I953" s="16" t="s">
        <v>29</v>
      </c>
      <c r="J953" s="17" t="n">
        <v>18</v>
      </c>
      <c r="K953" s="18" t="s">
        <v>110</v>
      </c>
      <c r="L953" s="17" t="n">
        <v>7</v>
      </c>
      <c r="M953" s="17" t="n">
        <v>10</v>
      </c>
      <c r="N953" s="19"/>
      <c r="O953" s="20" t="n">
        <f aca="false">L953+(0.05*M953)+(N953/240)</f>
        <v>7.5</v>
      </c>
      <c r="P953" s="21" t="n">
        <v>135</v>
      </c>
      <c r="Q953" s="21"/>
      <c r="R953" s="21"/>
      <c r="S953" s="22" t="n">
        <f aca="false">P953+(Q953*0.05)+(R953/240)</f>
        <v>135</v>
      </c>
      <c r="T953" s="22" t="n">
        <f aca="false">J953*O953</f>
        <v>135</v>
      </c>
      <c r="U953" s="22" t="n">
        <f aca="false">S953-T953</f>
        <v>0</v>
      </c>
      <c r="V953" s="23"/>
    </row>
    <row r="954" customFormat="false" ht="13.8" hidden="false" customHeight="false" outlineLevel="0" collapsed="false">
      <c r="A954" s="13" t="n">
        <v>953</v>
      </c>
      <c r="B954" s="12" t="s">
        <v>22</v>
      </c>
      <c r="C954" s="13" t="s">
        <v>23</v>
      </c>
      <c r="D954" s="12" t="n">
        <v>42</v>
      </c>
      <c r="E954" s="14" t="n">
        <v>1749</v>
      </c>
      <c r="F954" s="14" t="s">
        <v>24</v>
      </c>
      <c r="G954" s="15" t="s">
        <v>547</v>
      </c>
      <c r="H954" s="15" t="s">
        <v>26</v>
      </c>
      <c r="I954" s="16" t="s">
        <v>30</v>
      </c>
      <c r="J954" s="17" t="n">
        <v>122991</v>
      </c>
      <c r="K954" s="18" t="s">
        <v>28</v>
      </c>
      <c r="L954" s="17" t="n">
        <v>3</v>
      </c>
      <c r="M954" s="17"/>
      <c r="N954" s="19"/>
      <c r="O954" s="20" t="n">
        <f aca="false">L954+(0.05*M954)+(N954/240)</f>
        <v>3</v>
      </c>
      <c r="P954" s="21" t="n">
        <v>368973</v>
      </c>
      <c r="Q954" s="21"/>
      <c r="R954" s="21"/>
      <c r="S954" s="22" t="n">
        <f aca="false">P954+(Q954*0.05)+(R954/240)</f>
        <v>368973</v>
      </c>
      <c r="T954" s="22" t="n">
        <f aca="false">J954*O954</f>
        <v>368973</v>
      </c>
      <c r="U954" s="22" t="n">
        <f aca="false">S954-T954</f>
        <v>0</v>
      </c>
      <c r="V954" s="23"/>
    </row>
    <row r="955" customFormat="false" ht="13.8" hidden="false" customHeight="false" outlineLevel="0" collapsed="false">
      <c r="A955" s="13" t="n">
        <v>954</v>
      </c>
      <c r="B955" s="12" t="s">
        <v>22</v>
      </c>
      <c r="C955" s="13" t="s">
        <v>23</v>
      </c>
      <c r="D955" s="12" t="n">
        <v>42</v>
      </c>
      <c r="E955" s="14" t="n">
        <v>1749</v>
      </c>
      <c r="F955" s="14" t="s">
        <v>40</v>
      </c>
      <c r="G955" s="15" t="s">
        <v>543</v>
      </c>
      <c r="H955" s="15" t="s">
        <v>26</v>
      </c>
      <c r="I955" s="16" t="s">
        <v>27</v>
      </c>
      <c r="J955" s="17" t="n">
        <v>60</v>
      </c>
      <c r="K955" s="18" t="s">
        <v>28</v>
      </c>
      <c r="L955" s="17"/>
      <c r="M955" s="17" t="n">
        <v>6</v>
      </c>
      <c r="N955" s="19"/>
      <c r="O955" s="20" t="n">
        <f aca="false">L955+(0.05*M955)+(N955/240)</f>
        <v>0.3</v>
      </c>
      <c r="P955" s="21" t="n">
        <v>18</v>
      </c>
      <c r="Q955" s="21"/>
      <c r="R955" s="21"/>
      <c r="S955" s="22" t="n">
        <f aca="false">P955+(Q955*0.05)+(R955/240)</f>
        <v>18</v>
      </c>
      <c r="T955" s="22" t="n">
        <f aca="false">J955*O955</f>
        <v>18</v>
      </c>
      <c r="U955" s="22" t="n">
        <f aca="false">S955-T955</f>
        <v>0</v>
      </c>
      <c r="V955" s="23"/>
    </row>
    <row r="956" customFormat="false" ht="13.8" hidden="false" customHeight="false" outlineLevel="0" collapsed="false">
      <c r="A956" s="13" t="n">
        <v>955</v>
      </c>
      <c r="B956" s="12" t="s">
        <v>22</v>
      </c>
      <c r="C956" s="13" t="s">
        <v>23</v>
      </c>
      <c r="D956" s="12" t="n">
        <v>42</v>
      </c>
      <c r="E956" s="14" t="n">
        <v>1749</v>
      </c>
      <c r="F956" s="14" t="s">
        <v>40</v>
      </c>
      <c r="G956" s="15" t="s">
        <v>543</v>
      </c>
      <c r="H956" s="15" t="s">
        <v>26</v>
      </c>
      <c r="I956" s="16" t="s">
        <v>29</v>
      </c>
      <c r="J956" s="17" t="n">
        <v>500</v>
      </c>
      <c r="K956" s="18" t="s">
        <v>28</v>
      </c>
      <c r="L956" s="17"/>
      <c r="M956" s="17" t="n">
        <v>4</v>
      </c>
      <c r="N956" s="19"/>
      <c r="O956" s="20" t="n">
        <f aca="false">L956+(0.05*M956)+(N956/240)</f>
        <v>0.2</v>
      </c>
      <c r="P956" s="21" t="n">
        <v>100</v>
      </c>
      <c r="Q956" s="21"/>
      <c r="R956" s="21"/>
      <c r="S956" s="22" t="n">
        <f aca="false">P956+(Q956*0.05)+(R956/240)</f>
        <v>100</v>
      </c>
      <c r="T956" s="22" t="n">
        <f aca="false">J956*O956</f>
        <v>100</v>
      </c>
      <c r="U956" s="22" t="n">
        <f aca="false">S956-T956</f>
        <v>0</v>
      </c>
      <c r="V956" s="23"/>
    </row>
    <row r="957" customFormat="false" ht="13.8" hidden="false" customHeight="false" outlineLevel="0" collapsed="false">
      <c r="A957" s="13" t="n">
        <v>956</v>
      </c>
      <c r="B957" s="12" t="s">
        <v>22</v>
      </c>
      <c r="C957" s="13" t="s">
        <v>23</v>
      </c>
      <c r="D957" s="12" t="n">
        <v>42</v>
      </c>
      <c r="E957" s="14" t="n">
        <v>1749</v>
      </c>
      <c r="F957" s="14" t="s">
        <v>40</v>
      </c>
      <c r="G957" s="15" t="s">
        <v>548</v>
      </c>
      <c r="H957" s="15" t="s">
        <v>26</v>
      </c>
      <c r="I957" s="16" t="s">
        <v>27</v>
      </c>
      <c r="J957" s="17" t="n">
        <v>150</v>
      </c>
      <c r="K957" s="18" t="s">
        <v>79</v>
      </c>
      <c r="L957" s="17"/>
      <c r="M957" s="17" t="n">
        <v>20</v>
      </c>
      <c r="N957" s="19"/>
      <c r="O957" s="20" t="n">
        <f aca="false">L957+(0.05*M957)+(N957/240)</f>
        <v>1</v>
      </c>
      <c r="P957" s="21" t="n">
        <v>150</v>
      </c>
      <c r="Q957" s="21"/>
      <c r="R957" s="21"/>
      <c r="S957" s="22" t="n">
        <f aca="false">P957+(Q957*0.05)+(R957/240)</f>
        <v>150</v>
      </c>
      <c r="T957" s="22" t="n">
        <f aca="false">J957*O957</f>
        <v>150</v>
      </c>
      <c r="U957" s="22" t="n">
        <f aca="false">S957-T957</f>
        <v>0</v>
      </c>
      <c r="V957" s="23"/>
    </row>
    <row r="958" customFormat="false" ht="13.8" hidden="false" customHeight="false" outlineLevel="0" collapsed="false">
      <c r="A958" s="13" t="n">
        <v>957</v>
      </c>
      <c r="B958" s="12" t="s">
        <v>22</v>
      </c>
      <c r="C958" s="13" t="s">
        <v>23</v>
      </c>
      <c r="D958" s="12" t="n">
        <v>42</v>
      </c>
      <c r="E958" s="14" t="n">
        <v>1749</v>
      </c>
      <c r="F958" s="14" t="s">
        <v>40</v>
      </c>
      <c r="G958" s="15" t="s">
        <v>549</v>
      </c>
      <c r="H958" s="15" t="s">
        <v>26</v>
      </c>
      <c r="I958" s="16" t="s">
        <v>29</v>
      </c>
      <c r="J958" s="17" t="n">
        <v>19402</v>
      </c>
      <c r="K958" s="18" t="s">
        <v>28</v>
      </c>
      <c r="L958" s="17" t="n">
        <v>10</v>
      </c>
      <c r="M958" s="17"/>
      <c r="N958" s="19"/>
      <c r="O958" s="20" t="n">
        <f aca="false">L958+(0.05*M958)+(N958/240)</f>
        <v>10</v>
      </c>
      <c r="P958" s="21" t="n">
        <v>194020</v>
      </c>
      <c r="Q958" s="21"/>
      <c r="R958" s="21"/>
      <c r="S958" s="22" t="n">
        <f aca="false">P958+(Q958*0.05)+(R958/240)</f>
        <v>194020</v>
      </c>
      <c r="T958" s="22" t="n">
        <f aca="false">J958*O958</f>
        <v>194020</v>
      </c>
      <c r="U958" s="22" t="n">
        <f aca="false">S958-T958</f>
        <v>0</v>
      </c>
      <c r="V958" s="23"/>
    </row>
    <row r="959" customFormat="false" ht="13.8" hidden="false" customHeight="false" outlineLevel="0" collapsed="false">
      <c r="A959" s="13" t="n">
        <v>958</v>
      </c>
      <c r="B959" s="12" t="s">
        <v>22</v>
      </c>
      <c r="C959" s="13" t="s">
        <v>23</v>
      </c>
      <c r="D959" s="12" t="n">
        <v>42</v>
      </c>
      <c r="E959" s="14" t="n">
        <v>1749</v>
      </c>
      <c r="F959" s="14" t="s">
        <v>40</v>
      </c>
      <c r="G959" s="15" t="s">
        <v>550</v>
      </c>
      <c r="H959" s="15" t="s">
        <v>26</v>
      </c>
      <c r="I959" s="16" t="s">
        <v>32</v>
      </c>
      <c r="J959" s="17" t="n">
        <v>25</v>
      </c>
      <c r="K959" s="18" t="s">
        <v>28</v>
      </c>
      <c r="L959" s="17"/>
      <c r="M959" s="17" t="n">
        <v>6</v>
      </c>
      <c r="N959" s="19"/>
      <c r="O959" s="20" t="n">
        <f aca="false">L959+(0.05*M959)+(N959/240)</f>
        <v>0.3</v>
      </c>
      <c r="P959" s="21" t="n">
        <v>7</v>
      </c>
      <c r="Q959" s="21" t="n">
        <v>10</v>
      </c>
      <c r="R959" s="21"/>
      <c r="S959" s="22" t="n">
        <f aca="false">P959+(Q959*0.05)+(R959/240)</f>
        <v>7.5</v>
      </c>
      <c r="T959" s="22" t="n">
        <f aca="false">J959*O959</f>
        <v>7.5</v>
      </c>
      <c r="U959" s="22" t="n">
        <f aca="false">S959-T959</f>
        <v>0</v>
      </c>
      <c r="V959" s="23"/>
    </row>
    <row r="960" customFormat="false" ht="13.8" hidden="false" customHeight="false" outlineLevel="0" collapsed="false">
      <c r="A960" s="13" t="n">
        <v>959</v>
      </c>
      <c r="B960" s="12" t="s">
        <v>22</v>
      </c>
      <c r="C960" s="13" t="s">
        <v>23</v>
      </c>
      <c r="D960" s="12" t="n">
        <v>42</v>
      </c>
      <c r="E960" s="14" t="n">
        <v>1749</v>
      </c>
      <c r="F960" s="14" t="s">
        <v>40</v>
      </c>
      <c r="G960" s="15" t="s">
        <v>544</v>
      </c>
      <c r="H960" s="15" t="s">
        <v>26</v>
      </c>
      <c r="I960" s="16" t="s">
        <v>29</v>
      </c>
      <c r="J960" s="17" t="n">
        <v>300</v>
      </c>
      <c r="K960" s="18" t="s">
        <v>28</v>
      </c>
      <c r="L960" s="17"/>
      <c r="M960" s="17" t="n">
        <v>4</v>
      </c>
      <c r="N960" s="19"/>
      <c r="O960" s="20" t="n">
        <f aca="false">L960+(0.05*M960)+(N960/240)</f>
        <v>0.2</v>
      </c>
      <c r="P960" s="21" t="n">
        <v>60</v>
      </c>
      <c r="Q960" s="21"/>
      <c r="R960" s="21"/>
      <c r="S960" s="22" t="n">
        <f aca="false">P960+(Q960*0.05)+(R960/240)</f>
        <v>60</v>
      </c>
      <c r="T960" s="22" t="n">
        <f aca="false">J960*O960</f>
        <v>60</v>
      </c>
      <c r="U960" s="22" t="n">
        <f aca="false">S960-T960</f>
        <v>0</v>
      </c>
      <c r="V960" s="23"/>
    </row>
    <row r="961" customFormat="false" ht="13.8" hidden="false" customHeight="false" outlineLevel="0" collapsed="false">
      <c r="A961" s="13" t="n">
        <v>960</v>
      </c>
      <c r="B961" s="12" t="s">
        <v>22</v>
      </c>
      <c r="C961" s="13" t="s">
        <v>23</v>
      </c>
      <c r="D961" s="12" t="n">
        <v>42</v>
      </c>
      <c r="E961" s="14" t="n">
        <v>1749</v>
      </c>
      <c r="F961" s="14" t="s">
        <v>40</v>
      </c>
      <c r="G961" s="15" t="s">
        <v>544</v>
      </c>
      <c r="H961" s="15" t="s">
        <v>26</v>
      </c>
      <c r="I961" s="16" t="s">
        <v>32</v>
      </c>
      <c r="J961" s="17" t="n">
        <v>475</v>
      </c>
      <c r="K961" s="18" t="s">
        <v>28</v>
      </c>
      <c r="L961" s="17"/>
      <c r="M961" s="17" t="n">
        <v>4</v>
      </c>
      <c r="N961" s="19"/>
      <c r="O961" s="20" t="n">
        <f aca="false">L961+(0.05*M961)+(N961/240)</f>
        <v>0.2</v>
      </c>
      <c r="P961" s="21" t="n">
        <v>95</v>
      </c>
      <c r="Q961" s="21"/>
      <c r="R961" s="21"/>
      <c r="S961" s="22" t="n">
        <f aca="false">P961+(Q961*0.05)+(R961/240)</f>
        <v>95</v>
      </c>
      <c r="T961" s="22" t="n">
        <f aca="false">J961*O961</f>
        <v>95</v>
      </c>
      <c r="U961" s="22" t="n">
        <f aca="false">S961-T961</f>
        <v>0</v>
      </c>
      <c r="V961" s="23"/>
    </row>
    <row r="962" customFormat="false" ht="13.8" hidden="false" customHeight="false" outlineLevel="0" collapsed="false">
      <c r="A962" s="13" t="n">
        <v>961</v>
      </c>
      <c r="B962" s="12" t="s">
        <v>22</v>
      </c>
      <c r="C962" s="13" t="s">
        <v>23</v>
      </c>
      <c r="D962" s="12" t="n">
        <v>42</v>
      </c>
      <c r="E962" s="14" t="n">
        <v>1749</v>
      </c>
      <c r="F962" s="14" t="s">
        <v>40</v>
      </c>
      <c r="G962" s="15" t="s">
        <v>551</v>
      </c>
      <c r="H962" s="15" t="s">
        <v>26</v>
      </c>
      <c r="I962" s="16" t="s">
        <v>32</v>
      </c>
      <c r="J962" s="17" t="n">
        <v>300</v>
      </c>
      <c r="K962" s="18" t="s">
        <v>28</v>
      </c>
      <c r="L962" s="17"/>
      <c r="M962" s="17" t="n">
        <v>4</v>
      </c>
      <c r="N962" s="19"/>
      <c r="O962" s="20" t="n">
        <f aca="false">L962+(0.05*M962)+(N962/240)</f>
        <v>0.2</v>
      </c>
      <c r="P962" s="21" t="n">
        <v>60</v>
      </c>
      <c r="Q962" s="21"/>
      <c r="R962" s="21"/>
      <c r="S962" s="22" t="n">
        <f aca="false">P962+(Q962*0.05)+(R962/240)</f>
        <v>60</v>
      </c>
      <c r="T962" s="22" t="n">
        <f aca="false">J962*O962</f>
        <v>60</v>
      </c>
      <c r="U962" s="22" t="n">
        <f aca="false">S962-T962</f>
        <v>0</v>
      </c>
      <c r="V962" s="23"/>
    </row>
    <row r="963" customFormat="false" ht="13.8" hidden="false" customHeight="false" outlineLevel="0" collapsed="false">
      <c r="A963" s="13" t="n">
        <v>962</v>
      </c>
      <c r="B963" s="12" t="s">
        <v>22</v>
      </c>
      <c r="C963" s="13" t="s">
        <v>23</v>
      </c>
      <c r="D963" s="12" t="n">
        <v>42</v>
      </c>
      <c r="E963" s="14" t="n">
        <v>1749</v>
      </c>
      <c r="F963" s="14" t="s">
        <v>40</v>
      </c>
      <c r="G963" s="15" t="s">
        <v>547</v>
      </c>
      <c r="H963" s="15" t="s">
        <v>26</v>
      </c>
      <c r="I963" s="16" t="s">
        <v>186</v>
      </c>
      <c r="J963" s="17" t="n">
        <v>3</v>
      </c>
      <c r="K963" s="18" t="s">
        <v>28</v>
      </c>
      <c r="L963" s="17"/>
      <c r="M963" s="17" t="n">
        <v>50</v>
      </c>
      <c r="N963" s="19"/>
      <c r="O963" s="20" t="n">
        <f aca="false">L963+(0.05*M963)+(N963/240)</f>
        <v>2.5</v>
      </c>
      <c r="P963" s="21" t="n">
        <v>7</v>
      </c>
      <c r="Q963" s="21" t="n">
        <v>10</v>
      </c>
      <c r="R963" s="21"/>
      <c r="S963" s="22" t="n">
        <f aca="false">P963+(Q963*0.05)+(R963/240)</f>
        <v>7.5</v>
      </c>
      <c r="T963" s="22" t="n">
        <f aca="false">J963*O963</f>
        <v>7.5</v>
      </c>
      <c r="U963" s="22" t="n">
        <f aca="false">S963-T963</f>
        <v>0</v>
      </c>
      <c r="V963" s="23"/>
    </row>
    <row r="964" customFormat="false" ht="13.8" hidden="false" customHeight="false" outlineLevel="0" collapsed="false">
      <c r="A964" s="13" t="n">
        <v>963</v>
      </c>
      <c r="B964" s="12" t="s">
        <v>22</v>
      </c>
      <c r="C964" s="13" t="s">
        <v>23</v>
      </c>
      <c r="D964" s="12" t="n">
        <v>42</v>
      </c>
      <c r="E964" s="14" t="n">
        <v>1749</v>
      </c>
      <c r="F964" s="14" t="s">
        <v>40</v>
      </c>
      <c r="G964" s="15" t="s">
        <v>552</v>
      </c>
      <c r="H964" s="15" t="s">
        <v>26</v>
      </c>
      <c r="I964" s="16" t="s">
        <v>29</v>
      </c>
      <c r="J964" s="17" t="n">
        <f aca="false">1040+(1/8)</f>
        <v>1040.125</v>
      </c>
      <c r="K964" s="18" t="s">
        <v>28</v>
      </c>
      <c r="L964" s="17" t="n">
        <v>120</v>
      </c>
      <c r="M964" s="17"/>
      <c r="N964" s="19"/>
      <c r="O964" s="20" t="n">
        <f aca="false">L964+(0.05*M964)+(N964/240)</f>
        <v>120</v>
      </c>
      <c r="P964" s="21" t="n">
        <v>124815</v>
      </c>
      <c r="Q964" s="21"/>
      <c r="R964" s="21"/>
      <c r="S964" s="22" t="n">
        <f aca="false">P964+(Q964*0.05)+(R964/240)</f>
        <v>124815</v>
      </c>
      <c r="T964" s="22" t="n">
        <f aca="false">J964*O964</f>
        <v>124815</v>
      </c>
      <c r="U964" s="22" t="n">
        <f aca="false">S964-T964</f>
        <v>0</v>
      </c>
      <c r="V964" s="23"/>
    </row>
    <row r="965" customFormat="false" ht="13.8" hidden="false" customHeight="false" outlineLevel="0" collapsed="false">
      <c r="A965" s="13" t="n">
        <v>964</v>
      </c>
      <c r="B965" s="12" t="s">
        <v>22</v>
      </c>
      <c r="C965" s="13" t="s">
        <v>23</v>
      </c>
      <c r="D965" s="12" t="n">
        <v>42</v>
      </c>
      <c r="E965" s="14" t="n">
        <v>1749</v>
      </c>
      <c r="F965" s="14" t="s">
        <v>40</v>
      </c>
      <c r="G965" s="15" t="s">
        <v>552</v>
      </c>
      <c r="H965" s="15" t="s">
        <v>26</v>
      </c>
      <c r="I965" s="16" t="s">
        <v>50</v>
      </c>
      <c r="J965" s="17" t="n">
        <f aca="false">1502.25</f>
        <v>1502.25</v>
      </c>
      <c r="K965" s="18" t="s">
        <v>28</v>
      </c>
      <c r="L965" s="17" t="n">
        <v>120</v>
      </c>
      <c r="M965" s="17"/>
      <c r="N965" s="19"/>
      <c r="O965" s="20" t="n">
        <f aca="false">L965+(0.05*M965)+(N965/240)</f>
        <v>120</v>
      </c>
      <c r="P965" s="21" t="n">
        <v>180270</v>
      </c>
      <c r="Q965" s="21"/>
      <c r="R965" s="21"/>
      <c r="S965" s="22" t="n">
        <f aca="false">P965+(Q965*0.05)+(R965/240)</f>
        <v>180270</v>
      </c>
      <c r="T965" s="22" t="n">
        <f aca="false">J965*O965</f>
        <v>180270</v>
      </c>
      <c r="U965" s="22" t="n">
        <f aca="false">S965-T965</f>
        <v>0</v>
      </c>
      <c r="V965" s="23"/>
    </row>
    <row r="966" customFormat="false" ht="14.2" hidden="false" customHeight="false" outlineLevel="0" collapsed="false">
      <c r="A966" s="13" t="n">
        <v>965</v>
      </c>
      <c r="B966" s="12" t="s">
        <v>22</v>
      </c>
      <c r="C966" s="13" t="s">
        <v>23</v>
      </c>
      <c r="D966" s="12" t="n">
        <v>42</v>
      </c>
      <c r="E966" s="14" t="n">
        <v>1749</v>
      </c>
      <c r="F966" s="14" t="s">
        <v>40</v>
      </c>
      <c r="G966" s="15" t="s">
        <v>553</v>
      </c>
      <c r="H966" s="15" t="s">
        <v>26</v>
      </c>
      <c r="I966" s="16" t="s">
        <v>29</v>
      </c>
      <c r="J966" s="17" t="n">
        <f aca="false">1011+(7/16)</f>
        <v>1011.4375</v>
      </c>
      <c r="K966" s="18" t="s">
        <v>28</v>
      </c>
      <c r="L966" s="17" t="n">
        <v>50</v>
      </c>
      <c r="M966" s="17"/>
      <c r="N966" s="19"/>
      <c r="O966" s="20" t="n">
        <f aca="false">L966+(0.05*M966)+(N966/240)</f>
        <v>50</v>
      </c>
      <c r="P966" s="21" t="n">
        <v>50571</v>
      </c>
      <c r="Q966" s="21" t="n">
        <v>17</v>
      </c>
      <c r="R966" s="21"/>
      <c r="S966" s="22" t="n">
        <f aca="false">P966+(Q966*0.05)+(R966/240)</f>
        <v>50571.85</v>
      </c>
      <c r="T966" s="22" t="n">
        <f aca="false">J966*O966</f>
        <v>50571.875</v>
      </c>
      <c r="U966" s="22" t="n">
        <f aca="false">S966-T966</f>
        <v>-0.0250000000014552</v>
      </c>
      <c r="V966" s="23" t="s">
        <v>114</v>
      </c>
    </row>
    <row r="967" customFormat="false" ht="14.2" hidden="false" customHeight="false" outlineLevel="0" collapsed="false">
      <c r="A967" s="13" t="n">
        <v>966</v>
      </c>
      <c r="B967" s="12" t="s">
        <v>22</v>
      </c>
      <c r="C967" s="13" t="s">
        <v>23</v>
      </c>
      <c r="D967" s="12" t="n">
        <v>42</v>
      </c>
      <c r="E967" s="14" t="n">
        <v>1749</v>
      </c>
      <c r="F967" s="14" t="s">
        <v>40</v>
      </c>
      <c r="G967" s="15" t="s">
        <v>553</v>
      </c>
      <c r="H967" s="15" t="s">
        <v>26</v>
      </c>
      <c r="I967" s="16" t="s">
        <v>30</v>
      </c>
      <c r="J967" s="17" t="n">
        <f aca="false">29+(1/16)*13</f>
        <v>29.8125</v>
      </c>
      <c r="K967" s="18" t="s">
        <v>28</v>
      </c>
      <c r="L967" s="17" t="n">
        <v>50</v>
      </c>
      <c r="M967" s="17"/>
      <c r="N967" s="19"/>
      <c r="O967" s="20" t="n">
        <f aca="false">L967+(0.05*M967)+(N967/240)</f>
        <v>50</v>
      </c>
      <c r="P967" s="21" t="n">
        <v>1490</v>
      </c>
      <c r="Q967" s="21" t="n">
        <v>12</v>
      </c>
      <c r="R967" s="21"/>
      <c r="S967" s="22" t="n">
        <f aca="false">P967+(Q967*0.05)+(R967/240)</f>
        <v>1490.6</v>
      </c>
      <c r="T967" s="22" t="n">
        <f aca="false">J967*O967</f>
        <v>1490.625</v>
      </c>
      <c r="U967" s="22" t="n">
        <f aca="false">S967-T967</f>
        <v>-0.0250000000000909</v>
      </c>
      <c r="V967" s="23" t="s">
        <v>114</v>
      </c>
    </row>
    <row r="968" customFormat="false" ht="13.8" hidden="false" customHeight="false" outlineLevel="0" collapsed="false">
      <c r="A968" s="13" t="n">
        <v>967</v>
      </c>
      <c r="B968" s="12" t="s">
        <v>22</v>
      </c>
      <c r="C968" s="13" t="s">
        <v>23</v>
      </c>
      <c r="D968" s="12" t="n">
        <v>42</v>
      </c>
      <c r="E968" s="14" t="n">
        <v>1749</v>
      </c>
      <c r="F968" s="14" t="s">
        <v>40</v>
      </c>
      <c r="G968" s="15" t="s">
        <v>553</v>
      </c>
      <c r="H968" s="15" t="s">
        <v>26</v>
      </c>
      <c r="I968" s="16" t="s">
        <v>32</v>
      </c>
      <c r="J968" s="17" t="n">
        <v>22</v>
      </c>
      <c r="K968" s="18" t="s">
        <v>28</v>
      </c>
      <c r="L968" s="17" t="n">
        <v>50</v>
      </c>
      <c r="M968" s="17"/>
      <c r="N968" s="19"/>
      <c r="O968" s="20" t="n">
        <f aca="false">L968+(0.05*M968)+(N968/240)</f>
        <v>50</v>
      </c>
      <c r="P968" s="21" t="n">
        <v>1100</v>
      </c>
      <c r="Q968" s="21"/>
      <c r="R968" s="21"/>
      <c r="S968" s="22" t="n">
        <f aca="false">P968+(Q968*0.05)+(R968/240)</f>
        <v>1100</v>
      </c>
      <c r="T968" s="22" t="n">
        <f aca="false">J968*O968</f>
        <v>1100</v>
      </c>
      <c r="U968" s="22" t="n">
        <f aca="false">S968-T968</f>
        <v>0</v>
      </c>
      <c r="V968" s="23"/>
    </row>
    <row r="969" customFormat="false" ht="13.8" hidden="false" customHeight="false" outlineLevel="0" collapsed="false">
      <c r="A969" s="13" t="n">
        <v>968</v>
      </c>
      <c r="B969" s="12" t="s">
        <v>22</v>
      </c>
      <c r="C969" s="13" t="s">
        <v>23</v>
      </c>
      <c r="D969" s="12" t="n">
        <v>42</v>
      </c>
      <c r="E969" s="14" t="n">
        <v>1749</v>
      </c>
      <c r="F969" s="14" t="s">
        <v>40</v>
      </c>
      <c r="G969" s="15" t="s">
        <v>553</v>
      </c>
      <c r="H969" s="15" t="s">
        <v>26</v>
      </c>
      <c r="I969" s="16" t="s">
        <v>50</v>
      </c>
      <c r="J969" s="17" t="n">
        <v>15233.75</v>
      </c>
      <c r="K969" s="18" t="s">
        <v>28</v>
      </c>
      <c r="L969" s="17" t="n">
        <v>60</v>
      </c>
      <c r="M969" s="17"/>
      <c r="N969" s="19"/>
      <c r="O969" s="20" t="n">
        <f aca="false">L969+(0.05*M969)+(N969/240)</f>
        <v>60</v>
      </c>
      <c r="P969" s="21" t="n">
        <v>914025</v>
      </c>
      <c r="Q969" s="21"/>
      <c r="R969" s="21"/>
      <c r="S969" s="22" t="n">
        <f aca="false">P969+(Q969*0.05)+(R969/240)</f>
        <v>914025</v>
      </c>
      <c r="T969" s="22" t="n">
        <f aca="false">J969*O969</f>
        <v>914025</v>
      </c>
      <c r="U969" s="22" t="n">
        <f aca="false">S969-T969</f>
        <v>0</v>
      </c>
      <c r="V969" s="23"/>
    </row>
    <row r="970" customFormat="false" ht="13.8" hidden="false" customHeight="false" outlineLevel="0" collapsed="false">
      <c r="A970" s="13" t="n">
        <v>969</v>
      </c>
      <c r="B970" s="12" t="s">
        <v>22</v>
      </c>
      <c r="C970" s="13" t="s">
        <v>23</v>
      </c>
      <c r="D970" s="12" t="n">
        <v>43</v>
      </c>
      <c r="E970" s="14" t="n">
        <v>1749</v>
      </c>
      <c r="F970" s="14" t="s">
        <v>24</v>
      </c>
      <c r="G970" s="15" t="s">
        <v>554</v>
      </c>
      <c r="H970" s="15" t="s">
        <v>26</v>
      </c>
      <c r="I970" s="16" t="s">
        <v>27</v>
      </c>
      <c r="J970" s="17" t="n">
        <v>1889</v>
      </c>
      <c r="K970" s="18" t="s">
        <v>63</v>
      </c>
      <c r="L970" s="17" t="n">
        <v>20</v>
      </c>
      <c r="M970" s="17"/>
      <c r="N970" s="19"/>
      <c r="O970" s="20" t="n">
        <f aca="false">L970+(0.05*M970)+(N970/240)</f>
        <v>20</v>
      </c>
      <c r="P970" s="21" t="n">
        <v>37780</v>
      </c>
      <c r="Q970" s="21"/>
      <c r="R970" s="21"/>
      <c r="S970" s="22" t="n">
        <f aca="false">P970+(Q970*0.05)+(R970/240)</f>
        <v>37780</v>
      </c>
      <c r="T970" s="22" t="n">
        <f aca="false">J970*O970</f>
        <v>37780</v>
      </c>
      <c r="U970" s="22" t="n">
        <f aca="false">S970-T970</f>
        <v>0</v>
      </c>
      <c r="V970" s="23"/>
    </row>
    <row r="971" customFormat="false" ht="13.8" hidden="false" customHeight="false" outlineLevel="0" collapsed="false">
      <c r="A971" s="13" t="n">
        <v>970</v>
      </c>
      <c r="B971" s="12" t="s">
        <v>22</v>
      </c>
      <c r="C971" s="13" t="s">
        <v>23</v>
      </c>
      <c r="D971" s="12" t="n">
        <v>43</v>
      </c>
      <c r="E971" s="14" t="n">
        <v>1749</v>
      </c>
      <c r="F971" s="14" t="s">
        <v>24</v>
      </c>
      <c r="G971" s="15" t="s">
        <v>554</v>
      </c>
      <c r="H971" s="15" t="s">
        <v>26</v>
      </c>
      <c r="I971" s="16" t="s">
        <v>29</v>
      </c>
      <c r="J971" s="17" t="n">
        <v>41</v>
      </c>
      <c r="K971" s="18" t="s">
        <v>83</v>
      </c>
      <c r="L971" s="17" t="n">
        <v>60</v>
      </c>
      <c r="M971" s="17"/>
      <c r="N971" s="19"/>
      <c r="O971" s="20" t="n">
        <f aca="false">L971+(0.05*M971)+(N971/240)</f>
        <v>60</v>
      </c>
      <c r="P971" s="21" t="n">
        <v>2460</v>
      </c>
      <c r="Q971" s="21"/>
      <c r="R971" s="21"/>
      <c r="S971" s="22" t="n">
        <f aca="false">P971+(Q971*0.05)+(R971/240)</f>
        <v>2460</v>
      </c>
      <c r="T971" s="22" t="n">
        <f aca="false">J971*O971</f>
        <v>2460</v>
      </c>
      <c r="U971" s="22" t="n">
        <f aca="false">S971-T971</f>
        <v>0</v>
      </c>
      <c r="V971" s="23"/>
    </row>
    <row r="972" customFormat="false" ht="13.8" hidden="false" customHeight="false" outlineLevel="0" collapsed="false">
      <c r="A972" s="13" t="n">
        <v>971</v>
      </c>
      <c r="B972" s="12" t="s">
        <v>22</v>
      </c>
      <c r="C972" s="13" t="s">
        <v>23</v>
      </c>
      <c r="D972" s="12" t="n">
        <v>43</v>
      </c>
      <c r="E972" s="14" t="n">
        <v>1749</v>
      </c>
      <c r="F972" s="14" t="s">
        <v>24</v>
      </c>
      <c r="G972" s="15" t="s">
        <v>554</v>
      </c>
      <c r="H972" s="15" t="s">
        <v>26</v>
      </c>
      <c r="I972" s="16" t="s">
        <v>29</v>
      </c>
      <c r="J972" s="17" t="n">
        <v>6</v>
      </c>
      <c r="K972" s="18" t="s">
        <v>92</v>
      </c>
      <c r="L972" s="17" t="n">
        <v>50</v>
      </c>
      <c r="M972" s="17"/>
      <c r="N972" s="19"/>
      <c r="O972" s="20" t="n">
        <f aca="false">L972+(0.05*M972)+(N972/240)</f>
        <v>50</v>
      </c>
      <c r="P972" s="21" t="n">
        <v>300</v>
      </c>
      <c r="Q972" s="21"/>
      <c r="R972" s="21"/>
      <c r="S972" s="22" t="n">
        <f aca="false">P972+(Q972*0.05)+(R972/240)</f>
        <v>300</v>
      </c>
      <c r="T972" s="22" t="n">
        <f aca="false">J972*O972</f>
        <v>300</v>
      </c>
      <c r="U972" s="22" t="n">
        <f aca="false">S972-T972</f>
        <v>0</v>
      </c>
      <c r="V972" s="23"/>
    </row>
    <row r="973" customFormat="false" ht="13.8" hidden="false" customHeight="false" outlineLevel="0" collapsed="false">
      <c r="A973" s="13" t="n">
        <v>972</v>
      </c>
      <c r="B973" s="12" t="s">
        <v>22</v>
      </c>
      <c r="C973" s="13" t="s">
        <v>23</v>
      </c>
      <c r="D973" s="12" t="n">
        <v>43</v>
      </c>
      <c r="E973" s="14" t="n">
        <v>1749</v>
      </c>
      <c r="F973" s="14" t="s">
        <v>24</v>
      </c>
      <c r="G973" s="15" t="s">
        <v>554</v>
      </c>
      <c r="H973" s="15" t="s">
        <v>26</v>
      </c>
      <c r="I973" s="16" t="s">
        <v>32</v>
      </c>
      <c r="J973" s="17" t="n">
        <v>11</v>
      </c>
      <c r="K973" s="18" t="s">
        <v>83</v>
      </c>
      <c r="L973" s="17" t="n">
        <v>60</v>
      </c>
      <c r="M973" s="17"/>
      <c r="N973" s="19"/>
      <c r="O973" s="20" t="n">
        <f aca="false">L973+(0.05*M973)+(N973/240)</f>
        <v>60</v>
      </c>
      <c r="P973" s="21" t="n">
        <v>660</v>
      </c>
      <c r="Q973" s="21"/>
      <c r="R973" s="21"/>
      <c r="S973" s="22" t="n">
        <f aca="false">P973+(Q973*0.05)+(R973/240)</f>
        <v>660</v>
      </c>
      <c r="T973" s="22" t="n">
        <f aca="false">J973*O973</f>
        <v>660</v>
      </c>
      <c r="U973" s="22" t="n">
        <f aca="false">S973-T973</f>
        <v>0</v>
      </c>
      <c r="V973" s="23"/>
    </row>
    <row r="974" customFormat="false" ht="13.8" hidden="false" customHeight="false" outlineLevel="0" collapsed="false">
      <c r="A974" s="13" t="n">
        <v>973</v>
      </c>
      <c r="B974" s="12" t="s">
        <v>22</v>
      </c>
      <c r="C974" s="13" t="s">
        <v>23</v>
      </c>
      <c r="D974" s="12" t="n">
        <v>43</v>
      </c>
      <c r="E974" s="14" t="n">
        <v>1749</v>
      </c>
      <c r="F974" s="14" t="s">
        <v>24</v>
      </c>
      <c r="G974" s="15" t="s">
        <v>554</v>
      </c>
      <c r="H974" s="15" t="s">
        <v>26</v>
      </c>
      <c r="I974" s="16" t="s">
        <v>32</v>
      </c>
      <c r="J974" s="17" t="n">
        <v>28</v>
      </c>
      <c r="K974" s="18" t="s">
        <v>92</v>
      </c>
      <c r="L974" s="17" t="n">
        <v>40</v>
      </c>
      <c r="M974" s="17"/>
      <c r="N974" s="19"/>
      <c r="O974" s="20" t="n">
        <f aca="false">L974+(0.05*M974)+(N974/240)</f>
        <v>40</v>
      </c>
      <c r="P974" s="21" t="n">
        <v>1120</v>
      </c>
      <c r="Q974" s="21"/>
      <c r="R974" s="21"/>
      <c r="S974" s="22" t="n">
        <f aca="false">P974+(Q974*0.05)+(R974/240)</f>
        <v>1120</v>
      </c>
      <c r="T974" s="22" t="n">
        <f aca="false">J974*O974</f>
        <v>1120</v>
      </c>
      <c r="U974" s="22" t="n">
        <f aca="false">S974-T974</f>
        <v>0</v>
      </c>
      <c r="V974" s="23"/>
    </row>
    <row r="975" customFormat="false" ht="13.8" hidden="false" customHeight="false" outlineLevel="0" collapsed="false">
      <c r="A975" s="13" t="n">
        <v>974</v>
      </c>
      <c r="B975" s="12" t="s">
        <v>22</v>
      </c>
      <c r="C975" s="13" t="s">
        <v>23</v>
      </c>
      <c r="D975" s="12" t="n">
        <v>43</v>
      </c>
      <c r="E975" s="14" t="n">
        <v>1749</v>
      </c>
      <c r="F975" s="14" t="s">
        <v>24</v>
      </c>
      <c r="G975" s="16" t="s">
        <v>555</v>
      </c>
      <c r="H975" s="15" t="s">
        <v>26</v>
      </c>
      <c r="I975" s="16" t="s">
        <v>27</v>
      </c>
      <c r="J975" s="17" t="n">
        <v>275</v>
      </c>
      <c r="K975" s="18" t="s">
        <v>28</v>
      </c>
      <c r="L975" s="17"/>
      <c r="M975" s="17" t="n">
        <v>8</v>
      </c>
      <c r="N975" s="19"/>
      <c r="O975" s="20" t="n">
        <f aca="false">L975+(0.05*M975)+(N975/240)</f>
        <v>0.4</v>
      </c>
      <c r="P975" s="21" t="n">
        <v>110</v>
      </c>
      <c r="Q975" s="21"/>
      <c r="R975" s="21"/>
      <c r="S975" s="22" t="n">
        <f aca="false">P975+(Q975*0.05)+(R975/240)</f>
        <v>110</v>
      </c>
      <c r="T975" s="22" t="n">
        <f aca="false">J975*O975</f>
        <v>110</v>
      </c>
      <c r="U975" s="22" t="n">
        <f aca="false">S975-T975</f>
        <v>0</v>
      </c>
      <c r="V975" s="23"/>
    </row>
    <row r="976" customFormat="false" ht="13.8" hidden="false" customHeight="false" outlineLevel="0" collapsed="false">
      <c r="A976" s="13" t="n">
        <v>975</v>
      </c>
      <c r="B976" s="12" t="s">
        <v>22</v>
      </c>
      <c r="C976" s="13" t="s">
        <v>23</v>
      </c>
      <c r="D976" s="12" t="n">
        <v>43</v>
      </c>
      <c r="E976" s="14" t="n">
        <v>1749</v>
      </c>
      <c r="F976" s="14" t="s">
        <v>24</v>
      </c>
      <c r="G976" s="15" t="s">
        <v>556</v>
      </c>
      <c r="H976" s="15" t="s">
        <v>26</v>
      </c>
      <c r="I976" s="16" t="s">
        <v>29</v>
      </c>
      <c r="J976" s="17" t="n">
        <v>31</v>
      </c>
      <c r="K976" s="18" t="s">
        <v>61</v>
      </c>
      <c r="L976" s="17" t="n">
        <v>9</v>
      </c>
      <c r="M976" s="17"/>
      <c r="N976" s="19"/>
      <c r="O976" s="20" t="n">
        <f aca="false">L976+(0.05*M976)+(N976/240)</f>
        <v>9</v>
      </c>
      <c r="P976" s="21" t="n">
        <v>279</v>
      </c>
      <c r="Q976" s="21"/>
      <c r="R976" s="21"/>
      <c r="S976" s="22" t="n">
        <f aca="false">P976+(Q976*0.05)+(R976/240)</f>
        <v>279</v>
      </c>
      <c r="T976" s="22" t="n">
        <f aca="false">J976*O976</f>
        <v>279</v>
      </c>
      <c r="U976" s="22" t="n">
        <f aca="false">S976-T976</f>
        <v>0</v>
      </c>
      <c r="V976" s="23"/>
    </row>
    <row r="977" customFormat="false" ht="13.8" hidden="false" customHeight="false" outlineLevel="0" collapsed="false">
      <c r="A977" s="13" t="n">
        <v>976</v>
      </c>
      <c r="B977" s="12" t="s">
        <v>22</v>
      </c>
      <c r="C977" s="13" t="s">
        <v>23</v>
      </c>
      <c r="D977" s="12" t="n">
        <v>43</v>
      </c>
      <c r="E977" s="14" t="n">
        <v>1749</v>
      </c>
      <c r="F977" s="14" t="s">
        <v>24</v>
      </c>
      <c r="G977" s="15" t="s">
        <v>557</v>
      </c>
      <c r="H977" s="15" t="s">
        <v>26</v>
      </c>
      <c r="I977" s="16" t="s">
        <v>29</v>
      </c>
      <c r="J977" s="17" t="n">
        <v>15986</v>
      </c>
      <c r="K977" s="18" t="s">
        <v>28</v>
      </c>
      <c r="L977" s="17"/>
      <c r="M977" s="17" t="n">
        <v>12</v>
      </c>
      <c r="N977" s="19"/>
      <c r="O977" s="20" t="n">
        <f aca="false">L977+(0.05*M977)+(N977/240)</f>
        <v>0.6</v>
      </c>
      <c r="P977" s="21" t="n">
        <v>9591</v>
      </c>
      <c r="Q977" s="21" t="n">
        <v>12</v>
      </c>
      <c r="R977" s="21"/>
      <c r="S977" s="22" t="n">
        <f aca="false">P977+(Q977*0.05)+(R977/240)</f>
        <v>9591.6</v>
      </c>
      <c r="T977" s="22" t="n">
        <f aca="false">J977*O977</f>
        <v>9591.6</v>
      </c>
      <c r="U977" s="22" t="n">
        <f aca="false">S977-T977</f>
        <v>0</v>
      </c>
      <c r="V977" s="23"/>
    </row>
    <row r="978" customFormat="false" ht="13.8" hidden="false" customHeight="false" outlineLevel="0" collapsed="false">
      <c r="A978" s="13" t="n">
        <v>977</v>
      </c>
      <c r="B978" s="12" t="s">
        <v>22</v>
      </c>
      <c r="C978" s="13" t="s">
        <v>23</v>
      </c>
      <c r="D978" s="12" t="n">
        <v>43</v>
      </c>
      <c r="E978" s="14" t="n">
        <v>1749</v>
      </c>
      <c r="F978" s="14" t="s">
        <v>24</v>
      </c>
      <c r="G978" s="15" t="s">
        <v>558</v>
      </c>
      <c r="H978" s="15" t="s">
        <v>26</v>
      </c>
      <c r="I978" s="16" t="s">
        <v>29</v>
      </c>
      <c r="J978" s="17" t="n">
        <v>625</v>
      </c>
      <c r="K978" s="18" t="s">
        <v>28</v>
      </c>
      <c r="L978" s="17" t="n">
        <v>25</v>
      </c>
      <c r="M978" s="17"/>
      <c r="N978" s="19"/>
      <c r="O978" s="20" t="n">
        <f aca="false">L978+(0.05*M978)+(N978/240)</f>
        <v>25</v>
      </c>
      <c r="P978" s="21" t="n">
        <v>15625</v>
      </c>
      <c r="Q978" s="21"/>
      <c r="R978" s="21"/>
      <c r="S978" s="22" t="n">
        <f aca="false">P978+(Q978*0.05)+(R978/240)</f>
        <v>15625</v>
      </c>
      <c r="T978" s="22" t="n">
        <f aca="false">J978*O978</f>
        <v>15625</v>
      </c>
      <c r="U978" s="22" t="n">
        <f aca="false">S978-T978</f>
        <v>0</v>
      </c>
      <c r="V978" s="23"/>
    </row>
    <row r="979" customFormat="false" ht="13.8" hidden="false" customHeight="false" outlineLevel="0" collapsed="false">
      <c r="A979" s="13" t="n">
        <v>978</v>
      </c>
      <c r="B979" s="12" t="s">
        <v>22</v>
      </c>
      <c r="C979" s="13" t="s">
        <v>23</v>
      </c>
      <c r="D979" s="12" t="n">
        <v>43</v>
      </c>
      <c r="E979" s="14" t="n">
        <v>1749</v>
      </c>
      <c r="F979" s="14" t="s">
        <v>24</v>
      </c>
      <c r="G979" s="15" t="s">
        <v>558</v>
      </c>
      <c r="H979" s="15" t="s">
        <v>26</v>
      </c>
      <c r="I979" s="16" t="s">
        <v>50</v>
      </c>
      <c r="J979" s="17" t="n">
        <v>10957</v>
      </c>
      <c r="K979" s="18" t="s">
        <v>28</v>
      </c>
      <c r="L979" s="17" t="n">
        <v>10</v>
      </c>
      <c r="M979" s="17"/>
      <c r="N979" s="19"/>
      <c r="O979" s="20" t="n">
        <f aca="false">L979+(0.05*M979)+(N979/240)</f>
        <v>10</v>
      </c>
      <c r="P979" s="21" t="n">
        <v>109570</v>
      </c>
      <c r="Q979" s="21"/>
      <c r="R979" s="21"/>
      <c r="S979" s="22" t="n">
        <f aca="false">P979+(Q979*0.05)+(R979/240)</f>
        <v>109570</v>
      </c>
      <c r="T979" s="22" t="n">
        <f aca="false">J979*O979</f>
        <v>109570</v>
      </c>
      <c r="U979" s="22" t="n">
        <f aca="false">S979-T979</f>
        <v>0</v>
      </c>
      <c r="V979" s="23"/>
    </row>
    <row r="980" customFormat="false" ht="13.8" hidden="false" customHeight="false" outlineLevel="0" collapsed="false">
      <c r="A980" s="13" t="n">
        <v>979</v>
      </c>
      <c r="B980" s="12" t="s">
        <v>22</v>
      </c>
      <c r="C980" s="13" t="s">
        <v>23</v>
      </c>
      <c r="D980" s="12" t="n">
        <v>43</v>
      </c>
      <c r="E980" s="14" t="n">
        <v>1749</v>
      </c>
      <c r="F980" s="14" t="s">
        <v>40</v>
      </c>
      <c r="G980" s="15" t="s">
        <v>559</v>
      </c>
      <c r="H980" s="15" t="s">
        <v>26</v>
      </c>
      <c r="I980" s="16" t="s">
        <v>29</v>
      </c>
      <c r="J980" s="17" t="n">
        <v>3</v>
      </c>
      <c r="K980" s="18" t="s">
        <v>148</v>
      </c>
      <c r="L980" s="17" t="n">
        <v>50</v>
      </c>
      <c r="M980" s="17"/>
      <c r="N980" s="19"/>
      <c r="O980" s="20" t="n">
        <f aca="false">L980+(0.05*M980)+(N980/240)</f>
        <v>50</v>
      </c>
      <c r="P980" s="21" t="n">
        <v>150</v>
      </c>
      <c r="Q980" s="21"/>
      <c r="R980" s="21"/>
      <c r="S980" s="22" t="n">
        <f aca="false">P980+(Q980*0.05)+(R980/240)</f>
        <v>150</v>
      </c>
      <c r="T980" s="22" t="n">
        <f aca="false">J980*O980</f>
        <v>150</v>
      </c>
      <c r="U980" s="22" t="n">
        <f aca="false">S980-T980</f>
        <v>0</v>
      </c>
      <c r="V980" s="23"/>
    </row>
    <row r="981" customFormat="false" ht="13.8" hidden="false" customHeight="false" outlineLevel="0" collapsed="false">
      <c r="A981" s="13" t="n">
        <v>980</v>
      </c>
      <c r="B981" s="12" t="s">
        <v>22</v>
      </c>
      <c r="C981" s="13" t="s">
        <v>23</v>
      </c>
      <c r="D981" s="12" t="n">
        <v>43</v>
      </c>
      <c r="E981" s="14" t="n">
        <v>1749</v>
      </c>
      <c r="F981" s="14" t="s">
        <v>40</v>
      </c>
      <c r="G981" s="15" t="s">
        <v>555</v>
      </c>
      <c r="H981" s="15" t="s">
        <v>26</v>
      </c>
      <c r="I981" s="16" t="s">
        <v>29</v>
      </c>
      <c r="J981" s="17" t="n">
        <v>5</v>
      </c>
      <c r="K981" s="18" t="s">
        <v>148</v>
      </c>
      <c r="L981" s="17" t="n">
        <v>90</v>
      </c>
      <c r="M981" s="17"/>
      <c r="N981" s="19"/>
      <c r="O981" s="20" t="n">
        <f aca="false">L981+(0.05*M981)+(N981/240)</f>
        <v>90</v>
      </c>
      <c r="P981" s="21" t="n">
        <v>450</v>
      </c>
      <c r="Q981" s="21"/>
      <c r="R981" s="21"/>
      <c r="S981" s="22" t="n">
        <f aca="false">P981+(Q981*0.05)+(R981/240)</f>
        <v>450</v>
      </c>
      <c r="T981" s="22" t="n">
        <f aca="false">J981*O981</f>
        <v>450</v>
      </c>
      <c r="U981" s="22" t="n">
        <f aca="false">S981-T981</f>
        <v>0</v>
      </c>
      <c r="V981" s="23"/>
    </row>
    <row r="982" customFormat="false" ht="13.8" hidden="false" customHeight="false" outlineLevel="0" collapsed="false">
      <c r="A982" s="13" t="n">
        <v>981</v>
      </c>
      <c r="B982" s="12" t="s">
        <v>22</v>
      </c>
      <c r="C982" s="13" t="s">
        <v>23</v>
      </c>
      <c r="D982" s="12" t="n">
        <v>43</v>
      </c>
      <c r="E982" s="14" t="n">
        <v>1749</v>
      </c>
      <c r="F982" s="14" t="s">
        <v>40</v>
      </c>
      <c r="G982" s="15" t="s">
        <v>555</v>
      </c>
      <c r="H982" s="15" t="s">
        <v>26</v>
      </c>
      <c r="I982" s="16" t="s">
        <v>32</v>
      </c>
      <c r="J982" s="17" t="n">
        <v>1</v>
      </c>
      <c r="K982" s="18" t="s">
        <v>560</v>
      </c>
      <c r="L982" s="17" t="n">
        <v>60</v>
      </c>
      <c r="M982" s="17"/>
      <c r="N982" s="19"/>
      <c r="O982" s="20" t="n">
        <f aca="false">L982+(0.05*M982)+(N982/240)</f>
        <v>60</v>
      </c>
      <c r="P982" s="21" t="n">
        <v>60</v>
      </c>
      <c r="Q982" s="21"/>
      <c r="R982" s="21"/>
      <c r="S982" s="22" t="n">
        <f aca="false">P982+(Q982*0.05)+(R982/240)</f>
        <v>60</v>
      </c>
      <c r="T982" s="22" t="n">
        <f aca="false">J982*O982</f>
        <v>60</v>
      </c>
      <c r="U982" s="22" t="n">
        <f aca="false">S982-T982</f>
        <v>0</v>
      </c>
      <c r="V982" s="23"/>
    </row>
    <row r="983" customFormat="false" ht="13.8" hidden="false" customHeight="false" outlineLevel="0" collapsed="false">
      <c r="A983" s="13" t="n">
        <v>982</v>
      </c>
      <c r="B983" s="12" t="s">
        <v>22</v>
      </c>
      <c r="C983" s="13" t="s">
        <v>23</v>
      </c>
      <c r="D983" s="12" t="n">
        <v>43</v>
      </c>
      <c r="E983" s="14" t="n">
        <v>1749</v>
      </c>
      <c r="F983" s="14" t="s">
        <v>40</v>
      </c>
      <c r="G983" s="15" t="s">
        <v>561</v>
      </c>
      <c r="H983" s="15" t="s">
        <v>26</v>
      </c>
      <c r="I983" s="16" t="s">
        <v>27</v>
      </c>
      <c r="J983" s="17" t="n">
        <v>1650</v>
      </c>
      <c r="K983" s="18" t="s">
        <v>28</v>
      </c>
      <c r="L983" s="17"/>
      <c r="M983" s="17" t="n">
        <v>10</v>
      </c>
      <c r="N983" s="19"/>
      <c r="O983" s="20" t="n">
        <f aca="false">L983+(0.05*M983)+(N983/240)</f>
        <v>0.5</v>
      </c>
      <c r="P983" s="21" t="n">
        <v>825</v>
      </c>
      <c r="Q983" s="21"/>
      <c r="R983" s="21"/>
      <c r="S983" s="22" t="n">
        <f aca="false">P983+(Q983*0.05)+(R983/240)</f>
        <v>825</v>
      </c>
      <c r="T983" s="22" t="n">
        <f aca="false">J983*O983</f>
        <v>825</v>
      </c>
      <c r="U983" s="22" t="n">
        <f aca="false">S983-T983</f>
        <v>0</v>
      </c>
      <c r="V983" s="23"/>
    </row>
    <row r="984" customFormat="false" ht="13.8" hidden="false" customHeight="false" outlineLevel="0" collapsed="false">
      <c r="A984" s="13" t="n">
        <v>983</v>
      </c>
      <c r="B984" s="12" t="s">
        <v>22</v>
      </c>
      <c r="C984" s="13" t="s">
        <v>23</v>
      </c>
      <c r="D984" s="12" t="n">
        <v>43</v>
      </c>
      <c r="E984" s="14" t="n">
        <v>1749</v>
      </c>
      <c r="F984" s="14" t="s">
        <v>40</v>
      </c>
      <c r="G984" s="15" t="s">
        <v>561</v>
      </c>
      <c r="H984" s="15" t="s">
        <v>26</v>
      </c>
      <c r="I984" s="16" t="s">
        <v>29</v>
      </c>
      <c r="J984" s="17" t="n">
        <v>18795</v>
      </c>
      <c r="K984" s="18" t="s">
        <v>28</v>
      </c>
      <c r="L984" s="17"/>
      <c r="M984" s="17" t="n">
        <v>8</v>
      </c>
      <c r="N984" s="19"/>
      <c r="O984" s="20" t="n">
        <f aca="false">L984+(0.05*M984)+(N984/240)</f>
        <v>0.4</v>
      </c>
      <c r="P984" s="21" t="n">
        <v>7518</v>
      </c>
      <c r="Q984" s="21"/>
      <c r="R984" s="21"/>
      <c r="S984" s="22" t="n">
        <f aca="false">P984+(Q984*0.05)+(R984/240)</f>
        <v>7518</v>
      </c>
      <c r="T984" s="22" t="n">
        <f aca="false">J984*O984</f>
        <v>7518</v>
      </c>
      <c r="U984" s="22" t="n">
        <f aca="false">S984-T984</f>
        <v>0</v>
      </c>
      <c r="V984" s="23"/>
    </row>
    <row r="985" customFormat="false" ht="13.8" hidden="false" customHeight="false" outlineLevel="0" collapsed="false">
      <c r="A985" s="13" t="n">
        <v>984</v>
      </c>
      <c r="B985" s="12" t="s">
        <v>22</v>
      </c>
      <c r="C985" s="13" t="s">
        <v>23</v>
      </c>
      <c r="D985" s="12" t="n">
        <v>43</v>
      </c>
      <c r="E985" s="14" t="n">
        <v>1749</v>
      </c>
      <c r="F985" s="14" t="s">
        <v>40</v>
      </c>
      <c r="G985" s="15" t="s">
        <v>561</v>
      </c>
      <c r="H985" s="15" t="s">
        <v>26</v>
      </c>
      <c r="I985" s="16" t="s">
        <v>30</v>
      </c>
      <c r="J985" s="17" t="n">
        <v>202</v>
      </c>
      <c r="K985" s="18" t="s">
        <v>28</v>
      </c>
      <c r="L985" s="17"/>
      <c r="M985" s="17" t="n">
        <v>8</v>
      </c>
      <c r="N985" s="19"/>
      <c r="O985" s="20" t="n">
        <f aca="false">L985+(0.05*M985)+(N985/240)</f>
        <v>0.4</v>
      </c>
      <c r="P985" s="21" t="n">
        <v>80</v>
      </c>
      <c r="Q985" s="21" t="n">
        <v>16</v>
      </c>
      <c r="R985" s="21"/>
      <c r="S985" s="22" t="n">
        <f aca="false">P985+(Q985*0.05)+(R985/240)</f>
        <v>80.8</v>
      </c>
      <c r="T985" s="22" t="n">
        <f aca="false">J985*O985</f>
        <v>80.8</v>
      </c>
      <c r="U985" s="22" t="n">
        <f aca="false">S985-T985</f>
        <v>0</v>
      </c>
      <c r="V985" s="23"/>
    </row>
    <row r="986" customFormat="false" ht="13.8" hidden="false" customHeight="false" outlineLevel="0" collapsed="false">
      <c r="A986" s="13" t="n">
        <v>985</v>
      </c>
      <c r="B986" s="12" t="s">
        <v>22</v>
      </c>
      <c r="C986" s="13" t="s">
        <v>23</v>
      </c>
      <c r="D986" s="12" t="n">
        <v>43</v>
      </c>
      <c r="E986" s="14" t="n">
        <v>1749</v>
      </c>
      <c r="F986" s="14" t="s">
        <v>40</v>
      </c>
      <c r="G986" s="15" t="s">
        <v>561</v>
      </c>
      <c r="H986" s="15" t="s">
        <v>26</v>
      </c>
      <c r="I986" s="16" t="s">
        <v>32</v>
      </c>
      <c r="J986" s="17" t="n">
        <v>11359</v>
      </c>
      <c r="K986" s="18" t="s">
        <v>28</v>
      </c>
      <c r="L986" s="17"/>
      <c r="M986" s="17" t="n">
        <v>8</v>
      </c>
      <c r="N986" s="19"/>
      <c r="O986" s="20" t="n">
        <f aca="false">L986+(0.05*M986)+(N986/240)</f>
        <v>0.4</v>
      </c>
      <c r="P986" s="21" t="n">
        <v>4543</v>
      </c>
      <c r="Q986" s="21" t="n">
        <v>12</v>
      </c>
      <c r="R986" s="21"/>
      <c r="S986" s="22" t="n">
        <f aca="false">P986+(Q986*0.05)+(R986/240)</f>
        <v>4543.6</v>
      </c>
      <c r="T986" s="22" t="n">
        <f aca="false">J986*O986</f>
        <v>4543.6</v>
      </c>
      <c r="U986" s="22" t="n">
        <f aca="false">S986-T986</f>
        <v>0</v>
      </c>
      <c r="V986" s="23"/>
    </row>
    <row r="987" customFormat="false" ht="13.8" hidden="false" customHeight="false" outlineLevel="0" collapsed="false">
      <c r="A987" s="13" t="n">
        <v>986</v>
      </c>
      <c r="B987" s="12" t="s">
        <v>22</v>
      </c>
      <c r="C987" s="13" t="s">
        <v>23</v>
      </c>
      <c r="D987" s="12" t="n">
        <v>43</v>
      </c>
      <c r="E987" s="14" t="n">
        <v>1749</v>
      </c>
      <c r="F987" s="14" t="s">
        <v>40</v>
      </c>
      <c r="G987" s="15" t="s">
        <v>561</v>
      </c>
      <c r="H987" s="15" t="s">
        <v>26</v>
      </c>
      <c r="I987" s="16" t="s">
        <v>50</v>
      </c>
      <c r="J987" s="17" t="n">
        <v>358886</v>
      </c>
      <c r="K987" s="18" t="s">
        <v>28</v>
      </c>
      <c r="L987" s="17"/>
      <c r="M987" s="17" t="n">
        <v>7</v>
      </c>
      <c r="N987" s="19"/>
      <c r="O987" s="20" t="n">
        <f aca="false">L987+(0.05*M987)+(N987/240)</f>
        <v>0.35</v>
      </c>
      <c r="P987" s="21" t="n">
        <v>125610</v>
      </c>
      <c r="Q987" s="21" t="n">
        <v>2</v>
      </c>
      <c r="R987" s="21"/>
      <c r="S987" s="22" t="n">
        <f aca="false">P987+(Q987*0.05)+(R987/240)</f>
        <v>125610.1</v>
      </c>
      <c r="T987" s="22" t="n">
        <f aca="false">J987*O987</f>
        <v>125610.1</v>
      </c>
      <c r="U987" s="22" t="n">
        <f aca="false">S987-T987</f>
        <v>0</v>
      </c>
      <c r="V987" s="23"/>
    </row>
    <row r="988" customFormat="false" ht="13.8" hidden="false" customHeight="false" outlineLevel="0" collapsed="false">
      <c r="A988" s="13" t="n">
        <v>987</v>
      </c>
      <c r="B988" s="12" t="s">
        <v>22</v>
      </c>
      <c r="C988" s="13" t="s">
        <v>23</v>
      </c>
      <c r="D988" s="12" t="n">
        <v>43</v>
      </c>
      <c r="E988" s="14" t="n">
        <v>1749</v>
      </c>
      <c r="F988" s="14" t="s">
        <v>40</v>
      </c>
      <c r="G988" s="15" t="s">
        <v>562</v>
      </c>
      <c r="H988" s="15" t="s">
        <v>26</v>
      </c>
      <c r="I988" s="16" t="s">
        <v>50</v>
      </c>
      <c r="J988" s="17" t="n">
        <v>1</v>
      </c>
      <c r="K988" s="18" t="s">
        <v>46</v>
      </c>
      <c r="L988" s="17" t="n">
        <v>15</v>
      </c>
      <c r="M988" s="17"/>
      <c r="N988" s="19"/>
      <c r="O988" s="20" t="n">
        <f aca="false">L988+(0.05*M988)+(N988/240)</f>
        <v>15</v>
      </c>
      <c r="P988" s="21" t="n">
        <v>15</v>
      </c>
      <c r="Q988" s="21"/>
      <c r="R988" s="21"/>
      <c r="S988" s="22" t="n">
        <f aca="false">P988+(Q988*0.05)+(R988/240)</f>
        <v>15</v>
      </c>
      <c r="T988" s="22" t="n">
        <f aca="false">J988*O988</f>
        <v>15</v>
      </c>
      <c r="U988" s="22" t="n">
        <f aca="false">S988-T988</f>
        <v>0</v>
      </c>
      <c r="V988" s="23"/>
    </row>
    <row r="989" customFormat="false" ht="13.8" hidden="false" customHeight="false" outlineLevel="0" collapsed="false">
      <c r="A989" s="13" t="n">
        <v>988</v>
      </c>
      <c r="B989" s="12" t="s">
        <v>22</v>
      </c>
      <c r="C989" s="13" t="s">
        <v>23</v>
      </c>
      <c r="D989" s="12" t="n">
        <v>43</v>
      </c>
      <c r="E989" s="14" t="n">
        <v>1749</v>
      </c>
      <c r="F989" s="14" t="s">
        <v>40</v>
      </c>
      <c r="G989" s="15" t="s">
        <v>563</v>
      </c>
      <c r="H989" s="15" t="s">
        <v>26</v>
      </c>
      <c r="I989" s="16" t="s">
        <v>43</v>
      </c>
      <c r="J989" s="17" t="n">
        <v>10166.5</v>
      </c>
      <c r="K989" s="18" t="s">
        <v>564</v>
      </c>
      <c r="L989" s="17" t="n">
        <v>6</v>
      </c>
      <c r="M989" s="17"/>
      <c r="N989" s="19"/>
      <c r="O989" s="20" t="n">
        <f aca="false">L989+(0.05*M989)+(N989/240)</f>
        <v>6</v>
      </c>
      <c r="P989" s="21" t="n">
        <v>60999</v>
      </c>
      <c r="Q989" s="21"/>
      <c r="R989" s="21"/>
      <c r="S989" s="22" t="n">
        <f aca="false">P989+(Q989*0.05)+(R989/240)</f>
        <v>60999</v>
      </c>
      <c r="T989" s="22" t="n">
        <f aca="false">J989*O989</f>
        <v>60999</v>
      </c>
      <c r="U989" s="22" t="n">
        <f aca="false">S989-T989</f>
        <v>0</v>
      </c>
      <c r="V989" s="23"/>
    </row>
    <row r="990" customFormat="false" ht="13.8" hidden="false" customHeight="false" outlineLevel="0" collapsed="false">
      <c r="A990" s="13" t="n">
        <v>989</v>
      </c>
      <c r="B990" s="12" t="s">
        <v>22</v>
      </c>
      <c r="C990" s="13" t="s">
        <v>23</v>
      </c>
      <c r="D990" s="12" t="n">
        <v>43</v>
      </c>
      <c r="E990" s="14" t="n">
        <v>1749</v>
      </c>
      <c r="F990" s="14" t="s">
        <v>40</v>
      </c>
      <c r="G990" s="15" t="s">
        <v>565</v>
      </c>
      <c r="H990" s="15" t="s">
        <v>26</v>
      </c>
      <c r="I990" s="16" t="s">
        <v>29</v>
      </c>
      <c r="J990" s="17" t="n">
        <v>1</v>
      </c>
      <c r="K990" s="18" t="s">
        <v>46</v>
      </c>
      <c r="L990" s="17" t="n">
        <v>65</v>
      </c>
      <c r="M990" s="17"/>
      <c r="N990" s="19"/>
      <c r="O990" s="20" t="n">
        <f aca="false">L990+(0.05*M990)+(N990/240)</f>
        <v>65</v>
      </c>
      <c r="P990" s="21" t="n">
        <v>65</v>
      </c>
      <c r="Q990" s="21"/>
      <c r="R990" s="21"/>
      <c r="S990" s="22" t="n">
        <f aca="false">P990+(Q990*0.05)+(R990/240)</f>
        <v>65</v>
      </c>
      <c r="T990" s="22" t="n">
        <f aca="false">J990*O990</f>
        <v>65</v>
      </c>
      <c r="U990" s="22" t="n">
        <f aca="false">S990-T990</f>
        <v>0</v>
      </c>
      <c r="V990" s="23"/>
    </row>
    <row r="991" customFormat="false" ht="13.8" hidden="false" customHeight="false" outlineLevel="0" collapsed="false">
      <c r="A991" s="13" t="n">
        <v>990</v>
      </c>
      <c r="B991" s="12" t="s">
        <v>22</v>
      </c>
      <c r="C991" s="13" t="s">
        <v>23</v>
      </c>
      <c r="D991" s="12" t="n">
        <v>44</v>
      </c>
      <c r="E991" s="14" t="n">
        <v>1749</v>
      </c>
      <c r="F991" s="14" t="s">
        <v>24</v>
      </c>
      <c r="G991" s="15" t="s">
        <v>566</v>
      </c>
      <c r="H991" s="15" t="s">
        <v>26</v>
      </c>
      <c r="I991" s="16" t="s">
        <v>29</v>
      </c>
      <c r="J991" s="17" t="n">
        <v>2</v>
      </c>
      <c r="K991" s="18" t="s">
        <v>248</v>
      </c>
      <c r="L991" s="17" t="n">
        <v>3</v>
      </c>
      <c r="M991" s="17"/>
      <c r="N991" s="19"/>
      <c r="O991" s="20" t="n">
        <f aca="false">L991+(0.05*M991)+(N991/240)</f>
        <v>3</v>
      </c>
      <c r="P991" s="21" t="n">
        <v>6</v>
      </c>
      <c r="Q991" s="21"/>
      <c r="R991" s="21"/>
      <c r="S991" s="22" t="n">
        <f aca="false">P991+(Q991*0.05)+(R991/240)</f>
        <v>6</v>
      </c>
      <c r="T991" s="22" t="n">
        <f aca="false">J991*O991</f>
        <v>6</v>
      </c>
      <c r="U991" s="22" t="n">
        <f aca="false">S991-T991</f>
        <v>0</v>
      </c>
      <c r="V991" s="23"/>
    </row>
    <row r="992" customFormat="false" ht="13.8" hidden="false" customHeight="false" outlineLevel="0" collapsed="false">
      <c r="A992" s="13" t="n">
        <v>991</v>
      </c>
      <c r="B992" s="12" t="s">
        <v>22</v>
      </c>
      <c r="C992" s="13" t="s">
        <v>23</v>
      </c>
      <c r="D992" s="12" t="n">
        <v>44</v>
      </c>
      <c r="E992" s="14" t="n">
        <v>1749</v>
      </c>
      <c r="F992" s="14" t="s">
        <v>24</v>
      </c>
      <c r="G992" s="15" t="s">
        <v>567</v>
      </c>
      <c r="H992" s="15" t="s">
        <v>26</v>
      </c>
      <c r="I992" s="16" t="s">
        <v>29</v>
      </c>
      <c r="J992" s="17" t="n">
        <v>2</v>
      </c>
      <c r="K992" s="18" t="s">
        <v>35</v>
      </c>
      <c r="L992" s="17" t="n">
        <v>6</v>
      </c>
      <c r="M992" s="17"/>
      <c r="N992" s="19"/>
      <c r="O992" s="20" t="n">
        <f aca="false">L992+(0.05*M992)+(N992/240)</f>
        <v>6</v>
      </c>
      <c r="P992" s="21" t="n">
        <v>12</v>
      </c>
      <c r="Q992" s="21"/>
      <c r="R992" s="21"/>
      <c r="S992" s="22" t="n">
        <f aca="false">P992+(Q992*0.05)+(R992/240)</f>
        <v>12</v>
      </c>
      <c r="T992" s="22" t="n">
        <f aca="false">J992*O992</f>
        <v>12</v>
      </c>
      <c r="U992" s="22" t="n">
        <f aca="false">S992-T992</f>
        <v>0</v>
      </c>
      <c r="V992" s="23"/>
    </row>
    <row r="993" customFormat="false" ht="13.8" hidden="false" customHeight="false" outlineLevel="0" collapsed="false">
      <c r="A993" s="13" t="n">
        <v>992</v>
      </c>
      <c r="B993" s="12" t="s">
        <v>22</v>
      </c>
      <c r="C993" s="13" t="s">
        <v>23</v>
      </c>
      <c r="D993" s="12" t="n">
        <v>44</v>
      </c>
      <c r="E993" s="14" t="n">
        <v>1749</v>
      </c>
      <c r="F993" s="14" t="s">
        <v>24</v>
      </c>
      <c r="G993" s="15" t="s">
        <v>568</v>
      </c>
      <c r="H993" s="15" t="s">
        <v>26</v>
      </c>
      <c r="I993" s="16" t="s">
        <v>30</v>
      </c>
      <c r="J993" s="17" t="n">
        <v>1</v>
      </c>
      <c r="K993" s="18" t="s">
        <v>46</v>
      </c>
      <c r="L993" s="17" t="n">
        <v>30</v>
      </c>
      <c r="M993" s="17"/>
      <c r="N993" s="19"/>
      <c r="O993" s="20" t="n">
        <f aca="false">L993+(0.05*M993)+(N993/240)</f>
        <v>30</v>
      </c>
      <c r="P993" s="21" t="n">
        <v>30</v>
      </c>
      <c r="Q993" s="21"/>
      <c r="R993" s="21"/>
      <c r="S993" s="22" t="n">
        <f aca="false">P993+(Q993*0.05)+(R993/240)</f>
        <v>30</v>
      </c>
      <c r="T993" s="22" t="n">
        <f aca="false">J993*O993</f>
        <v>30</v>
      </c>
      <c r="U993" s="22" t="n">
        <f aca="false">S993-T993</f>
        <v>0</v>
      </c>
      <c r="V993" s="23"/>
    </row>
    <row r="994" customFormat="false" ht="13.8" hidden="false" customHeight="false" outlineLevel="0" collapsed="false">
      <c r="A994" s="13" t="n">
        <v>993</v>
      </c>
      <c r="B994" s="12" t="s">
        <v>22</v>
      </c>
      <c r="C994" s="13" t="s">
        <v>23</v>
      </c>
      <c r="D994" s="12" t="n">
        <v>44</v>
      </c>
      <c r="E994" s="14" t="n">
        <v>1749</v>
      </c>
      <c r="F994" s="14" t="s">
        <v>24</v>
      </c>
      <c r="G994" s="15" t="s">
        <v>569</v>
      </c>
      <c r="H994" s="15" t="s">
        <v>26</v>
      </c>
      <c r="I994" s="16" t="s">
        <v>30</v>
      </c>
      <c r="J994" s="17" t="n">
        <v>7</v>
      </c>
      <c r="K994" s="18" t="s">
        <v>110</v>
      </c>
      <c r="L994" s="17" t="n">
        <v>3</v>
      </c>
      <c r="M994" s="17" t="n">
        <v>10</v>
      </c>
      <c r="N994" s="19"/>
      <c r="O994" s="20" t="n">
        <f aca="false">L994+(0.05*M994)+(N994/240)</f>
        <v>3.5</v>
      </c>
      <c r="P994" s="21" t="n">
        <v>24</v>
      </c>
      <c r="Q994" s="21" t="n">
        <v>10</v>
      </c>
      <c r="R994" s="21"/>
      <c r="S994" s="22" t="n">
        <f aca="false">P994+(Q994*0.05)+(R994/240)</f>
        <v>24.5</v>
      </c>
      <c r="T994" s="22" t="n">
        <f aca="false">J994*O994</f>
        <v>24.5</v>
      </c>
      <c r="U994" s="22" t="n">
        <f aca="false">S994-T994</f>
        <v>0</v>
      </c>
      <c r="V994" s="23"/>
    </row>
    <row r="995" customFormat="false" ht="13.8" hidden="false" customHeight="false" outlineLevel="0" collapsed="false">
      <c r="A995" s="13" t="n">
        <v>994</v>
      </c>
      <c r="B995" s="12" t="s">
        <v>22</v>
      </c>
      <c r="C995" s="13" t="s">
        <v>23</v>
      </c>
      <c r="D995" s="12" t="n">
        <v>44</v>
      </c>
      <c r="E995" s="14" t="n">
        <v>1749</v>
      </c>
      <c r="F995" s="14" t="s">
        <v>24</v>
      </c>
      <c r="G995" s="15" t="s">
        <v>569</v>
      </c>
      <c r="H995" s="15" t="s">
        <v>26</v>
      </c>
      <c r="I995" s="16" t="s">
        <v>32</v>
      </c>
      <c r="J995" s="17" t="n">
        <v>144</v>
      </c>
      <c r="K995" s="18" t="s">
        <v>110</v>
      </c>
      <c r="L995" s="17" t="n">
        <v>3</v>
      </c>
      <c r="M995" s="17" t="n">
        <v>10</v>
      </c>
      <c r="N995" s="19"/>
      <c r="O995" s="20" t="n">
        <f aca="false">L995+(0.05*M995)+(N995/240)</f>
        <v>3.5</v>
      </c>
      <c r="P995" s="21" t="n">
        <v>504</v>
      </c>
      <c r="Q995" s="21"/>
      <c r="R995" s="21"/>
      <c r="S995" s="22" t="n">
        <f aca="false">P995+(Q995*0.05)+(R995/240)</f>
        <v>504</v>
      </c>
      <c r="T995" s="22" t="n">
        <f aca="false">J995*O995</f>
        <v>504</v>
      </c>
      <c r="U995" s="22" t="n">
        <f aca="false">S995-T995</f>
        <v>0</v>
      </c>
      <c r="V995" s="23"/>
    </row>
    <row r="996" customFormat="false" ht="13.8" hidden="false" customHeight="false" outlineLevel="0" collapsed="false">
      <c r="A996" s="13" t="n">
        <v>995</v>
      </c>
      <c r="B996" s="12" t="s">
        <v>22</v>
      </c>
      <c r="C996" s="13" t="s">
        <v>23</v>
      </c>
      <c r="D996" s="12" t="n">
        <v>44</v>
      </c>
      <c r="E996" s="14" t="n">
        <v>1749</v>
      </c>
      <c r="F996" s="14" t="s">
        <v>40</v>
      </c>
      <c r="G996" s="15" t="s">
        <v>566</v>
      </c>
      <c r="H996" s="15" t="s">
        <v>26</v>
      </c>
      <c r="I996" s="16" t="s">
        <v>27</v>
      </c>
      <c r="J996" s="17" t="n">
        <v>60</v>
      </c>
      <c r="K996" s="18" t="s">
        <v>28</v>
      </c>
      <c r="L996" s="17" t="n">
        <v>3</v>
      </c>
      <c r="M996" s="17" t="n">
        <v>10</v>
      </c>
      <c r="N996" s="19"/>
      <c r="O996" s="20" t="n">
        <f aca="false">L996+(0.05*M996)+(N996/240)</f>
        <v>3.5</v>
      </c>
      <c r="P996" s="21" t="n">
        <v>210</v>
      </c>
      <c r="Q996" s="21"/>
      <c r="R996" s="21"/>
      <c r="S996" s="22" t="n">
        <f aca="false">P996+(Q996*0.05)+(R996/240)</f>
        <v>210</v>
      </c>
      <c r="T996" s="22" t="n">
        <f aca="false">J996*O996</f>
        <v>210</v>
      </c>
      <c r="U996" s="22" t="n">
        <f aca="false">S996-T996</f>
        <v>0</v>
      </c>
      <c r="V996" s="23"/>
    </row>
    <row r="997" customFormat="false" ht="13.8" hidden="false" customHeight="false" outlineLevel="0" collapsed="false">
      <c r="A997" s="13" t="n">
        <v>996</v>
      </c>
      <c r="B997" s="12" t="s">
        <v>22</v>
      </c>
      <c r="C997" s="13" t="s">
        <v>23</v>
      </c>
      <c r="D997" s="12" t="n">
        <v>44</v>
      </c>
      <c r="E997" s="14" t="n">
        <v>1749</v>
      </c>
      <c r="F997" s="14" t="s">
        <v>40</v>
      </c>
      <c r="G997" s="15" t="s">
        <v>566</v>
      </c>
      <c r="H997" s="15" t="s">
        <v>26</v>
      </c>
      <c r="I997" s="16" t="s">
        <v>29</v>
      </c>
      <c r="J997" s="17" t="n">
        <v>3268</v>
      </c>
      <c r="K997" s="18" t="s">
        <v>28</v>
      </c>
      <c r="L997" s="17" t="n">
        <v>4</v>
      </c>
      <c r="M997" s="17"/>
      <c r="N997" s="19"/>
      <c r="O997" s="20" t="n">
        <f aca="false">L997+(0.05*M997)+(N997/240)</f>
        <v>4</v>
      </c>
      <c r="P997" s="21" t="n">
        <v>13072</v>
      </c>
      <c r="Q997" s="21"/>
      <c r="R997" s="21"/>
      <c r="S997" s="22" t="n">
        <f aca="false">P997+(Q997*0.05)+(R997/240)</f>
        <v>13072</v>
      </c>
      <c r="T997" s="22" t="n">
        <f aca="false">J997*O997</f>
        <v>13072</v>
      </c>
      <c r="U997" s="22" t="n">
        <f aca="false">S997-T997</f>
        <v>0</v>
      </c>
      <c r="V997" s="23"/>
    </row>
    <row r="998" customFormat="false" ht="13.8" hidden="false" customHeight="false" outlineLevel="0" collapsed="false">
      <c r="A998" s="13" t="n">
        <v>997</v>
      </c>
      <c r="B998" s="12" t="s">
        <v>22</v>
      </c>
      <c r="C998" s="13" t="s">
        <v>23</v>
      </c>
      <c r="D998" s="12" t="n">
        <v>44</v>
      </c>
      <c r="E998" s="14" t="n">
        <v>1749</v>
      </c>
      <c r="F998" s="14" t="s">
        <v>40</v>
      </c>
      <c r="G998" s="15" t="s">
        <v>566</v>
      </c>
      <c r="H998" s="15" t="s">
        <v>26</v>
      </c>
      <c r="I998" s="16" t="s">
        <v>30</v>
      </c>
      <c r="J998" s="17" t="n">
        <v>148</v>
      </c>
      <c r="K998" s="18" t="s">
        <v>28</v>
      </c>
      <c r="L998" s="17" t="n">
        <v>4</v>
      </c>
      <c r="M998" s="17"/>
      <c r="N998" s="19"/>
      <c r="O998" s="20" t="n">
        <f aca="false">L998+(0.05*M998)+(N998/240)</f>
        <v>4</v>
      </c>
      <c r="P998" s="21" t="n">
        <v>592</v>
      </c>
      <c r="Q998" s="21"/>
      <c r="R998" s="21"/>
      <c r="S998" s="22" t="n">
        <f aca="false">P998+(Q998*0.05)+(R998/240)</f>
        <v>592</v>
      </c>
      <c r="T998" s="22" t="n">
        <f aca="false">J998*O998</f>
        <v>592</v>
      </c>
      <c r="U998" s="22" t="n">
        <f aca="false">S998-T998</f>
        <v>0</v>
      </c>
      <c r="V998" s="23"/>
    </row>
    <row r="999" customFormat="false" ht="13.8" hidden="false" customHeight="false" outlineLevel="0" collapsed="false">
      <c r="A999" s="13" t="n">
        <v>998</v>
      </c>
      <c r="B999" s="12" t="s">
        <v>22</v>
      </c>
      <c r="C999" s="13" t="s">
        <v>23</v>
      </c>
      <c r="D999" s="12" t="n">
        <v>44</v>
      </c>
      <c r="E999" s="14" t="n">
        <v>1749</v>
      </c>
      <c r="F999" s="14" t="s">
        <v>40</v>
      </c>
      <c r="G999" s="15" t="s">
        <v>566</v>
      </c>
      <c r="H999" s="15" t="s">
        <v>26</v>
      </c>
      <c r="I999" s="16" t="s">
        <v>50</v>
      </c>
      <c r="J999" s="17" t="n">
        <v>165</v>
      </c>
      <c r="K999" s="18" t="s">
        <v>28</v>
      </c>
      <c r="L999" s="17" t="n">
        <v>3</v>
      </c>
      <c r="M999" s="17" t="n">
        <v>10</v>
      </c>
      <c r="N999" s="19"/>
      <c r="O999" s="20" t="n">
        <f aca="false">L999+(0.05*M999)+(N999/240)</f>
        <v>3.5</v>
      </c>
      <c r="P999" s="21" t="n">
        <v>577</v>
      </c>
      <c r="Q999" s="21" t="n">
        <v>10</v>
      </c>
      <c r="R999" s="21"/>
      <c r="S999" s="22" t="n">
        <f aca="false">P999+(Q999*0.05)+(R999/240)</f>
        <v>577.5</v>
      </c>
      <c r="T999" s="22" t="n">
        <f aca="false">J999*O999</f>
        <v>577.5</v>
      </c>
      <c r="U999" s="22" t="n">
        <f aca="false">S999-T999</f>
        <v>0</v>
      </c>
      <c r="V999" s="23"/>
    </row>
    <row r="1000" customFormat="false" ht="13.8" hidden="false" customHeight="false" outlineLevel="0" collapsed="false">
      <c r="A1000" s="13" t="n">
        <v>999</v>
      </c>
      <c r="B1000" s="12" t="s">
        <v>22</v>
      </c>
      <c r="C1000" s="13" t="s">
        <v>23</v>
      </c>
      <c r="D1000" s="12" t="n">
        <v>44</v>
      </c>
      <c r="E1000" s="14" t="n">
        <v>1749</v>
      </c>
      <c r="F1000" s="14" t="s">
        <v>40</v>
      </c>
      <c r="G1000" s="15" t="s">
        <v>570</v>
      </c>
      <c r="H1000" s="15" t="s">
        <v>26</v>
      </c>
      <c r="I1000" s="16" t="s">
        <v>68</v>
      </c>
      <c r="J1000" s="17" t="n">
        <v>50</v>
      </c>
      <c r="K1000" s="18" t="s">
        <v>28</v>
      </c>
      <c r="L1000" s="17" t="n">
        <v>4</v>
      </c>
      <c r="M1000" s="17"/>
      <c r="N1000" s="19"/>
      <c r="O1000" s="20" t="n">
        <f aca="false">L1000+(0.05*M1000)+(N1000/240)</f>
        <v>4</v>
      </c>
      <c r="P1000" s="21" t="n">
        <v>200</v>
      </c>
      <c r="Q1000" s="21"/>
      <c r="R1000" s="21"/>
      <c r="S1000" s="22" t="n">
        <f aca="false">P1000+(Q1000*0.05)+(R1000/240)</f>
        <v>200</v>
      </c>
      <c r="T1000" s="22" t="n">
        <f aca="false">J1000*O1000</f>
        <v>200</v>
      </c>
      <c r="U1000" s="22" t="n">
        <f aca="false">S1000-T1000</f>
        <v>0</v>
      </c>
      <c r="V1000" s="23"/>
    </row>
    <row r="1001" customFormat="false" ht="13.8" hidden="false" customHeight="false" outlineLevel="0" collapsed="false">
      <c r="A1001" s="13" t="n">
        <v>1000</v>
      </c>
      <c r="B1001" s="12" t="s">
        <v>22</v>
      </c>
      <c r="C1001" s="13" t="s">
        <v>23</v>
      </c>
      <c r="D1001" s="12" t="n">
        <v>44</v>
      </c>
      <c r="E1001" s="14" t="n">
        <v>1749</v>
      </c>
      <c r="F1001" s="14" t="s">
        <v>40</v>
      </c>
      <c r="G1001" s="15" t="s">
        <v>570</v>
      </c>
      <c r="H1001" s="15" t="s">
        <v>26</v>
      </c>
      <c r="I1001" s="16" t="s">
        <v>29</v>
      </c>
      <c r="J1001" s="17" t="n">
        <v>10275</v>
      </c>
      <c r="K1001" s="18" t="s">
        <v>28</v>
      </c>
      <c r="L1001" s="17" t="n">
        <v>6</v>
      </c>
      <c r="M1001" s="17"/>
      <c r="N1001" s="19"/>
      <c r="O1001" s="20" t="n">
        <f aca="false">L1001+(0.05*M1001)+(N1001/240)</f>
        <v>6</v>
      </c>
      <c r="P1001" s="21" t="n">
        <v>61650</v>
      </c>
      <c r="Q1001" s="21"/>
      <c r="R1001" s="21"/>
      <c r="S1001" s="22" t="n">
        <f aca="false">P1001+(Q1001*0.05)+(R1001/240)</f>
        <v>61650</v>
      </c>
      <c r="T1001" s="22" t="n">
        <f aca="false">J1001*O1001</f>
        <v>61650</v>
      </c>
      <c r="U1001" s="22" t="n">
        <f aca="false">S1001-T1001</f>
        <v>0</v>
      </c>
      <c r="V1001" s="23"/>
    </row>
    <row r="1002" customFormat="false" ht="13.8" hidden="false" customHeight="false" outlineLevel="0" collapsed="false">
      <c r="A1002" s="13" t="n">
        <v>1001</v>
      </c>
      <c r="B1002" s="12" t="s">
        <v>22</v>
      </c>
      <c r="C1002" s="13" t="s">
        <v>23</v>
      </c>
      <c r="D1002" s="12" t="n">
        <v>44</v>
      </c>
      <c r="E1002" s="14" t="n">
        <v>1749</v>
      </c>
      <c r="F1002" s="14" t="s">
        <v>40</v>
      </c>
      <c r="G1002" s="15" t="s">
        <v>570</v>
      </c>
      <c r="H1002" s="15" t="s">
        <v>26</v>
      </c>
      <c r="I1002" s="16" t="s">
        <v>32</v>
      </c>
      <c r="J1002" s="17" t="n">
        <v>8040</v>
      </c>
      <c r="K1002" s="18" t="s">
        <v>28</v>
      </c>
      <c r="L1002" s="17" t="n">
        <v>6</v>
      </c>
      <c r="M1002" s="17"/>
      <c r="N1002" s="19"/>
      <c r="O1002" s="20" t="n">
        <f aca="false">L1002+(0.05*M1002)+(N1002/240)</f>
        <v>6</v>
      </c>
      <c r="P1002" s="21" t="n">
        <v>48240</v>
      </c>
      <c r="Q1002" s="21"/>
      <c r="R1002" s="21"/>
      <c r="S1002" s="22" t="n">
        <f aca="false">P1002+(Q1002*0.05)+(R1002/240)</f>
        <v>48240</v>
      </c>
      <c r="T1002" s="22" t="n">
        <f aca="false">J1002*O1002</f>
        <v>48240</v>
      </c>
      <c r="U1002" s="22" t="n">
        <f aca="false">S1002-T1002</f>
        <v>0</v>
      </c>
      <c r="V1002" s="23"/>
    </row>
    <row r="1003" customFormat="false" ht="13.8" hidden="false" customHeight="false" outlineLevel="0" collapsed="false">
      <c r="A1003" s="13" t="n">
        <v>1002</v>
      </c>
      <c r="B1003" s="12" t="s">
        <v>22</v>
      </c>
      <c r="C1003" s="13" t="s">
        <v>23</v>
      </c>
      <c r="D1003" s="12" t="n">
        <v>44</v>
      </c>
      <c r="E1003" s="14" t="n">
        <v>1749</v>
      </c>
      <c r="F1003" s="14" t="s">
        <v>40</v>
      </c>
      <c r="G1003" s="15" t="s">
        <v>571</v>
      </c>
      <c r="H1003" s="15" t="s">
        <v>26</v>
      </c>
      <c r="I1003" s="16" t="s">
        <v>186</v>
      </c>
      <c r="J1003" s="17" t="n">
        <v>85</v>
      </c>
      <c r="K1003" s="18" t="s">
        <v>248</v>
      </c>
      <c r="L1003" s="17" t="n">
        <v>5</v>
      </c>
      <c r="M1003" s="17" t="n">
        <v>10</v>
      </c>
      <c r="N1003" s="19"/>
      <c r="O1003" s="20" t="n">
        <f aca="false">L1003+(0.05*M1003)+(N1003/240)</f>
        <v>5.5</v>
      </c>
      <c r="P1003" s="21" t="n">
        <v>467</v>
      </c>
      <c r="Q1003" s="21" t="n">
        <v>10</v>
      </c>
      <c r="R1003" s="21"/>
      <c r="S1003" s="22" t="n">
        <f aca="false">P1003+(Q1003*0.05)+(R1003/240)</f>
        <v>467.5</v>
      </c>
      <c r="T1003" s="22" t="n">
        <f aca="false">J1003*O1003</f>
        <v>467.5</v>
      </c>
      <c r="U1003" s="22" t="n">
        <f aca="false">S1003-T1003</f>
        <v>0</v>
      </c>
      <c r="V1003" s="23"/>
    </row>
    <row r="1004" customFormat="false" ht="13.8" hidden="false" customHeight="false" outlineLevel="0" collapsed="false">
      <c r="A1004" s="13" t="n">
        <v>1003</v>
      </c>
      <c r="B1004" s="12" t="s">
        <v>22</v>
      </c>
      <c r="C1004" s="13" t="s">
        <v>23</v>
      </c>
      <c r="D1004" s="12" t="n">
        <v>44</v>
      </c>
      <c r="E1004" s="14" t="n">
        <v>1749</v>
      </c>
      <c r="F1004" s="14" t="s">
        <v>40</v>
      </c>
      <c r="G1004" s="15" t="s">
        <v>571</v>
      </c>
      <c r="H1004" s="15" t="s">
        <v>26</v>
      </c>
      <c r="I1004" s="16" t="s">
        <v>186</v>
      </c>
      <c r="J1004" s="17" t="n">
        <v>68</v>
      </c>
      <c r="K1004" s="18" t="s">
        <v>28</v>
      </c>
      <c r="L1004" s="17" t="n">
        <v>7</v>
      </c>
      <c r="M1004" s="17"/>
      <c r="N1004" s="19"/>
      <c r="O1004" s="20" t="n">
        <f aca="false">L1004+(0.05*M1004)+(N1004/240)</f>
        <v>7</v>
      </c>
      <c r="P1004" s="21" t="n">
        <v>476</v>
      </c>
      <c r="Q1004" s="21"/>
      <c r="R1004" s="21"/>
      <c r="S1004" s="22" t="n">
        <f aca="false">P1004+(Q1004*0.05)+(R1004/240)</f>
        <v>476</v>
      </c>
      <c r="T1004" s="22" t="n">
        <f aca="false">J1004*O1004</f>
        <v>476</v>
      </c>
      <c r="U1004" s="22" t="n">
        <f aca="false">S1004-T1004</f>
        <v>0</v>
      </c>
      <c r="V1004" s="23"/>
    </row>
    <row r="1005" customFormat="false" ht="13.8" hidden="false" customHeight="false" outlineLevel="0" collapsed="false">
      <c r="A1005" s="13" t="n">
        <v>1004</v>
      </c>
      <c r="B1005" s="12" t="s">
        <v>22</v>
      </c>
      <c r="C1005" s="13" t="s">
        <v>23</v>
      </c>
      <c r="D1005" s="12" t="n">
        <v>44</v>
      </c>
      <c r="E1005" s="14" t="n">
        <v>1749</v>
      </c>
      <c r="F1005" s="14" t="s">
        <v>40</v>
      </c>
      <c r="G1005" s="15" t="s">
        <v>567</v>
      </c>
      <c r="H1005" s="15" t="s">
        <v>26</v>
      </c>
      <c r="I1005" s="16" t="s">
        <v>29</v>
      </c>
      <c r="J1005" s="17" t="n">
        <v>2</v>
      </c>
      <c r="K1005" s="18" t="s">
        <v>35</v>
      </c>
      <c r="L1005" s="17" t="n">
        <v>6</v>
      </c>
      <c r="M1005" s="17"/>
      <c r="N1005" s="19"/>
      <c r="O1005" s="20" t="n">
        <f aca="false">L1005+(0.05*M1005)+(N1005/240)</f>
        <v>6</v>
      </c>
      <c r="P1005" s="21" t="n">
        <v>12</v>
      </c>
      <c r="Q1005" s="21"/>
      <c r="R1005" s="21"/>
      <c r="S1005" s="22" t="n">
        <f aca="false">P1005+(Q1005*0.05)+(R1005/240)</f>
        <v>12</v>
      </c>
      <c r="T1005" s="22" t="n">
        <f aca="false">J1005*O1005</f>
        <v>12</v>
      </c>
      <c r="U1005" s="22" t="n">
        <f aca="false">S1005-T1005</f>
        <v>0</v>
      </c>
      <c r="V1005" s="23"/>
    </row>
    <row r="1006" customFormat="false" ht="13.8" hidden="false" customHeight="false" outlineLevel="0" collapsed="false">
      <c r="A1006" s="13" t="n">
        <v>1005</v>
      </c>
      <c r="B1006" s="12" t="s">
        <v>22</v>
      </c>
      <c r="C1006" s="13" t="s">
        <v>23</v>
      </c>
      <c r="D1006" s="12" t="n">
        <v>44</v>
      </c>
      <c r="E1006" s="14" t="n">
        <v>1749</v>
      </c>
      <c r="F1006" s="14" t="s">
        <v>40</v>
      </c>
      <c r="G1006" s="15" t="s">
        <v>572</v>
      </c>
      <c r="H1006" s="15" t="s">
        <v>26</v>
      </c>
      <c r="I1006" s="16" t="s">
        <v>43</v>
      </c>
      <c r="J1006" s="17" t="n">
        <v>1</v>
      </c>
      <c r="K1006" s="18" t="s">
        <v>46</v>
      </c>
      <c r="L1006" s="17" t="n">
        <v>1170</v>
      </c>
      <c r="M1006" s="17" t="n">
        <v>15</v>
      </c>
      <c r="N1006" s="19"/>
      <c r="O1006" s="20" t="n">
        <f aca="false">L1006+(0.05*M1006)+(N1006/240)</f>
        <v>1170.75</v>
      </c>
      <c r="P1006" s="21" t="n">
        <v>1170</v>
      </c>
      <c r="Q1006" s="21" t="n">
        <v>15</v>
      </c>
      <c r="R1006" s="21"/>
      <c r="S1006" s="22" t="n">
        <f aca="false">P1006+(Q1006*0.05)+(R1006/240)</f>
        <v>1170.75</v>
      </c>
      <c r="T1006" s="22" t="n">
        <f aca="false">J1006*O1006</f>
        <v>1170.75</v>
      </c>
      <c r="U1006" s="22" t="n">
        <f aca="false">S1006-T1006</f>
        <v>0</v>
      </c>
      <c r="V1006" s="23"/>
    </row>
    <row r="1007" customFormat="false" ht="13.8" hidden="false" customHeight="false" outlineLevel="0" collapsed="false">
      <c r="A1007" s="13" t="n">
        <v>1006</v>
      </c>
      <c r="B1007" s="12" t="s">
        <v>22</v>
      </c>
      <c r="C1007" s="13" t="s">
        <v>23</v>
      </c>
      <c r="D1007" s="12" t="n">
        <v>44</v>
      </c>
      <c r="E1007" s="14" t="n">
        <v>1749</v>
      </c>
      <c r="F1007" s="14" t="s">
        <v>40</v>
      </c>
      <c r="G1007" s="15" t="s">
        <v>573</v>
      </c>
      <c r="H1007" s="15" t="s">
        <v>26</v>
      </c>
      <c r="I1007" s="16" t="s">
        <v>29</v>
      </c>
      <c r="J1007" s="17" t="n">
        <v>18036.5</v>
      </c>
      <c r="K1007" s="18" t="s">
        <v>28</v>
      </c>
      <c r="L1007" s="17" t="n">
        <v>4</v>
      </c>
      <c r="M1007" s="17" t="n">
        <v>10</v>
      </c>
      <c r="N1007" s="19"/>
      <c r="O1007" s="20" t="n">
        <f aca="false">L1007+(0.05*M1007)+(N1007/240)</f>
        <v>4.5</v>
      </c>
      <c r="P1007" s="21" t="n">
        <v>81164</v>
      </c>
      <c r="Q1007" s="21" t="n">
        <v>5</v>
      </c>
      <c r="R1007" s="21"/>
      <c r="S1007" s="22" t="n">
        <f aca="false">P1007+(Q1007*0.05)+(R1007/240)</f>
        <v>81164.25</v>
      </c>
      <c r="T1007" s="22" t="n">
        <f aca="false">J1007*O1007</f>
        <v>81164.25</v>
      </c>
      <c r="U1007" s="22" t="n">
        <f aca="false">S1007-T1007</f>
        <v>0</v>
      </c>
      <c r="V1007" s="23"/>
    </row>
    <row r="1008" customFormat="false" ht="13.8" hidden="false" customHeight="false" outlineLevel="0" collapsed="false">
      <c r="A1008" s="13" t="n">
        <v>1007</v>
      </c>
      <c r="B1008" s="12" t="s">
        <v>22</v>
      </c>
      <c r="C1008" s="13" t="s">
        <v>23</v>
      </c>
      <c r="D1008" s="12" t="n">
        <v>44</v>
      </c>
      <c r="E1008" s="14" t="n">
        <v>1749</v>
      </c>
      <c r="F1008" s="14" t="s">
        <v>40</v>
      </c>
      <c r="G1008" s="15" t="s">
        <v>573</v>
      </c>
      <c r="H1008" s="15" t="s">
        <v>26</v>
      </c>
      <c r="I1008" s="16" t="s">
        <v>30</v>
      </c>
      <c r="J1008" s="17" t="n">
        <v>83</v>
      </c>
      <c r="K1008" s="18" t="s">
        <v>28</v>
      </c>
      <c r="L1008" s="17" t="n">
        <v>4</v>
      </c>
      <c r="M1008" s="17" t="n">
        <v>10</v>
      </c>
      <c r="N1008" s="19"/>
      <c r="O1008" s="20" t="n">
        <f aca="false">L1008+(0.05*M1008)+(N1008/240)</f>
        <v>4.5</v>
      </c>
      <c r="P1008" s="21" t="n">
        <v>373</v>
      </c>
      <c r="Q1008" s="21" t="n">
        <v>10</v>
      </c>
      <c r="R1008" s="21"/>
      <c r="S1008" s="22" t="n">
        <f aca="false">P1008+(Q1008*0.05)+(R1008/240)</f>
        <v>373.5</v>
      </c>
      <c r="T1008" s="22" t="n">
        <f aca="false">J1008*O1008</f>
        <v>373.5</v>
      </c>
      <c r="U1008" s="22" t="n">
        <f aca="false">S1008-T1008</f>
        <v>0</v>
      </c>
      <c r="V1008" s="23"/>
    </row>
    <row r="1009" customFormat="false" ht="13.8" hidden="false" customHeight="false" outlineLevel="0" collapsed="false">
      <c r="A1009" s="13" t="n">
        <v>1008</v>
      </c>
      <c r="B1009" s="12" t="s">
        <v>22</v>
      </c>
      <c r="C1009" s="13" t="s">
        <v>23</v>
      </c>
      <c r="D1009" s="12" t="n">
        <v>44</v>
      </c>
      <c r="E1009" s="14" t="n">
        <v>1749</v>
      </c>
      <c r="F1009" s="14" t="s">
        <v>40</v>
      </c>
      <c r="G1009" s="15" t="s">
        <v>573</v>
      </c>
      <c r="H1009" s="15" t="s">
        <v>26</v>
      </c>
      <c r="I1009" s="16" t="s">
        <v>186</v>
      </c>
      <c r="J1009" s="17" t="n">
        <v>157</v>
      </c>
      <c r="K1009" s="18" t="s">
        <v>28</v>
      </c>
      <c r="L1009" s="17" t="n">
        <v>6</v>
      </c>
      <c r="M1009" s="17"/>
      <c r="N1009" s="19"/>
      <c r="O1009" s="20" t="n">
        <f aca="false">L1009+(0.05*M1009)+(N1009/240)</f>
        <v>6</v>
      </c>
      <c r="P1009" s="21" t="n">
        <v>942</v>
      </c>
      <c r="Q1009" s="21"/>
      <c r="R1009" s="21"/>
      <c r="S1009" s="22" t="n">
        <f aca="false">P1009+(Q1009*0.05)+(R1009/240)</f>
        <v>942</v>
      </c>
      <c r="T1009" s="22" t="n">
        <f aca="false">J1009*O1009</f>
        <v>942</v>
      </c>
      <c r="U1009" s="22" t="n">
        <f aca="false">S1009-T1009</f>
        <v>0</v>
      </c>
      <c r="V1009" s="23"/>
    </row>
    <row r="1010" customFormat="false" ht="13.8" hidden="false" customHeight="false" outlineLevel="0" collapsed="false">
      <c r="A1010" s="13" t="n">
        <v>1009</v>
      </c>
      <c r="B1010" s="12" t="s">
        <v>22</v>
      </c>
      <c r="C1010" s="13" t="s">
        <v>23</v>
      </c>
      <c r="D1010" s="12" t="n">
        <v>44</v>
      </c>
      <c r="E1010" s="14" t="n">
        <v>1749</v>
      </c>
      <c r="F1010" s="14" t="s">
        <v>40</v>
      </c>
      <c r="G1010" s="15" t="s">
        <v>573</v>
      </c>
      <c r="H1010" s="15" t="s">
        <v>26</v>
      </c>
      <c r="I1010" s="16" t="s">
        <v>186</v>
      </c>
      <c r="J1010" s="17" t="n">
        <v>18877</v>
      </c>
      <c r="K1010" s="18" t="s">
        <v>28</v>
      </c>
      <c r="L1010" s="17" t="n">
        <v>4</v>
      </c>
      <c r="M1010" s="17"/>
      <c r="N1010" s="19"/>
      <c r="O1010" s="20" t="n">
        <f aca="false">L1010+(0.05*M1010)+(N1010/240)</f>
        <v>4</v>
      </c>
      <c r="P1010" s="21" t="n">
        <v>75508</v>
      </c>
      <c r="Q1010" s="21"/>
      <c r="R1010" s="21"/>
      <c r="S1010" s="22" t="n">
        <f aca="false">P1010+(Q1010*0.05)+(R1010/240)</f>
        <v>75508</v>
      </c>
      <c r="T1010" s="22" t="n">
        <f aca="false">J1010*O1010</f>
        <v>75508</v>
      </c>
      <c r="U1010" s="22" t="n">
        <f aca="false">S1010-T1010</f>
        <v>0</v>
      </c>
      <c r="V1010" s="23"/>
    </row>
    <row r="1011" customFormat="false" ht="13.8" hidden="false" customHeight="false" outlineLevel="0" collapsed="false">
      <c r="A1011" s="13" t="n">
        <v>1010</v>
      </c>
      <c r="B1011" s="12" t="s">
        <v>22</v>
      </c>
      <c r="C1011" s="13" t="s">
        <v>23</v>
      </c>
      <c r="D1011" s="12" t="n">
        <v>44</v>
      </c>
      <c r="E1011" s="14" t="n">
        <v>1749</v>
      </c>
      <c r="F1011" s="14" t="s">
        <v>40</v>
      </c>
      <c r="G1011" s="15" t="s">
        <v>574</v>
      </c>
      <c r="H1011" s="15" t="s">
        <v>26</v>
      </c>
      <c r="I1011" s="16" t="s">
        <v>27</v>
      </c>
      <c r="J1011" s="17" t="n">
        <v>1</v>
      </c>
      <c r="K1011" s="18" t="s">
        <v>575</v>
      </c>
      <c r="L1011" s="17" t="n">
        <v>72</v>
      </c>
      <c r="M1011" s="17"/>
      <c r="N1011" s="19"/>
      <c r="O1011" s="20" t="n">
        <f aca="false">L1011+(0.05*M1011)+(N1011/240)</f>
        <v>72</v>
      </c>
      <c r="P1011" s="21" t="n">
        <v>72</v>
      </c>
      <c r="Q1011" s="21"/>
      <c r="R1011" s="21"/>
      <c r="S1011" s="22" t="n">
        <f aca="false">P1011+(Q1011*0.05)+(R1011/240)</f>
        <v>72</v>
      </c>
      <c r="T1011" s="22" t="n">
        <f aca="false">J1011*O1011</f>
        <v>72</v>
      </c>
      <c r="U1011" s="22" t="n">
        <f aca="false">S1011-T1011</f>
        <v>0</v>
      </c>
      <c r="V1011" s="23"/>
    </row>
    <row r="1012" customFormat="false" ht="13.8" hidden="false" customHeight="false" outlineLevel="0" collapsed="false">
      <c r="A1012" s="13" t="n">
        <v>1011</v>
      </c>
      <c r="B1012" s="12" t="s">
        <v>22</v>
      </c>
      <c r="C1012" s="13" t="s">
        <v>23</v>
      </c>
      <c r="D1012" s="12" t="n">
        <v>44</v>
      </c>
      <c r="E1012" s="14" t="n">
        <v>1749</v>
      </c>
      <c r="F1012" s="14" t="s">
        <v>40</v>
      </c>
      <c r="G1012" s="15" t="s">
        <v>568</v>
      </c>
      <c r="H1012" s="15" t="s">
        <v>26</v>
      </c>
      <c r="I1012" s="16" t="s">
        <v>29</v>
      </c>
      <c r="J1012" s="17" t="n">
        <v>1</v>
      </c>
      <c r="K1012" s="18" t="s">
        <v>46</v>
      </c>
      <c r="L1012" s="17" t="n">
        <v>37</v>
      </c>
      <c r="M1012" s="17"/>
      <c r="N1012" s="19"/>
      <c r="O1012" s="20" t="n">
        <f aca="false">L1012+(0.05*M1012)+(N1012/240)</f>
        <v>37</v>
      </c>
      <c r="P1012" s="21" t="n">
        <v>37</v>
      </c>
      <c r="Q1012" s="21"/>
      <c r="R1012" s="21"/>
      <c r="S1012" s="22" t="n">
        <f aca="false">P1012+(Q1012*0.05)+(R1012/240)</f>
        <v>37</v>
      </c>
      <c r="T1012" s="22" t="n">
        <f aca="false">J1012*O1012</f>
        <v>37</v>
      </c>
      <c r="U1012" s="22" t="n">
        <f aca="false">S1012-T1012</f>
        <v>0</v>
      </c>
      <c r="V1012" s="23"/>
    </row>
    <row r="1013" customFormat="false" ht="13.8" hidden="false" customHeight="false" outlineLevel="0" collapsed="false">
      <c r="A1013" s="13" t="n">
        <v>1012</v>
      </c>
      <c r="B1013" s="12" t="s">
        <v>22</v>
      </c>
      <c r="C1013" s="13" t="s">
        <v>23</v>
      </c>
      <c r="D1013" s="12" t="n">
        <v>44</v>
      </c>
      <c r="E1013" s="14" t="n">
        <v>1749</v>
      </c>
      <c r="F1013" s="14" t="s">
        <v>40</v>
      </c>
      <c r="G1013" s="15" t="s">
        <v>576</v>
      </c>
      <c r="H1013" s="15" t="s">
        <v>26</v>
      </c>
      <c r="I1013" s="16" t="s">
        <v>32</v>
      </c>
      <c r="J1013" s="17" t="n">
        <v>180</v>
      </c>
      <c r="K1013" s="18" t="s">
        <v>28</v>
      </c>
      <c r="L1013" s="17"/>
      <c r="M1013" s="17" t="n">
        <v>6</v>
      </c>
      <c r="N1013" s="19"/>
      <c r="O1013" s="20" t="n">
        <f aca="false">L1013+(0.05*M1013)+(N1013/240)</f>
        <v>0.3</v>
      </c>
      <c r="P1013" s="21" t="n">
        <v>54</v>
      </c>
      <c r="Q1013" s="21"/>
      <c r="R1013" s="21"/>
      <c r="S1013" s="22" t="n">
        <f aca="false">P1013+(Q1013*0.05)+(R1013/240)</f>
        <v>54</v>
      </c>
      <c r="T1013" s="22" t="n">
        <f aca="false">J1013*O1013</f>
        <v>54</v>
      </c>
      <c r="U1013" s="22" t="n">
        <f aca="false">S1013-T1013</f>
        <v>0</v>
      </c>
      <c r="V1013" s="23"/>
    </row>
    <row r="1014" customFormat="false" ht="13.8" hidden="false" customHeight="false" outlineLevel="0" collapsed="false">
      <c r="A1014" s="13" t="n">
        <v>1013</v>
      </c>
      <c r="B1014" s="12" t="s">
        <v>22</v>
      </c>
      <c r="C1014" s="13" t="s">
        <v>23</v>
      </c>
      <c r="D1014" s="12" t="n">
        <v>44</v>
      </c>
      <c r="E1014" s="14" t="n">
        <v>1749</v>
      </c>
      <c r="F1014" s="14" t="s">
        <v>40</v>
      </c>
      <c r="G1014" s="15" t="s">
        <v>577</v>
      </c>
      <c r="H1014" s="15" t="s">
        <v>26</v>
      </c>
      <c r="I1014" s="16" t="s">
        <v>29</v>
      </c>
      <c r="J1014" s="17" t="n">
        <v>18747</v>
      </c>
      <c r="K1014" s="18" t="s">
        <v>110</v>
      </c>
      <c r="L1014" s="17" t="n">
        <v>3</v>
      </c>
      <c r="M1014" s="17" t="n">
        <v>10</v>
      </c>
      <c r="N1014" s="19"/>
      <c r="O1014" s="20" t="n">
        <f aca="false">L1014+(0.05*M1014)+(N1014/240)</f>
        <v>3.5</v>
      </c>
      <c r="P1014" s="21" t="n">
        <v>65614</v>
      </c>
      <c r="Q1014" s="21" t="n">
        <v>10</v>
      </c>
      <c r="R1014" s="21"/>
      <c r="S1014" s="22" t="n">
        <f aca="false">P1014+(Q1014*0.05)+(R1014/240)</f>
        <v>65614.5</v>
      </c>
      <c r="T1014" s="22" t="n">
        <f aca="false">J1014*O1014</f>
        <v>65614.5</v>
      </c>
      <c r="U1014" s="22" t="n">
        <f aca="false">S1014-T1014</f>
        <v>0</v>
      </c>
      <c r="V1014" s="23"/>
    </row>
    <row r="1015" customFormat="false" ht="13.8" hidden="false" customHeight="false" outlineLevel="0" collapsed="false">
      <c r="A1015" s="13" t="n">
        <v>1014</v>
      </c>
      <c r="B1015" s="12" t="s">
        <v>22</v>
      </c>
      <c r="C1015" s="13" t="s">
        <v>23</v>
      </c>
      <c r="D1015" s="12" t="n">
        <v>45</v>
      </c>
      <c r="E1015" s="14" t="n">
        <v>1749</v>
      </c>
      <c r="F1015" s="14" t="s">
        <v>24</v>
      </c>
      <c r="G1015" s="15" t="s">
        <v>578</v>
      </c>
      <c r="H1015" s="15" t="s">
        <v>26</v>
      </c>
      <c r="I1015" s="16" t="s">
        <v>29</v>
      </c>
      <c r="J1015" s="17" t="n">
        <v>12</v>
      </c>
      <c r="K1015" s="18" t="s">
        <v>28</v>
      </c>
      <c r="L1015" s="17" t="n">
        <v>30</v>
      </c>
      <c r="M1015" s="17"/>
      <c r="N1015" s="19"/>
      <c r="O1015" s="20" t="n">
        <f aca="false">L1015+(0.05*M1015)+(N1015/240)</f>
        <v>30</v>
      </c>
      <c r="P1015" s="21" t="n">
        <v>360</v>
      </c>
      <c r="Q1015" s="21"/>
      <c r="R1015" s="21"/>
      <c r="S1015" s="22" t="n">
        <f aca="false">P1015+(Q1015*0.05)+(R1015/240)</f>
        <v>360</v>
      </c>
      <c r="T1015" s="22" t="n">
        <f aca="false">J1015*O1015</f>
        <v>360</v>
      </c>
      <c r="U1015" s="22" t="n">
        <f aca="false">S1015-T1015</f>
        <v>0</v>
      </c>
      <c r="V1015" s="23"/>
    </row>
    <row r="1016" customFormat="false" ht="13.8" hidden="false" customHeight="false" outlineLevel="0" collapsed="false">
      <c r="A1016" s="13" t="n">
        <v>1015</v>
      </c>
      <c r="B1016" s="12" t="s">
        <v>22</v>
      </c>
      <c r="C1016" s="13" t="s">
        <v>23</v>
      </c>
      <c r="D1016" s="12" t="n">
        <v>45</v>
      </c>
      <c r="E1016" s="14" t="n">
        <v>1749</v>
      </c>
      <c r="F1016" s="14" t="s">
        <v>24</v>
      </c>
      <c r="G1016" s="15" t="s">
        <v>579</v>
      </c>
      <c r="H1016" s="15" t="s">
        <v>26</v>
      </c>
      <c r="I1016" s="16" t="s">
        <v>27</v>
      </c>
      <c r="J1016" s="17" t="n">
        <v>230</v>
      </c>
      <c r="K1016" s="18" t="s">
        <v>28</v>
      </c>
      <c r="L1016" s="17"/>
      <c r="M1016" s="17" t="n">
        <v>3</v>
      </c>
      <c r="N1016" s="19"/>
      <c r="O1016" s="20" t="n">
        <f aca="false">L1016+(0.05*M1016)+(N1016/240)</f>
        <v>0.15</v>
      </c>
      <c r="P1016" s="21" t="n">
        <v>34</v>
      </c>
      <c r="Q1016" s="21" t="n">
        <v>10</v>
      </c>
      <c r="R1016" s="21"/>
      <c r="S1016" s="22" t="n">
        <f aca="false">P1016+(Q1016*0.05)+(R1016/240)</f>
        <v>34.5</v>
      </c>
      <c r="T1016" s="22" t="n">
        <f aca="false">J1016*O1016</f>
        <v>34.5</v>
      </c>
      <c r="U1016" s="22" t="n">
        <f aca="false">S1016-T1016</f>
        <v>0</v>
      </c>
      <c r="V1016" s="23"/>
    </row>
    <row r="1017" customFormat="false" ht="13.8" hidden="false" customHeight="false" outlineLevel="0" collapsed="false">
      <c r="A1017" s="13" t="n">
        <v>1016</v>
      </c>
      <c r="B1017" s="12" t="s">
        <v>22</v>
      </c>
      <c r="C1017" s="13" t="s">
        <v>23</v>
      </c>
      <c r="D1017" s="12" t="n">
        <v>45</v>
      </c>
      <c r="E1017" s="14" t="n">
        <v>1749</v>
      </c>
      <c r="F1017" s="14" t="s">
        <v>24</v>
      </c>
      <c r="G1017" s="15" t="s">
        <v>580</v>
      </c>
      <c r="H1017" s="15" t="s">
        <v>26</v>
      </c>
      <c r="I1017" s="16" t="s">
        <v>27</v>
      </c>
      <c r="J1017" s="17" t="n">
        <v>8</v>
      </c>
      <c r="K1017" s="18" t="s">
        <v>28</v>
      </c>
      <c r="L1017" s="17"/>
      <c r="M1017" s="17" t="n">
        <v>20</v>
      </c>
      <c r="N1017" s="19"/>
      <c r="O1017" s="20" t="n">
        <f aca="false">L1017+(0.05*M1017)+(N1017/240)</f>
        <v>1</v>
      </c>
      <c r="P1017" s="21" t="n">
        <v>8</v>
      </c>
      <c r="Q1017" s="21"/>
      <c r="R1017" s="21"/>
      <c r="S1017" s="22" t="n">
        <f aca="false">P1017+(Q1017*0.05)+(R1017/240)</f>
        <v>8</v>
      </c>
      <c r="T1017" s="22" t="n">
        <f aca="false">J1017*O1017</f>
        <v>8</v>
      </c>
      <c r="U1017" s="22" t="n">
        <f aca="false">S1017-T1017</f>
        <v>0</v>
      </c>
      <c r="V1017" s="23"/>
    </row>
    <row r="1018" customFormat="false" ht="13.8" hidden="false" customHeight="false" outlineLevel="0" collapsed="false">
      <c r="A1018" s="13" t="n">
        <v>1017</v>
      </c>
      <c r="B1018" s="12" t="s">
        <v>22</v>
      </c>
      <c r="C1018" s="13" t="s">
        <v>23</v>
      </c>
      <c r="D1018" s="12" t="n">
        <v>45</v>
      </c>
      <c r="E1018" s="14" t="n">
        <v>1749</v>
      </c>
      <c r="F1018" s="14" t="s">
        <v>40</v>
      </c>
      <c r="G1018" s="15" t="s">
        <v>578</v>
      </c>
      <c r="H1018" s="15" t="s">
        <v>26</v>
      </c>
      <c r="I1018" s="16" t="s">
        <v>27</v>
      </c>
      <c r="J1018" s="17" t="n">
        <v>1</v>
      </c>
      <c r="K1018" s="18" t="s">
        <v>28</v>
      </c>
      <c r="L1018" s="17" t="n">
        <v>23</v>
      </c>
      <c r="M1018" s="17"/>
      <c r="N1018" s="19"/>
      <c r="O1018" s="20" t="n">
        <f aca="false">L1018+(0.05*M1018)+(N1018/240)</f>
        <v>23</v>
      </c>
      <c r="P1018" s="21" t="n">
        <v>23</v>
      </c>
      <c r="Q1018" s="21"/>
      <c r="R1018" s="21"/>
      <c r="S1018" s="22" t="n">
        <f aca="false">P1018+(Q1018*0.05)+(R1018/240)</f>
        <v>23</v>
      </c>
      <c r="T1018" s="22" t="n">
        <f aca="false">J1018*O1018</f>
        <v>23</v>
      </c>
      <c r="U1018" s="22" t="n">
        <f aca="false">S1018-T1018</f>
        <v>0</v>
      </c>
      <c r="V1018" s="23"/>
    </row>
    <row r="1019" customFormat="false" ht="13.8" hidden="false" customHeight="false" outlineLevel="0" collapsed="false">
      <c r="A1019" s="13" t="n">
        <v>1018</v>
      </c>
      <c r="B1019" s="12" t="s">
        <v>22</v>
      </c>
      <c r="C1019" s="13" t="s">
        <v>23</v>
      </c>
      <c r="D1019" s="12" t="n">
        <v>45</v>
      </c>
      <c r="E1019" s="14" t="n">
        <v>1749</v>
      </c>
      <c r="F1019" s="14" t="s">
        <v>40</v>
      </c>
      <c r="G1019" s="15" t="s">
        <v>578</v>
      </c>
      <c r="H1019" s="15" t="s">
        <v>26</v>
      </c>
      <c r="I1019" s="16" t="s">
        <v>29</v>
      </c>
      <c r="J1019" s="17" t="n">
        <v>19.25</v>
      </c>
      <c r="K1019" s="18" t="s">
        <v>28</v>
      </c>
      <c r="L1019" s="17" t="n">
        <v>30</v>
      </c>
      <c r="M1019" s="17"/>
      <c r="N1019" s="19"/>
      <c r="O1019" s="20" t="n">
        <f aca="false">L1019+(0.05*M1019)+(N1019/240)</f>
        <v>30</v>
      </c>
      <c r="P1019" s="21" t="n">
        <v>577</v>
      </c>
      <c r="Q1019" s="21" t="n">
        <v>10</v>
      </c>
      <c r="R1019" s="21"/>
      <c r="S1019" s="22" t="n">
        <f aca="false">P1019+(Q1019*0.05)+(R1019/240)</f>
        <v>577.5</v>
      </c>
      <c r="T1019" s="22" t="n">
        <f aca="false">J1019*O1019</f>
        <v>577.5</v>
      </c>
      <c r="U1019" s="22" t="n">
        <f aca="false">S1019-T1019</f>
        <v>0</v>
      </c>
      <c r="V1019" s="23"/>
    </row>
    <row r="1020" customFormat="false" ht="13.8" hidden="false" customHeight="false" outlineLevel="0" collapsed="false">
      <c r="A1020" s="13" t="n">
        <v>1019</v>
      </c>
      <c r="B1020" s="12" t="s">
        <v>22</v>
      </c>
      <c r="C1020" s="13" t="s">
        <v>23</v>
      </c>
      <c r="D1020" s="12" t="n">
        <v>45</v>
      </c>
      <c r="E1020" s="14" t="n">
        <v>1749</v>
      </c>
      <c r="F1020" s="14" t="s">
        <v>40</v>
      </c>
      <c r="G1020" s="15" t="s">
        <v>578</v>
      </c>
      <c r="H1020" s="15" t="s">
        <v>26</v>
      </c>
      <c r="I1020" s="16" t="s">
        <v>32</v>
      </c>
      <c r="J1020" s="17" t="n">
        <v>32</v>
      </c>
      <c r="K1020" s="18" t="s">
        <v>28</v>
      </c>
      <c r="L1020" s="17" t="n">
        <v>30</v>
      </c>
      <c r="M1020" s="17"/>
      <c r="N1020" s="19"/>
      <c r="O1020" s="20" t="n">
        <f aca="false">L1020+(0.05*M1020)+(N1020/240)</f>
        <v>30</v>
      </c>
      <c r="P1020" s="21" t="n">
        <v>960</v>
      </c>
      <c r="Q1020" s="21"/>
      <c r="R1020" s="21"/>
      <c r="S1020" s="22" t="n">
        <f aca="false">P1020+(Q1020*0.05)+(R1020/240)</f>
        <v>960</v>
      </c>
      <c r="T1020" s="22" t="n">
        <f aca="false">J1020*O1020</f>
        <v>960</v>
      </c>
      <c r="U1020" s="22" t="n">
        <f aca="false">S1020-T1020</f>
        <v>0</v>
      </c>
      <c r="V1020" s="23"/>
    </row>
    <row r="1021" customFormat="false" ht="13.8" hidden="false" customHeight="false" outlineLevel="0" collapsed="false">
      <c r="A1021" s="13" t="n">
        <v>1020</v>
      </c>
      <c r="B1021" s="12" t="s">
        <v>22</v>
      </c>
      <c r="C1021" s="13" t="s">
        <v>23</v>
      </c>
      <c r="D1021" s="12" t="n">
        <v>45</v>
      </c>
      <c r="E1021" s="14" t="n">
        <v>1749</v>
      </c>
      <c r="F1021" s="14" t="s">
        <v>40</v>
      </c>
      <c r="G1021" s="15" t="s">
        <v>578</v>
      </c>
      <c r="H1021" s="15" t="s">
        <v>26</v>
      </c>
      <c r="I1021" s="16" t="s">
        <v>50</v>
      </c>
      <c r="J1021" s="17" t="n">
        <v>231</v>
      </c>
      <c r="K1021" s="18" t="s">
        <v>28</v>
      </c>
      <c r="L1021" s="17" t="n">
        <v>25</v>
      </c>
      <c r="M1021" s="17"/>
      <c r="N1021" s="19"/>
      <c r="O1021" s="20" t="n">
        <f aca="false">L1021+(0.05*M1021)+(N1021/240)</f>
        <v>25</v>
      </c>
      <c r="P1021" s="21" t="n">
        <v>5775</v>
      </c>
      <c r="Q1021" s="21"/>
      <c r="R1021" s="21"/>
      <c r="S1021" s="22" t="n">
        <f aca="false">P1021+(Q1021*0.05)+(R1021/240)</f>
        <v>5775</v>
      </c>
      <c r="T1021" s="22" t="n">
        <f aca="false">J1021*O1021</f>
        <v>5775</v>
      </c>
      <c r="U1021" s="22" t="n">
        <f aca="false">S1021-T1021</f>
        <v>0</v>
      </c>
      <c r="V1021" s="23"/>
    </row>
    <row r="1022" customFormat="false" ht="13.8" hidden="false" customHeight="false" outlineLevel="0" collapsed="false">
      <c r="A1022" s="13" t="n">
        <v>1021</v>
      </c>
      <c r="B1022" s="12" t="s">
        <v>22</v>
      </c>
      <c r="C1022" s="13" t="s">
        <v>23</v>
      </c>
      <c r="D1022" s="12" t="n">
        <v>45</v>
      </c>
      <c r="E1022" s="14" t="n">
        <v>1749</v>
      </c>
      <c r="F1022" s="14" t="s">
        <v>40</v>
      </c>
      <c r="G1022" s="15" t="s">
        <v>581</v>
      </c>
      <c r="H1022" s="15" t="s">
        <v>26</v>
      </c>
      <c r="I1022" s="16" t="s">
        <v>50</v>
      </c>
      <c r="J1022" s="17" t="n">
        <v>90</v>
      </c>
      <c r="K1022" s="18" t="s">
        <v>28</v>
      </c>
      <c r="L1022" s="17" t="n">
        <v>18</v>
      </c>
      <c r="M1022" s="17"/>
      <c r="N1022" s="19"/>
      <c r="O1022" s="20" t="n">
        <f aca="false">L1022+(0.05*M1022)+(N1022/240)</f>
        <v>18</v>
      </c>
      <c r="P1022" s="21" t="n">
        <v>1620</v>
      </c>
      <c r="Q1022" s="21"/>
      <c r="R1022" s="21"/>
      <c r="S1022" s="22" t="n">
        <f aca="false">P1022+(Q1022*0.05)+(R1022/240)</f>
        <v>1620</v>
      </c>
      <c r="T1022" s="22" t="n">
        <f aca="false">J1022*O1022</f>
        <v>1620</v>
      </c>
      <c r="U1022" s="22" t="n">
        <f aca="false">S1022-T1022</f>
        <v>0</v>
      </c>
      <c r="V1022" s="23"/>
    </row>
    <row r="1023" customFormat="false" ht="13.8" hidden="false" customHeight="false" outlineLevel="0" collapsed="false">
      <c r="A1023" s="13" t="n">
        <v>1022</v>
      </c>
      <c r="B1023" s="12" t="s">
        <v>22</v>
      </c>
      <c r="C1023" s="13" t="s">
        <v>23</v>
      </c>
      <c r="D1023" s="12" t="n">
        <v>45</v>
      </c>
      <c r="E1023" s="14" t="n">
        <v>1749</v>
      </c>
      <c r="F1023" s="14" t="s">
        <v>40</v>
      </c>
      <c r="G1023" s="15" t="s">
        <v>582</v>
      </c>
      <c r="H1023" s="15" t="s">
        <v>26</v>
      </c>
      <c r="I1023" s="16" t="s">
        <v>50</v>
      </c>
      <c r="J1023" s="17" t="n">
        <v>20</v>
      </c>
      <c r="K1023" s="18" t="s">
        <v>28</v>
      </c>
      <c r="L1023" s="17" t="n">
        <v>25</v>
      </c>
      <c r="M1023" s="17"/>
      <c r="N1023" s="19"/>
      <c r="O1023" s="20" t="n">
        <f aca="false">L1023+(0.05*M1023)+(N1023/240)</f>
        <v>25</v>
      </c>
      <c r="P1023" s="21" t="n">
        <v>500</v>
      </c>
      <c r="Q1023" s="21"/>
      <c r="R1023" s="21"/>
      <c r="S1023" s="22" t="n">
        <f aca="false">P1023+(Q1023*0.05)+(R1023/240)</f>
        <v>500</v>
      </c>
      <c r="T1023" s="22" t="n">
        <f aca="false">J1023*O1023</f>
        <v>500</v>
      </c>
      <c r="U1023" s="22" t="n">
        <f aca="false">S1023-T1023</f>
        <v>0</v>
      </c>
      <c r="V1023" s="23"/>
    </row>
    <row r="1024" customFormat="false" ht="13.8" hidden="false" customHeight="false" outlineLevel="0" collapsed="false">
      <c r="A1024" s="13" t="n">
        <v>1023</v>
      </c>
      <c r="B1024" s="12" t="s">
        <v>22</v>
      </c>
      <c r="C1024" s="13" t="s">
        <v>23</v>
      </c>
      <c r="D1024" s="12" t="n">
        <v>45</v>
      </c>
      <c r="E1024" s="14" t="n">
        <v>1749</v>
      </c>
      <c r="F1024" s="14" t="s">
        <v>40</v>
      </c>
      <c r="G1024" s="15" t="s">
        <v>583</v>
      </c>
      <c r="H1024" s="15" t="s">
        <v>26</v>
      </c>
      <c r="I1024" s="16" t="s">
        <v>382</v>
      </c>
      <c r="J1024" s="17" t="n">
        <v>2616</v>
      </c>
      <c r="K1024" s="18" t="s">
        <v>28</v>
      </c>
      <c r="L1024" s="17"/>
      <c r="M1024" s="17" t="n">
        <v>8</v>
      </c>
      <c r="N1024" s="19"/>
      <c r="O1024" s="20" t="n">
        <f aca="false">L1024+(0.05*M1024)+(N1024/240)</f>
        <v>0.4</v>
      </c>
      <c r="P1024" s="21" t="n">
        <v>1046</v>
      </c>
      <c r="Q1024" s="21" t="n">
        <v>8</v>
      </c>
      <c r="R1024" s="21"/>
      <c r="S1024" s="22" t="n">
        <f aca="false">P1024+(Q1024*0.05)+(R1024/240)</f>
        <v>1046.4</v>
      </c>
      <c r="T1024" s="22" t="n">
        <f aca="false">J1024*O1024</f>
        <v>1046.4</v>
      </c>
      <c r="U1024" s="22" t="n">
        <f aca="false">S1024-T1024</f>
        <v>0</v>
      </c>
      <c r="V1024" s="23"/>
    </row>
    <row r="1025" customFormat="false" ht="13.8" hidden="false" customHeight="false" outlineLevel="0" collapsed="false">
      <c r="A1025" s="13" t="n">
        <v>1024</v>
      </c>
      <c r="B1025" s="12" t="s">
        <v>22</v>
      </c>
      <c r="C1025" s="13" t="s">
        <v>23</v>
      </c>
      <c r="D1025" s="12" t="n">
        <v>45</v>
      </c>
      <c r="E1025" s="14" t="n">
        <v>1749</v>
      </c>
      <c r="F1025" s="14" t="s">
        <v>40</v>
      </c>
      <c r="G1025" s="15" t="s">
        <v>584</v>
      </c>
      <c r="H1025" s="15" t="s">
        <v>26</v>
      </c>
      <c r="I1025" s="16" t="s">
        <v>27</v>
      </c>
      <c r="J1025" s="17" t="n">
        <v>800</v>
      </c>
      <c r="K1025" s="18" t="s">
        <v>28</v>
      </c>
      <c r="L1025" s="17"/>
      <c r="M1025" s="17" t="n">
        <v>7</v>
      </c>
      <c r="N1025" s="19"/>
      <c r="O1025" s="20" t="n">
        <f aca="false">L1025+(0.05*M1025)+(N1025/240)</f>
        <v>0.35</v>
      </c>
      <c r="P1025" s="21" t="n">
        <v>280</v>
      </c>
      <c r="Q1025" s="21"/>
      <c r="R1025" s="21"/>
      <c r="S1025" s="22" t="n">
        <f aca="false">P1025+(Q1025*0.05)+(R1025/240)</f>
        <v>280</v>
      </c>
      <c r="T1025" s="22" t="n">
        <f aca="false">J1025*O1025</f>
        <v>280</v>
      </c>
      <c r="U1025" s="22" t="n">
        <f aca="false">S1025-T1025</f>
        <v>0</v>
      </c>
      <c r="V1025" s="23"/>
    </row>
    <row r="1026" customFormat="false" ht="13.8" hidden="false" customHeight="false" outlineLevel="0" collapsed="false">
      <c r="A1026" s="13" t="n">
        <v>1025</v>
      </c>
      <c r="B1026" s="12" t="s">
        <v>22</v>
      </c>
      <c r="C1026" s="13" t="s">
        <v>23</v>
      </c>
      <c r="D1026" s="12" t="n">
        <v>45</v>
      </c>
      <c r="E1026" s="14" t="n">
        <v>1749</v>
      </c>
      <c r="F1026" s="14" t="s">
        <v>40</v>
      </c>
      <c r="G1026" s="15" t="s">
        <v>584</v>
      </c>
      <c r="H1026" s="15" t="s">
        <v>26</v>
      </c>
      <c r="I1026" s="16" t="s">
        <v>29</v>
      </c>
      <c r="J1026" s="17" t="n">
        <v>45</v>
      </c>
      <c r="K1026" s="18" t="s">
        <v>28</v>
      </c>
      <c r="L1026" s="17"/>
      <c r="M1026" s="17" t="n">
        <v>8</v>
      </c>
      <c r="N1026" s="19"/>
      <c r="O1026" s="20" t="n">
        <f aca="false">L1026+(0.05*M1026)+(N1026/240)</f>
        <v>0.4</v>
      </c>
      <c r="P1026" s="21" t="n">
        <v>18</v>
      </c>
      <c r="Q1026" s="21"/>
      <c r="R1026" s="21"/>
      <c r="S1026" s="22" t="n">
        <f aca="false">P1026+(Q1026*0.05)+(R1026/240)</f>
        <v>18</v>
      </c>
      <c r="T1026" s="22" t="n">
        <f aca="false">J1026*O1026</f>
        <v>18</v>
      </c>
      <c r="U1026" s="22" t="n">
        <f aca="false">S1026-T1026</f>
        <v>0</v>
      </c>
      <c r="V1026" s="23"/>
    </row>
    <row r="1027" customFormat="false" ht="13.8" hidden="false" customHeight="false" outlineLevel="0" collapsed="false">
      <c r="A1027" s="13" t="n">
        <v>1026</v>
      </c>
      <c r="B1027" s="12" t="s">
        <v>22</v>
      </c>
      <c r="C1027" s="13" t="s">
        <v>23</v>
      </c>
      <c r="D1027" s="12" t="n">
        <v>45</v>
      </c>
      <c r="E1027" s="14" t="n">
        <v>1749</v>
      </c>
      <c r="F1027" s="14" t="s">
        <v>40</v>
      </c>
      <c r="G1027" s="15" t="s">
        <v>584</v>
      </c>
      <c r="H1027" s="15" t="s">
        <v>26</v>
      </c>
      <c r="I1027" s="16" t="s">
        <v>30</v>
      </c>
      <c r="J1027" s="17" t="n">
        <v>125</v>
      </c>
      <c r="K1027" s="18" t="s">
        <v>28</v>
      </c>
      <c r="L1027" s="17"/>
      <c r="M1027" s="17" t="n">
        <v>8</v>
      </c>
      <c r="N1027" s="19"/>
      <c r="O1027" s="20" t="n">
        <f aca="false">L1027+(0.05*M1027)+(N1027/240)</f>
        <v>0.4</v>
      </c>
      <c r="P1027" s="21" t="n">
        <v>50</v>
      </c>
      <c r="Q1027" s="21"/>
      <c r="R1027" s="21"/>
      <c r="S1027" s="22" t="n">
        <f aca="false">P1027+(Q1027*0.05)+(R1027/240)</f>
        <v>50</v>
      </c>
      <c r="T1027" s="22" t="n">
        <f aca="false">J1027*O1027</f>
        <v>50</v>
      </c>
      <c r="U1027" s="22" t="n">
        <f aca="false">S1027-T1027</f>
        <v>0</v>
      </c>
      <c r="V1027" s="23"/>
    </row>
    <row r="1028" customFormat="false" ht="13.8" hidden="false" customHeight="false" outlineLevel="0" collapsed="false">
      <c r="A1028" s="13" t="n">
        <v>1027</v>
      </c>
      <c r="B1028" s="12" t="s">
        <v>22</v>
      </c>
      <c r="C1028" s="13" t="s">
        <v>23</v>
      </c>
      <c r="D1028" s="12" t="n">
        <v>45</v>
      </c>
      <c r="E1028" s="14" t="n">
        <v>1749</v>
      </c>
      <c r="F1028" s="14" t="s">
        <v>40</v>
      </c>
      <c r="G1028" s="15" t="s">
        <v>584</v>
      </c>
      <c r="H1028" s="15" t="s">
        <v>26</v>
      </c>
      <c r="I1028" s="16" t="s">
        <v>32</v>
      </c>
      <c r="J1028" s="17" t="n">
        <v>32053</v>
      </c>
      <c r="K1028" s="18" t="s">
        <v>28</v>
      </c>
      <c r="L1028" s="17"/>
      <c r="M1028" s="17" t="n">
        <v>8</v>
      </c>
      <c r="N1028" s="19"/>
      <c r="O1028" s="20" t="n">
        <f aca="false">L1028+(0.05*M1028)+(N1028/240)</f>
        <v>0.4</v>
      </c>
      <c r="P1028" s="21" t="n">
        <v>12821</v>
      </c>
      <c r="Q1028" s="21" t="n">
        <v>4</v>
      </c>
      <c r="R1028" s="21"/>
      <c r="S1028" s="22" t="n">
        <f aca="false">P1028+(Q1028*0.05)+(R1028/240)</f>
        <v>12821.2</v>
      </c>
      <c r="T1028" s="22" t="n">
        <f aca="false">J1028*O1028</f>
        <v>12821.2</v>
      </c>
      <c r="U1028" s="22" t="n">
        <f aca="false">S1028-T1028</f>
        <v>0</v>
      </c>
      <c r="V1028" s="23"/>
    </row>
    <row r="1029" customFormat="false" ht="13.8" hidden="false" customHeight="false" outlineLevel="0" collapsed="false">
      <c r="A1029" s="13" t="n">
        <v>1028</v>
      </c>
      <c r="B1029" s="12" t="s">
        <v>22</v>
      </c>
      <c r="C1029" s="13" t="s">
        <v>23</v>
      </c>
      <c r="D1029" s="12" t="n">
        <v>45</v>
      </c>
      <c r="E1029" s="14" t="n">
        <v>1749</v>
      </c>
      <c r="F1029" s="14" t="s">
        <v>40</v>
      </c>
      <c r="G1029" s="15" t="s">
        <v>585</v>
      </c>
      <c r="H1029" s="15" t="s">
        <v>26</v>
      </c>
      <c r="I1029" s="16" t="s">
        <v>29</v>
      </c>
      <c r="J1029" s="17" t="n">
        <v>1685</v>
      </c>
      <c r="K1029" s="18" t="s">
        <v>28</v>
      </c>
      <c r="L1029" s="17"/>
      <c r="M1029" s="17" t="n">
        <v>4</v>
      </c>
      <c r="N1029" s="19"/>
      <c r="O1029" s="20" t="n">
        <f aca="false">L1029+(0.05*M1029)+(N1029/240)</f>
        <v>0.2</v>
      </c>
      <c r="P1029" s="21" t="n">
        <v>337</v>
      </c>
      <c r="Q1029" s="21"/>
      <c r="R1029" s="21"/>
      <c r="S1029" s="22" t="n">
        <f aca="false">P1029+(Q1029*0.05)+(R1029/240)</f>
        <v>337</v>
      </c>
      <c r="T1029" s="22" t="n">
        <f aca="false">J1029*O1029</f>
        <v>337</v>
      </c>
      <c r="U1029" s="22" t="n">
        <f aca="false">S1029-T1029</f>
        <v>0</v>
      </c>
      <c r="V1029" s="23"/>
    </row>
    <row r="1030" customFormat="false" ht="13.8" hidden="false" customHeight="false" outlineLevel="0" collapsed="false">
      <c r="A1030" s="13" t="n">
        <v>1029</v>
      </c>
      <c r="B1030" s="12" t="s">
        <v>22</v>
      </c>
      <c r="C1030" s="13" t="s">
        <v>23</v>
      </c>
      <c r="D1030" s="12" t="n">
        <v>46</v>
      </c>
      <c r="E1030" s="14" t="n">
        <v>1749</v>
      </c>
      <c r="F1030" s="14" t="s">
        <v>24</v>
      </c>
      <c r="G1030" s="15" t="s">
        <v>586</v>
      </c>
      <c r="H1030" s="15" t="s">
        <v>26</v>
      </c>
      <c r="I1030" s="16" t="s">
        <v>32</v>
      </c>
      <c r="J1030" s="17" t="n">
        <v>1</v>
      </c>
      <c r="K1030" s="18" t="s">
        <v>55</v>
      </c>
      <c r="L1030" s="17" t="n">
        <v>60</v>
      </c>
      <c r="M1030" s="17"/>
      <c r="N1030" s="19"/>
      <c r="O1030" s="20" t="n">
        <f aca="false">L1030+(0.05*M1030)+(N1030/240)</f>
        <v>60</v>
      </c>
      <c r="P1030" s="21" t="n">
        <v>60</v>
      </c>
      <c r="Q1030" s="21"/>
      <c r="R1030" s="21"/>
      <c r="S1030" s="22" t="n">
        <f aca="false">P1030+(Q1030*0.05)+(R1030/240)</f>
        <v>60</v>
      </c>
      <c r="T1030" s="22" t="n">
        <f aca="false">J1030*O1030</f>
        <v>60</v>
      </c>
      <c r="U1030" s="22" t="n">
        <f aca="false">S1030-T1030</f>
        <v>0</v>
      </c>
      <c r="V1030" s="23"/>
    </row>
    <row r="1031" customFormat="false" ht="13.8" hidden="false" customHeight="false" outlineLevel="0" collapsed="false">
      <c r="A1031" s="13" t="n">
        <v>1030</v>
      </c>
      <c r="B1031" s="12" t="s">
        <v>22</v>
      </c>
      <c r="C1031" s="13" t="s">
        <v>23</v>
      </c>
      <c r="D1031" s="12" t="n">
        <v>46</v>
      </c>
      <c r="E1031" s="14" t="n">
        <v>1749</v>
      </c>
      <c r="F1031" s="14" t="s">
        <v>24</v>
      </c>
      <c r="G1031" s="15" t="s">
        <v>587</v>
      </c>
      <c r="H1031" s="15" t="s">
        <v>26</v>
      </c>
      <c r="I1031" s="16" t="s">
        <v>30</v>
      </c>
      <c r="J1031" s="17" t="n">
        <v>3</v>
      </c>
      <c r="K1031" s="18" t="s">
        <v>35</v>
      </c>
      <c r="L1031" s="17" t="n">
        <v>20</v>
      </c>
      <c r="M1031" s="17"/>
      <c r="N1031" s="19"/>
      <c r="O1031" s="20" t="n">
        <f aca="false">L1031+(0.05*M1031)+(N1031/240)</f>
        <v>20</v>
      </c>
      <c r="P1031" s="21" t="n">
        <v>60</v>
      </c>
      <c r="Q1031" s="21"/>
      <c r="R1031" s="21"/>
      <c r="S1031" s="22" t="n">
        <f aca="false">P1031+(Q1031*0.05)+(R1031/240)</f>
        <v>60</v>
      </c>
      <c r="T1031" s="22" t="n">
        <f aca="false">J1031*O1031</f>
        <v>60</v>
      </c>
      <c r="U1031" s="22" t="n">
        <f aca="false">S1031-T1031</f>
        <v>0</v>
      </c>
      <c r="V1031" s="23"/>
    </row>
    <row r="1032" customFormat="false" ht="13.8" hidden="false" customHeight="false" outlineLevel="0" collapsed="false">
      <c r="A1032" s="13" t="n">
        <v>1031</v>
      </c>
      <c r="B1032" s="12" t="s">
        <v>22</v>
      </c>
      <c r="C1032" s="13" t="s">
        <v>23</v>
      </c>
      <c r="D1032" s="12" t="n">
        <v>46</v>
      </c>
      <c r="E1032" s="14" t="n">
        <v>1749</v>
      </c>
      <c r="F1032" s="14" t="s">
        <v>24</v>
      </c>
      <c r="G1032" s="15" t="s">
        <v>588</v>
      </c>
      <c r="H1032" s="15" t="s">
        <v>26</v>
      </c>
      <c r="I1032" s="16" t="s">
        <v>43</v>
      </c>
      <c r="J1032" s="17" t="n">
        <v>1</v>
      </c>
      <c r="K1032" s="18" t="s">
        <v>46</v>
      </c>
      <c r="L1032" s="17" t="n">
        <v>100</v>
      </c>
      <c r="M1032" s="17"/>
      <c r="N1032" s="19"/>
      <c r="O1032" s="20" t="n">
        <f aca="false">L1032+(0.05*M1032)+(N1032/240)</f>
        <v>100</v>
      </c>
      <c r="P1032" s="21" t="n">
        <v>100</v>
      </c>
      <c r="Q1032" s="21"/>
      <c r="R1032" s="21"/>
      <c r="S1032" s="22" t="n">
        <f aca="false">P1032+(Q1032*0.05)+(R1032/240)</f>
        <v>100</v>
      </c>
      <c r="T1032" s="22" t="n">
        <f aca="false">J1032*O1032</f>
        <v>100</v>
      </c>
      <c r="U1032" s="22" t="n">
        <f aca="false">S1032-T1032</f>
        <v>0</v>
      </c>
      <c r="V1032" s="23"/>
    </row>
    <row r="1033" customFormat="false" ht="13.8" hidden="false" customHeight="false" outlineLevel="0" collapsed="false">
      <c r="A1033" s="13" t="n">
        <v>1032</v>
      </c>
      <c r="B1033" s="12" t="s">
        <v>22</v>
      </c>
      <c r="C1033" s="13" t="s">
        <v>23</v>
      </c>
      <c r="D1033" s="12" t="n">
        <v>46</v>
      </c>
      <c r="E1033" s="14" t="n">
        <v>1749</v>
      </c>
      <c r="F1033" s="14" t="s">
        <v>24</v>
      </c>
      <c r="G1033" s="15" t="s">
        <v>589</v>
      </c>
      <c r="H1033" s="15" t="s">
        <v>26</v>
      </c>
      <c r="I1033" s="16" t="s">
        <v>30</v>
      </c>
      <c r="J1033" s="17" t="n">
        <v>9.5</v>
      </c>
      <c r="K1033" s="18" t="s">
        <v>28</v>
      </c>
      <c r="L1033" s="17" t="n">
        <v>5</v>
      </c>
      <c r="M1033" s="17"/>
      <c r="N1033" s="19"/>
      <c r="O1033" s="20" t="n">
        <f aca="false">L1033+(0.05*M1033)+(N1033/240)</f>
        <v>5</v>
      </c>
      <c r="P1033" s="21" t="n">
        <v>47</v>
      </c>
      <c r="Q1033" s="21" t="n">
        <v>10</v>
      </c>
      <c r="R1033" s="21"/>
      <c r="S1033" s="22" t="n">
        <f aca="false">P1033+(Q1033*0.05)+(R1033/240)</f>
        <v>47.5</v>
      </c>
      <c r="T1033" s="22" t="n">
        <f aca="false">J1033*O1033</f>
        <v>47.5</v>
      </c>
      <c r="U1033" s="22" t="n">
        <f aca="false">S1033-T1033</f>
        <v>0</v>
      </c>
      <c r="V1033" s="23"/>
    </row>
    <row r="1034" customFormat="false" ht="14.2" hidden="false" customHeight="false" outlineLevel="0" collapsed="false">
      <c r="A1034" s="13" t="n">
        <v>1033</v>
      </c>
      <c r="B1034" s="12" t="s">
        <v>22</v>
      </c>
      <c r="C1034" s="13" t="s">
        <v>23</v>
      </c>
      <c r="D1034" s="12" t="n">
        <v>46</v>
      </c>
      <c r="E1034" s="14" t="n">
        <v>1749</v>
      </c>
      <c r="F1034" s="14" t="s">
        <v>40</v>
      </c>
      <c r="G1034" s="15" t="s">
        <v>590</v>
      </c>
      <c r="H1034" s="15" t="s">
        <v>26</v>
      </c>
      <c r="I1034" s="16" t="s">
        <v>43</v>
      </c>
      <c r="J1034" s="17" t="n">
        <v>11568</v>
      </c>
      <c r="K1034" s="18" t="s">
        <v>28</v>
      </c>
      <c r="L1034" s="17" t="n">
        <v>0.21</v>
      </c>
      <c r="M1034" s="17"/>
      <c r="N1034" s="19"/>
      <c r="O1034" s="20" t="n">
        <f aca="false">L1034+(0.05*M1034)+(N1034/240)</f>
        <v>0.21</v>
      </c>
      <c r="P1034" s="21" t="n">
        <v>2429</v>
      </c>
      <c r="Q1034" s="21" t="n">
        <v>5</v>
      </c>
      <c r="R1034" s="21"/>
      <c r="S1034" s="22" t="n">
        <f aca="false">P1034+(Q1034*0.05)+(R1034/240)</f>
        <v>2429.25</v>
      </c>
      <c r="T1034" s="22" t="n">
        <f aca="false">J1034*O1034</f>
        <v>2429.28</v>
      </c>
      <c r="U1034" s="22" t="n">
        <f aca="false">S1034-T1034</f>
        <v>-0.0299999999997453</v>
      </c>
      <c r="V1034" s="23" t="s">
        <v>591</v>
      </c>
    </row>
    <row r="1035" customFormat="false" ht="13.8" hidden="false" customHeight="false" outlineLevel="0" collapsed="false">
      <c r="A1035" s="13" t="n">
        <v>1034</v>
      </c>
      <c r="B1035" s="12" t="s">
        <v>22</v>
      </c>
      <c r="C1035" s="13" t="s">
        <v>23</v>
      </c>
      <c r="D1035" s="12" t="n">
        <v>46</v>
      </c>
      <c r="E1035" s="14" t="n">
        <v>1749</v>
      </c>
      <c r="F1035" s="14" t="s">
        <v>40</v>
      </c>
      <c r="G1035" s="15" t="s">
        <v>592</v>
      </c>
      <c r="H1035" s="15" t="s">
        <v>26</v>
      </c>
      <c r="I1035" s="16" t="s">
        <v>43</v>
      </c>
      <c r="J1035" s="17" t="n">
        <v>33221</v>
      </c>
      <c r="K1035" s="18" t="s">
        <v>28</v>
      </c>
      <c r="L1035" s="17"/>
      <c r="M1035" s="17" t="n">
        <v>24</v>
      </c>
      <c r="N1035" s="19"/>
      <c r="O1035" s="20" t="n">
        <f aca="false">L1035+(0.05*M1035)+(N1035/240)</f>
        <v>1.2</v>
      </c>
      <c r="P1035" s="21" t="n">
        <v>39865</v>
      </c>
      <c r="Q1035" s="21" t="n">
        <v>4</v>
      </c>
      <c r="R1035" s="21"/>
      <c r="S1035" s="22" t="n">
        <f aca="false">P1035+(Q1035*0.05)+(R1035/240)</f>
        <v>39865.2</v>
      </c>
      <c r="T1035" s="22" t="n">
        <f aca="false">J1035*O1035</f>
        <v>39865.2</v>
      </c>
      <c r="U1035" s="22" t="n">
        <f aca="false">S1035-T1035</f>
        <v>0</v>
      </c>
      <c r="V1035" s="23"/>
    </row>
    <row r="1036" customFormat="false" ht="13.8" hidden="false" customHeight="false" outlineLevel="0" collapsed="false">
      <c r="A1036" s="13" t="n">
        <v>1035</v>
      </c>
      <c r="B1036" s="12" t="s">
        <v>22</v>
      </c>
      <c r="C1036" s="13" t="s">
        <v>23</v>
      </c>
      <c r="D1036" s="12" t="n">
        <v>46</v>
      </c>
      <c r="E1036" s="14" t="n">
        <v>1749</v>
      </c>
      <c r="F1036" s="14" t="s">
        <v>40</v>
      </c>
      <c r="G1036" s="15" t="s">
        <v>593</v>
      </c>
      <c r="H1036" s="15" t="s">
        <v>26</v>
      </c>
      <c r="I1036" s="16" t="s">
        <v>29</v>
      </c>
      <c r="J1036" s="17" t="n">
        <v>1410</v>
      </c>
      <c r="K1036" s="18" t="s">
        <v>28</v>
      </c>
      <c r="L1036" s="17" t="n">
        <v>5</v>
      </c>
      <c r="M1036" s="17"/>
      <c r="N1036" s="19"/>
      <c r="O1036" s="20" t="n">
        <f aca="false">L1036+(0.05*M1036)+(N1036/240)</f>
        <v>5</v>
      </c>
      <c r="P1036" s="21" t="n">
        <v>7050</v>
      </c>
      <c r="Q1036" s="21"/>
      <c r="R1036" s="21"/>
      <c r="S1036" s="22" t="n">
        <f aca="false">P1036+(Q1036*0.05)+(R1036/240)</f>
        <v>7050</v>
      </c>
      <c r="T1036" s="22" t="n">
        <f aca="false">J1036*O1036</f>
        <v>7050</v>
      </c>
      <c r="U1036" s="22" t="n">
        <f aca="false">S1036-T1036</f>
        <v>0</v>
      </c>
      <c r="V1036" s="23"/>
    </row>
    <row r="1037" customFormat="false" ht="13.8" hidden="false" customHeight="false" outlineLevel="0" collapsed="false">
      <c r="A1037" s="13" t="n">
        <v>1036</v>
      </c>
      <c r="B1037" s="12" t="s">
        <v>22</v>
      </c>
      <c r="C1037" s="13" t="s">
        <v>23</v>
      </c>
      <c r="D1037" s="12" t="n">
        <v>46</v>
      </c>
      <c r="E1037" s="14" t="n">
        <v>1749</v>
      </c>
      <c r="F1037" s="14" t="s">
        <v>40</v>
      </c>
      <c r="G1037" s="15" t="s">
        <v>593</v>
      </c>
      <c r="H1037" s="15" t="s">
        <v>26</v>
      </c>
      <c r="I1037" s="16" t="s">
        <v>186</v>
      </c>
      <c r="J1037" s="17" t="n">
        <v>2807</v>
      </c>
      <c r="K1037" s="18" t="s">
        <v>28</v>
      </c>
      <c r="L1037" s="17" t="n">
        <v>5</v>
      </c>
      <c r="M1037" s="17"/>
      <c r="N1037" s="19"/>
      <c r="O1037" s="20" t="n">
        <f aca="false">L1037+(0.05*M1037)+(N1037/240)</f>
        <v>5</v>
      </c>
      <c r="P1037" s="21" t="n">
        <v>14035</v>
      </c>
      <c r="Q1037" s="21"/>
      <c r="R1037" s="21"/>
      <c r="S1037" s="22" t="n">
        <f aca="false">P1037+(Q1037*0.05)+(R1037/240)</f>
        <v>14035</v>
      </c>
      <c r="T1037" s="22" t="n">
        <f aca="false">J1037*O1037</f>
        <v>14035</v>
      </c>
      <c r="U1037" s="22" t="n">
        <f aca="false">S1037-T1037</f>
        <v>0</v>
      </c>
      <c r="V1037" s="23"/>
    </row>
    <row r="1038" customFormat="false" ht="13.8" hidden="false" customHeight="false" outlineLevel="0" collapsed="false">
      <c r="A1038" s="13" t="n">
        <v>1037</v>
      </c>
      <c r="B1038" s="12" t="s">
        <v>22</v>
      </c>
      <c r="C1038" s="13" t="s">
        <v>23</v>
      </c>
      <c r="D1038" s="12" t="n">
        <v>46</v>
      </c>
      <c r="E1038" s="14" t="n">
        <v>1749</v>
      </c>
      <c r="F1038" s="14" t="s">
        <v>40</v>
      </c>
      <c r="G1038" s="15" t="s">
        <v>594</v>
      </c>
      <c r="H1038" s="15" t="s">
        <v>26</v>
      </c>
      <c r="I1038" s="16" t="s">
        <v>29</v>
      </c>
      <c r="J1038" s="17" t="n">
        <v>450</v>
      </c>
      <c r="K1038" s="18" t="s">
        <v>28</v>
      </c>
      <c r="L1038" s="17" t="n">
        <v>6</v>
      </c>
      <c r="M1038" s="17"/>
      <c r="N1038" s="19"/>
      <c r="O1038" s="20" t="n">
        <f aca="false">L1038+(0.05*M1038)+(N1038/240)</f>
        <v>6</v>
      </c>
      <c r="P1038" s="21" t="n">
        <v>2700</v>
      </c>
      <c r="Q1038" s="21"/>
      <c r="R1038" s="21"/>
      <c r="S1038" s="22" t="n">
        <f aca="false">P1038+(Q1038*0.05)+(R1038/240)</f>
        <v>2700</v>
      </c>
      <c r="T1038" s="22" t="n">
        <f aca="false">J1038*O1038</f>
        <v>2700</v>
      </c>
      <c r="U1038" s="22" t="n">
        <f aca="false">S1038-T1038</f>
        <v>0</v>
      </c>
      <c r="V1038" s="23"/>
    </row>
    <row r="1039" customFormat="false" ht="13.8" hidden="false" customHeight="false" outlineLevel="0" collapsed="false">
      <c r="A1039" s="13" t="n">
        <v>1038</v>
      </c>
      <c r="B1039" s="12" t="s">
        <v>22</v>
      </c>
      <c r="C1039" s="13" t="s">
        <v>23</v>
      </c>
      <c r="D1039" s="12" t="n">
        <v>46</v>
      </c>
      <c r="E1039" s="14" t="n">
        <v>1749</v>
      </c>
      <c r="F1039" s="14" t="s">
        <v>40</v>
      </c>
      <c r="G1039" s="15" t="s">
        <v>595</v>
      </c>
      <c r="H1039" s="15" t="s">
        <v>26</v>
      </c>
      <c r="I1039" s="16" t="s">
        <v>29</v>
      </c>
      <c r="J1039" s="17" t="n">
        <v>80</v>
      </c>
      <c r="K1039" s="18" t="s">
        <v>28</v>
      </c>
      <c r="L1039" s="17" t="n">
        <v>6</v>
      </c>
      <c r="M1039" s="17"/>
      <c r="N1039" s="19"/>
      <c r="O1039" s="20" t="n">
        <f aca="false">L1039+(0.05*M1039)+(N1039/240)</f>
        <v>6</v>
      </c>
      <c r="P1039" s="21" t="n">
        <v>480</v>
      </c>
      <c r="Q1039" s="21"/>
      <c r="R1039" s="21"/>
      <c r="S1039" s="22" t="n">
        <f aca="false">P1039+(Q1039*0.05)+(R1039/240)</f>
        <v>480</v>
      </c>
      <c r="T1039" s="22" t="n">
        <f aca="false">J1039*O1039</f>
        <v>480</v>
      </c>
      <c r="U1039" s="22" t="n">
        <f aca="false">S1039-T1039</f>
        <v>0</v>
      </c>
      <c r="V1039" s="23"/>
    </row>
    <row r="1040" customFormat="false" ht="13.8" hidden="false" customHeight="false" outlineLevel="0" collapsed="false">
      <c r="A1040" s="13" t="n">
        <v>1039</v>
      </c>
      <c r="B1040" s="12" t="s">
        <v>22</v>
      </c>
      <c r="C1040" s="13" t="s">
        <v>23</v>
      </c>
      <c r="D1040" s="12" t="n">
        <v>46</v>
      </c>
      <c r="E1040" s="14" t="n">
        <v>1749</v>
      </c>
      <c r="F1040" s="14" t="s">
        <v>40</v>
      </c>
      <c r="G1040" s="15" t="s">
        <v>595</v>
      </c>
      <c r="H1040" s="15" t="s">
        <v>26</v>
      </c>
      <c r="I1040" s="16" t="s">
        <v>50</v>
      </c>
      <c r="J1040" s="17" t="n">
        <v>1836</v>
      </c>
      <c r="K1040" s="18" t="s">
        <v>28</v>
      </c>
      <c r="L1040" s="17" t="n">
        <v>5</v>
      </c>
      <c r="M1040" s="17"/>
      <c r="N1040" s="19"/>
      <c r="O1040" s="20" t="n">
        <f aca="false">L1040+(0.05*M1040)+(N1040/240)</f>
        <v>5</v>
      </c>
      <c r="P1040" s="21" t="n">
        <v>9180</v>
      </c>
      <c r="Q1040" s="21"/>
      <c r="R1040" s="21"/>
      <c r="S1040" s="22" t="n">
        <f aca="false">P1040+(Q1040*0.05)+(R1040/240)</f>
        <v>9180</v>
      </c>
      <c r="T1040" s="22" t="n">
        <f aca="false">J1040*O1040</f>
        <v>9180</v>
      </c>
      <c r="U1040" s="22" t="n">
        <f aca="false">S1040-T1040</f>
        <v>0</v>
      </c>
      <c r="V1040" s="23"/>
    </row>
    <row r="1041" customFormat="false" ht="13.8" hidden="false" customHeight="false" outlineLevel="0" collapsed="false">
      <c r="A1041" s="13" t="n">
        <v>1040</v>
      </c>
      <c r="B1041" s="12" t="s">
        <v>22</v>
      </c>
      <c r="C1041" s="13" t="s">
        <v>23</v>
      </c>
      <c r="D1041" s="12" t="n">
        <v>46</v>
      </c>
      <c r="E1041" s="14" t="n">
        <v>1749</v>
      </c>
      <c r="F1041" s="14" t="s">
        <v>40</v>
      </c>
      <c r="G1041" s="15" t="s">
        <v>596</v>
      </c>
      <c r="H1041" s="15" t="s">
        <v>26</v>
      </c>
      <c r="I1041" s="16" t="s">
        <v>29</v>
      </c>
      <c r="J1041" s="17" t="n">
        <v>99</v>
      </c>
      <c r="K1041" s="18" t="s">
        <v>28</v>
      </c>
      <c r="L1041" s="17"/>
      <c r="M1041" s="17" t="n">
        <v>20</v>
      </c>
      <c r="N1041" s="19"/>
      <c r="O1041" s="20" t="n">
        <f aca="false">L1041+(0.05*M1041)+(N1041/240)</f>
        <v>1</v>
      </c>
      <c r="P1041" s="21" t="n">
        <v>99</v>
      </c>
      <c r="Q1041" s="21"/>
      <c r="R1041" s="21"/>
      <c r="S1041" s="22" t="n">
        <f aca="false">P1041+(Q1041*0.05)+(R1041/240)</f>
        <v>99</v>
      </c>
      <c r="T1041" s="22" t="n">
        <f aca="false">J1041*O1041</f>
        <v>99</v>
      </c>
      <c r="U1041" s="22" t="n">
        <f aca="false">S1041-T1041</f>
        <v>0</v>
      </c>
      <c r="V1041" s="23"/>
    </row>
    <row r="1042" customFormat="false" ht="13.8" hidden="false" customHeight="false" outlineLevel="0" collapsed="false">
      <c r="A1042" s="13" t="n">
        <v>1041</v>
      </c>
      <c r="B1042" s="12" t="s">
        <v>22</v>
      </c>
      <c r="C1042" s="13" t="s">
        <v>23</v>
      </c>
      <c r="D1042" s="12" t="n">
        <v>46</v>
      </c>
      <c r="E1042" s="14" t="n">
        <v>1749</v>
      </c>
      <c r="F1042" s="14" t="s">
        <v>40</v>
      </c>
      <c r="G1042" s="15" t="s">
        <v>597</v>
      </c>
      <c r="H1042" s="15" t="s">
        <v>26</v>
      </c>
      <c r="I1042" s="16" t="s">
        <v>186</v>
      </c>
      <c r="J1042" s="17" t="n">
        <v>190</v>
      </c>
      <c r="K1042" s="18" t="s">
        <v>28</v>
      </c>
      <c r="L1042" s="17"/>
      <c r="M1042" s="17" t="n">
        <v>50</v>
      </c>
      <c r="N1042" s="19"/>
      <c r="O1042" s="20" t="n">
        <f aca="false">L1042+(0.05*M1042)+(N1042/240)</f>
        <v>2.5</v>
      </c>
      <c r="P1042" s="21" t="n">
        <v>475</v>
      </c>
      <c r="Q1042" s="21"/>
      <c r="R1042" s="21"/>
      <c r="S1042" s="22" t="n">
        <f aca="false">P1042+(Q1042*0.05)+(R1042/240)</f>
        <v>475</v>
      </c>
      <c r="T1042" s="22" t="n">
        <f aca="false">J1042*O1042</f>
        <v>475</v>
      </c>
      <c r="U1042" s="22" t="n">
        <f aca="false">S1042-T1042</f>
        <v>0</v>
      </c>
      <c r="V1042" s="23"/>
    </row>
    <row r="1043" customFormat="false" ht="13.8" hidden="false" customHeight="false" outlineLevel="0" collapsed="false">
      <c r="A1043" s="13" t="n">
        <v>1042</v>
      </c>
      <c r="B1043" s="12" t="s">
        <v>22</v>
      </c>
      <c r="C1043" s="13" t="s">
        <v>23</v>
      </c>
      <c r="D1043" s="12" t="n">
        <v>46</v>
      </c>
      <c r="E1043" s="14" t="n">
        <v>1749</v>
      </c>
      <c r="F1043" s="14" t="s">
        <v>40</v>
      </c>
      <c r="G1043" s="15" t="s">
        <v>598</v>
      </c>
      <c r="H1043" s="15" t="s">
        <v>26</v>
      </c>
      <c r="I1043" s="16" t="s">
        <v>29</v>
      </c>
      <c r="J1043" s="17" t="n">
        <v>495</v>
      </c>
      <c r="K1043" s="18" t="s">
        <v>28</v>
      </c>
      <c r="L1043" s="17" t="n">
        <v>10</v>
      </c>
      <c r="M1043" s="17"/>
      <c r="N1043" s="19"/>
      <c r="O1043" s="20" t="n">
        <f aca="false">L1043+(0.05*M1043)+(N1043/240)</f>
        <v>10</v>
      </c>
      <c r="P1043" s="21" t="n">
        <v>4950</v>
      </c>
      <c r="Q1043" s="21"/>
      <c r="R1043" s="21"/>
      <c r="S1043" s="22" t="n">
        <f aca="false">P1043+(Q1043*0.05)+(R1043/240)</f>
        <v>4950</v>
      </c>
      <c r="T1043" s="22" t="n">
        <f aca="false">J1043*O1043</f>
        <v>4950</v>
      </c>
      <c r="U1043" s="22" t="n">
        <f aca="false">S1043-T1043</f>
        <v>0</v>
      </c>
      <c r="V1043" s="23"/>
    </row>
    <row r="1044" customFormat="false" ht="13.8" hidden="false" customHeight="false" outlineLevel="0" collapsed="false">
      <c r="A1044" s="13" t="n">
        <v>1043</v>
      </c>
      <c r="B1044" s="12" t="s">
        <v>22</v>
      </c>
      <c r="C1044" s="13" t="s">
        <v>23</v>
      </c>
      <c r="D1044" s="12" t="n">
        <v>46</v>
      </c>
      <c r="E1044" s="14" t="n">
        <v>1749</v>
      </c>
      <c r="F1044" s="14" t="s">
        <v>40</v>
      </c>
      <c r="G1044" s="15" t="s">
        <v>599</v>
      </c>
      <c r="H1044" s="15" t="s">
        <v>26</v>
      </c>
      <c r="I1044" s="16" t="s">
        <v>29</v>
      </c>
      <c r="J1044" s="17" t="n">
        <v>4</v>
      </c>
      <c r="K1044" s="18" t="s">
        <v>600</v>
      </c>
      <c r="L1044" s="17" t="n">
        <v>30</v>
      </c>
      <c r="M1044" s="17"/>
      <c r="N1044" s="19"/>
      <c r="O1044" s="20" t="n">
        <f aca="false">L1044+(0.05*M1044)+(N1044/240)</f>
        <v>30</v>
      </c>
      <c r="P1044" s="21" t="n">
        <v>120</v>
      </c>
      <c r="Q1044" s="21"/>
      <c r="R1044" s="21"/>
      <c r="S1044" s="22" t="n">
        <f aca="false">P1044+(Q1044*0.05)+(R1044/240)</f>
        <v>120</v>
      </c>
      <c r="T1044" s="22" t="n">
        <f aca="false">J1044*O1044</f>
        <v>120</v>
      </c>
      <c r="U1044" s="22" t="n">
        <f aca="false">S1044-T1044</f>
        <v>0</v>
      </c>
      <c r="V1044" s="23"/>
    </row>
    <row r="1045" customFormat="false" ht="13.8" hidden="false" customHeight="false" outlineLevel="0" collapsed="false">
      <c r="A1045" s="13" t="n">
        <v>1044</v>
      </c>
      <c r="B1045" s="12" t="s">
        <v>22</v>
      </c>
      <c r="C1045" s="13" t="s">
        <v>23</v>
      </c>
      <c r="D1045" s="12" t="n">
        <v>46</v>
      </c>
      <c r="E1045" s="14" t="n">
        <v>1749</v>
      </c>
      <c r="F1045" s="14" t="s">
        <v>40</v>
      </c>
      <c r="G1045" s="15" t="s">
        <v>599</v>
      </c>
      <c r="H1045" s="15" t="s">
        <v>26</v>
      </c>
      <c r="I1045" s="16" t="s">
        <v>29</v>
      </c>
      <c r="J1045" s="17" t="n">
        <v>2651</v>
      </c>
      <c r="K1045" s="18" t="s">
        <v>28</v>
      </c>
      <c r="L1045" s="17"/>
      <c r="M1045" s="17" t="n">
        <v>40</v>
      </c>
      <c r="N1045" s="19"/>
      <c r="O1045" s="20" t="n">
        <f aca="false">L1045+(0.05*M1045)+(N1045/240)</f>
        <v>2</v>
      </c>
      <c r="P1045" s="21" t="n">
        <v>5302</v>
      </c>
      <c r="Q1045" s="21"/>
      <c r="R1045" s="21"/>
      <c r="S1045" s="22" t="n">
        <f aca="false">P1045+(Q1045*0.05)+(R1045/240)</f>
        <v>5302</v>
      </c>
      <c r="T1045" s="22" t="n">
        <f aca="false">J1045*O1045</f>
        <v>5302</v>
      </c>
      <c r="U1045" s="22" t="n">
        <f aca="false">S1045-T1045</f>
        <v>0</v>
      </c>
      <c r="V1045" s="23"/>
    </row>
    <row r="1046" customFormat="false" ht="13.8" hidden="false" customHeight="false" outlineLevel="0" collapsed="false">
      <c r="A1046" s="13" t="n">
        <v>1045</v>
      </c>
      <c r="B1046" s="12" t="s">
        <v>22</v>
      </c>
      <c r="C1046" s="13" t="s">
        <v>23</v>
      </c>
      <c r="D1046" s="12" t="n">
        <v>46</v>
      </c>
      <c r="E1046" s="14" t="n">
        <v>1749</v>
      </c>
      <c r="F1046" s="14" t="s">
        <v>40</v>
      </c>
      <c r="G1046" s="15" t="s">
        <v>599</v>
      </c>
      <c r="H1046" s="15" t="s">
        <v>26</v>
      </c>
      <c r="I1046" s="16" t="s">
        <v>50</v>
      </c>
      <c r="J1046" s="17" t="n">
        <v>120</v>
      </c>
      <c r="K1046" s="18" t="s">
        <v>28</v>
      </c>
      <c r="L1046" s="17"/>
      <c r="M1046" s="17" t="n">
        <v>40</v>
      </c>
      <c r="N1046" s="19"/>
      <c r="O1046" s="20" t="n">
        <f aca="false">L1046+(0.05*M1046)+(N1046/240)</f>
        <v>2</v>
      </c>
      <c r="P1046" s="21" t="n">
        <v>240</v>
      </c>
      <c r="Q1046" s="21"/>
      <c r="R1046" s="21"/>
      <c r="S1046" s="22" t="n">
        <f aca="false">P1046+(Q1046*0.05)+(R1046/240)</f>
        <v>240</v>
      </c>
      <c r="T1046" s="22" t="n">
        <f aca="false">J1046*O1046</f>
        <v>240</v>
      </c>
      <c r="U1046" s="22" t="n">
        <f aca="false">S1046-T1046</f>
        <v>0</v>
      </c>
      <c r="V1046" s="23"/>
    </row>
    <row r="1047" customFormat="false" ht="13.8" hidden="false" customHeight="false" outlineLevel="0" collapsed="false">
      <c r="A1047" s="13" t="n">
        <v>1046</v>
      </c>
      <c r="B1047" s="12" t="s">
        <v>22</v>
      </c>
      <c r="C1047" s="13" t="s">
        <v>23</v>
      </c>
      <c r="D1047" s="12" t="n">
        <v>46</v>
      </c>
      <c r="E1047" s="14" t="n">
        <v>1749</v>
      </c>
      <c r="F1047" s="14" t="s">
        <v>40</v>
      </c>
      <c r="G1047" s="15" t="s">
        <v>601</v>
      </c>
      <c r="H1047" s="15" t="s">
        <v>26</v>
      </c>
      <c r="I1047" s="16" t="s">
        <v>29</v>
      </c>
      <c r="J1047" s="17" t="n">
        <v>3</v>
      </c>
      <c r="K1047" s="18" t="s">
        <v>35</v>
      </c>
      <c r="L1047" s="17" t="n">
        <v>40</v>
      </c>
      <c r="M1047" s="17"/>
      <c r="N1047" s="19"/>
      <c r="O1047" s="20" t="n">
        <f aca="false">L1047+(0.05*M1047)+(N1047/240)</f>
        <v>40</v>
      </c>
      <c r="P1047" s="21" t="n">
        <v>120</v>
      </c>
      <c r="Q1047" s="21"/>
      <c r="R1047" s="21"/>
      <c r="S1047" s="22" t="n">
        <f aca="false">P1047+(Q1047*0.05)+(R1047/240)</f>
        <v>120</v>
      </c>
      <c r="T1047" s="22" t="n">
        <f aca="false">J1047*O1047</f>
        <v>120</v>
      </c>
      <c r="U1047" s="22" t="n">
        <f aca="false">S1047-T1047</f>
        <v>0</v>
      </c>
      <c r="V1047" s="23"/>
    </row>
    <row r="1048" customFormat="false" ht="13.8" hidden="false" customHeight="false" outlineLevel="0" collapsed="false">
      <c r="A1048" s="13" t="n">
        <v>1047</v>
      </c>
      <c r="B1048" s="12" t="s">
        <v>22</v>
      </c>
      <c r="C1048" s="13" t="s">
        <v>23</v>
      </c>
      <c r="D1048" s="12" t="n">
        <v>46</v>
      </c>
      <c r="E1048" s="14" t="n">
        <v>1749</v>
      </c>
      <c r="F1048" s="14" t="s">
        <v>40</v>
      </c>
      <c r="G1048" s="15" t="s">
        <v>602</v>
      </c>
      <c r="H1048" s="15" t="s">
        <v>26</v>
      </c>
      <c r="I1048" s="16" t="s">
        <v>29</v>
      </c>
      <c r="J1048" s="17" t="n">
        <v>1100</v>
      </c>
      <c r="K1048" s="18" t="s">
        <v>28</v>
      </c>
      <c r="L1048" s="17"/>
      <c r="M1048" s="17" t="n">
        <v>5</v>
      </c>
      <c r="N1048" s="19"/>
      <c r="O1048" s="20" t="n">
        <f aca="false">L1048+(0.05*M1048)+(N1048/240)</f>
        <v>0.25</v>
      </c>
      <c r="P1048" s="21" t="n">
        <v>275</v>
      </c>
      <c r="Q1048" s="21"/>
      <c r="R1048" s="21"/>
      <c r="S1048" s="22" t="n">
        <f aca="false">P1048+(Q1048*0.05)+(R1048/240)</f>
        <v>275</v>
      </c>
      <c r="T1048" s="22" t="n">
        <f aca="false">J1048*O1048</f>
        <v>275</v>
      </c>
      <c r="U1048" s="22" t="n">
        <f aca="false">S1048-T1048</f>
        <v>0</v>
      </c>
      <c r="V1048" s="23"/>
    </row>
    <row r="1049" customFormat="false" ht="13.8" hidden="false" customHeight="false" outlineLevel="0" collapsed="false">
      <c r="A1049" s="13" t="n">
        <v>1048</v>
      </c>
      <c r="B1049" s="12" t="s">
        <v>22</v>
      </c>
      <c r="C1049" s="13" t="s">
        <v>23</v>
      </c>
      <c r="D1049" s="12" t="n">
        <v>46</v>
      </c>
      <c r="E1049" s="14" t="n">
        <v>1749</v>
      </c>
      <c r="F1049" s="14" t="s">
        <v>40</v>
      </c>
      <c r="G1049" s="15" t="s">
        <v>603</v>
      </c>
      <c r="H1049" s="15" t="s">
        <v>26</v>
      </c>
      <c r="I1049" s="16" t="s">
        <v>29</v>
      </c>
      <c r="J1049" s="17" t="n">
        <v>15</v>
      </c>
      <c r="K1049" s="18" t="s">
        <v>268</v>
      </c>
      <c r="L1049" s="17" t="n">
        <v>6</v>
      </c>
      <c r="M1049" s="17"/>
      <c r="N1049" s="19"/>
      <c r="O1049" s="20" t="n">
        <f aca="false">L1049+(0.05*M1049)+(N1049/240)</f>
        <v>6</v>
      </c>
      <c r="P1049" s="21" t="n">
        <v>90</v>
      </c>
      <c r="Q1049" s="21"/>
      <c r="R1049" s="21"/>
      <c r="S1049" s="22" t="n">
        <f aca="false">P1049+(Q1049*0.05)+(R1049/240)</f>
        <v>90</v>
      </c>
      <c r="T1049" s="22" t="n">
        <f aca="false">J1049*O1049</f>
        <v>90</v>
      </c>
      <c r="U1049" s="22" t="n">
        <f aca="false">S1049-T1049</f>
        <v>0</v>
      </c>
      <c r="V1049" s="23"/>
    </row>
    <row r="1050" customFormat="false" ht="13.8" hidden="false" customHeight="false" outlineLevel="0" collapsed="false">
      <c r="A1050" s="13" t="n">
        <v>1049</v>
      </c>
      <c r="B1050" s="12" t="s">
        <v>22</v>
      </c>
      <c r="C1050" s="13" t="s">
        <v>23</v>
      </c>
      <c r="D1050" s="12" t="n">
        <v>46</v>
      </c>
      <c r="E1050" s="14" t="n">
        <v>1749</v>
      </c>
      <c r="F1050" s="14" t="s">
        <v>40</v>
      </c>
      <c r="G1050" s="15" t="s">
        <v>603</v>
      </c>
      <c r="H1050" s="15" t="s">
        <v>26</v>
      </c>
      <c r="I1050" s="16" t="s">
        <v>32</v>
      </c>
      <c r="J1050" s="17" t="n">
        <v>33.5</v>
      </c>
      <c r="K1050" s="18" t="s">
        <v>268</v>
      </c>
      <c r="L1050" s="17" t="n">
        <v>6</v>
      </c>
      <c r="M1050" s="17"/>
      <c r="N1050" s="19"/>
      <c r="O1050" s="20" t="n">
        <f aca="false">L1050+(0.05*M1050)+(N1050/240)</f>
        <v>6</v>
      </c>
      <c r="P1050" s="21" t="n">
        <v>201</v>
      </c>
      <c r="Q1050" s="21"/>
      <c r="R1050" s="21"/>
      <c r="S1050" s="22" t="n">
        <f aca="false">P1050+(Q1050*0.05)+(R1050/240)</f>
        <v>201</v>
      </c>
      <c r="T1050" s="22" t="n">
        <f aca="false">J1050*O1050</f>
        <v>201</v>
      </c>
      <c r="U1050" s="22" t="n">
        <f aca="false">S1050-T1050</f>
        <v>0</v>
      </c>
      <c r="V1050" s="23"/>
    </row>
    <row r="1051" customFormat="false" ht="13.8" hidden="false" customHeight="false" outlineLevel="0" collapsed="false">
      <c r="A1051" s="13" t="n">
        <v>1050</v>
      </c>
      <c r="B1051" s="12" t="s">
        <v>22</v>
      </c>
      <c r="C1051" s="13" t="s">
        <v>23</v>
      </c>
      <c r="D1051" s="12" t="n">
        <v>47</v>
      </c>
      <c r="E1051" s="14" t="n">
        <v>1749</v>
      </c>
      <c r="F1051" s="14" t="s">
        <v>24</v>
      </c>
      <c r="G1051" s="15" t="s">
        <v>604</v>
      </c>
      <c r="H1051" s="15" t="s">
        <v>26</v>
      </c>
      <c r="I1051" s="16" t="s">
        <v>32</v>
      </c>
      <c r="J1051" s="17" t="n">
        <v>20</v>
      </c>
      <c r="K1051" s="18" t="s">
        <v>248</v>
      </c>
      <c r="L1051" s="17"/>
      <c r="M1051" s="17" t="n">
        <v>30</v>
      </c>
      <c r="N1051" s="19"/>
      <c r="O1051" s="20" t="n">
        <f aca="false">L1051+(0.05*M1051)+(N1051/240)</f>
        <v>1.5</v>
      </c>
      <c r="P1051" s="21" t="n">
        <v>30</v>
      </c>
      <c r="Q1051" s="21"/>
      <c r="R1051" s="21"/>
      <c r="S1051" s="22" t="n">
        <f aca="false">P1051+(Q1051*0.05)+(R1051/240)</f>
        <v>30</v>
      </c>
      <c r="T1051" s="22" t="n">
        <f aca="false">J1051*O1051</f>
        <v>30</v>
      </c>
      <c r="U1051" s="22" t="n">
        <f aca="false">S1051-T1051</f>
        <v>0</v>
      </c>
      <c r="V1051" s="23"/>
    </row>
    <row r="1052" customFormat="false" ht="13.8" hidden="false" customHeight="false" outlineLevel="0" collapsed="false">
      <c r="A1052" s="13" t="n">
        <v>1051</v>
      </c>
      <c r="B1052" s="12" t="s">
        <v>22</v>
      </c>
      <c r="C1052" s="13" t="s">
        <v>23</v>
      </c>
      <c r="D1052" s="12" t="n">
        <v>47</v>
      </c>
      <c r="E1052" s="14" t="n">
        <v>1749</v>
      </c>
      <c r="F1052" s="14" t="s">
        <v>24</v>
      </c>
      <c r="G1052" s="15" t="s">
        <v>605</v>
      </c>
      <c r="H1052" s="15" t="s">
        <v>26</v>
      </c>
      <c r="I1052" s="16" t="s">
        <v>29</v>
      </c>
      <c r="J1052" s="17" t="n">
        <v>64</v>
      </c>
      <c r="K1052" s="18" t="s">
        <v>28</v>
      </c>
      <c r="L1052" s="17" t="n">
        <v>5</v>
      </c>
      <c r="M1052" s="17"/>
      <c r="N1052" s="19"/>
      <c r="O1052" s="20" t="n">
        <f aca="false">L1052+(0.05*M1052)+(N1052/240)</f>
        <v>5</v>
      </c>
      <c r="P1052" s="21" t="n">
        <v>320</v>
      </c>
      <c r="Q1052" s="21"/>
      <c r="R1052" s="21"/>
      <c r="S1052" s="22" t="n">
        <f aca="false">P1052+(Q1052*0.05)+(R1052/240)</f>
        <v>320</v>
      </c>
      <c r="T1052" s="22" t="n">
        <f aca="false">J1052*O1052</f>
        <v>320</v>
      </c>
      <c r="U1052" s="22" t="n">
        <f aca="false">S1052-T1052</f>
        <v>0</v>
      </c>
      <c r="V1052" s="23"/>
    </row>
    <row r="1053" customFormat="false" ht="13.8" hidden="false" customHeight="false" outlineLevel="0" collapsed="false">
      <c r="A1053" s="13" t="n">
        <v>1052</v>
      </c>
      <c r="B1053" s="12" t="s">
        <v>22</v>
      </c>
      <c r="C1053" s="13" t="s">
        <v>23</v>
      </c>
      <c r="D1053" s="12" t="n">
        <v>47</v>
      </c>
      <c r="E1053" s="14" t="n">
        <v>1749</v>
      </c>
      <c r="F1053" s="14" t="s">
        <v>24</v>
      </c>
      <c r="G1053" s="15" t="s">
        <v>606</v>
      </c>
      <c r="H1053" s="15" t="s">
        <v>26</v>
      </c>
      <c r="I1053" s="16" t="s">
        <v>43</v>
      </c>
      <c r="J1053" s="17" t="n">
        <v>160</v>
      </c>
      <c r="K1053" s="18" t="s">
        <v>28</v>
      </c>
      <c r="L1053" s="17"/>
      <c r="M1053" s="17" t="n">
        <v>12</v>
      </c>
      <c r="N1053" s="19" t="n">
        <v>6</v>
      </c>
      <c r="O1053" s="20" t="n">
        <f aca="false">L1053+(0.05*M1053)+(N1053/240)</f>
        <v>0.625</v>
      </c>
      <c r="P1053" s="21" t="n">
        <v>100</v>
      </c>
      <c r="Q1053" s="21"/>
      <c r="R1053" s="21"/>
      <c r="S1053" s="22" t="n">
        <f aca="false">P1053+(Q1053*0.05)+(R1053/240)</f>
        <v>100</v>
      </c>
      <c r="T1053" s="22" t="n">
        <f aca="false">J1053*O1053</f>
        <v>100</v>
      </c>
      <c r="U1053" s="22" t="n">
        <f aca="false">S1053-T1053</f>
        <v>0</v>
      </c>
      <c r="V1053" s="23"/>
    </row>
    <row r="1054" customFormat="false" ht="13.8" hidden="false" customHeight="false" outlineLevel="0" collapsed="false">
      <c r="A1054" s="13" t="n">
        <v>1053</v>
      </c>
      <c r="B1054" s="12" t="s">
        <v>22</v>
      </c>
      <c r="C1054" s="13" t="s">
        <v>23</v>
      </c>
      <c r="D1054" s="12" t="n">
        <v>47</v>
      </c>
      <c r="E1054" s="14" t="n">
        <v>1749</v>
      </c>
      <c r="F1054" s="14" t="s">
        <v>40</v>
      </c>
      <c r="G1054" s="15" t="s">
        <v>607</v>
      </c>
      <c r="H1054" s="15" t="s">
        <v>26</v>
      </c>
      <c r="I1054" s="16" t="s">
        <v>29</v>
      </c>
      <c r="J1054" s="17" t="n">
        <v>3</v>
      </c>
      <c r="K1054" s="18" t="s">
        <v>28</v>
      </c>
      <c r="L1054" s="17"/>
      <c r="M1054" s="17" t="n">
        <v>40</v>
      </c>
      <c r="N1054" s="19"/>
      <c r="O1054" s="20" t="n">
        <f aca="false">L1054+(0.05*M1054)+(N1054/240)</f>
        <v>2</v>
      </c>
      <c r="P1054" s="21" t="n">
        <v>6</v>
      </c>
      <c r="Q1054" s="21"/>
      <c r="R1054" s="21"/>
      <c r="S1054" s="22" t="n">
        <f aca="false">P1054+(Q1054*0.05)+(R1054/240)</f>
        <v>6</v>
      </c>
      <c r="T1054" s="22" t="n">
        <f aca="false">J1054*O1054</f>
        <v>6</v>
      </c>
      <c r="U1054" s="22" t="n">
        <f aca="false">S1054-T1054</f>
        <v>0</v>
      </c>
      <c r="V1054" s="23"/>
    </row>
    <row r="1055" customFormat="false" ht="13.8" hidden="false" customHeight="false" outlineLevel="0" collapsed="false">
      <c r="A1055" s="13" t="n">
        <v>1054</v>
      </c>
      <c r="B1055" s="12" t="s">
        <v>22</v>
      </c>
      <c r="C1055" s="13" t="s">
        <v>23</v>
      </c>
      <c r="D1055" s="12" t="n">
        <v>47</v>
      </c>
      <c r="E1055" s="14" t="n">
        <v>1749</v>
      </c>
      <c r="F1055" s="14" t="s">
        <v>40</v>
      </c>
      <c r="G1055" s="15" t="s">
        <v>608</v>
      </c>
      <c r="H1055" s="15" t="s">
        <v>26</v>
      </c>
      <c r="I1055" s="16" t="s">
        <v>43</v>
      </c>
      <c r="J1055" s="17" t="n">
        <v>15</v>
      </c>
      <c r="K1055" s="18" t="s">
        <v>35</v>
      </c>
      <c r="L1055" s="17" t="n">
        <v>62</v>
      </c>
      <c r="M1055" s="17"/>
      <c r="N1055" s="19"/>
      <c r="O1055" s="20" t="n">
        <f aca="false">L1055+(0.05*M1055)+(N1055/240)</f>
        <v>62</v>
      </c>
      <c r="P1055" s="21" t="n">
        <v>930</v>
      </c>
      <c r="Q1055" s="21"/>
      <c r="R1055" s="21"/>
      <c r="S1055" s="22" t="n">
        <f aca="false">P1055+(Q1055*0.05)+(R1055/240)</f>
        <v>930</v>
      </c>
      <c r="T1055" s="22" t="n">
        <f aca="false">J1055*O1055</f>
        <v>930</v>
      </c>
      <c r="U1055" s="22" t="n">
        <f aca="false">S1055-T1055</f>
        <v>0</v>
      </c>
      <c r="V1055" s="23"/>
    </row>
    <row r="1056" customFormat="false" ht="13.8" hidden="false" customHeight="false" outlineLevel="0" collapsed="false">
      <c r="A1056" s="13" t="n">
        <v>1055</v>
      </c>
      <c r="B1056" s="12" t="s">
        <v>22</v>
      </c>
      <c r="C1056" s="13" t="s">
        <v>23</v>
      </c>
      <c r="D1056" s="12" t="n">
        <v>47</v>
      </c>
      <c r="E1056" s="14" t="n">
        <v>1749</v>
      </c>
      <c r="F1056" s="14" t="s">
        <v>40</v>
      </c>
      <c r="G1056" s="15" t="s">
        <v>609</v>
      </c>
      <c r="H1056" s="15" t="s">
        <v>26</v>
      </c>
      <c r="I1056" s="16" t="s">
        <v>29</v>
      </c>
      <c r="J1056" s="17" t="n">
        <v>237</v>
      </c>
      <c r="K1056" s="18" t="s">
        <v>28</v>
      </c>
      <c r="L1056" s="17"/>
      <c r="M1056" s="17" t="n">
        <v>50</v>
      </c>
      <c r="N1056" s="19"/>
      <c r="O1056" s="20" t="n">
        <f aca="false">L1056+(0.05*M1056)+(N1056/240)</f>
        <v>2.5</v>
      </c>
      <c r="P1056" s="21" t="n">
        <v>592</v>
      </c>
      <c r="Q1056" s="21" t="n">
        <v>10</v>
      </c>
      <c r="R1056" s="21"/>
      <c r="S1056" s="22" t="n">
        <f aca="false">P1056+(Q1056*0.05)+(R1056/240)</f>
        <v>592.5</v>
      </c>
      <c r="T1056" s="22" t="n">
        <f aca="false">J1056*O1056</f>
        <v>592.5</v>
      </c>
      <c r="U1056" s="22" t="n">
        <f aca="false">S1056-T1056</f>
        <v>0</v>
      </c>
      <c r="V1056" s="23"/>
    </row>
    <row r="1057" customFormat="false" ht="13.8" hidden="false" customHeight="false" outlineLevel="0" collapsed="false">
      <c r="A1057" s="13" t="n">
        <v>1056</v>
      </c>
      <c r="B1057" s="12" t="s">
        <v>22</v>
      </c>
      <c r="C1057" s="13" t="s">
        <v>23</v>
      </c>
      <c r="D1057" s="12" t="n">
        <v>47</v>
      </c>
      <c r="E1057" s="14" t="n">
        <v>1749</v>
      </c>
      <c r="F1057" s="14" t="s">
        <v>40</v>
      </c>
      <c r="G1057" s="15" t="s">
        <v>610</v>
      </c>
      <c r="H1057" s="15" t="s">
        <v>26</v>
      </c>
      <c r="I1057" s="16" t="s">
        <v>32</v>
      </c>
      <c r="J1057" s="17" t="n">
        <v>5</v>
      </c>
      <c r="K1057" s="18" t="s">
        <v>28</v>
      </c>
      <c r="L1057" s="17" t="n">
        <v>5</v>
      </c>
      <c r="M1057" s="17"/>
      <c r="N1057" s="19"/>
      <c r="O1057" s="20" t="n">
        <f aca="false">L1057+(0.05*M1057)+(N1057/240)</f>
        <v>5</v>
      </c>
      <c r="P1057" s="21" t="n">
        <v>25</v>
      </c>
      <c r="Q1057" s="21"/>
      <c r="R1057" s="21"/>
      <c r="S1057" s="22" t="n">
        <f aca="false">P1057+(Q1057*0.05)+(R1057/240)</f>
        <v>25</v>
      </c>
      <c r="T1057" s="22" t="n">
        <f aca="false">J1057*O1057</f>
        <v>25</v>
      </c>
      <c r="U1057" s="22" t="n">
        <f aca="false">S1057-T1057</f>
        <v>0</v>
      </c>
      <c r="V1057" s="23"/>
    </row>
    <row r="1058" customFormat="false" ht="13.8" hidden="false" customHeight="false" outlineLevel="0" collapsed="false">
      <c r="A1058" s="13" t="n">
        <v>1057</v>
      </c>
      <c r="B1058" s="12" t="s">
        <v>22</v>
      </c>
      <c r="C1058" s="13" t="s">
        <v>23</v>
      </c>
      <c r="D1058" s="12" t="n">
        <v>47</v>
      </c>
      <c r="E1058" s="14" t="n">
        <v>1749</v>
      </c>
      <c r="F1058" s="14" t="s">
        <v>40</v>
      </c>
      <c r="G1058" s="15" t="s">
        <v>611</v>
      </c>
      <c r="H1058" s="15" t="s">
        <v>26</v>
      </c>
      <c r="I1058" s="16" t="s">
        <v>43</v>
      </c>
      <c r="J1058" s="17" t="n">
        <v>2</v>
      </c>
      <c r="K1058" s="18" t="s">
        <v>35</v>
      </c>
      <c r="L1058" s="17" t="n">
        <v>38</v>
      </c>
      <c r="M1058" s="17"/>
      <c r="N1058" s="19"/>
      <c r="O1058" s="20" t="n">
        <f aca="false">L1058+(0.05*M1058)+(N1058/240)</f>
        <v>38</v>
      </c>
      <c r="P1058" s="21" t="n">
        <v>76</v>
      </c>
      <c r="Q1058" s="21"/>
      <c r="R1058" s="21"/>
      <c r="S1058" s="22" t="n">
        <f aca="false">P1058+(Q1058*0.05)+(R1058/240)</f>
        <v>76</v>
      </c>
      <c r="T1058" s="22" t="n">
        <f aca="false">J1058*O1058</f>
        <v>76</v>
      </c>
      <c r="U1058" s="22" t="n">
        <f aca="false">S1058-T1058</f>
        <v>0</v>
      </c>
      <c r="V1058" s="23"/>
    </row>
    <row r="1059" customFormat="false" ht="13.8" hidden="false" customHeight="false" outlineLevel="0" collapsed="false">
      <c r="A1059" s="13" t="n">
        <v>1058</v>
      </c>
      <c r="B1059" s="12" t="s">
        <v>22</v>
      </c>
      <c r="C1059" s="13" t="s">
        <v>23</v>
      </c>
      <c r="D1059" s="12" t="n">
        <v>47</v>
      </c>
      <c r="E1059" s="14" t="n">
        <v>1749</v>
      </c>
      <c r="F1059" s="14" t="s">
        <v>40</v>
      </c>
      <c r="G1059" s="15" t="s">
        <v>612</v>
      </c>
      <c r="H1059" s="15" t="s">
        <v>26</v>
      </c>
      <c r="I1059" s="16" t="s">
        <v>29</v>
      </c>
      <c r="J1059" s="17" t="n">
        <v>238</v>
      </c>
      <c r="K1059" s="18" t="s">
        <v>28</v>
      </c>
      <c r="L1059" s="17" t="n">
        <v>5</v>
      </c>
      <c r="M1059" s="17"/>
      <c r="N1059" s="19"/>
      <c r="O1059" s="20" t="n">
        <f aca="false">L1059+(0.05*M1059)+(N1059/240)</f>
        <v>5</v>
      </c>
      <c r="P1059" s="21" t="n">
        <v>1190</v>
      </c>
      <c r="Q1059" s="21"/>
      <c r="R1059" s="21"/>
      <c r="S1059" s="22" t="n">
        <f aca="false">P1059+(Q1059*0.05)+(R1059/240)</f>
        <v>1190</v>
      </c>
      <c r="T1059" s="22" t="n">
        <f aca="false">J1059*O1059</f>
        <v>1190</v>
      </c>
      <c r="U1059" s="22" t="n">
        <f aca="false">S1059-T1059</f>
        <v>0</v>
      </c>
      <c r="V1059" s="23"/>
    </row>
    <row r="1060" customFormat="false" ht="13.8" hidden="false" customHeight="false" outlineLevel="0" collapsed="false">
      <c r="A1060" s="13" t="n">
        <v>1059</v>
      </c>
      <c r="B1060" s="12" t="s">
        <v>22</v>
      </c>
      <c r="C1060" s="13" t="s">
        <v>23</v>
      </c>
      <c r="D1060" s="12" t="n">
        <v>47</v>
      </c>
      <c r="E1060" s="14" t="n">
        <v>1749</v>
      </c>
      <c r="F1060" s="14" t="s">
        <v>40</v>
      </c>
      <c r="G1060" s="15" t="s">
        <v>613</v>
      </c>
      <c r="H1060" s="15" t="s">
        <v>26</v>
      </c>
      <c r="I1060" s="16" t="s">
        <v>29</v>
      </c>
      <c r="J1060" s="17" t="n">
        <v>300</v>
      </c>
      <c r="K1060" s="18" t="s">
        <v>28</v>
      </c>
      <c r="L1060" s="17"/>
      <c r="M1060" s="17" t="n">
        <v>40</v>
      </c>
      <c r="N1060" s="19"/>
      <c r="O1060" s="20" t="n">
        <f aca="false">L1060+(0.05*M1060)+(N1060/240)</f>
        <v>2</v>
      </c>
      <c r="P1060" s="21" t="n">
        <v>600</v>
      </c>
      <c r="Q1060" s="21"/>
      <c r="R1060" s="21"/>
      <c r="S1060" s="22" t="n">
        <f aca="false">P1060+(Q1060*0.05)+(R1060/240)</f>
        <v>600</v>
      </c>
      <c r="T1060" s="22" t="n">
        <f aca="false">J1060*O1060</f>
        <v>600</v>
      </c>
      <c r="U1060" s="22" t="n">
        <f aca="false">S1060-T1060</f>
        <v>0</v>
      </c>
      <c r="V1060" s="23"/>
    </row>
    <row r="1061" customFormat="false" ht="13.8" hidden="false" customHeight="false" outlineLevel="0" collapsed="false">
      <c r="A1061" s="13" t="n">
        <v>1060</v>
      </c>
      <c r="B1061" s="12" t="s">
        <v>22</v>
      </c>
      <c r="C1061" s="13" t="s">
        <v>23</v>
      </c>
      <c r="D1061" s="12" t="n">
        <v>47</v>
      </c>
      <c r="E1061" s="14" t="n">
        <v>1749</v>
      </c>
      <c r="F1061" s="14" t="s">
        <v>40</v>
      </c>
      <c r="G1061" s="15" t="s">
        <v>613</v>
      </c>
      <c r="H1061" s="15" t="s">
        <v>26</v>
      </c>
      <c r="I1061" s="16" t="s">
        <v>186</v>
      </c>
      <c r="J1061" s="17" t="n">
        <v>410</v>
      </c>
      <c r="K1061" s="18" t="s">
        <v>28</v>
      </c>
      <c r="L1061" s="17"/>
      <c r="M1061" s="17" t="n">
        <v>22</v>
      </c>
      <c r="N1061" s="19"/>
      <c r="O1061" s="20" t="n">
        <f aca="false">L1061+(0.05*M1061)+(N1061/240)</f>
        <v>1.1</v>
      </c>
      <c r="P1061" s="21" t="n">
        <v>451</v>
      </c>
      <c r="Q1061" s="21"/>
      <c r="R1061" s="21"/>
      <c r="S1061" s="22" t="n">
        <f aca="false">P1061+(Q1061*0.05)+(R1061/240)</f>
        <v>451</v>
      </c>
      <c r="T1061" s="22" t="n">
        <f aca="false">J1061*O1061</f>
        <v>451</v>
      </c>
      <c r="U1061" s="22" t="n">
        <f aca="false">S1061-T1061</f>
        <v>0</v>
      </c>
      <c r="V1061" s="23"/>
    </row>
    <row r="1062" customFormat="false" ht="13.8" hidden="false" customHeight="false" outlineLevel="0" collapsed="false">
      <c r="A1062" s="13" t="n">
        <v>1061</v>
      </c>
      <c r="B1062" s="12" t="s">
        <v>22</v>
      </c>
      <c r="C1062" s="13" t="s">
        <v>23</v>
      </c>
      <c r="D1062" s="12" t="n">
        <v>47</v>
      </c>
      <c r="E1062" s="14" t="n">
        <v>1749</v>
      </c>
      <c r="F1062" s="14" t="s">
        <v>40</v>
      </c>
      <c r="G1062" s="15" t="s">
        <v>614</v>
      </c>
      <c r="H1062" s="15" t="s">
        <v>26</v>
      </c>
      <c r="I1062" s="16" t="s">
        <v>29</v>
      </c>
      <c r="J1062" s="17" t="n">
        <v>110</v>
      </c>
      <c r="K1062" s="18" t="s">
        <v>28</v>
      </c>
      <c r="L1062" s="17"/>
      <c r="M1062" s="17" t="n">
        <v>30</v>
      </c>
      <c r="N1062" s="19"/>
      <c r="O1062" s="20" t="n">
        <f aca="false">L1062+(0.05*M1062)+(N1062/240)</f>
        <v>1.5</v>
      </c>
      <c r="P1062" s="21" t="n">
        <v>165</v>
      </c>
      <c r="Q1062" s="21"/>
      <c r="R1062" s="21"/>
      <c r="S1062" s="22" t="n">
        <f aca="false">P1062+(Q1062*0.05)+(R1062/240)</f>
        <v>165</v>
      </c>
      <c r="T1062" s="22" t="n">
        <f aca="false">J1062*O1062</f>
        <v>165</v>
      </c>
      <c r="U1062" s="22" t="n">
        <f aca="false">S1062-T1062</f>
        <v>0</v>
      </c>
      <c r="V1062" s="23"/>
    </row>
    <row r="1063" customFormat="false" ht="13.8" hidden="false" customHeight="false" outlineLevel="0" collapsed="false">
      <c r="A1063" s="13" t="n">
        <v>1062</v>
      </c>
      <c r="B1063" s="12" t="s">
        <v>22</v>
      </c>
      <c r="C1063" s="13" t="s">
        <v>23</v>
      </c>
      <c r="D1063" s="12" t="n">
        <v>47</v>
      </c>
      <c r="E1063" s="14" t="n">
        <v>1749</v>
      </c>
      <c r="F1063" s="14" t="s">
        <v>40</v>
      </c>
      <c r="G1063" s="15" t="s">
        <v>615</v>
      </c>
      <c r="H1063" s="15" t="s">
        <v>26</v>
      </c>
      <c r="I1063" s="16" t="s">
        <v>29</v>
      </c>
      <c r="J1063" s="17" t="n">
        <v>14442.5</v>
      </c>
      <c r="K1063" s="18" t="s">
        <v>28</v>
      </c>
      <c r="L1063" s="17" t="n">
        <v>8</v>
      </c>
      <c r="M1063" s="17"/>
      <c r="N1063" s="19"/>
      <c r="O1063" s="20" t="n">
        <f aca="false">L1063+(0.05*M1063)+(N1063/240)</f>
        <v>8</v>
      </c>
      <c r="P1063" s="21" t="n">
        <v>115540</v>
      </c>
      <c r="Q1063" s="21"/>
      <c r="R1063" s="21"/>
      <c r="S1063" s="22" t="n">
        <f aca="false">P1063+(Q1063*0.05)+(R1063/240)</f>
        <v>115540</v>
      </c>
      <c r="T1063" s="22" t="n">
        <f aca="false">J1063*O1063</f>
        <v>115540</v>
      </c>
      <c r="U1063" s="22" t="n">
        <f aca="false">S1063-T1063</f>
        <v>0</v>
      </c>
      <c r="V1063" s="23"/>
    </row>
    <row r="1064" customFormat="false" ht="13.8" hidden="false" customHeight="false" outlineLevel="0" collapsed="false">
      <c r="A1064" s="13" t="n">
        <v>1063</v>
      </c>
      <c r="B1064" s="12" t="s">
        <v>22</v>
      </c>
      <c r="C1064" s="13" t="s">
        <v>23</v>
      </c>
      <c r="D1064" s="12" t="n">
        <v>47</v>
      </c>
      <c r="E1064" s="14" t="n">
        <v>1749</v>
      </c>
      <c r="F1064" s="14" t="s">
        <v>40</v>
      </c>
      <c r="G1064" s="15" t="s">
        <v>605</v>
      </c>
      <c r="H1064" s="15" t="s">
        <v>26</v>
      </c>
      <c r="I1064" s="16" t="s">
        <v>29</v>
      </c>
      <c r="J1064" s="17" t="n">
        <v>1164</v>
      </c>
      <c r="K1064" s="18" t="s">
        <v>28</v>
      </c>
      <c r="L1064" s="17" t="n">
        <v>5</v>
      </c>
      <c r="M1064" s="17"/>
      <c r="N1064" s="19"/>
      <c r="O1064" s="20" t="n">
        <f aca="false">L1064+(0.05*M1064)+(N1064/240)</f>
        <v>5</v>
      </c>
      <c r="P1064" s="21" t="n">
        <v>5820</v>
      </c>
      <c r="Q1064" s="21"/>
      <c r="R1064" s="21"/>
      <c r="S1064" s="22" t="n">
        <f aca="false">P1064+(Q1064*0.05)+(R1064/240)</f>
        <v>5820</v>
      </c>
      <c r="T1064" s="22" t="n">
        <f aca="false">J1064*O1064</f>
        <v>5820</v>
      </c>
      <c r="U1064" s="22" t="n">
        <f aca="false">S1064-T1064</f>
        <v>0</v>
      </c>
      <c r="V1064" s="23"/>
    </row>
    <row r="1065" customFormat="false" ht="13.8" hidden="false" customHeight="false" outlineLevel="0" collapsed="false">
      <c r="A1065" s="13" t="n">
        <v>1064</v>
      </c>
      <c r="B1065" s="12" t="s">
        <v>22</v>
      </c>
      <c r="C1065" s="13" t="s">
        <v>23</v>
      </c>
      <c r="D1065" s="12" t="n">
        <v>47</v>
      </c>
      <c r="E1065" s="14" t="n">
        <v>1749</v>
      </c>
      <c r="F1065" s="14" t="s">
        <v>40</v>
      </c>
      <c r="G1065" s="15" t="s">
        <v>616</v>
      </c>
      <c r="H1065" s="15" t="s">
        <v>26</v>
      </c>
      <c r="I1065" s="16" t="s">
        <v>32</v>
      </c>
      <c r="J1065" s="17" t="n">
        <v>18</v>
      </c>
      <c r="K1065" s="18" t="s">
        <v>28</v>
      </c>
      <c r="L1065" s="17"/>
      <c r="M1065" s="17" t="n">
        <v>30</v>
      </c>
      <c r="N1065" s="19"/>
      <c r="O1065" s="20" t="n">
        <f aca="false">L1065+(0.05*M1065)+(N1065/240)</f>
        <v>1.5</v>
      </c>
      <c r="P1065" s="21" t="n">
        <v>27</v>
      </c>
      <c r="Q1065" s="21"/>
      <c r="R1065" s="21"/>
      <c r="S1065" s="22" t="n">
        <f aca="false">P1065+(Q1065*0.05)+(R1065/240)</f>
        <v>27</v>
      </c>
      <c r="T1065" s="22" t="n">
        <f aca="false">J1065*O1065</f>
        <v>27</v>
      </c>
      <c r="U1065" s="22" t="n">
        <f aca="false">S1065-T1065</f>
        <v>0</v>
      </c>
      <c r="V1065" s="23"/>
    </row>
    <row r="1066" customFormat="false" ht="13.8" hidden="false" customHeight="false" outlineLevel="0" collapsed="false">
      <c r="A1066" s="13" t="n">
        <v>1065</v>
      </c>
      <c r="B1066" s="12" t="s">
        <v>22</v>
      </c>
      <c r="C1066" s="13" t="s">
        <v>23</v>
      </c>
      <c r="D1066" s="12" t="n">
        <v>47</v>
      </c>
      <c r="E1066" s="14" t="n">
        <v>1749</v>
      </c>
      <c r="F1066" s="14" t="s">
        <v>40</v>
      </c>
      <c r="G1066" s="15" t="s">
        <v>606</v>
      </c>
      <c r="H1066" s="15" t="s">
        <v>26</v>
      </c>
      <c r="I1066" s="16" t="s">
        <v>43</v>
      </c>
      <c r="J1066" s="17" t="n">
        <v>12</v>
      </c>
      <c r="K1066" s="18" t="s">
        <v>35</v>
      </c>
      <c r="L1066" s="17" t="n">
        <v>60</v>
      </c>
      <c r="M1066" s="17"/>
      <c r="N1066" s="19"/>
      <c r="O1066" s="20" t="n">
        <f aca="false">L1066+(0.05*M1066)+(N1066/240)</f>
        <v>60</v>
      </c>
      <c r="P1066" s="21" t="n">
        <v>720</v>
      </c>
      <c r="Q1066" s="21"/>
      <c r="R1066" s="21"/>
      <c r="S1066" s="22" t="n">
        <f aca="false">P1066+(Q1066*0.05)+(R1066/240)</f>
        <v>720</v>
      </c>
      <c r="T1066" s="22" t="n">
        <f aca="false">J1066*O1066</f>
        <v>720</v>
      </c>
      <c r="U1066" s="22" t="n">
        <f aca="false">S1066-T1066</f>
        <v>0</v>
      </c>
      <c r="V1066" s="23"/>
    </row>
    <row r="1067" customFormat="false" ht="13.8" hidden="false" customHeight="false" outlineLevel="0" collapsed="false">
      <c r="A1067" s="13" t="n">
        <v>1066</v>
      </c>
      <c r="B1067" s="12" t="s">
        <v>22</v>
      </c>
      <c r="C1067" s="13" t="s">
        <v>23</v>
      </c>
      <c r="D1067" s="12" t="n">
        <v>47</v>
      </c>
      <c r="E1067" s="14" t="n">
        <v>1749</v>
      </c>
      <c r="F1067" s="14" t="s">
        <v>40</v>
      </c>
      <c r="G1067" s="15" t="s">
        <v>617</v>
      </c>
      <c r="H1067" s="15" t="s">
        <v>26</v>
      </c>
      <c r="I1067" s="16" t="s">
        <v>29</v>
      </c>
      <c r="J1067" s="17" t="n">
        <v>694</v>
      </c>
      <c r="K1067" s="18" t="s">
        <v>28</v>
      </c>
      <c r="L1067" s="17" t="n">
        <v>6</v>
      </c>
      <c r="M1067" s="17"/>
      <c r="N1067" s="19"/>
      <c r="O1067" s="20" t="n">
        <f aca="false">L1067+(0.05*M1067)+(N1067/240)</f>
        <v>6</v>
      </c>
      <c r="P1067" s="21" t="n">
        <v>4164</v>
      </c>
      <c r="Q1067" s="21"/>
      <c r="R1067" s="21"/>
      <c r="S1067" s="22" t="n">
        <f aca="false">P1067+(Q1067*0.05)+(R1067/240)</f>
        <v>4164</v>
      </c>
      <c r="T1067" s="22" t="n">
        <f aca="false">J1067*O1067</f>
        <v>4164</v>
      </c>
      <c r="U1067" s="22" t="n">
        <f aca="false">S1067-T1067</f>
        <v>0</v>
      </c>
      <c r="V1067" s="23"/>
    </row>
    <row r="1068" customFormat="false" ht="13.8" hidden="false" customHeight="false" outlineLevel="0" collapsed="false">
      <c r="A1068" s="13" t="n">
        <v>1067</v>
      </c>
      <c r="B1068" s="12" t="s">
        <v>22</v>
      </c>
      <c r="C1068" s="13" t="s">
        <v>23</v>
      </c>
      <c r="D1068" s="12" t="n">
        <v>47</v>
      </c>
      <c r="E1068" s="14" t="n">
        <v>1749</v>
      </c>
      <c r="F1068" s="14" t="s">
        <v>40</v>
      </c>
      <c r="G1068" s="15" t="s">
        <v>618</v>
      </c>
      <c r="H1068" s="15" t="s">
        <v>26</v>
      </c>
      <c r="I1068" s="16" t="s">
        <v>29</v>
      </c>
      <c r="J1068" s="17" t="n">
        <v>190</v>
      </c>
      <c r="K1068" s="18" t="s">
        <v>28</v>
      </c>
      <c r="L1068" s="17" t="n">
        <v>6</v>
      </c>
      <c r="M1068" s="17"/>
      <c r="N1068" s="19"/>
      <c r="O1068" s="20" t="n">
        <f aca="false">L1068+(0.05*M1068)+(N1068/240)</f>
        <v>6</v>
      </c>
      <c r="P1068" s="21" t="n">
        <v>1140</v>
      </c>
      <c r="Q1068" s="21"/>
      <c r="R1068" s="21"/>
      <c r="S1068" s="22" t="n">
        <f aca="false">P1068+(Q1068*0.05)+(R1068/240)</f>
        <v>1140</v>
      </c>
      <c r="T1068" s="22" t="n">
        <f aca="false">J1068*O1068</f>
        <v>1140</v>
      </c>
      <c r="U1068" s="22" t="n">
        <f aca="false">S1068-T1068</f>
        <v>0</v>
      </c>
      <c r="V1068" s="23"/>
    </row>
    <row r="1069" customFormat="false" ht="13.8" hidden="false" customHeight="false" outlineLevel="0" collapsed="false">
      <c r="A1069" s="13" t="n">
        <v>1068</v>
      </c>
      <c r="B1069" s="12" t="s">
        <v>22</v>
      </c>
      <c r="C1069" s="13" t="s">
        <v>23</v>
      </c>
      <c r="D1069" s="12" t="n">
        <v>47</v>
      </c>
      <c r="E1069" s="14" t="n">
        <v>1749</v>
      </c>
      <c r="F1069" s="14" t="s">
        <v>40</v>
      </c>
      <c r="G1069" s="15" t="s">
        <v>618</v>
      </c>
      <c r="H1069" s="15" t="s">
        <v>26</v>
      </c>
      <c r="I1069" s="16" t="s">
        <v>32</v>
      </c>
      <c r="J1069" s="17" t="n">
        <v>1440</v>
      </c>
      <c r="K1069" s="18" t="s">
        <v>28</v>
      </c>
      <c r="L1069" s="17" t="n">
        <v>6</v>
      </c>
      <c r="M1069" s="17"/>
      <c r="N1069" s="19"/>
      <c r="O1069" s="20" t="n">
        <f aca="false">L1069+(0.05*M1069)+(N1069/240)</f>
        <v>6</v>
      </c>
      <c r="P1069" s="21" t="n">
        <v>8640</v>
      </c>
      <c r="Q1069" s="21"/>
      <c r="R1069" s="21"/>
      <c r="S1069" s="22" t="n">
        <f aca="false">P1069+(Q1069*0.05)+(R1069/240)</f>
        <v>8640</v>
      </c>
      <c r="T1069" s="22" t="n">
        <f aca="false">J1069*O1069</f>
        <v>8640</v>
      </c>
      <c r="U1069" s="22" t="n">
        <f aca="false">S1069-T1069</f>
        <v>0</v>
      </c>
      <c r="V1069" s="23"/>
    </row>
    <row r="1070" customFormat="false" ht="13.8" hidden="false" customHeight="false" outlineLevel="0" collapsed="false">
      <c r="A1070" s="13" t="n">
        <v>1069</v>
      </c>
      <c r="B1070" s="12" t="s">
        <v>22</v>
      </c>
      <c r="C1070" s="13" t="s">
        <v>23</v>
      </c>
      <c r="D1070" s="12" t="n">
        <v>47</v>
      </c>
      <c r="E1070" s="14" t="n">
        <v>1749</v>
      </c>
      <c r="F1070" s="14" t="s">
        <v>40</v>
      </c>
      <c r="G1070" s="24" t="s">
        <v>619</v>
      </c>
      <c r="H1070" s="15" t="s">
        <v>26</v>
      </c>
      <c r="I1070" s="16" t="s">
        <v>29</v>
      </c>
      <c r="J1070" s="17" t="n">
        <v>291</v>
      </c>
      <c r="K1070" s="18" t="s">
        <v>28</v>
      </c>
      <c r="L1070" s="17" t="n">
        <v>30</v>
      </c>
      <c r="M1070" s="17"/>
      <c r="N1070" s="19"/>
      <c r="O1070" s="20" t="n">
        <f aca="false">L1070+(0.05*M1070)+(N1070/240)</f>
        <v>30</v>
      </c>
      <c r="P1070" s="21" t="n">
        <v>8730</v>
      </c>
      <c r="Q1070" s="21"/>
      <c r="R1070" s="21"/>
      <c r="S1070" s="22" t="n">
        <f aca="false">P1070+(Q1070*0.05)+(R1070/240)</f>
        <v>8730</v>
      </c>
      <c r="T1070" s="22" t="n">
        <f aca="false">J1070*O1070</f>
        <v>8730</v>
      </c>
      <c r="U1070" s="22" t="n">
        <f aca="false">S1070-T1070</f>
        <v>0</v>
      </c>
      <c r="V1070" s="23"/>
    </row>
    <row r="1071" customFormat="false" ht="13.8" hidden="false" customHeight="false" outlineLevel="0" collapsed="false">
      <c r="A1071" s="13" t="n">
        <v>1070</v>
      </c>
      <c r="B1071" s="12" t="s">
        <v>22</v>
      </c>
      <c r="C1071" s="13" t="s">
        <v>23</v>
      </c>
      <c r="D1071" s="12" t="n">
        <v>47</v>
      </c>
      <c r="E1071" s="14" t="n">
        <v>1749</v>
      </c>
      <c r="F1071" s="14" t="s">
        <v>40</v>
      </c>
      <c r="G1071" s="15" t="s">
        <v>620</v>
      </c>
      <c r="H1071" s="15" t="s">
        <v>26</v>
      </c>
      <c r="I1071" s="16" t="s">
        <v>29</v>
      </c>
      <c r="J1071" s="17" t="n">
        <v>52.5</v>
      </c>
      <c r="K1071" s="18" t="s">
        <v>28</v>
      </c>
      <c r="L1071" s="17" t="n">
        <v>30</v>
      </c>
      <c r="M1071" s="17"/>
      <c r="N1071" s="19"/>
      <c r="O1071" s="20" t="n">
        <f aca="false">L1071+(0.05*M1071)+(N1071/240)</f>
        <v>30</v>
      </c>
      <c r="P1071" s="21" t="n">
        <v>1575</v>
      </c>
      <c r="Q1071" s="21"/>
      <c r="R1071" s="21"/>
      <c r="S1071" s="22" t="n">
        <f aca="false">P1071+(Q1071*0.05)+(R1071/240)</f>
        <v>1575</v>
      </c>
      <c r="T1071" s="22" t="n">
        <f aca="false">J1071*O1071</f>
        <v>1575</v>
      </c>
      <c r="U1071" s="22" t="n">
        <f aca="false">S1071-T1071</f>
        <v>0</v>
      </c>
      <c r="V1071" s="23"/>
    </row>
    <row r="1072" customFormat="false" ht="13.8" hidden="false" customHeight="false" outlineLevel="0" collapsed="false">
      <c r="A1072" s="13" t="n">
        <v>1071</v>
      </c>
      <c r="B1072" s="12" t="s">
        <v>22</v>
      </c>
      <c r="C1072" s="13" t="s">
        <v>23</v>
      </c>
      <c r="D1072" s="12" t="n">
        <v>47</v>
      </c>
      <c r="E1072" s="14" t="n">
        <v>1749</v>
      </c>
      <c r="F1072" s="14" t="s">
        <v>40</v>
      </c>
      <c r="G1072" s="15" t="s">
        <v>620</v>
      </c>
      <c r="H1072" s="15" t="s">
        <v>26</v>
      </c>
      <c r="I1072" s="16" t="s">
        <v>33</v>
      </c>
      <c r="J1072" s="17" t="n">
        <v>33750</v>
      </c>
      <c r="K1072" s="18" t="s">
        <v>28</v>
      </c>
      <c r="L1072" s="17" t="n">
        <v>28</v>
      </c>
      <c r="M1072" s="17"/>
      <c r="N1072" s="19"/>
      <c r="O1072" s="20" t="n">
        <f aca="false">L1072+(0.05*M1072)+(N1072/240)</f>
        <v>28</v>
      </c>
      <c r="P1072" s="21" t="n">
        <v>945000</v>
      </c>
      <c r="Q1072" s="21"/>
      <c r="R1072" s="21"/>
      <c r="S1072" s="22" t="n">
        <f aca="false">P1072+(Q1072*0.05)+(R1072/240)</f>
        <v>945000</v>
      </c>
      <c r="T1072" s="22" t="n">
        <f aca="false">J1072*O1072</f>
        <v>945000</v>
      </c>
      <c r="U1072" s="22" t="n">
        <f aca="false">S1072-T1072</f>
        <v>0</v>
      </c>
      <c r="V1072" s="23"/>
    </row>
    <row r="1073" customFormat="false" ht="13.8" hidden="false" customHeight="false" outlineLevel="0" collapsed="false">
      <c r="A1073" s="13" t="n">
        <v>1072</v>
      </c>
      <c r="B1073" s="12" t="s">
        <v>22</v>
      </c>
      <c r="C1073" s="13" t="s">
        <v>23</v>
      </c>
      <c r="D1073" s="12" t="n">
        <v>47</v>
      </c>
      <c r="E1073" s="14" t="n">
        <v>1749</v>
      </c>
      <c r="F1073" s="14" t="s">
        <v>40</v>
      </c>
      <c r="G1073" s="15" t="s">
        <v>621</v>
      </c>
      <c r="H1073" s="15" t="s">
        <v>26</v>
      </c>
      <c r="I1073" s="16" t="s">
        <v>32</v>
      </c>
      <c r="J1073" s="17" t="n">
        <v>62</v>
      </c>
      <c r="K1073" s="18" t="s">
        <v>28</v>
      </c>
      <c r="L1073" s="17" t="n">
        <v>10</v>
      </c>
      <c r="M1073" s="17"/>
      <c r="N1073" s="19"/>
      <c r="O1073" s="20" t="n">
        <f aca="false">L1073+(0.05*M1073)+(N1073/240)</f>
        <v>10</v>
      </c>
      <c r="P1073" s="21" t="n">
        <v>620</v>
      </c>
      <c r="Q1073" s="21"/>
      <c r="R1073" s="21"/>
      <c r="S1073" s="22" t="n">
        <f aca="false">P1073+(Q1073*0.05)+(R1073/240)</f>
        <v>620</v>
      </c>
      <c r="T1073" s="22" t="n">
        <f aca="false">J1073*O1073</f>
        <v>620</v>
      </c>
      <c r="U1073" s="22" t="n">
        <f aca="false">S1073-T1073</f>
        <v>0</v>
      </c>
      <c r="V1073" s="23"/>
    </row>
    <row r="1074" customFormat="false" ht="13.8" hidden="false" customHeight="false" outlineLevel="0" collapsed="false">
      <c r="A1074" s="13" t="n">
        <v>1073</v>
      </c>
      <c r="B1074" s="12" t="s">
        <v>22</v>
      </c>
      <c r="C1074" s="13" t="s">
        <v>23</v>
      </c>
      <c r="D1074" s="12" t="n">
        <v>47</v>
      </c>
      <c r="E1074" s="14" t="n">
        <v>1749</v>
      </c>
      <c r="F1074" s="14" t="s">
        <v>40</v>
      </c>
      <c r="G1074" s="15" t="s">
        <v>622</v>
      </c>
      <c r="H1074" s="15" t="s">
        <v>26</v>
      </c>
      <c r="I1074" s="16" t="s">
        <v>50</v>
      </c>
      <c r="J1074" s="17" t="n">
        <v>1</v>
      </c>
      <c r="K1074" s="18" t="s">
        <v>46</v>
      </c>
      <c r="L1074" s="17" t="n">
        <v>175</v>
      </c>
      <c r="M1074" s="17"/>
      <c r="N1074" s="19"/>
      <c r="O1074" s="20" t="n">
        <f aca="false">L1074+(0.05*M1074)+(N1074/240)</f>
        <v>175</v>
      </c>
      <c r="P1074" s="21" t="n">
        <v>175</v>
      </c>
      <c r="Q1074" s="21"/>
      <c r="R1074" s="21"/>
      <c r="S1074" s="22" t="n">
        <f aca="false">P1074+(Q1074*0.05)+(R1074/240)</f>
        <v>175</v>
      </c>
      <c r="T1074" s="22" t="n">
        <f aca="false">J1074*O1074</f>
        <v>175</v>
      </c>
      <c r="U1074" s="22" t="n">
        <f aca="false">S1074-T1074</f>
        <v>0</v>
      </c>
      <c r="V1074" s="23"/>
    </row>
    <row r="1075" customFormat="false" ht="13.8" hidden="false" customHeight="false" outlineLevel="0" collapsed="false">
      <c r="A1075" s="13" t="n">
        <v>1074</v>
      </c>
      <c r="B1075" s="12" t="s">
        <v>22</v>
      </c>
      <c r="C1075" s="13" t="s">
        <v>23</v>
      </c>
      <c r="D1075" s="12" t="n">
        <v>47</v>
      </c>
      <c r="E1075" s="14" t="n">
        <v>1749</v>
      </c>
      <c r="F1075" s="14" t="s">
        <v>40</v>
      </c>
      <c r="G1075" s="15" t="s">
        <v>623</v>
      </c>
      <c r="H1075" s="15" t="s">
        <v>26</v>
      </c>
      <c r="I1075" s="16" t="s">
        <v>50</v>
      </c>
      <c r="J1075" s="17" t="n">
        <v>1347</v>
      </c>
      <c r="K1075" s="18" t="s">
        <v>28</v>
      </c>
      <c r="L1075" s="17" t="n">
        <v>4</v>
      </c>
      <c r="M1075" s="17"/>
      <c r="N1075" s="19"/>
      <c r="O1075" s="20" t="n">
        <f aca="false">L1075+(0.05*M1075)+(N1075/240)</f>
        <v>4</v>
      </c>
      <c r="P1075" s="21" t="n">
        <v>5388</v>
      </c>
      <c r="Q1075" s="21"/>
      <c r="R1075" s="21"/>
      <c r="S1075" s="22" t="n">
        <f aca="false">P1075+(Q1075*0.05)+(R1075/240)</f>
        <v>5388</v>
      </c>
      <c r="T1075" s="22" t="n">
        <f aca="false">J1075*O1075</f>
        <v>5388</v>
      </c>
      <c r="U1075" s="22" t="n">
        <f aca="false">S1075-T1075</f>
        <v>0</v>
      </c>
      <c r="V1075" s="23"/>
    </row>
    <row r="1076" customFormat="false" ht="13.8" hidden="false" customHeight="false" outlineLevel="0" collapsed="false">
      <c r="A1076" s="13" t="n">
        <v>1075</v>
      </c>
      <c r="B1076" s="12" t="s">
        <v>22</v>
      </c>
      <c r="C1076" s="13" t="s">
        <v>23</v>
      </c>
      <c r="D1076" s="12" t="n">
        <v>47</v>
      </c>
      <c r="E1076" s="14" t="n">
        <v>1749</v>
      </c>
      <c r="F1076" s="14" t="s">
        <v>40</v>
      </c>
      <c r="G1076" s="15" t="s">
        <v>624</v>
      </c>
      <c r="H1076" s="15" t="s">
        <v>26</v>
      </c>
      <c r="I1076" s="16" t="s">
        <v>50</v>
      </c>
      <c r="J1076" s="17" t="n">
        <v>985</v>
      </c>
      <c r="K1076" s="18" t="s">
        <v>28</v>
      </c>
      <c r="L1076" s="17"/>
      <c r="M1076" s="17" t="n">
        <v>40</v>
      </c>
      <c r="N1076" s="19"/>
      <c r="O1076" s="20" t="n">
        <f aca="false">L1076+(0.05*M1076)+(N1076/240)</f>
        <v>2</v>
      </c>
      <c r="P1076" s="21" t="n">
        <v>1970</v>
      </c>
      <c r="Q1076" s="21"/>
      <c r="R1076" s="21"/>
      <c r="S1076" s="22" t="n">
        <f aca="false">P1076+(Q1076*0.05)+(R1076/240)</f>
        <v>1970</v>
      </c>
      <c r="T1076" s="22" t="n">
        <f aca="false">J1076*O1076</f>
        <v>1970</v>
      </c>
      <c r="U1076" s="22" t="n">
        <f aca="false">S1076-T1076</f>
        <v>0</v>
      </c>
      <c r="V1076" s="23"/>
    </row>
    <row r="1077" customFormat="false" ht="13.8" hidden="false" customHeight="false" outlineLevel="0" collapsed="false">
      <c r="A1077" s="13" t="n">
        <v>1076</v>
      </c>
      <c r="B1077" s="12" t="s">
        <v>22</v>
      </c>
      <c r="C1077" s="13" t="s">
        <v>23</v>
      </c>
      <c r="D1077" s="12" t="n">
        <v>47</v>
      </c>
      <c r="E1077" s="14" t="n">
        <v>1749</v>
      </c>
      <c r="F1077" s="14" t="s">
        <v>40</v>
      </c>
      <c r="G1077" s="15" t="s">
        <v>625</v>
      </c>
      <c r="H1077" s="15" t="s">
        <v>26</v>
      </c>
      <c r="I1077" s="16" t="s">
        <v>33</v>
      </c>
      <c r="J1077" s="17" t="n">
        <v>1999</v>
      </c>
      <c r="K1077" s="18" t="s">
        <v>28</v>
      </c>
      <c r="L1077" s="17" t="n">
        <v>30</v>
      </c>
      <c r="M1077" s="17"/>
      <c r="N1077" s="19"/>
      <c r="O1077" s="20" t="n">
        <f aca="false">L1077+(0.05*M1077)+(N1077/240)</f>
        <v>30</v>
      </c>
      <c r="P1077" s="21" t="n">
        <v>59970</v>
      </c>
      <c r="Q1077" s="21"/>
      <c r="R1077" s="21"/>
      <c r="S1077" s="22" t="n">
        <f aca="false">P1077+(Q1077*0.05)+(R1077/240)</f>
        <v>59970</v>
      </c>
      <c r="T1077" s="22" t="n">
        <f aca="false">J1077*O1077</f>
        <v>59970</v>
      </c>
      <c r="U1077" s="22" t="n">
        <f aca="false">S1077-T1077</f>
        <v>0</v>
      </c>
      <c r="V1077" s="23"/>
    </row>
    <row r="1078" customFormat="false" ht="13.8" hidden="false" customHeight="false" outlineLevel="0" collapsed="false">
      <c r="A1078" s="13" t="n">
        <v>1077</v>
      </c>
      <c r="B1078" s="12" t="s">
        <v>22</v>
      </c>
      <c r="C1078" s="13" t="s">
        <v>23</v>
      </c>
      <c r="D1078" s="12" t="n">
        <v>48</v>
      </c>
      <c r="E1078" s="14" t="n">
        <v>1749</v>
      </c>
      <c r="F1078" s="14" t="s">
        <v>24</v>
      </c>
      <c r="G1078" s="15" t="s">
        <v>626</v>
      </c>
      <c r="H1078" s="15" t="s">
        <v>26</v>
      </c>
      <c r="I1078" s="16" t="s">
        <v>29</v>
      </c>
      <c r="J1078" s="17" t="n">
        <v>22050</v>
      </c>
      <c r="K1078" s="18" t="s">
        <v>28</v>
      </c>
      <c r="L1078" s="17"/>
      <c r="M1078" s="17" t="n">
        <v>0.4</v>
      </c>
      <c r="N1078" s="19"/>
      <c r="O1078" s="20" t="n">
        <f aca="false">L1078+(0.05*M1078)+(N1078/240)</f>
        <v>0.02</v>
      </c>
      <c r="P1078" s="21" t="n">
        <v>441</v>
      </c>
      <c r="Q1078" s="21"/>
      <c r="R1078" s="21"/>
      <c r="S1078" s="22" t="n">
        <f aca="false">P1078+(Q1078*0.05)+(R1078/240)</f>
        <v>441</v>
      </c>
      <c r="T1078" s="22" t="n">
        <f aca="false">J1078*O1078</f>
        <v>441</v>
      </c>
      <c r="U1078" s="22" t="n">
        <f aca="false">S1078-T1078</f>
        <v>0</v>
      </c>
      <c r="V1078" s="23" t="s">
        <v>89</v>
      </c>
    </row>
    <row r="1079" customFormat="false" ht="13.8" hidden="false" customHeight="false" outlineLevel="0" collapsed="false">
      <c r="A1079" s="13" t="n">
        <v>1078</v>
      </c>
      <c r="B1079" s="12" t="s">
        <v>22</v>
      </c>
      <c r="C1079" s="13" t="s">
        <v>23</v>
      </c>
      <c r="D1079" s="12" t="n">
        <v>48</v>
      </c>
      <c r="E1079" s="14" t="n">
        <v>1749</v>
      </c>
      <c r="F1079" s="14" t="s">
        <v>24</v>
      </c>
      <c r="G1079" s="15" t="s">
        <v>626</v>
      </c>
      <c r="H1079" s="15" t="s">
        <v>26</v>
      </c>
      <c r="I1079" s="16" t="s">
        <v>32</v>
      </c>
      <c r="J1079" s="17" t="n">
        <v>2</v>
      </c>
      <c r="K1079" s="18" t="s">
        <v>53</v>
      </c>
      <c r="L1079" s="17" t="n">
        <v>25</v>
      </c>
      <c r="M1079" s="17"/>
      <c r="N1079" s="19"/>
      <c r="O1079" s="20" t="n">
        <f aca="false">L1079+(0.05*M1079)+(N1079/240)</f>
        <v>25</v>
      </c>
      <c r="P1079" s="21" t="n">
        <v>50</v>
      </c>
      <c r="Q1079" s="21"/>
      <c r="R1079" s="21"/>
      <c r="S1079" s="22" t="n">
        <f aca="false">P1079+(Q1079*0.05)+(R1079/240)</f>
        <v>50</v>
      </c>
      <c r="T1079" s="22" t="n">
        <f aca="false">J1079*O1079</f>
        <v>50</v>
      </c>
      <c r="U1079" s="22" t="n">
        <f aca="false">S1079-T1079</f>
        <v>0</v>
      </c>
      <c r="V1079" s="23"/>
    </row>
    <row r="1080" customFormat="false" ht="13.8" hidden="false" customHeight="false" outlineLevel="0" collapsed="false">
      <c r="A1080" s="13" t="n">
        <v>1079</v>
      </c>
      <c r="B1080" s="12" t="s">
        <v>22</v>
      </c>
      <c r="C1080" s="13" t="s">
        <v>23</v>
      </c>
      <c r="D1080" s="12" t="n">
        <v>48</v>
      </c>
      <c r="E1080" s="14" t="n">
        <v>1749</v>
      </c>
      <c r="F1080" s="14" t="s">
        <v>24</v>
      </c>
      <c r="G1080" s="15" t="s">
        <v>627</v>
      </c>
      <c r="H1080" s="15" t="s">
        <v>26</v>
      </c>
      <c r="I1080" s="16" t="s">
        <v>32</v>
      </c>
      <c r="J1080" s="17" t="n">
        <v>6</v>
      </c>
      <c r="K1080" s="18" t="s">
        <v>28</v>
      </c>
      <c r="L1080" s="17" t="n">
        <v>10</v>
      </c>
      <c r="M1080" s="17"/>
      <c r="N1080" s="19"/>
      <c r="O1080" s="20" t="n">
        <f aca="false">L1080+(0.05*M1080)+(N1080/240)</f>
        <v>10</v>
      </c>
      <c r="P1080" s="21" t="n">
        <v>60</v>
      </c>
      <c r="Q1080" s="21"/>
      <c r="R1080" s="21"/>
      <c r="S1080" s="22" t="n">
        <f aca="false">P1080+(Q1080*0.05)+(R1080/240)</f>
        <v>60</v>
      </c>
      <c r="T1080" s="22" t="n">
        <f aca="false">J1080*O1080</f>
        <v>60</v>
      </c>
      <c r="U1080" s="22" t="n">
        <f aca="false">S1080-T1080</f>
        <v>0</v>
      </c>
      <c r="V1080" s="23"/>
    </row>
    <row r="1081" customFormat="false" ht="13.8" hidden="false" customHeight="false" outlineLevel="0" collapsed="false">
      <c r="A1081" s="13" t="n">
        <v>1080</v>
      </c>
      <c r="B1081" s="12" t="s">
        <v>22</v>
      </c>
      <c r="C1081" s="13" t="s">
        <v>23</v>
      </c>
      <c r="D1081" s="12" t="n">
        <v>48</v>
      </c>
      <c r="E1081" s="14" t="n">
        <v>1749</v>
      </c>
      <c r="F1081" s="14" t="s">
        <v>24</v>
      </c>
      <c r="G1081" s="15" t="s">
        <v>628</v>
      </c>
      <c r="H1081" s="15" t="s">
        <v>26</v>
      </c>
      <c r="I1081" s="16" t="s">
        <v>29</v>
      </c>
      <c r="J1081" s="17" t="n">
        <v>6</v>
      </c>
      <c r="K1081" s="18" t="s">
        <v>35</v>
      </c>
      <c r="L1081" s="17" t="n">
        <v>40</v>
      </c>
      <c r="M1081" s="17"/>
      <c r="N1081" s="19"/>
      <c r="O1081" s="20" t="n">
        <f aca="false">L1081+(0.05*M1081)+(N1081/240)</f>
        <v>40</v>
      </c>
      <c r="P1081" s="21" t="n">
        <v>240</v>
      </c>
      <c r="Q1081" s="21"/>
      <c r="R1081" s="21"/>
      <c r="S1081" s="22" t="n">
        <f aca="false">P1081+(Q1081*0.05)+(R1081/240)</f>
        <v>240</v>
      </c>
      <c r="T1081" s="22" t="n">
        <f aca="false">J1081*O1081</f>
        <v>240</v>
      </c>
      <c r="U1081" s="22" t="n">
        <f aca="false">S1081-T1081</f>
        <v>0</v>
      </c>
      <c r="V1081" s="23"/>
    </row>
    <row r="1082" customFormat="false" ht="13.8" hidden="false" customHeight="false" outlineLevel="0" collapsed="false">
      <c r="A1082" s="13" t="n">
        <v>1081</v>
      </c>
      <c r="B1082" s="12" t="s">
        <v>22</v>
      </c>
      <c r="C1082" s="13" t="s">
        <v>23</v>
      </c>
      <c r="D1082" s="12" t="n">
        <v>48</v>
      </c>
      <c r="E1082" s="14" t="n">
        <v>1749</v>
      </c>
      <c r="F1082" s="14" t="s">
        <v>24</v>
      </c>
      <c r="G1082" s="15" t="s">
        <v>628</v>
      </c>
      <c r="H1082" s="15" t="s">
        <v>26</v>
      </c>
      <c r="I1082" s="16" t="s">
        <v>32</v>
      </c>
      <c r="J1082" s="17" t="n">
        <v>4</v>
      </c>
      <c r="K1082" s="18" t="s">
        <v>28</v>
      </c>
      <c r="L1082" s="17" t="n">
        <v>40</v>
      </c>
      <c r="M1082" s="17"/>
      <c r="N1082" s="19"/>
      <c r="O1082" s="20" t="n">
        <f aca="false">L1082+(0.05*M1082)+(N1082/240)</f>
        <v>40</v>
      </c>
      <c r="P1082" s="21" t="n">
        <v>160</v>
      </c>
      <c r="Q1082" s="21"/>
      <c r="R1082" s="21"/>
      <c r="S1082" s="22" t="n">
        <f aca="false">P1082+(Q1082*0.05)+(R1082/240)</f>
        <v>160</v>
      </c>
      <c r="T1082" s="22" t="n">
        <f aca="false">J1082*O1082</f>
        <v>160</v>
      </c>
      <c r="U1082" s="22" t="n">
        <f aca="false">S1082-T1082</f>
        <v>0</v>
      </c>
      <c r="V1082" s="23"/>
    </row>
    <row r="1083" customFormat="false" ht="13.8" hidden="false" customHeight="false" outlineLevel="0" collapsed="false">
      <c r="A1083" s="13" t="n">
        <v>1082</v>
      </c>
      <c r="B1083" s="12" t="s">
        <v>22</v>
      </c>
      <c r="C1083" s="13" t="s">
        <v>23</v>
      </c>
      <c r="D1083" s="12" t="n">
        <v>48</v>
      </c>
      <c r="E1083" s="14" t="n">
        <v>1749</v>
      </c>
      <c r="F1083" s="14" t="s">
        <v>24</v>
      </c>
      <c r="G1083" s="15" t="s">
        <v>629</v>
      </c>
      <c r="H1083" s="15" t="s">
        <v>26</v>
      </c>
      <c r="I1083" s="16" t="s">
        <v>29</v>
      </c>
      <c r="J1083" s="17" t="n">
        <v>93</v>
      </c>
      <c r="K1083" s="18" t="s">
        <v>35</v>
      </c>
      <c r="L1083" s="17"/>
      <c r="M1083" s="17" t="n">
        <v>30</v>
      </c>
      <c r="N1083" s="19"/>
      <c r="O1083" s="20" t="n">
        <f aca="false">L1083+(0.05*M1083)+(N1083/240)</f>
        <v>1.5</v>
      </c>
      <c r="P1083" s="21" t="n">
        <v>139</v>
      </c>
      <c r="Q1083" s="21" t="n">
        <v>10</v>
      </c>
      <c r="R1083" s="21"/>
      <c r="S1083" s="22" t="n">
        <f aca="false">P1083+(Q1083*0.05)+(R1083/240)</f>
        <v>139.5</v>
      </c>
      <c r="T1083" s="22" t="n">
        <f aca="false">J1083*O1083</f>
        <v>139.5</v>
      </c>
      <c r="U1083" s="22" t="n">
        <f aca="false">S1083-T1083</f>
        <v>0</v>
      </c>
      <c r="V1083" s="23"/>
    </row>
    <row r="1084" customFormat="false" ht="13.8" hidden="false" customHeight="false" outlineLevel="0" collapsed="false">
      <c r="A1084" s="13" t="n">
        <v>1083</v>
      </c>
      <c r="B1084" s="12" t="s">
        <v>22</v>
      </c>
      <c r="C1084" s="13" t="s">
        <v>23</v>
      </c>
      <c r="D1084" s="12" t="n">
        <v>48</v>
      </c>
      <c r="E1084" s="14" t="n">
        <v>1749</v>
      </c>
      <c r="F1084" s="14" t="s">
        <v>24</v>
      </c>
      <c r="G1084" s="15" t="s">
        <v>630</v>
      </c>
      <c r="H1084" s="15" t="s">
        <v>26</v>
      </c>
      <c r="I1084" s="16" t="s">
        <v>30</v>
      </c>
      <c r="J1084" s="17" t="n">
        <v>1</v>
      </c>
      <c r="K1084" s="18" t="s">
        <v>55</v>
      </c>
      <c r="L1084" s="17" t="n">
        <v>12</v>
      </c>
      <c r="M1084" s="17"/>
      <c r="N1084" s="19"/>
      <c r="O1084" s="20" t="n">
        <f aca="false">L1084+(0.05*M1084)+(N1084/240)</f>
        <v>12</v>
      </c>
      <c r="P1084" s="21" t="n">
        <v>12</v>
      </c>
      <c r="Q1084" s="21"/>
      <c r="R1084" s="21"/>
      <c r="S1084" s="22" t="n">
        <f aca="false">P1084+(Q1084*0.05)+(R1084/240)</f>
        <v>12</v>
      </c>
      <c r="T1084" s="22" t="n">
        <f aca="false">J1084*O1084</f>
        <v>12</v>
      </c>
      <c r="U1084" s="22" t="n">
        <f aca="false">S1084-T1084</f>
        <v>0</v>
      </c>
      <c r="V1084" s="23"/>
    </row>
    <row r="1085" customFormat="false" ht="13.8" hidden="false" customHeight="false" outlineLevel="0" collapsed="false">
      <c r="A1085" s="13" t="n">
        <v>1084</v>
      </c>
      <c r="B1085" s="12" t="s">
        <v>22</v>
      </c>
      <c r="C1085" s="13" t="s">
        <v>23</v>
      </c>
      <c r="D1085" s="12" t="n">
        <v>48</v>
      </c>
      <c r="E1085" s="14" t="n">
        <v>1749</v>
      </c>
      <c r="F1085" s="14" t="s">
        <v>24</v>
      </c>
      <c r="G1085" s="15" t="s">
        <v>631</v>
      </c>
      <c r="H1085" s="15" t="s">
        <v>26</v>
      </c>
      <c r="I1085" s="16" t="s">
        <v>29</v>
      </c>
      <c r="J1085" s="17" t="n">
        <v>6</v>
      </c>
      <c r="K1085" s="18" t="s">
        <v>176</v>
      </c>
      <c r="L1085" s="17"/>
      <c r="M1085" s="17"/>
      <c r="N1085" s="19"/>
      <c r="O1085" s="20" t="n">
        <f aca="false">L1085+(0.05*M1085)+(N1085/240)</f>
        <v>0</v>
      </c>
      <c r="P1085" s="21" t="n">
        <v>160</v>
      </c>
      <c r="Q1085" s="21"/>
      <c r="R1085" s="21"/>
      <c r="S1085" s="22" t="n">
        <f aca="false">P1085+(Q1085*0.05)+(R1085/240)</f>
        <v>160</v>
      </c>
      <c r="T1085" s="22" t="n">
        <v>160</v>
      </c>
      <c r="U1085" s="22" t="n">
        <f aca="false">S1085-T1085</f>
        <v>0</v>
      </c>
      <c r="V1085" s="23" t="s">
        <v>632</v>
      </c>
    </row>
    <row r="1086" customFormat="false" ht="13.8" hidden="false" customHeight="false" outlineLevel="0" collapsed="false">
      <c r="A1086" s="13" t="n">
        <v>1085</v>
      </c>
      <c r="B1086" s="12" t="s">
        <v>22</v>
      </c>
      <c r="C1086" s="13" t="s">
        <v>23</v>
      </c>
      <c r="D1086" s="12" t="n">
        <v>48</v>
      </c>
      <c r="E1086" s="14" t="n">
        <v>1749</v>
      </c>
      <c r="F1086" s="14" t="s">
        <v>40</v>
      </c>
      <c r="G1086" s="15" t="s">
        <v>633</v>
      </c>
      <c r="H1086" s="15" t="s">
        <v>26</v>
      </c>
      <c r="I1086" s="16" t="s">
        <v>32</v>
      </c>
      <c r="J1086" s="17" t="n">
        <v>12</v>
      </c>
      <c r="K1086" s="18" t="s">
        <v>35</v>
      </c>
      <c r="L1086" s="17" t="n">
        <v>15</v>
      </c>
      <c r="M1086" s="17"/>
      <c r="N1086" s="19"/>
      <c r="O1086" s="20" t="n">
        <f aca="false">L1086+(0.05*M1086)+(N1086/240)</f>
        <v>15</v>
      </c>
      <c r="P1086" s="21" t="n">
        <v>180</v>
      </c>
      <c r="Q1086" s="21"/>
      <c r="R1086" s="21"/>
      <c r="S1086" s="22" t="n">
        <f aca="false">P1086+(Q1086*0.05)+(R1086/240)</f>
        <v>180</v>
      </c>
      <c r="T1086" s="22" t="n">
        <f aca="false">J1086*O1086</f>
        <v>180</v>
      </c>
      <c r="U1086" s="22" t="n">
        <f aca="false">S1086-T1086</f>
        <v>0</v>
      </c>
      <c r="V1086" s="23"/>
    </row>
    <row r="1087" customFormat="false" ht="13.8" hidden="false" customHeight="false" outlineLevel="0" collapsed="false">
      <c r="A1087" s="13" t="n">
        <v>1086</v>
      </c>
      <c r="B1087" s="12" t="s">
        <v>22</v>
      </c>
      <c r="C1087" s="13" t="s">
        <v>23</v>
      </c>
      <c r="D1087" s="12" t="n">
        <v>48</v>
      </c>
      <c r="E1087" s="14" t="n">
        <v>1749</v>
      </c>
      <c r="F1087" s="14" t="s">
        <v>40</v>
      </c>
      <c r="G1087" s="15" t="s">
        <v>634</v>
      </c>
      <c r="H1087" s="15" t="s">
        <v>26</v>
      </c>
      <c r="I1087" s="16" t="s">
        <v>186</v>
      </c>
      <c r="J1087" s="17" t="n">
        <v>11.25</v>
      </c>
      <c r="K1087" s="18" t="s">
        <v>28</v>
      </c>
      <c r="L1087" s="17" t="n">
        <v>12</v>
      </c>
      <c r="M1087" s="17"/>
      <c r="N1087" s="19"/>
      <c r="O1087" s="20" t="n">
        <f aca="false">L1087+(0.05*M1087)+(N1087/240)</f>
        <v>12</v>
      </c>
      <c r="P1087" s="21" t="n">
        <v>135</v>
      </c>
      <c r="Q1087" s="21"/>
      <c r="R1087" s="21"/>
      <c r="S1087" s="22" t="n">
        <f aca="false">P1087+(Q1087*0.05)+(R1087/240)</f>
        <v>135</v>
      </c>
      <c r="T1087" s="22" t="n">
        <f aca="false">J1087*O1087</f>
        <v>135</v>
      </c>
      <c r="U1087" s="22" t="n">
        <f aca="false">S1087-T1087</f>
        <v>0</v>
      </c>
      <c r="V1087" s="23"/>
    </row>
    <row r="1088" customFormat="false" ht="13.8" hidden="false" customHeight="false" outlineLevel="0" collapsed="false">
      <c r="A1088" s="13" t="n">
        <v>1087</v>
      </c>
      <c r="B1088" s="12" t="s">
        <v>22</v>
      </c>
      <c r="C1088" s="13" t="s">
        <v>23</v>
      </c>
      <c r="D1088" s="12" t="n">
        <v>48</v>
      </c>
      <c r="E1088" s="14" t="n">
        <v>1749</v>
      </c>
      <c r="F1088" s="14" t="s">
        <v>40</v>
      </c>
      <c r="G1088" s="15" t="s">
        <v>635</v>
      </c>
      <c r="H1088" s="15" t="s">
        <v>26</v>
      </c>
      <c r="I1088" s="16" t="s">
        <v>30</v>
      </c>
      <c r="J1088" s="17" t="n">
        <v>1</v>
      </c>
      <c r="K1088" s="18" t="s">
        <v>55</v>
      </c>
      <c r="L1088" s="17" t="n">
        <v>15</v>
      </c>
      <c r="M1088" s="17"/>
      <c r="N1088" s="19"/>
      <c r="O1088" s="20" t="n">
        <f aca="false">L1088+(0.05*M1088)+(N1088/240)</f>
        <v>15</v>
      </c>
      <c r="P1088" s="21" t="n">
        <v>15</v>
      </c>
      <c r="Q1088" s="21"/>
      <c r="R1088" s="21"/>
      <c r="S1088" s="22" t="n">
        <f aca="false">P1088+(Q1088*0.05)+(R1088/240)</f>
        <v>15</v>
      </c>
      <c r="T1088" s="22" t="n">
        <f aca="false">J1088*O1088</f>
        <v>15</v>
      </c>
      <c r="U1088" s="22" t="n">
        <f aca="false">S1088-T1088</f>
        <v>0</v>
      </c>
      <c r="V1088" s="23"/>
    </row>
    <row r="1089" customFormat="false" ht="13.8" hidden="false" customHeight="false" outlineLevel="0" collapsed="false">
      <c r="A1089" s="13" t="n">
        <v>1088</v>
      </c>
      <c r="B1089" s="12" t="s">
        <v>22</v>
      </c>
      <c r="C1089" s="13" t="s">
        <v>23</v>
      </c>
      <c r="D1089" s="12" t="n">
        <v>48</v>
      </c>
      <c r="E1089" s="14" t="n">
        <v>1749</v>
      </c>
      <c r="F1089" s="14" t="s">
        <v>40</v>
      </c>
      <c r="G1089" s="15" t="s">
        <v>635</v>
      </c>
      <c r="H1089" s="15" t="s">
        <v>26</v>
      </c>
      <c r="I1089" s="16" t="s">
        <v>43</v>
      </c>
      <c r="J1089" s="17" t="n">
        <v>99</v>
      </c>
      <c r="K1089" s="18" t="s">
        <v>35</v>
      </c>
      <c r="L1089" s="17" t="n">
        <v>112</v>
      </c>
      <c r="M1089" s="17"/>
      <c r="N1089" s="19"/>
      <c r="O1089" s="20" t="n">
        <f aca="false">L1089+(0.05*M1089)+(N1089/240)</f>
        <v>112</v>
      </c>
      <c r="P1089" s="21" t="n">
        <v>11088</v>
      </c>
      <c r="Q1089" s="21"/>
      <c r="R1089" s="21"/>
      <c r="S1089" s="22" t="n">
        <f aca="false">P1089+(Q1089*0.05)+(R1089/240)</f>
        <v>11088</v>
      </c>
      <c r="T1089" s="22" t="n">
        <f aca="false">J1089*O1089</f>
        <v>11088</v>
      </c>
      <c r="U1089" s="22" t="n">
        <f aca="false">S1089-T1089</f>
        <v>0</v>
      </c>
      <c r="V1089" s="23"/>
    </row>
    <row r="1090" customFormat="false" ht="13.8" hidden="false" customHeight="false" outlineLevel="0" collapsed="false">
      <c r="A1090" s="13" t="n">
        <v>1089</v>
      </c>
      <c r="B1090" s="12" t="s">
        <v>22</v>
      </c>
      <c r="C1090" s="13" t="s">
        <v>23</v>
      </c>
      <c r="D1090" s="12" t="n">
        <v>48</v>
      </c>
      <c r="E1090" s="14" t="n">
        <v>1749</v>
      </c>
      <c r="F1090" s="14" t="s">
        <v>40</v>
      </c>
      <c r="G1090" s="15" t="s">
        <v>635</v>
      </c>
      <c r="H1090" s="15" t="s">
        <v>26</v>
      </c>
      <c r="I1090" s="16" t="s">
        <v>32</v>
      </c>
      <c r="J1090" s="17" t="n">
        <v>30</v>
      </c>
      <c r="K1090" s="18" t="s">
        <v>28</v>
      </c>
      <c r="L1090" s="17" t="n">
        <v>15</v>
      </c>
      <c r="M1090" s="17"/>
      <c r="N1090" s="19"/>
      <c r="O1090" s="20" t="n">
        <f aca="false">L1090+(0.05*M1090)+(N1090/240)</f>
        <v>15</v>
      </c>
      <c r="P1090" s="21" t="n">
        <v>450</v>
      </c>
      <c r="Q1090" s="21"/>
      <c r="R1090" s="21"/>
      <c r="S1090" s="22" t="n">
        <f aca="false">P1090+(Q1090*0.05)+(R1090/240)</f>
        <v>450</v>
      </c>
      <c r="T1090" s="22" t="n">
        <f aca="false">J1090*O1090</f>
        <v>450</v>
      </c>
      <c r="U1090" s="22" t="n">
        <f aca="false">S1090-T1090</f>
        <v>0</v>
      </c>
      <c r="V1090" s="23"/>
    </row>
    <row r="1091" customFormat="false" ht="13.8" hidden="false" customHeight="false" outlineLevel="0" collapsed="false">
      <c r="A1091" s="13" t="n">
        <v>1090</v>
      </c>
      <c r="B1091" s="12" t="s">
        <v>22</v>
      </c>
      <c r="C1091" s="13" t="s">
        <v>23</v>
      </c>
      <c r="D1091" s="12" t="n">
        <v>48</v>
      </c>
      <c r="E1091" s="14" t="n">
        <v>1749</v>
      </c>
      <c r="F1091" s="14" t="s">
        <v>40</v>
      </c>
      <c r="G1091" s="15" t="s">
        <v>636</v>
      </c>
      <c r="H1091" s="15" t="s">
        <v>26</v>
      </c>
      <c r="I1091" s="16" t="s">
        <v>29</v>
      </c>
      <c r="J1091" s="17" t="n">
        <v>5075</v>
      </c>
      <c r="K1091" s="18" t="s">
        <v>28</v>
      </c>
      <c r="L1091" s="17" t="n">
        <v>0.03</v>
      </c>
      <c r="M1091" s="17"/>
      <c r="N1091" s="19"/>
      <c r="O1091" s="20" t="n">
        <f aca="false">L1091+(0.05*M1091)+(N1091/240)</f>
        <v>0.03</v>
      </c>
      <c r="P1091" s="21" t="n">
        <v>152</v>
      </c>
      <c r="Q1091" s="21" t="n">
        <v>5</v>
      </c>
      <c r="R1091" s="21"/>
      <c r="S1091" s="22" t="n">
        <f aca="false">P1091+(Q1091*0.05)+(R1091/240)</f>
        <v>152.25</v>
      </c>
      <c r="T1091" s="22" t="n">
        <f aca="false">J1091*O1091</f>
        <v>152.25</v>
      </c>
      <c r="U1091" s="22" t="n">
        <f aca="false">S1091-T1091</f>
        <v>0</v>
      </c>
      <c r="V1091" s="23" t="s">
        <v>89</v>
      </c>
    </row>
    <row r="1092" customFormat="false" ht="14.2" hidden="false" customHeight="false" outlineLevel="0" collapsed="false">
      <c r="A1092" s="13" t="n">
        <v>1091</v>
      </c>
      <c r="B1092" s="12" t="s">
        <v>22</v>
      </c>
      <c r="C1092" s="13" t="s">
        <v>23</v>
      </c>
      <c r="D1092" s="12" t="n">
        <v>48</v>
      </c>
      <c r="E1092" s="14" t="n">
        <v>1749</v>
      </c>
      <c r="F1092" s="14" t="s">
        <v>40</v>
      </c>
      <c r="G1092" s="15" t="s">
        <v>636</v>
      </c>
      <c r="H1092" s="15" t="s">
        <v>26</v>
      </c>
      <c r="I1092" s="16" t="s">
        <v>29</v>
      </c>
      <c r="J1092" s="17" t="n">
        <v>101320</v>
      </c>
      <c r="K1092" s="18" t="s">
        <v>28</v>
      </c>
      <c r="L1092" s="17"/>
      <c r="M1092" s="17" t="n">
        <v>0.4</v>
      </c>
      <c r="N1092" s="19"/>
      <c r="O1092" s="20" t="n">
        <f aca="false">L1092+(0.05*M1092)+(N1092/240)</f>
        <v>0.02</v>
      </c>
      <c r="P1092" s="21" t="n">
        <v>2026</v>
      </c>
      <c r="Q1092" s="21" t="n">
        <v>6</v>
      </c>
      <c r="R1092" s="21"/>
      <c r="S1092" s="22" t="n">
        <f aca="false">P1092+(Q1092*0.05)+(R1092/240)</f>
        <v>2026.3</v>
      </c>
      <c r="T1092" s="22" t="n">
        <f aca="false">J1092*O1092</f>
        <v>2026.4</v>
      </c>
      <c r="U1092" s="22" t="n">
        <f aca="false">S1092-T1092</f>
        <v>-0.100000000000364</v>
      </c>
      <c r="V1092" s="23" t="s">
        <v>637</v>
      </c>
    </row>
    <row r="1093" customFormat="false" ht="13.8" hidden="false" customHeight="false" outlineLevel="0" collapsed="false">
      <c r="A1093" s="13" t="n">
        <v>1092</v>
      </c>
      <c r="B1093" s="12" t="s">
        <v>22</v>
      </c>
      <c r="C1093" s="13" t="s">
        <v>23</v>
      </c>
      <c r="D1093" s="12" t="n">
        <v>48</v>
      </c>
      <c r="E1093" s="14" t="n">
        <v>1749</v>
      </c>
      <c r="F1093" s="14" t="s">
        <v>40</v>
      </c>
      <c r="G1093" s="15" t="s">
        <v>628</v>
      </c>
      <c r="H1093" s="15" t="s">
        <v>26</v>
      </c>
      <c r="I1093" s="16" t="s">
        <v>29</v>
      </c>
      <c r="J1093" s="17" t="n">
        <v>24</v>
      </c>
      <c r="K1093" s="18" t="s">
        <v>35</v>
      </c>
      <c r="L1093" s="17" t="n">
        <v>40</v>
      </c>
      <c r="M1093" s="17"/>
      <c r="N1093" s="19"/>
      <c r="O1093" s="20" t="n">
        <f aca="false">L1093+(0.05*M1093)+(N1093/240)</f>
        <v>40</v>
      </c>
      <c r="P1093" s="21" t="n">
        <v>960</v>
      </c>
      <c r="Q1093" s="21"/>
      <c r="R1093" s="21"/>
      <c r="S1093" s="22" t="n">
        <f aca="false">P1093+(Q1093*0.05)+(R1093/240)</f>
        <v>960</v>
      </c>
      <c r="T1093" s="22" t="n">
        <f aca="false">J1093*O1093</f>
        <v>960</v>
      </c>
      <c r="U1093" s="22" t="n">
        <f aca="false">S1093-T1093</f>
        <v>0</v>
      </c>
      <c r="V1093" s="23"/>
    </row>
    <row r="1094" customFormat="false" ht="13.8" hidden="false" customHeight="false" outlineLevel="0" collapsed="false">
      <c r="A1094" s="13" t="n">
        <v>1093</v>
      </c>
      <c r="B1094" s="12" t="s">
        <v>22</v>
      </c>
      <c r="C1094" s="13" t="s">
        <v>23</v>
      </c>
      <c r="D1094" s="12" t="n">
        <v>48</v>
      </c>
      <c r="E1094" s="14" t="n">
        <v>1749</v>
      </c>
      <c r="F1094" s="14" t="s">
        <v>40</v>
      </c>
      <c r="G1094" s="15" t="s">
        <v>628</v>
      </c>
      <c r="H1094" s="15" t="s">
        <v>26</v>
      </c>
      <c r="I1094" s="16" t="s">
        <v>29</v>
      </c>
      <c r="J1094" s="17" t="n">
        <v>4</v>
      </c>
      <c r="K1094" s="18" t="s">
        <v>55</v>
      </c>
      <c r="L1094" s="17" t="n">
        <v>20</v>
      </c>
      <c r="M1094" s="17"/>
      <c r="N1094" s="19"/>
      <c r="O1094" s="20" t="n">
        <f aca="false">L1094+(0.05*M1094)+(N1094/240)</f>
        <v>20</v>
      </c>
      <c r="P1094" s="21" t="n">
        <v>80</v>
      </c>
      <c r="Q1094" s="21"/>
      <c r="R1094" s="21"/>
      <c r="S1094" s="22" t="n">
        <f aca="false">P1094+(Q1094*0.05)+(R1094/240)</f>
        <v>80</v>
      </c>
      <c r="T1094" s="22" t="n">
        <f aca="false">J1094*O1094</f>
        <v>80</v>
      </c>
      <c r="U1094" s="22" t="n">
        <f aca="false">S1094-T1094</f>
        <v>0</v>
      </c>
      <c r="V1094" s="23"/>
    </row>
    <row r="1095" customFormat="false" ht="13.8" hidden="false" customHeight="false" outlineLevel="0" collapsed="false">
      <c r="A1095" s="13" t="n">
        <v>1094</v>
      </c>
      <c r="B1095" s="12" t="s">
        <v>22</v>
      </c>
      <c r="C1095" s="13" t="s">
        <v>23</v>
      </c>
      <c r="D1095" s="12" t="n">
        <v>48</v>
      </c>
      <c r="E1095" s="14" t="n">
        <v>1749</v>
      </c>
      <c r="F1095" s="14" t="s">
        <v>40</v>
      </c>
      <c r="G1095" s="15" t="s">
        <v>628</v>
      </c>
      <c r="H1095" s="15" t="s">
        <v>26</v>
      </c>
      <c r="I1095" s="16" t="s">
        <v>32</v>
      </c>
      <c r="J1095" s="17" t="n">
        <v>26</v>
      </c>
      <c r="K1095" s="18" t="s">
        <v>28</v>
      </c>
      <c r="L1095" s="17" t="n">
        <v>40</v>
      </c>
      <c r="M1095" s="17"/>
      <c r="N1095" s="19"/>
      <c r="O1095" s="20" t="n">
        <f aca="false">L1095+(0.05*M1095)+(N1095/240)</f>
        <v>40</v>
      </c>
      <c r="P1095" s="21" t="n">
        <v>1040</v>
      </c>
      <c r="Q1095" s="21"/>
      <c r="R1095" s="21"/>
      <c r="S1095" s="22" t="n">
        <f aca="false">P1095+(Q1095*0.05)+(R1095/240)</f>
        <v>1040</v>
      </c>
      <c r="T1095" s="22" t="n">
        <f aca="false">J1095*O1095</f>
        <v>1040</v>
      </c>
      <c r="U1095" s="22" t="n">
        <f aca="false">S1095-T1095</f>
        <v>0</v>
      </c>
      <c r="V1095" s="23"/>
    </row>
    <row r="1096" customFormat="false" ht="13.8" hidden="false" customHeight="false" outlineLevel="0" collapsed="false">
      <c r="A1096" s="13" t="n">
        <v>1095</v>
      </c>
      <c r="B1096" s="12" t="s">
        <v>22</v>
      </c>
      <c r="C1096" s="13" t="s">
        <v>23</v>
      </c>
      <c r="D1096" s="12" t="n">
        <v>48</v>
      </c>
      <c r="E1096" s="14" t="n">
        <v>1749</v>
      </c>
      <c r="F1096" s="14" t="s">
        <v>40</v>
      </c>
      <c r="G1096" s="15" t="s">
        <v>630</v>
      </c>
      <c r="H1096" s="15" t="s">
        <v>26</v>
      </c>
      <c r="I1096" s="16" t="s">
        <v>29</v>
      </c>
      <c r="J1096" s="17" t="n">
        <v>776</v>
      </c>
      <c r="K1096" s="18" t="s">
        <v>35</v>
      </c>
      <c r="L1096" s="17" t="n">
        <v>10</v>
      </c>
      <c r="M1096" s="17"/>
      <c r="N1096" s="19"/>
      <c r="O1096" s="20" t="n">
        <f aca="false">L1096+(0.05*M1096)+(N1096/240)</f>
        <v>10</v>
      </c>
      <c r="P1096" s="21" t="n">
        <v>7760</v>
      </c>
      <c r="Q1096" s="21"/>
      <c r="R1096" s="21"/>
      <c r="S1096" s="22" t="n">
        <f aca="false">P1096+(Q1096*0.05)+(R1096/240)</f>
        <v>7760</v>
      </c>
      <c r="T1096" s="22" t="n">
        <f aca="false">J1096*O1096</f>
        <v>7760</v>
      </c>
      <c r="U1096" s="22" t="n">
        <f aca="false">S1096-T1096</f>
        <v>0</v>
      </c>
      <c r="V1096" s="23"/>
    </row>
    <row r="1097" customFormat="false" ht="13.8" hidden="false" customHeight="false" outlineLevel="0" collapsed="false">
      <c r="A1097" s="13" t="n">
        <v>1096</v>
      </c>
      <c r="B1097" s="12" t="s">
        <v>22</v>
      </c>
      <c r="C1097" s="13" t="s">
        <v>23</v>
      </c>
      <c r="D1097" s="12" t="n">
        <v>48</v>
      </c>
      <c r="E1097" s="14" t="n">
        <v>1749</v>
      </c>
      <c r="F1097" s="14" t="s">
        <v>40</v>
      </c>
      <c r="G1097" s="15" t="s">
        <v>638</v>
      </c>
      <c r="H1097" s="15" t="s">
        <v>26</v>
      </c>
      <c r="I1097" s="16" t="s">
        <v>29</v>
      </c>
      <c r="J1097" s="17" t="n">
        <v>4</v>
      </c>
      <c r="K1097" s="18" t="s">
        <v>28</v>
      </c>
      <c r="L1097" s="17" t="n">
        <v>25</v>
      </c>
      <c r="M1097" s="17"/>
      <c r="N1097" s="19"/>
      <c r="O1097" s="20" t="n">
        <f aca="false">L1097+(0.05*M1097)+(N1097/240)</f>
        <v>25</v>
      </c>
      <c r="P1097" s="21" t="n">
        <v>100</v>
      </c>
      <c r="Q1097" s="21"/>
      <c r="R1097" s="21"/>
      <c r="S1097" s="22" t="n">
        <f aca="false">P1097+(Q1097*0.05)+(R1097/240)</f>
        <v>100</v>
      </c>
      <c r="T1097" s="22" t="n">
        <f aca="false">J1097*O1097</f>
        <v>100</v>
      </c>
      <c r="U1097" s="22" t="n">
        <f aca="false">S1097-T1097</f>
        <v>0</v>
      </c>
      <c r="V1097" s="23"/>
    </row>
    <row r="1098" customFormat="false" ht="13.8" hidden="false" customHeight="false" outlineLevel="0" collapsed="false">
      <c r="A1098" s="13" t="n">
        <v>1097</v>
      </c>
      <c r="B1098" s="12" t="s">
        <v>22</v>
      </c>
      <c r="C1098" s="13" t="s">
        <v>23</v>
      </c>
      <c r="D1098" s="12" t="n">
        <v>48</v>
      </c>
      <c r="E1098" s="14" t="n">
        <v>1749</v>
      </c>
      <c r="F1098" s="14" t="s">
        <v>40</v>
      </c>
      <c r="G1098" s="15" t="s">
        <v>638</v>
      </c>
      <c r="H1098" s="15" t="s">
        <v>26</v>
      </c>
      <c r="I1098" s="16" t="s">
        <v>50</v>
      </c>
      <c r="J1098" s="17" t="n">
        <v>144</v>
      </c>
      <c r="K1098" s="18" t="s">
        <v>28</v>
      </c>
      <c r="L1098" s="17" t="n">
        <v>50</v>
      </c>
      <c r="M1098" s="17"/>
      <c r="N1098" s="19"/>
      <c r="O1098" s="20" t="n">
        <f aca="false">L1098+(0.05*M1098)+(N1098/240)</f>
        <v>50</v>
      </c>
      <c r="P1098" s="21" t="n">
        <v>7200</v>
      </c>
      <c r="Q1098" s="21"/>
      <c r="R1098" s="21"/>
      <c r="S1098" s="22" t="n">
        <f aca="false">P1098+(Q1098*0.05)+(R1098/240)</f>
        <v>7200</v>
      </c>
      <c r="T1098" s="22" t="n">
        <f aca="false">J1098*O1098</f>
        <v>7200</v>
      </c>
      <c r="U1098" s="22" t="n">
        <f aca="false">S1098-T1098</f>
        <v>0</v>
      </c>
      <c r="V1098" s="23"/>
    </row>
    <row r="1099" customFormat="false" ht="13.8" hidden="false" customHeight="false" outlineLevel="0" collapsed="false">
      <c r="A1099" s="13" t="n">
        <v>1098</v>
      </c>
      <c r="B1099" s="12" t="s">
        <v>22</v>
      </c>
      <c r="C1099" s="13" t="s">
        <v>23</v>
      </c>
      <c r="D1099" s="12" t="n">
        <v>49</v>
      </c>
      <c r="E1099" s="14" t="n">
        <v>1749</v>
      </c>
      <c r="F1099" s="14" t="s">
        <v>24</v>
      </c>
      <c r="G1099" s="15" t="s">
        <v>639</v>
      </c>
      <c r="H1099" s="15" t="s">
        <v>26</v>
      </c>
      <c r="I1099" s="16" t="s">
        <v>50</v>
      </c>
      <c r="J1099" s="17" t="n">
        <v>10</v>
      </c>
      <c r="K1099" s="18" t="s">
        <v>28</v>
      </c>
      <c r="L1099" s="17"/>
      <c r="M1099" s="17" t="n">
        <v>40</v>
      </c>
      <c r="N1099" s="19"/>
      <c r="O1099" s="20" t="n">
        <f aca="false">L1099+(0.05*M1099)+(N1099/240)</f>
        <v>2</v>
      </c>
      <c r="P1099" s="21" t="n">
        <v>20</v>
      </c>
      <c r="Q1099" s="21"/>
      <c r="R1099" s="21"/>
      <c r="S1099" s="22" t="n">
        <f aca="false">P1099+(Q1099*0.05)+(R1099/240)</f>
        <v>20</v>
      </c>
      <c r="T1099" s="22" t="n">
        <f aca="false">J1099*O1099</f>
        <v>20</v>
      </c>
      <c r="U1099" s="22" t="n">
        <f aca="false">S1099-T1099</f>
        <v>0</v>
      </c>
      <c r="V1099" s="23"/>
    </row>
    <row r="1100" customFormat="false" ht="13.8" hidden="false" customHeight="false" outlineLevel="0" collapsed="false">
      <c r="A1100" s="13" t="n">
        <v>1099</v>
      </c>
      <c r="B1100" s="12" t="s">
        <v>22</v>
      </c>
      <c r="C1100" s="13" t="s">
        <v>23</v>
      </c>
      <c r="D1100" s="12" t="n">
        <v>49</v>
      </c>
      <c r="E1100" s="14" t="n">
        <v>1749</v>
      </c>
      <c r="F1100" s="14" t="s">
        <v>24</v>
      </c>
      <c r="G1100" s="15" t="s">
        <v>640</v>
      </c>
      <c r="H1100" s="15" t="s">
        <v>26</v>
      </c>
      <c r="I1100" s="16" t="s">
        <v>27</v>
      </c>
      <c r="J1100" s="17" t="n">
        <v>8649</v>
      </c>
      <c r="K1100" s="18" t="s">
        <v>28</v>
      </c>
      <c r="L1100" s="17"/>
      <c r="M1100" s="17" t="n">
        <v>25</v>
      </c>
      <c r="N1100" s="19"/>
      <c r="O1100" s="20" t="n">
        <f aca="false">L1100+(0.05*M1100)+(N1100/240)</f>
        <v>1.25</v>
      </c>
      <c r="P1100" s="21" t="n">
        <v>10811</v>
      </c>
      <c r="Q1100" s="21" t="n">
        <v>5</v>
      </c>
      <c r="R1100" s="21"/>
      <c r="S1100" s="22" t="n">
        <f aca="false">P1100+(Q1100*0.05)+(R1100/240)</f>
        <v>10811.25</v>
      </c>
      <c r="T1100" s="22" t="n">
        <f aca="false">J1100*O1100</f>
        <v>10811.25</v>
      </c>
      <c r="U1100" s="22" t="n">
        <f aca="false">S1100-T1100</f>
        <v>0</v>
      </c>
      <c r="V1100" s="23"/>
    </row>
    <row r="1101" customFormat="false" ht="13.8" hidden="false" customHeight="false" outlineLevel="0" collapsed="false">
      <c r="A1101" s="13" t="n">
        <v>1100</v>
      </c>
      <c r="B1101" s="12" t="s">
        <v>22</v>
      </c>
      <c r="C1101" s="13" t="s">
        <v>23</v>
      </c>
      <c r="D1101" s="12" t="n">
        <v>49</v>
      </c>
      <c r="E1101" s="14" t="n">
        <v>1749</v>
      </c>
      <c r="F1101" s="14" t="s">
        <v>24</v>
      </c>
      <c r="G1101" s="15" t="s">
        <v>641</v>
      </c>
      <c r="H1101" s="15" t="s">
        <v>26</v>
      </c>
      <c r="I1101" s="16" t="s">
        <v>29</v>
      </c>
      <c r="J1101" s="17" t="n">
        <v>62</v>
      </c>
      <c r="K1101" s="18" t="s">
        <v>28</v>
      </c>
      <c r="L1101" s="17"/>
      <c r="M1101" s="17" t="n">
        <v>20</v>
      </c>
      <c r="N1101" s="19"/>
      <c r="O1101" s="20" t="n">
        <f aca="false">L1101+(0.05*M1101)+(N1101/240)</f>
        <v>1</v>
      </c>
      <c r="P1101" s="21" t="n">
        <v>62</v>
      </c>
      <c r="Q1101" s="21"/>
      <c r="R1101" s="21"/>
      <c r="S1101" s="22" t="n">
        <f aca="false">P1101+(Q1101*0.05)+(R1101/240)</f>
        <v>62</v>
      </c>
      <c r="T1101" s="22" t="n">
        <f aca="false">J1101*O1101</f>
        <v>62</v>
      </c>
      <c r="U1101" s="22" t="n">
        <f aca="false">S1101-T1101</f>
        <v>0</v>
      </c>
      <c r="V1101" s="23"/>
    </row>
    <row r="1102" customFormat="false" ht="13.8" hidden="false" customHeight="false" outlineLevel="0" collapsed="false">
      <c r="A1102" s="13" t="n">
        <v>1101</v>
      </c>
      <c r="B1102" s="12" t="s">
        <v>22</v>
      </c>
      <c r="C1102" s="13" t="s">
        <v>23</v>
      </c>
      <c r="D1102" s="12" t="n">
        <v>49</v>
      </c>
      <c r="E1102" s="14" t="n">
        <v>1749</v>
      </c>
      <c r="F1102" s="14" t="s">
        <v>24</v>
      </c>
      <c r="G1102" s="15" t="s">
        <v>641</v>
      </c>
      <c r="H1102" s="15" t="s">
        <v>26</v>
      </c>
      <c r="I1102" s="16" t="s">
        <v>43</v>
      </c>
      <c r="J1102" s="17" t="n">
        <v>220</v>
      </c>
      <c r="K1102" s="18" t="s">
        <v>28</v>
      </c>
      <c r="L1102" s="17"/>
      <c r="M1102" s="17" t="n">
        <v>8</v>
      </c>
      <c r="N1102" s="19"/>
      <c r="O1102" s="20" t="n">
        <f aca="false">L1102+(0.05*M1102)+(N1102/240)</f>
        <v>0.4</v>
      </c>
      <c r="P1102" s="21" t="n">
        <v>88</v>
      </c>
      <c r="Q1102" s="21"/>
      <c r="R1102" s="21"/>
      <c r="S1102" s="22" t="n">
        <f aca="false">P1102+(Q1102*0.05)+(R1102/240)</f>
        <v>88</v>
      </c>
      <c r="T1102" s="22" t="n">
        <f aca="false">J1102*O1102</f>
        <v>88</v>
      </c>
      <c r="U1102" s="22" t="n">
        <f aca="false">S1102-T1102</f>
        <v>0</v>
      </c>
      <c r="V1102" s="23"/>
    </row>
    <row r="1103" customFormat="false" ht="13.8" hidden="false" customHeight="false" outlineLevel="0" collapsed="false">
      <c r="A1103" s="13" t="n">
        <v>1102</v>
      </c>
      <c r="B1103" s="12" t="s">
        <v>22</v>
      </c>
      <c r="C1103" s="13" t="s">
        <v>23</v>
      </c>
      <c r="D1103" s="12" t="n">
        <v>49</v>
      </c>
      <c r="E1103" s="14" t="n">
        <v>1749</v>
      </c>
      <c r="F1103" s="14" t="s">
        <v>24</v>
      </c>
      <c r="G1103" s="15" t="s">
        <v>642</v>
      </c>
      <c r="H1103" s="15" t="s">
        <v>26</v>
      </c>
      <c r="I1103" s="16" t="s">
        <v>27</v>
      </c>
      <c r="J1103" s="17" t="n">
        <v>1012</v>
      </c>
      <c r="K1103" s="18" t="s">
        <v>28</v>
      </c>
      <c r="L1103" s="17"/>
      <c r="M1103" s="17" t="n">
        <v>40</v>
      </c>
      <c r="N1103" s="19"/>
      <c r="O1103" s="20" t="n">
        <f aca="false">L1103+(0.05*M1103)+(N1103/240)</f>
        <v>2</v>
      </c>
      <c r="P1103" s="21" t="n">
        <v>2024</v>
      </c>
      <c r="Q1103" s="21"/>
      <c r="R1103" s="21"/>
      <c r="S1103" s="22" t="n">
        <f aca="false">P1103+(Q1103*0.05)+(R1103/240)</f>
        <v>2024</v>
      </c>
      <c r="T1103" s="22" t="n">
        <f aca="false">J1103*O1103</f>
        <v>2024</v>
      </c>
      <c r="U1103" s="22" t="n">
        <f aca="false">S1103-T1103</f>
        <v>0</v>
      </c>
      <c r="V1103" s="23"/>
    </row>
    <row r="1104" customFormat="false" ht="13.8" hidden="false" customHeight="false" outlineLevel="0" collapsed="false">
      <c r="A1104" s="13" t="n">
        <v>1103</v>
      </c>
      <c r="B1104" s="12" t="s">
        <v>22</v>
      </c>
      <c r="C1104" s="13" t="s">
        <v>23</v>
      </c>
      <c r="D1104" s="12" t="n">
        <v>49</v>
      </c>
      <c r="E1104" s="14" t="n">
        <v>1749</v>
      </c>
      <c r="F1104" s="14" t="s">
        <v>24</v>
      </c>
      <c r="G1104" s="15" t="s">
        <v>642</v>
      </c>
      <c r="H1104" s="15" t="s">
        <v>26</v>
      </c>
      <c r="I1104" s="16" t="s">
        <v>29</v>
      </c>
      <c r="J1104" s="17" t="n">
        <v>78935</v>
      </c>
      <c r="K1104" s="18" t="s">
        <v>28</v>
      </c>
      <c r="L1104" s="17"/>
      <c r="M1104" s="17" t="n">
        <v>40</v>
      </c>
      <c r="N1104" s="19"/>
      <c r="O1104" s="20" t="n">
        <f aca="false">L1104+(0.05*M1104)+(N1104/240)</f>
        <v>2</v>
      </c>
      <c r="P1104" s="21" t="n">
        <v>157870</v>
      </c>
      <c r="Q1104" s="21"/>
      <c r="R1104" s="21"/>
      <c r="S1104" s="22" t="n">
        <f aca="false">P1104+(Q1104*0.05)+(R1104/240)</f>
        <v>157870</v>
      </c>
      <c r="T1104" s="22" t="n">
        <f aca="false">J1104*O1104</f>
        <v>157870</v>
      </c>
      <c r="U1104" s="22" t="n">
        <f aca="false">S1104-T1104</f>
        <v>0</v>
      </c>
      <c r="V1104" s="23"/>
    </row>
    <row r="1105" customFormat="false" ht="13.8" hidden="false" customHeight="false" outlineLevel="0" collapsed="false">
      <c r="A1105" s="13" t="n">
        <v>1104</v>
      </c>
      <c r="B1105" s="12" t="s">
        <v>22</v>
      </c>
      <c r="C1105" s="13" t="s">
        <v>23</v>
      </c>
      <c r="D1105" s="12" t="n">
        <v>49</v>
      </c>
      <c r="E1105" s="14" t="n">
        <v>1749</v>
      </c>
      <c r="F1105" s="14" t="s">
        <v>24</v>
      </c>
      <c r="G1105" s="15" t="s">
        <v>642</v>
      </c>
      <c r="H1105" s="15" t="s">
        <v>26</v>
      </c>
      <c r="I1105" s="16" t="s">
        <v>30</v>
      </c>
      <c r="J1105" s="17" t="n">
        <v>548</v>
      </c>
      <c r="K1105" s="18" t="s">
        <v>28</v>
      </c>
      <c r="L1105" s="17"/>
      <c r="M1105" s="17" t="n">
        <v>40</v>
      </c>
      <c r="N1105" s="19"/>
      <c r="O1105" s="20" t="n">
        <f aca="false">L1105+(0.05*M1105)+(N1105/240)</f>
        <v>2</v>
      </c>
      <c r="P1105" s="21" t="n">
        <v>1096</v>
      </c>
      <c r="Q1105" s="21"/>
      <c r="R1105" s="21"/>
      <c r="S1105" s="22" t="n">
        <f aca="false">P1105+(Q1105*0.05)+(R1105/240)</f>
        <v>1096</v>
      </c>
      <c r="T1105" s="22" t="n">
        <f aca="false">J1105*O1105</f>
        <v>1096</v>
      </c>
      <c r="U1105" s="22" t="n">
        <f aca="false">S1105-T1105</f>
        <v>0</v>
      </c>
      <c r="V1105" s="23"/>
    </row>
    <row r="1106" customFormat="false" ht="13.8" hidden="false" customHeight="false" outlineLevel="0" collapsed="false">
      <c r="A1106" s="13" t="n">
        <v>1105</v>
      </c>
      <c r="B1106" s="12" t="s">
        <v>22</v>
      </c>
      <c r="C1106" s="13" t="s">
        <v>23</v>
      </c>
      <c r="D1106" s="12" t="n">
        <v>49</v>
      </c>
      <c r="E1106" s="14" t="n">
        <v>1749</v>
      </c>
      <c r="F1106" s="14" t="s">
        <v>24</v>
      </c>
      <c r="G1106" s="15" t="s">
        <v>642</v>
      </c>
      <c r="H1106" s="15" t="s">
        <v>26</v>
      </c>
      <c r="I1106" s="16" t="s">
        <v>43</v>
      </c>
      <c r="J1106" s="17" t="n">
        <v>859</v>
      </c>
      <c r="K1106" s="18" t="s">
        <v>28</v>
      </c>
      <c r="L1106" s="17"/>
      <c r="M1106" s="17" t="n">
        <v>40</v>
      </c>
      <c r="N1106" s="19"/>
      <c r="O1106" s="20" t="n">
        <f aca="false">L1106+(0.05*M1106)+(N1106/240)</f>
        <v>2</v>
      </c>
      <c r="P1106" s="21" t="n">
        <v>1718</v>
      </c>
      <c r="Q1106" s="21"/>
      <c r="R1106" s="21"/>
      <c r="S1106" s="22" t="n">
        <f aca="false">P1106+(Q1106*0.05)+(R1106/240)</f>
        <v>1718</v>
      </c>
      <c r="T1106" s="22" t="n">
        <f aca="false">J1106*O1106</f>
        <v>1718</v>
      </c>
      <c r="U1106" s="22" t="n">
        <f aca="false">S1106-T1106</f>
        <v>0</v>
      </c>
      <c r="V1106" s="23"/>
    </row>
    <row r="1107" customFormat="false" ht="13.8" hidden="false" customHeight="false" outlineLevel="0" collapsed="false">
      <c r="A1107" s="13" t="n">
        <v>1106</v>
      </c>
      <c r="B1107" s="12" t="s">
        <v>22</v>
      </c>
      <c r="C1107" s="13" t="s">
        <v>23</v>
      </c>
      <c r="D1107" s="12" t="n">
        <v>49</v>
      </c>
      <c r="E1107" s="14" t="n">
        <v>1749</v>
      </c>
      <c r="F1107" s="14" t="s">
        <v>24</v>
      </c>
      <c r="G1107" s="15" t="s">
        <v>643</v>
      </c>
      <c r="H1107" s="15" t="s">
        <v>26</v>
      </c>
      <c r="I1107" s="16" t="s">
        <v>29</v>
      </c>
      <c r="J1107" s="17" t="n">
        <v>31</v>
      </c>
      <c r="K1107" s="18" t="s">
        <v>533</v>
      </c>
      <c r="L1107" s="17" t="n">
        <v>30</v>
      </c>
      <c r="M1107" s="17"/>
      <c r="N1107" s="19"/>
      <c r="O1107" s="20" t="n">
        <f aca="false">L1107+(0.05*M1107)+(N1107/240)</f>
        <v>30</v>
      </c>
      <c r="P1107" s="21" t="n">
        <v>930</v>
      </c>
      <c r="Q1107" s="21"/>
      <c r="R1107" s="21"/>
      <c r="S1107" s="22" t="n">
        <f aca="false">P1107+(Q1107*0.05)+(R1107/240)</f>
        <v>930</v>
      </c>
      <c r="T1107" s="22" t="n">
        <f aca="false">J1107*O1107</f>
        <v>930</v>
      </c>
      <c r="U1107" s="22" t="n">
        <f aca="false">S1107-T1107</f>
        <v>0</v>
      </c>
      <c r="V1107" s="23"/>
    </row>
    <row r="1108" customFormat="false" ht="13.8" hidden="false" customHeight="false" outlineLevel="0" collapsed="false">
      <c r="A1108" s="13" t="n">
        <v>1107</v>
      </c>
      <c r="B1108" s="12" t="s">
        <v>22</v>
      </c>
      <c r="C1108" s="13" t="s">
        <v>23</v>
      </c>
      <c r="D1108" s="12" t="n">
        <v>49</v>
      </c>
      <c r="E1108" s="14" t="n">
        <v>1749</v>
      </c>
      <c r="F1108" s="14" t="s">
        <v>24</v>
      </c>
      <c r="G1108" s="15" t="s">
        <v>643</v>
      </c>
      <c r="H1108" s="15" t="s">
        <v>26</v>
      </c>
      <c r="I1108" s="16" t="s">
        <v>29</v>
      </c>
      <c r="J1108" s="17" t="n">
        <v>4.5</v>
      </c>
      <c r="K1108" s="18" t="s">
        <v>644</v>
      </c>
      <c r="L1108" s="17" t="n">
        <v>7</v>
      </c>
      <c r="M1108" s="17"/>
      <c r="N1108" s="19"/>
      <c r="O1108" s="20" t="n">
        <f aca="false">L1108+(0.05*M1108)+(N1108/240)</f>
        <v>7</v>
      </c>
      <c r="P1108" s="21" t="n">
        <v>31</v>
      </c>
      <c r="Q1108" s="21" t="n">
        <v>10</v>
      </c>
      <c r="R1108" s="21"/>
      <c r="S1108" s="22" t="n">
        <f aca="false">P1108+(Q1108*0.05)+(R1108/240)</f>
        <v>31.5</v>
      </c>
      <c r="T1108" s="22" t="n">
        <f aca="false">J1108*O1108</f>
        <v>31.5</v>
      </c>
      <c r="U1108" s="22" t="n">
        <f aca="false">S1108-T1108</f>
        <v>0</v>
      </c>
      <c r="V1108" s="23"/>
    </row>
    <row r="1109" customFormat="false" ht="13.8" hidden="false" customHeight="false" outlineLevel="0" collapsed="false">
      <c r="A1109" s="13" t="n">
        <v>1108</v>
      </c>
      <c r="B1109" s="12" t="s">
        <v>22</v>
      </c>
      <c r="C1109" s="13" t="s">
        <v>23</v>
      </c>
      <c r="D1109" s="12" t="n">
        <v>49</v>
      </c>
      <c r="E1109" s="14" t="n">
        <v>1749</v>
      </c>
      <c r="F1109" s="14" t="s">
        <v>24</v>
      </c>
      <c r="G1109" s="15" t="s">
        <v>643</v>
      </c>
      <c r="H1109" s="15" t="s">
        <v>26</v>
      </c>
      <c r="I1109" s="16" t="s">
        <v>30</v>
      </c>
      <c r="J1109" s="17" t="n">
        <v>12</v>
      </c>
      <c r="K1109" s="18" t="s">
        <v>533</v>
      </c>
      <c r="L1109" s="17" t="n">
        <v>30</v>
      </c>
      <c r="M1109" s="17"/>
      <c r="N1109" s="19"/>
      <c r="O1109" s="20" t="n">
        <f aca="false">L1109+(0.05*M1109)+(N1109/240)</f>
        <v>30</v>
      </c>
      <c r="P1109" s="21" t="n">
        <v>360</v>
      </c>
      <c r="Q1109" s="21"/>
      <c r="R1109" s="21"/>
      <c r="S1109" s="22" t="n">
        <f aca="false">P1109+(Q1109*0.05)+(R1109/240)</f>
        <v>360</v>
      </c>
      <c r="T1109" s="22" t="n">
        <f aca="false">J1109*O1109</f>
        <v>360</v>
      </c>
      <c r="U1109" s="22" t="n">
        <f aca="false">S1109-T1109</f>
        <v>0</v>
      </c>
      <c r="V1109" s="23"/>
    </row>
    <row r="1110" customFormat="false" ht="13.8" hidden="false" customHeight="false" outlineLevel="0" collapsed="false">
      <c r="A1110" s="13" t="n">
        <v>1109</v>
      </c>
      <c r="B1110" s="12" t="s">
        <v>22</v>
      </c>
      <c r="C1110" s="13" t="s">
        <v>23</v>
      </c>
      <c r="D1110" s="12" t="n">
        <v>49</v>
      </c>
      <c r="E1110" s="14" t="n">
        <v>1749</v>
      </c>
      <c r="F1110" s="14" t="s">
        <v>24</v>
      </c>
      <c r="G1110" s="15" t="s">
        <v>643</v>
      </c>
      <c r="H1110" s="15" t="s">
        <v>26</v>
      </c>
      <c r="I1110" s="16" t="s">
        <v>43</v>
      </c>
      <c r="J1110" s="17" t="n">
        <v>240</v>
      </c>
      <c r="K1110" s="18" t="s">
        <v>28</v>
      </c>
      <c r="L1110" s="17"/>
      <c r="M1110" s="17" t="n">
        <v>30</v>
      </c>
      <c r="N1110" s="19"/>
      <c r="O1110" s="20" t="n">
        <f aca="false">L1110+(0.05*M1110)+(N1110/240)</f>
        <v>1.5</v>
      </c>
      <c r="P1110" s="21" t="n">
        <v>360</v>
      </c>
      <c r="Q1110" s="21"/>
      <c r="R1110" s="21"/>
      <c r="S1110" s="22" t="n">
        <f aca="false">P1110+(Q1110*0.05)+(R1110/240)</f>
        <v>360</v>
      </c>
      <c r="T1110" s="22" t="n">
        <f aca="false">J1110*O1110</f>
        <v>360</v>
      </c>
      <c r="U1110" s="22" t="n">
        <f aca="false">S1110-T1110</f>
        <v>0</v>
      </c>
      <c r="V1110" s="23"/>
    </row>
    <row r="1111" customFormat="false" ht="13.8" hidden="false" customHeight="false" outlineLevel="0" collapsed="false">
      <c r="A1111" s="13" t="n">
        <v>1110</v>
      </c>
      <c r="B1111" s="12" t="s">
        <v>22</v>
      </c>
      <c r="C1111" s="13" t="s">
        <v>23</v>
      </c>
      <c r="D1111" s="12" t="n">
        <v>49</v>
      </c>
      <c r="E1111" s="14" t="n">
        <v>1749</v>
      </c>
      <c r="F1111" s="14" t="s">
        <v>24</v>
      </c>
      <c r="G1111" s="15" t="s">
        <v>645</v>
      </c>
      <c r="H1111" s="15" t="s">
        <v>26</v>
      </c>
      <c r="I1111" s="16" t="s">
        <v>29</v>
      </c>
      <c r="J1111" s="17" t="n">
        <v>100</v>
      </c>
      <c r="K1111" s="18" t="s">
        <v>28</v>
      </c>
      <c r="L1111" s="17"/>
      <c r="M1111" s="17" t="n">
        <v>5</v>
      </c>
      <c r="N1111" s="19"/>
      <c r="O1111" s="20" t="n">
        <f aca="false">L1111+(0.05*M1111)+(N1111/240)</f>
        <v>0.25</v>
      </c>
      <c r="P1111" s="21" t="n">
        <v>25</v>
      </c>
      <c r="Q1111" s="21"/>
      <c r="R1111" s="21"/>
      <c r="S1111" s="22" t="n">
        <f aca="false">P1111+(Q1111*0.05)+(R1111/240)</f>
        <v>25</v>
      </c>
      <c r="T1111" s="22" t="n">
        <f aca="false">J1111*O1111</f>
        <v>25</v>
      </c>
      <c r="U1111" s="22" t="n">
        <f aca="false">S1111-T1111</f>
        <v>0</v>
      </c>
      <c r="V1111" s="23"/>
    </row>
    <row r="1112" customFormat="false" ht="13.8" hidden="false" customHeight="false" outlineLevel="0" collapsed="false">
      <c r="A1112" s="13" t="n">
        <v>1111</v>
      </c>
      <c r="B1112" s="12" t="s">
        <v>22</v>
      </c>
      <c r="C1112" s="13" t="s">
        <v>23</v>
      </c>
      <c r="D1112" s="12" t="n">
        <v>49</v>
      </c>
      <c r="E1112" s="14" t="n">
        <v>1749</v>
      </c>
      <c r="F1112" s="14" t="s">
        <v>24</v>
      </c>
      <c r="G1112" s="15" t="s">
        <v>646</v>
      </c>
      <c r="H1112" s="15" t="s">
        <v>26</v>
      </c>
      <c r="I1112" s="16" t="s">
        <v>29</v>
      </c>
      <c r="J1112" s="17" t="n">
        <v>248</v>
      </c>
      <c r="K1112" s="18" t="s">
        <v>44</v>
      </c>
      <c r="L1112" s="17" t="n">
        <v>50</v>
      </c>
      <c r="M1112" s="17"/>
      <c r="N1112" s="19"/>
      <c r="O1112" s="20" t="n">
        <f aca="false">L1112+(0.05*M1112)+(N1112/240)</f>
        <v>50</v>
      </c>
      <c r="P1112" s="21" t="n">
        <v>12400</v>
      </c>
      <c r="Q1112" s="21"/>
      <c r="R1112" s="21"/>
      <c r="S1112" s="22" t="n">
        <f aca="false">P1112+(Q1112*0.05)+(R1112/240)</f>
        <v>12400</v>
      </c>
      <c r="T1112" s="22" t="n">
        <f aca="false">J1112*O1112</f>
        <v>12400</v>
      </c>
      <c r="U1112" s="22" t="n">
        <f aca="false">S1112-T1112</f>
        <v>0</v>
      </c>
      <c r="V1112" s="23"/>
    </row>
    <row r="1113" customFormat="false" ht="13.8" hidden="false" customHeight="false" outlineLevel="0" collapsed="false">
      <c r="A1113" s="13" t="n">
        <v>1112</v>
      </c>
      <c r="B1113" s="12" t="s">
        <v>22</v>
      </c>
      <c r="C1113" s="13" t="s">
        <v>23</v>
      </c>
      <c r="D1113" s="12" t="n">
        <v>49</v>
      </c>
      <c r="E1113" s="14" t="n">
        <v>1749</v>
      </c>
      <c r="F1113" s="14" t="s">
        <v>24</v>
      </c>
      <c r="G1113" s="15" t="s">
        <v>646</v>
      </c>
      <c r="H1113" s="15" t="s">
        <v>26</v>
      </c>
      <c r="I1113" s="16" t="s">
        <v>29</v>
      </c>
      <c r="J1113" s="17" t="n">
        <v>2518.5</v>
      </c>
      <c r="K1113" s="18" t="s">
        <v>268</v>
      </c>
      <c r="L1113" s="17" t="n">
        <v>40</v>
      </c>
      <c r="M1113" s="17"/>
      <c r="N1113" s="19"/>
      <c r="O1113" s="20" t="n">
        <f aca="false">L1113+(0.05*M1113)+(N1113/240)</f>
        <v>40</v>
      </c>
      <c r="P1113" s="21" t="n">
        <v>100740</v>
      </c>
      <c r="Q1113" s="21"/>
      <c r="R1113" s="21"/>
      <c r="S1113" s="22" t="n">
        <f aca="false">P1113+(Q1113*0.05)+(R1113/240)</f>
        <v>100740</v>
      </c>
      <c r="T1113" s="22" t="n">
        <f aca="false">J1113*O1113</f>
        <v>100740</v>
      </c>
      <c r="U1113" s="22" t="n">
        <f aca="false">S1113-T1113</f>
        <v>0</v>
      </c>
      <c r="V1113" s="23"/>
    </row>
    <row r="1114" customFormat="false" ht="13.8" hidden="false" customHeight="false" outlineLevel="0" collapsed="false">
      <c r="A1114" s="13" t="n">
        <v>1113</v>
      </c>
      <c r="B1114" s="12" t="s">
        <v>22</v>
      </c>
      <c r="C1114" s="13" t="s">
        <v>23</v>
      </c>
      <c r="D1114" s="12" t="n">
        <v>49</v>
      </c>
      <c r="E1114" s="14" t="n">
        <v>1749</v>
      </c>
      <c r="F1114" s="14" t="s">
        <v>24</v>
      </c>
      <c r="G1114" s="15" t="s">
        <v>646</v>
      </c>
      <c r="H1114" s="15" t="s">
        <v>26</v>
      </c>
      <c r="I1114" s="16" t="s">
        <v>29</v>
      </c>
      <c r="J1114" s="17" t="n">
        <v>82</v>
      </c>
      <c r="K1114" s="18" t="s">
        <v>176</v>
      </c>
      <c r="L1114" s="17" t="n">
        <v>40</v>
      </c>
      <c r="M1114" s="17"/>
      <c r="N1114" s="19"/>
      <c r="O1114" s="20" t="n">
        <f aca="false">L1114+(0.05*M1114)+(N1114/240)</f>
        <v>40</v>
      </c>
      <c r="P1114" s="21" t="n">
        <v>3280</v>
      </c>
      <c r="Q1114" s="21"/>
      <c r="R1114" s="21"/>
      <c r="S1114" s="22" t="n">
        <f aca="false">P1114+(Q1114*0.05)+(R1114/240)</f>
        <v>3280</v>
      </c>
      <c r="T1114" s="22" t="n">
        <f aca="false">J1114*O1114</f>
        <v>3280</v>
      </c>
      <c r="U1114" s="22" t="n">
        <f aca="false">S1114-T1114</f>
        <v>0</v>
      </c>
      <c r="V1114" s="23"/>
    </row>
    <row r="1115" customFormat="false" ht="13.8" hidden="false" customHeight="false" outlineLevel="0" collapsed="false">
      <c r="A1115" s="13" t="n">
        <v>1114</v>
      </c>
      <c r="B1115" s="12" t="s">
        <v>22</v>
      </c>
      <c r="C1115" s="13" t="s">
        <v>23</v>
      </c>
      <c r="D1115" s="12" t="n">
        <v>49</v>
      </c>
      <c r="E1115" s="14" t="n">
        <v>1749</v>
      </c>
      <c r="F1115" s="14" t="s">
        <v>24</v>
      </c>
      <c r="G1115" s="15" t="s">
        <v>646</v>
      </c>
      <c r="H1115" s="15" t="s">
        <v>26</v>
      </c>
      <c r="I1115" s="16" t="s">
        <v>29</v>
      </c>
      <c r="J1115" s="17" t="n">
        <v>32</v>
      </c>
      <c r="K1115" s="18" t="s">
        <v>79</v>
      </c>
      <c r="L1115" s="17"/>
      <c r="M1115" s="17" t="n">
        <v>8</v>
      </c>
      <c r="N1115" s="19"/>
      <c r="O1115" s="20" t="n">
        <f aca="false">L1115+(0.05*M1115)+(N1115/240)</f>
        <v>0.4</v>
      </c>
      <c r="P1115" s="21" t="n">
        <v>12</v>
      </c>
      <c r="Q1115" s="21" t="n">
        <v>16</v>
      </c>
      <c r="R1115" s="21"/>
      <c r="S1115" s="22" t="n">
        <f aca="false">P1115+(Q1115*0.05)+(R1115/240)</f>
        <v>12.8</v>
      </c>
      <c r="T1115" s="22" t="n">
        <f aca="false">J1115*O1115</f>
        <v>12.8</v>
      </c>
      <c r="U1115" s="22" t="n">
        <f aca="false">S1115-T1115</f>
        <v>0</v>
      </c>
      <c r="V1115" s="23"/>
    </row>
    <row r="1116" customFormat="false" ht="13.8" hidden="false" customHeight="false" outlineLevel="0" collapsed="false">
      <c r="A1116" s="13" t="n">
        <v>1115</v>
      </c>
      <c r="B1116" s="12" t="s">
        <v>22</v>
      </c>
      <c r="C1116" s="13" t="s">
        <v>23</v>
      </c>
      <c r="D1116" s="12" t="n">
        <v>49</v>
      </c>
      <c r="E1116" s="14" t="n">
        <v>1749</v>
      </c>
      <c r="F1116" s="14" t="s">
        <v>24</v>
      </c>
      <c r="G1116" s="15" t="s">
        <v>646</v>
      </c>
      <c r="H1116" s="15" t="s">
        <v>26</v>
      </c>
      <c r="I1116" s="16" t="s">
        <v>30</v>
      </c>
      <c r="J1116" s="17" t="n">
        <v>25.5</v>
      </c>
      <c r="K1116" s="18" t="s">
        <v>268</v>
      </c>
      <c r="L1116" s="17" t="n">
        <v>40</v>
      </c>
      <c r="M1116" s="17"/>
      <c r="N1116" s="19"/>
      <c r="O1116" s="20" t="n">
        <f aca="false">L1116+(0.05*M1116)+(N1116/240)</f>
        <v>40</v>
      </c>
      <c r="P1116" s="21" t="n">
        <v>1020</v>
      </c>
      <c r="Q1116" s="21"/>
      <c r="R1116" s="21"/>
      <c r="S1116" s="22" t="n">
        <f aca="false">P1116+(Q1116*0.05)+(R1116/240)</f>
        <v>1020</v>
      </c>
      <c r="T1116" s="22" t="n">
        <f aca="false">J1116*O1116</f>
        <v>1020</v>
      </c>
      <c r="U1116" s="22" t="n">
        <f aca="false">S1116-T1116</f>
        <v>0</v>
      </c>
      <c r="V1116" s="23"/>
    </row>
    <row r="1117" customFormat="false" ht="13.8" hidden="false" customHeight="false" outlineLevel="0" collapsed="false">
      <c r="A1117" s="13" t="n">
        <v>1116</v>
      </c>
      <c r="B1117" s="12" t="s">
        <v>22</v>
      </c>
      <c r="C1117" s="13" t="s">
        <v>23</v>
      </c>
      <c r="D1117" s="12" t="n">
        <v>49</v>
      </c>
      <c r="E1117" s="14" t="n">
        <v>1749</v>
      </c>
      <c r="F1117" s="14" t="s">
        <v>24</v>
      </c>
      <c r="G1117" s="15" t="s">
        <v>647</v>
      </c>
      <c r="H1117" s="15" t="s">
        <v>26</v>
      </c>
      <c r="I1117" s="16" t="s">
        <v>43</v>
      </c>
      <c r="J1117" s="17" t="n">
        <v>1</v>
      </c>
      <c r="K1117" s="18" t="s">
        <v>260</v>
      </c>
      <c r="L1117" s="17" t="n">
        <v>60</v>
      </c>
      <c r="M1117" s="17"/>
      <c r="N1117" s="19"/>
      <c r="O1117" s="20" t="n">
        <f aca="false">L1117+(0.05*M1117)+(N1117/240)</f>
        <v>60</v>
      </c>
      <c r="P1117" s="21" t="n">
        <v>60</v>
      </c>
      <c r="Q1117" s="21"/>
      <c r="R1117" s="21"/>
      <c r="S1117" s="22" t="n">
        <f aca="false">P1117+(Q1117*0.05)+(R1117/240)</f>
        <v>60</v>
      </c>
      <c r="T1117" s="22" t="n">
        <f aca="false">J1117*O1117</f>
        <v>60</v>
      </c>
      <c r="U1117" s="22" t="n">
        <f aca="false">S1117-T1117</f>
        <v>0</v>
      </c>
      <c r="V1117" s="23"/>
    </row>
    <row r="1118" customFormat="false" ht="13.8" hidden="false" customHeight="false" outlineLevel="0" collapsed="false">
      <c r="A1118" s="13" t="n">
        <v>1117</v>
      </c>
      <c r="B1118" s="12" t="s">
        <v>22</v>
      </c>
      <c r="C1118" s="13" t="s">
        <v>23</v>
      </c>
      <c r="D1118" s="12" t="n">
        <v>49</v>
      </c>
      <c r="E1118" s="14" t="n">
        <v>1749</v>
      </c>
      <c r="F1118" s="14" t="s">
        <v>40</v>
      </c>
      <c r="G1118" s="15" t="s">
        <v>648</v>
      </c>
      <c r="H1118" s="15" t="s">
        <v>26</v>
      </c>
      <c r="I1118" s="16" t="s">
        <v>29</v>
      </c>
      <c r="J1118" s="17" t="n">
        <v>82</v>
      </c>
      <c r="K1118" s="18" t="s">
        <v>28</v>
      </c>
      <c r="L1118" s="17"/>
      <c r="M1118" s="17" t="n">
        <v>25</v>
      </c>
      <c r="N1118" s="19"/>
      <c r="O1118" s="20" t="n">
        <f aca="false">L1118+(0.05*M1118)+(N1118/240)</f>
        <v>1.25</v>
      </c>
      <c r="P1118" s="21" t="n">
        <v>102</v>
      </c>
      <c r="Q1118" s="21" t="n">
        <v>10</v>
      </c>
      <c r="R1118" s="21"/>
      <c r="S1118" s="22" t="n">
        <f aca="false">P1118+(Q1118*0.05)+(R1118/240)</f>
        <v>102.5</v>
      </c>
      <c r="T1118" s="22" t="n">
        <f aca="false">J1118*O1118</f>
        <v>102.5</v>
      </c>
      <c r="U1118" s="22" t="n">
        <f aca="false">S1118-T1118</f>
        <v>0</v>
      </c>
      <c r="V1118" s="23"/>
    </row>
    <row r="1119" customFormat="false" ht="13.8" hidden="false" customHeight="false" outlineLevel="0" collapsed="false">
      <c r="A1119" s="13" t="n">
        <v>1118</v>
      </c>
      <c r="B1119" s="12" t="s">
        <v>22</v>
      </c>
      <c r="C1119" s="13" t="s">
        <v>23</v>
      </c>
      <c r="D1119" s="12" t="n">
        <v>49</v>
      </c>
      <c r="E1119" s="14" t="n">
        <v>1749</v>
      </c>
      <c r="F1119" s="14" t="s">
        <v>40</v>
      </c>
      <c r="G1119" s="15" t="s">
        <v>648</v>
      </c>
      <c r="H1119" s="15" t="s">
        <v>26</v>
      </c>
      <c r="I1119" s="16" t="s">
        <v>32</v>
      </c>
      <c r="J1119" s="17" t="n">
        <v>75</v>
      </c>
      <c r="K1119" s="18" t="s">
        <v>28</v>
      </c>
      <c r="L1119" s="17"/>
      <c r="M1119" s="17" t="n">
        <v>25</v>
      </c>
      <c r="N1119" s="19"/>
      <c r="O1119" s="20" t="n">
        <f aca="false">L1119+(0.05*M1119)+(N1119/240)</f>
        <v>1.25</v>
      </c>
      <c r="P1119" s="21" t="n">
        <v>93</v>
      </c>
      <c r="Q1119" s="21" t="n">
        <v>15</v>
      </c>
      <c r="R1119" s="21"/>
      <c r="S1119" s="22" t="n">
        <f aca="false">P1119+(Q1119*0.05)+(R1119/240)</f>
        <v>93.75</v>
      </c>
      <c r="T1119" s="22" t="n">
        <f aca="false">J1119*O1119</f>
        <v>93.75</v>
      </c>
      <c r="U1119" s="22" t="n">
        <f aca="false">S1119-T1119</f>
        <v>0</v>
      </c>
      <c r="V1119" s="23"/>
    </row>
    <row r="1120" customFormat="false" ht="13.8" hidden="false" customHeight="false" outlineLevel="0" collapsed="false">
      <c r="A1120" s="13" t="n">
        <v>1119</v>
      </c>
      <c r="B1120" s="12" t="s">
        <v>22</v>
      </c>
      <c r="C1120" s="13" t="s">
        <v>23</v>
      </c>
      <c r="D1120" s="12" t="n">
        <v>49</v>
      </c>
      <c r="E1120" s="14" t="n">
        <v>1749</v>
      </c>
      <c r="F1120" s="14" t="s">
        <v>40</v>
      </c>
      <c r="G1120" s="15" t="s">
        <v>649</v>
      </c>
      <c r="H1120" s="15" t="s">
        <v>26</v>
      </c>
      <c r="I1120" s="16" t="s">
        <v>50</v>
      </c>
      <c r="J1120" s="17" t="n">
        <v>5241</v>
      </c>
      <c r="K1120" s="18" t="s">
        <v>28</v>
      </c>
      <c r="L1120" s="17"/>
      <c r="M1120" s="17" t="n">
        <v>14</v>
      </c>
      <c r="N1120" s="19"/>
      <c r="O1120" s="20" t="n">
        <f aca="false">L1120+(0.05*M1120)+(N1120/240)</f>
        <v>0.7</v>
      </c>
      <c r="P1120" s="21" t="n">
        <v>3668</v>
      </c>
      <c r="Q1120" s="21" t="n">
        <v>14</v>
      </c>
      <c r="R1120" s="21"/>
      <c r="S1120" s="22" t="n">
        <f aca="false">P1120+(Q1120*0.05)+(R1120/240)</f>
        <v>3668.7</v>
      </c>
      <c r="T1120" s="22" t="n">
        <f aca="false">J1120*O1120</f>
        <v>3668.7</v>
      </c>
      <c r="U1120" s="22" t="n">
        <f aca="false">S1120-T1120</f>
        <v>0</v>
      </c>
      <c r="V1120" s="23"/>
    </row>
    <row r="1121" customFormat="false" ht="13.8" hidden="false" customHeight="false" outlineLevel="0" collapsed="false">
      <c r="A1121" s="13" t="n">
        <v>1120</v>
      </c>
      <c r="B1121" s="12" t="s">
        <v>22</v>
      </c>
      <c r="C1121" s="13" t="s">
        <v>23</v>
      </c>
      <c r="D1121" s="12" t="n">
        <v>49</v>
      </c>
      <c r="E1121" s="14" t="n">
        <v>1749</v>
      </c>
      <c r="F1121" s="14" t="s">
        <v>40</v>
      </c>
      <c r="G1121" s="15" t="s">
        <v>639</v>
      </c>
      <c r="H1121" s="15" t="s">
        <v>26</v>
      </c>
      <c r="I1121" s="16" t="s">
        <v>50</v>
      </c>
      <c r="J1121" s="17" t="n">
        <v>1</v>
      </c>
      <c r="K1121" s="18" t="s">
        <v>46</v>
      </c>
      <c r="L1121" s="17" t="n">
        <v>150</v>
      </c>
      <c r="M1121" s="17"/>
      <c r="N1121" s="19"/>
      <c r="O1121" s="20" t="n">
        <f aca="false">L1121+(0.05*M1121)+(N1121/240)</f>
        <v>150</v>
      </c>
      <c r="P1121" s="21" t="n">
        <v>150</v>
      </c>
      <c r="Q1121" s="21"/>
      <c r="R1121" s="21"/>
      <c r="S1121" s="22" t="n">
        <f aca="false">P1121+(Q1121*0.05)+(R1121/240)</f>
        <v>150</v>
      </c>
      <c r="T1121" s="22" t="n">
        <f aca="false">J1121*O1121</f>
        <v>150</v>
      </c>
      <c r="U1121" s="22" t="n">
        <f aca="false">S1121-T1121</f>
        <v>0</v>
      </c>
      <c r="V1121" s="23"/>
    </row>
    <row r="1122" customFormat="false" ht="13.8" hidden="false" customHeight="false" outlineLevel="0" collapsed="false">
      <c r="A1122" s="13" t="n">
        <v>1121</v>
      </c>
      <c r="B1122" s="12" t="s">
        <v>22</v>
      </c>
      <c r="C1122" s="13" t="s">
        <v>23</v>
      </c>
      <c r="D1122" s="12" t="n">
        <v>49</v>
      </c>
      <c r="E1122" s="14" t="n">
        <v>1749</v>
      </c>
      <c r="F1122" s="14" t="s">
        <v>40</v>
      </c>
      <c r="G1122" s="15" t="s">
        <v>641</v>
      </c>
      <c r="H1122" s="15" t="s">
        <v>26</v>
      </c>
      <c r="I1122" s="16" t="s">
        <v>29</v>
      </c>
      <c r="J1122" s="17" t="n">
        <v>110</v>
      </c>
      <c r="K1122" s="18" t="s">
        <v>28</v>
      </c>
      <c r="L1122" s="17"/>
      <c r="M1122" s="17" t="n">
        <v>20</v>
      </c>
      <c r="N1122" s="19"/>
      <c r="O1122" s="20" t="n">
        <f aca="false">L1122+(0.05*M1122)+(N1122/240)</f>
        <v>1</v>
      </c>
      <c r="P1122" s="21" t="n">
        <v>110</v>
      </c>
      <c r="Q1122" s="21"/>
      <c r="R1122" s="21"/>
      <c r="S1122" s="22" t="n">
        <f aca="false">P1122+(Q1122*0.05)+(R1122/240)</f>
        <v>110</v>
      </c>
      <c r="T1122" s="22" t="n">
        <f aca="false">J1122*O1122</f>
        <v>110</v>
      </c>
      <c r="U1122" s="22" t="n">
        <f aca="false">S1122-T1122</f>
        <v>0</v>
      </c>
      <c r="V1122" s="23"/>
    </row>
    <row r="1123" customFormat="false" ht="13.8" hidden="false" customHeight="false" outlineLevel="0" collapsed="false">
      <c r="A1123" s="13" t="n">
        <v>1122</v>
      </c>
      <c r="B1123" s="12" t="s">
        <v>22</v>
      </c>
      <c r="C1123" s="13" t="s">
        <v>23</v>
      </c>
      <c r="D1123" s="12" t="n">
        <v>49</v>
      </c>
      <c r="E1123" s="14" t="n">
        <v>1749</v>
      </c>
      <c r="F1123" s="14" t="s">
        <v>40</v>
      </c>
      <c r="G1123" s="15" t="s">
        <v>641</v>
      </c>
      <c r="H1123" s="15" t="s">
        <v>26</v>
      </c>
      <c r="I1123" s="16" t="s">
        <v>43</v>
      </c>
      <c r="J1123" s="17" t="n">
        <v>7350</v>
      </c>
      <c r="K1123" s="18" t="s">
        <v>28</v>
      </c>
      <c r="L1123" s="17"/>
      <c r="M1123" s="17" t="n">
        <v>2</v>
      </c>
      <c r="N1123" s="19" t="n">
        <v>6</v>
      </c>
      <c r="O1123" s="20" t="n">
        <f aca="false">L1123+(0.05*M1123)+(N1123/240)</f>
        <v>0.125</v>
      </c>
      <c r="P1123" s="21" t="n">
        <v>918</v>
      </c>
      <c r="Q1123" s="21" t="n">
        <v>15</v>
      </c>
      <c r="R1123" s="21"/>
      <c r="S1123" s="22" t="n">
        <f aca="false">P1123+(Q1123*0.05)+(R1123/240)</f>
        <v>918.75</v>
      </c>
      <c r="T1123" s="22" t="n">
        <f aca="false">J1123*O1123</f>
        <v>918.75</v>
      </c>
      <c r="U1123" s="22" t="n">
        <f aca="false">S1123-T1123</f>
        <v>0</v>
      </c>
      <c r="V1123" s="23"/>
    </row>
    <row r="1124" customFormat="false" ht="13.8" hidden="false" customHeight="false" outlineLevel="0" collapsed="false">
      <c r="A1124" s="13" t="n">
        <v>1123</v>
      </c>
      <c r="B1124" s="12" t="s">
        <v>22</v>
      </c>
      <c r="C1124" s="13" t="s">
        <v>23</v>
      </c>
      <c r="D1124" s="12" t="n">
        <v>49</v>
      </c>
      <c r="E1124" s="14" t="n">
        <v>1749</v>
      </c>
      <c r="F1124" s="14" t="s">
        <v>40</v>
      </c>
      <c r="G1124" s="15" t="s">
        <v>643</v>
      </c>
      <c r="H1124" s="15" t="s">
        <v>26</v>
      </c>
      <c r="I1124" s="16" t="s">
        <v>29</v>
      </c>
      <c r="J1124" s="17" t="n">
        <v>9</v>
      </c>
      <c r="K1124" s="18" t="s">
        <v>644</v>
      </c>
      <c r="L1124" s="17" t="n">
        <v>7</v>
      </c>
      <c r="M1124" s="17"/>
      <c r="N1124" s="19"/>
      <c r="O1124" s="20" t="n">
        <f aca="false">L1124+(0.05*M1124)+(N1124/240)</f>
        <v>7</v>
      </c>
      <c r="P1124" s="21" t="n">
        <v>63</v>
      </c>
      <c r="Q1124" s="21"/>
      <c r="R1124" s="21"/>
      <c r="S1124" s="22" t="n">
        <f aca="false">P1124+(Q1124*0.05)+(R1124/240)</f>
        <v>63</v>
      </c>
      <c r="T1124" s="22" t="n">
        <f aca="false">J1124*O1124</f>
        <v>63</v>
      </c>
      <c r="U1124" s="22" t="n">
        <f aca="false">S1124-T1124</f>
        <v>0</v>
      </c>
      <c r="V1124" s="23"/>
    </row>
    <row r="1125" customFormat="false" ht="13.8" hidden="false" customHeight="false" outlineLevel="0" collapsed="false">
      <c r="A1125" s="13" t="n">
        <v>1124</v>
      </c>
      <c r="B1125" s="12" t="s">
        <v>22</v>
      </c>
      <c r="C1125" s="13" t="s">
        <v>23</v>
      </c>
      <c r="D1125" s="12" t="n">
        <v>49</v>
      </c>
      <c r="E1125" s="14" t="n">
        <v>1749</v>
      </c>
      <c r="F1125" s="14" t="s">
        <v>40</v>
      </c>
      <c r="G1125" s="15" t="s">
        <v>645</v>
      </c>
      <c r="H1125" s="15" t="s">
        <v>26</v>
      </c>
      <c r="I1125" s="16" t="s">
        <v>29</v>
      </c>
      <c r="J1125" s="17" t="n">
        <v>300</v>
      </c>
      <c r="K1125" s="18" t="s">
        <v>28</v>
      </c>
      <c r="L1125" s="17"/>
      <c r="M1125" s="17" t="n">
        <v>6</v>
      </c>
      <c r="N1125" s="19"/>
      <c r="O1125" s="20" t="n">
        <f aca="false">L1125+(0.05*M1125)+(N1125/240)</f>
        <v>0.3</v>
      </c>
      <c r="P1125" s="21" t="n">
        <v>90</v>
      </c>
      <c r="Q1125" s="21"/>
      <c r="R1125" s="21"/>
      <c r="S1125" s="22" t="n">
        <f aca="false">P1125+(Q1125*0.05)+(R1125/240)</f>
        <v>90</v>
      </c>
      <c r="T1125" s="22" t="n">
        <f aca="false">J1125*O1125</f>
        <v>90</v>
      </c>
      <c r="U1125" s="22" t="n">
        <f aca="false">S1125-T1125</f>
        <v>0</v>
      </c>
      <c r="V1125" s="23"/>
    </row>
    <row r="1126" customFormat="false" ht="13.8" hidden="false" customHeight="false" outlineLevel="0" collapsed="false">
      <c r="A1126" s="13" t="n">
        <v>1125</v>
      </c>
      <c r="B1126" s="12" t="s">
        <v>22</v>
      </c>
      <c r="C1126" s="13" t="s">
        <v>23</v>
      </c>
      <c r="D1126" s="12" t="n">
        <v>49</v>
      </c>
      <c r="E1126" s="14" t="n">
        <v>1749</v>
      </c>
      <c r="F1126" s="14" t="s">
        <v>40</v>
      </c>
      <c r="G1126" s="15" t="s">
        <v>645</v>
      </c>
      <c r="H1126" s="15" t="s">
        <v>26</v>
      </c>
      <c r="I1126" s="16" t="s">
        <v>32</v>
      </c>
      <c r="J1126" s="17" t="n">
        <v>120</v>
      </c>
      <c r="K1126" s="18" t="s">
        <v>28</v>
      </c>
      <c r="L1126" s="17"/>
      <c r="M1126" s="17" t="n">
        <v>5</v>
      </c>
      <c r="N1126" s="19"/>
      <c r="O1126" s="20" t="n">
        <f aca="false">L1126+(0.05*M1126)+(N1126/240)</f>
        <v>0.25</v>
      </c>
      <c r="P1126" s="21" t="n">
        <v>30</v>
      </c>
      <c r="Q1126" s="21"/>
      <c r="R1126" s="21"/>
      <c r="S1126" s="22" t="n">
        <f aca="false">P1126+(Q1126*0.05)+(R1126/240)</f>
        <v>30</v>
      </c>
      <c r="T1126" s="22" t="n">
        <f aca="false">J1126*O1126</f>
        <v>30</v>
      </c>
      <c r="U1126" s="22" t="n">
        <f aca="false">S1126-T1126</f>
        <v>0</v>
      </c>
      <c r="V1126" s="23"/>
    </row>
    <row r="1127" customFormat="false" ht="13.8" hidden="false" customHeight="false" outlineLevel="0" collapsed="false">
      <c r="A1127" s="13" t="n">
        <v>1126</v>
      </c>
      <c r="B1127" s="12" t="s">
        <v>22</v>
      </c>
      <c r="C1127" s="13" t="s">
        <v>23</v>
      </c>
      <c r="D1127" s="12" t="n">
        <v>49</v>
      </c>
      <c r="E1127" s="14" t="n">
        <v>1749</v>
      </c>
      <c r="F1127" s="14" t="s">
        <v>40</v>
      </c>
      <c r="G1127" s="15" t="s">
        <v>650</v>
      </c>
      <c r="H1127" s="15" t="s">
        <v>26</v>
      </c>
      <c r="I1127" s="16" t="s">
        <v>29</v>
      </c>
      <c r="J1127" s="17" t="n">
        <v>30.5</v>
      </c>
      <c r="K1127" s="18" t="s">
        <v>268</v>
      </c>
      <c r="L1127" s="17" t="n">
        <v>150</v>
      </c>
      <c r="M1127" s="17"/>
      <c r="N1127" s="19"/>
      <c r="O1127" s="20" t="n">
        <f aca="false">L1127+(0.05*M1127)+(N1127/240)</f>
        <v>150</v>
      </c>
      <c r="P1127" s="21" t="n">
        <v>4575</v>
      </c>
      <c r="Q1127" s="21"/>
      <c r="R1127" s="21"/>
      <c r="S1127" s="22" t="n">
        <f aca="false">P1127+(Q1127*0.05)+(R1127/240)</f>
        <v>4575</v>
      </c>
      <c r="T1127" s="22" t="n">
        <f aca="false">J1127*O1127</f>
        <v>4575</v>
      </c>
      <c r="U1127" s="22" t="n">
        <f aca="false">S1127-T1127</f>
        <v>0</v>
      </c>
      <c r="V1127" s="23"/>
    </row>
    <row r="1128" customFormat="false" ht="14.2" hidden="false" customHeight="false" outlineLevel="0" collapsed="false">
      <c r="A1128" s="13" t="n">
        <v>1127</v>
      </c>
      <c r="B1128" s="12" t="s">
        <v>22</v>
      </c>
      <c r="C1128" s="13" t="s">
        <v>23</v>
      </c>
      <c r="D1128" s="12" t="n">
        <v>49</v>
      </c>
      <c r="E1128" s="14" t="n">
        <v>1749</v>
      </c>
      <c r="F1128" s="14" t="s">
        <v>40</v>
      </c>
      <c r="G1128" s="15" t="s">
        <v>650</v>
      </c>
      <c r="H1128" s="15" t="s">
        <v>26</v>
      </c>
      <c r="I1128" s="16" t="s">
        <v>30</v>
      </c>
      <c r="J1128" s="17" t="n">
        <v>19.5</v>
      </c>
      <c r="K1128" s="18" t="s">
        <v>268</v>
      </c>
      <c r="L1128" s="17" t="n">
        <v>75</v>
      </c>
      <c r="M1128" s="17"/>
      <c r="N1128" s="19"/>
      <c r="O1128" s="20" t="n">
        <f aca="false">L1128+(0.05*M1128)+(N1128/240)</f>
        <v>75</v>
      </c>
      <c r="P1128" s="21" t="n">
        <v>462</v>
      </c>
      <c r="Q1128" s="21" t="n">
        <v>10</v>
      </c>
      <c r="R1128" s="21"/>
      <c r="S1128" s="22" t="n">
        <f aca="false">P1128+(Q1128*0.05)+(R1128/240)</f>
        <v>462.5</v>
      </c>
      <c r="T1128" s="22" t="n">
        <f aca="false">J1128*O1128</f>
        <v>1462.5</v>
      </c>
      <c r="U1128" s="22" t="n">
        <f aca="false">S1128-T1128</f>
        <v>-1000</v>
      </c>
      <c r="V1128" s="23" t="s">
        <v>235</v>
      </c>
    </row>
    <row r="1129" customFormat="false" ht="13.8" hidden="false" customHeight="false" outlineLevel="0" collapsed="false">
      <c r="A1129" s="13" t="n">
        <v>1128</v>
      </c>
      <c r="B1129" s="12" t="s">
        <v>22</v>
      </c>
      <c r="C1129" s="13" t="s">
        <v>23</v>
      </c>
      <c r="D1129" s="12" t="n">
        <v>50</v>
      </c>
      <c r="E1129" s="14" t="n">
        <v>1749</v>
      </c>
      <c r="F1129" s="14" t="s">
        <v>24</v>
      </c>
      <c r="G1129" s="15" t="s">
        <v>651</v>
      </c>
      <c r="H1129" s="15" t="s">
        <v>26</v>
      </c>
      <c r="I1129" s="16" t="s">
        <v>29</v>
      </c>
      <c r="J1129" s="17" t="n">
        <v>1</v>
      </c>
      <c r="K1129" s="18" t="s">
        <v>46</v>
      </c>
      <c r="L1129" s="17" t="n">
        <v>6000</v>
      </c>
      <c r="M1129" s="17"/>
      <c r="N1129" s="19"/>
      <c r="O1129" s="20" t="n">
        <f aca="false">L1129+(0.05*M1129)+(N1129/240)</f>
        <v>6000</v>
      </c>
      <c r="P1129" s="21" t="n">
        <v>6000</v>
      </c>
      <c r="Q1129" s="21"/>
      <c r="R1129" s="21"/>
      <c r="S1129" s="22" t="n">
        <f aca="false">P1129+(Q1129*0.05)+(R1129/240)</f>
        <v>6000</v>
      </c>
      <c r="T1129" s="22" t="n">
        <f aca="false">J1129*O1129</f>
        <v>6000</v>
      </c>
      <c r="U1129" s="22" t="n">
        <f aca="false">S1129-T1129</f>
        <v>0</v>
      </c>
      <c r="V1129" s="23"/>
    </row>
    <row r="1130" customFormat="false" ht="13.8" hidden="false" customHeight="false" outlineLevel="0" collapsed="false">
      <c r="A1130" s="13" t="n">
        <v>1129</v>
      </c>
      <c r="B1130" s="12" t="s">
        <v>22</v>
      </c>
      <c r="C1130" s="13" t="s">
        <v>23</v>
      </c>
      <c r="D1130" s="12" t="n">
        <v>50</v>
      </c>
      <c r="E1130" s="14" t="n">
        <v>1749</v>
      </c>
      <c r="F1130" s="14" t="s">
        <v>40</v>
      </c>
      <c r="G1130" s="15" t="s">
        <v>652</v>
      </c>
      <c r="H1130" s="15" t="s">
        <v>26</v>
      </c>
      <c r="I1130" s="16" t="s">
        <v>27</v>
      </c>
      <c r="J1130" s="17" t="n">
        <v>868.5</v>
      </c>
      <c r="K1130" s="18" t="s">
        <v>268</v>
      </c>
      <c r="L1130" s="17" t="n">
        <v>200</v>
      </c>
      <c r="M1130" s="17"/>
      <c r="N1130" s="19"/>
      <c r="O1130" s="20" t="n">
        <f aca="false">L1130+(0.05*M1130)+(N1130/240)</f>
        <v>200</v>
      </c>
      <c r="P1130" s="21" t="n">
        <v>173700</v>
      </c>
      <c r="Q1130" s="21"/>
      <c r="R1130" s="21"/>
      <c r="S1130" s="22" t="n">
        <f aca="false">P1130+(Q1130*0.05)+(R1130/240)</f>
        <v>173700</v>
      </c>
      <c r="T1130" s="22" t="n">
        <f aca="false">J1130*O1130</f>
        <v>173700</v>
      </c>
      <c r="U1130" s="22" t="n">
        <f aca="false">S1130-T1130</f>
        <v>0</v>
      </c>
      <c r="V1130" s="23"/>
    </row>
    <row r="1131" customFormat="false" ht="13.8" hidden="false" customHeight="false" outlineLevel="0" collapsed="false">
      <c r="A1131" s="13" t="n">
        <v>1130</v>
      </c>
      <c r="B1131" s="12" t="s">
        <v>22</v>
      </c>
      <c r="C1131" s="13" t="s">
        <v>23</v>
      </c>
      <c r="D1131" s="12" t="n">
        <v>50</v>
      </c>
      <c r="E1131" s="14" t="n">
        <v>1749</v>
      </c>
      <c r="F1131" s="14" t="s">
        <v>40</v>
      </c>
      <c r="G1131" s="15" t="s">
        <v>652</v>
      </c>
      <c r="H1131" s="15" t="s">
        <v>26</v>
      </c>
      <c r="I1131" s="16" t="s">
        <v>27</v>
      </c>
      <c r="J1131" s="17" t="n">
        <v>24</v>
      </c>
      <c r="K1131" s="18" t="s">
        <v>653</v>
      </c>
      <c r="L1131" s="17"/>
      <c r="M1131" s="17" t="n">
        <v>14</v>
      </c>
      <c r="N1131" s="19"/>
      <c r="O1131" s="20" t="n">
        <f aca="false">L1131+(0.05*M1131)+(N1131/240)</f>
        <v>0.7</v>
      </c>
      <c r="P1131" s="21" t="n">
        <v>16</v>
      </c>
      <c r="Q1131" s="21" t="n">
        <v>16</v>
      </c>
      <c r="R1131" s="21"/>
      <c r="S1131" s="22" t="n">
        <f aca="false">P1131+(Q1131*0.05)+(R1131/240)</f>
        <v>16.8</v>
      </c>
      <c r="T1131" s="22" t="n">
        <f aca="false">J1131*O1131</f>
        <v>16.8</v>
      </c>
      <c r="U1131" s="22" t="n">
        <f aca="false">S1131-T1131</f>
        <v>0</v>
      </c>
      <c r="V1131" s="23"/>
    </row>
    <row r="1132" customFormat="false" ht="13.8" hidden="false" customHeight="false" outlineLevel="0" collapsed="false">
      <c r="A1132" s="13" t="n">
        <v>1131</v>
      </c>
      <c r="B1132" s="12" t="s">
        <v>22</v>
      </c>
      <c r="C1132" s="13" t="s">
        <v>23</v>
      </c>
      <c r="D1132" s="12" t="n">
        <v>50</v>
      </c>
      <c r="E1132" s="14" t="n">
        <v>1749</v>
      </c>
      <c r="F1132" s="14" t="s">
        <v>40</v>
      </c>
      <c r="G1132" s="15" t="s">
        <v>654</v>
      </c>
      <c r="H1132" s="15" t="s">
        <v>26</v>
      </c>
      <c r="I1132" s="16" t="s">
        <v>29</v>
      </c>
      <c r="J1132" s="17" t="n">
        <v>2</v>
      </c>
      <c r="K1132" s="18" t="s">
        <v>44</v>
      </c>
      <c r="L1132" s="17" t="n">
        <v>100</v>
      </c>
      <c r="M1132" s="17"/>
      <c r="N1132" s="19"/>
      <c r="O1132" s="20" t="n">
        <f aca="false">L1132+(0.05*M1132)+(N1132/240)</f>
        <v>100</v>
      </c>
      <c r="P1132" s="21" t="n">
        <v>200</v>
      </c>
      <c r="Q1132" s="21"/>
      <c r="R1132" s="21"/>
      <c r="S1132" s="22" t="n">
        <f aca="false">P1132+(Q1132*0.05)+(R1132/240)</f>
        <v>200</v>
      </c>
      <c r="T1132" s="22" t="n">
        <f aca="false">J1132*O1132</f>
        <v>200</v>
      </c>
      <c r="U1132" s="22" t="n">
        <f aca="false">S1132-T1132</f>
        <v>0</v>
      </c>
      <c r="V1132" s="23"/>
    </row>
    <row r="1133" customFormat="false" ht="13.8" hidden="false" customHeight="false" outlineLevel="0" collapsed="false">
      <c r="A1133" s="13" t="n">
        <v>1132</v>
      </c>
      <c r="B1133" s="12" t="s">
        <v>22</v>
      </c>
      <c r="C1133" s="13" t="s">
        <v>23</v>
      </c>
      <c r="D1133" s="12" t="n">
        <v>50</v>
      </c>
      <c r="E1133" s="14" t="n">
        <v>1749</v>
      </c>
      <c r="F1133" s="14" t="s">
        <v>40</v>
      </c>
      <c r="G1133" s="15" t="s">
        <v>655</v>
      </c>
      <c r="H1133" s="15" t="s">
        <v>26</v>
      </c>
      <c r="I1133" s="16" t="s">
        <v>27</v>
      </c>
      <c r="J1133" s="17" t="n">
        <v>4</v>
      </c>
      <c r="K1133" s="18" t="s">
        <v>268</v>
      </c>
      <c r="L1133" s="17" t="n">
        <v>100</v>
      </c>
      <c r="M1133" s="17"/>
      <c r="N1133" s="19"/>
      <c r="O1133" s="20" t="n">
        <f aca="false">L1133+(0.05*M1133)+(N1133/240)</f>
        <v>100</v>
      </c>
      <c r="P1133" s="21" t="n">
        <v>400</v>
      </c>
      <c r="Q1133" s="21"/>
      <c r="R1133" s="21"/>
      <c r="S1133" s="22" t="n">
        <f aca="false">P1133+(Q1133*0.05)+(R1133/240)</f>
        <v>400</v>
      </c>
      <c r="T1133" s="22" t="n">
        <f aca="false">J1133*O1133</f>
        <v>400</v>
      </c>
      <c r="U1133" s="22" t="n">
        <f aca="false">S1133-T1133</f>
        <v>0</v>
      </c>
      <c r="V1133" s="23"/>
    </row>
    <row r="1134" customFormat="false" ht="13.8" hidden="false" customHeight="false" outlineLevel="0" collapsed="false">
      <c r="A1134" s="13" t="n">
        <v>1133</v>
      </c>
      <c r="B1134" s="12" t="s">
        <v>22</v>
      </c>
      <c r="C1134" s="13" t="s">
        <v>23</v>
      </c>
      <c r="D1134" s="12" t="n">
        <v>50</v>
      </c>
      <c r="E1134" s="14" t="n">
        <v>1749</v>
      </c>
      <c r="F1134" s="14" t="s">
        <v>40</v>
      </c>
      <c r="G1134" s="15" t="s">
        <v>656</v>
      </c>
      <c r="H1134" s="15" t="s">
        <v>26</v>
      </c>
      <c r="I1134" s="16" t="s">
        <v>27</v>
      </c>
      <c r="J1134" s="17" t="n">
        <v>1785</v>
      </c>
      <c r="K1134" s="18" t="s">
        <v>268</v>
      </c>
      <c r="L1134" s="17" t="n">
        <v>40</v>
      </c>
      <c r="M1134" s="17"/>
      <c r="N1134" s="19"/>
      <c r="O1134" s="20" t="n">
        <f aca="false">L1134+(0.05*M1134)+(N1134/240)</f>
        <v>40</v>
      </c>
      <c r="P1134" s="21" t="n">
        <v>71400</v>
      </c>
      <c r="Q1134" s="21"/>
      <c r="R1134" s="21"/>
      <c r="S1134" s="22" t="n">
        <f aca="false">P1134+(Q1134*0.05)+(R1134/240)</f>
        <v>71400</v>
      </c>
      <c r="T1134" s="22" t="n">
        <f aca="false">J1134*O1134</f>
        <v>71400</v>
      </c>
      <c r="U1134" s="22" t="n">
        <f aca="false">S1134-T1134</f>
        <v>0</v>
      </c>
      <c r="V1134" s="23"/>
    </row>
    <row r="1135" customFormat="false" ht="14.2" hidden="false" customHeight="false" outlineLevel="0" collapsed="false">
      <c r="A1135" s="13" t="n">
        <v>1134</v>
      </c>
      <c r="B1135" s="12" t="s">
        <v>22</v>
      </c>
      <c r="C1135" s="13" t="s">
        <v>23</v>
      </c>
      <c r="D1135" s="12" t="n">
        <v>50</v>
      </c>
      <c r="E1135" s="14" t="n">
        <v>1749</v>
      </c>
      <c r="F1135" s="14" t="s">
        <v>40</v>
      </c>
      <c r="G1135" s="15" t="s">
        <v>657</v>
      </c>
      <c r="H1135" s="15" t="s">
        <v>26</v>
      </c>
      <c r="I1135" s="16" t="s">
        <v>27</v>
      </c>
      <c r="J1135" s="17" t="n">
        <f aca="false">158+(1/3)+(1/16)</f>
        <v>158.395833333333</v>
      </c>
      <c r="K1135" s="18" t="s">
        <v>28</v>
      </c>
      <c r="L1135" s="17" t="n">
        <v>60</v>
      </c>
      <c r="M1135" s="17"/>
      <c r="N1135" s="19"/>
      <c r="O1135" s="20" t="n">
        <f aca="false">L1135+(0.05*M1135)+(N1135/240)</f>
        <v>60</v>
      </c>
      <c r="P1135" s="21" t="n">
        <v>9010</v>
      </c>
      <c r="Q1135" s="21"/>
      <c r="R1135" s="21"/>
      <c r="S1135" s="22" t="n">
        <f aca="false">P1135+(Q1135*0.05)+(R1135/240)</f>
        <v>9010</v>
      </c>
      <c r="T1135" s="22" t="n">
        <f aca="false">J1135*O1135</f>
        <v>9503.75</v>
      </c>
      <c r="U1135" s="22" t="n">
        <f aca="false">S1135-T1135</f>
        <v>-493.75</v>
      </c>
      <c r="V1135" s="23" t="s">
        <v>658</v>
      </c>
    </row>
    <row r="1136" customFormat="false" ht="13.8" hidden="false" customHeight="false" outlineLevel="0" collapsed="false">
      <c r="A1136" s="13" t="n">
        <v>1135</v>
      </c>
      <c r="B1136" s="12" t="s">
        <v>22</v>
      </c>
      <c r="C1136" s="13" t="s">
        <v>23</v>
      </c>
      <c r="D1136" s="12" t="n">
        <v>50</v>
      </c>
      <c r="E1136" s="14" t="n">
        <v>1749</v>
      </c>
      <c r="F1136" s="14" t="s">
        <v>40</v>
      </c>
      <c r="G1136" s="15" t="s">
        <v>659</v>
      </c>
      <c r="H1136" s="15" t="s">
        <v>26</v>
      </c>
      <c r="I1136" s="16" t="s">
        <v>27</v>
      </c>
      <c r="J1136" s="17" t="n">
        <v>81.25</v>
      </c>
      <c r="K1136" s="18" t="s">
        <v>28</v>
      </c>
      <c r="L1136" s="17" t="n">
        <v>200</v>
      </c>
      <c r="M1136" s="17"/>
      <c r="N1136" s="19"/>
      <c r="O1136" s="20" t="n">
        <f aca="false">L1136+(0.05*M1136)+(N1136/240)</f>
        <v>200</v>
      </c>
      <c r="P1136" s="21" t="n">
        <v>16250</v>
      </c>
      <c r="Q1136" s="21"/>
      <c r="R1136" s="21"/>
      <c r="S1136" s="22" t="n">
        <f aca="false">P1136+(Q1136*0.05)+(R1136/240)</f>
        <v>16250</v>
      </c>
      <c r="T1136" s="22" t="n">
        <f aca="false">J1136*O1136</f>
        <v>16250</v>
      </c>
      <c r="U1136" s="22" t="n">
        <f aca="false">S1136-T1136</f>
        <v>0</v>
      </c>
      <c r="V1136" s="23"/>
    </row>
    <row r="1137" customFormat="false" ht="13.8" hidden="false" customHeight="false" outlineLevel="0" collapsed="false">
      <c r="A1137" s="13" t="n">
        <v>1136</v>
      </c>
      <c r="B1137" s="12" t="s">
        <v>22</v>
      </c>
      <c r="C1137" s="13" t="s">
        <v>23</v>
      </c>
      <c r="D1137" s="12" t="n">
        <v>50</v>
      </c>
      <c r="E1137" s="14" t="n">
        <v>1749</v>
      </c>
      <c r="F1137" s="14" t="s">
        <v>40</v>
      </c>
      <c r="G1137" s="15" t="s">
        <v>660</v>
      </c>
      <c r="H1137" s="15" t="s">
        <v>26</v>
      </c>
      <c r="I1137" s="16" t="s">
        <v>27</v>
      </c>
      <c r="J1137" s="17" t="n">
        <v>1132.25</v>
      </c>
      <c r="K1137" s="18" t="s">
        <v>268</v>
      </c>
      <c r="L1137" s="17" t="n">
        <v>250</v>
      </c>
      <c r="M1137" s="17"/>
      <c r="N1137" s="19"/>
      <c r="O1137" s="20" t="n">
        <f aca="false">L1137+(0.05*M1137)+(N1137/240)</f>
        <v>250</v>
      </c>
      <c r="P1137" s="21" t="n">
        <v>283062</v>
      </c>
      <c r="Q1137" s="21" t="n">
        <v>10</v>
      </c>
      <c r="R1137" s="21"/>
      <c r="S1137" s="22" t="n">
        <f aca="false">P1137+(Q1137*0.05)+(R1137/240)</f>
        <v>283062.5</v>
      </c>
      <c r="T1137" s="22" t="n">
        <f aca="false">J1137*O1137</f>
        <v>283062.5</v>
      </c>
      <c r="U1137" s="22" t="n">
        <f aca="false">S1137-T1137</f>
        <v>0</v>
      </c>
      <c r="V1137" s="23"/>
    </row>
    <row r="1138" customFormat="false" ht="13.8" hidden="false" customHeight="false" outlineLevel="0" collapsed="false">
      <c r="A1138" s="13" t="n">
        <v>1137</v>
      </c>
      <c r="B1138" s="12" t="s">
        <v>22</v>
      </c>
      <c r="C1138" s="13" t="s">
        <v>23</v>
      </c>
      <c r="D1138" s="12" t="n">
        <v>50</v>
      </c>
      <c r="E1138" s="14" t="n">
        <v>1749</v>
      </c>
      <c r="F1138" s="14" t="s">
        <v>40</v>
      </c>
      <c r="G1138" s="15" t="s">
        <v>661</v>
      </c>
      <c r="H1138" s="15" t="s">
        <v>26</v>
      </c>
      <c r="I1138" s="16" t="s">
        <v>32</v>
      </c>
      <c r="J1138" s="17" t="n">
        <v>24</v>
      </c>
      <c r="K1138" s="18" t="s">
        <v>79</v>
      </c>
      <c r="L1138" s="17"/>
      <c r="M1138" s="17" t="n">
        <v>20</v>
      </c>
      <c r="N1138" s="19"/>
      <c r="O1138" s="20" t="n">
        <f aca="false">L1138+(0.05*M1138)+(N1138/240)</f>
        <v>1</v>
      </c>
      <c r="P1138" s="21" t="n">
        <v>24</v>
      </c>
      <c r="Q1138" s="21"/>
      <c r="R1138" s="21"/>
      <c r="S1138" s="22" t="n">
        <f aca="false">P1138+(Q1138*0.05)+(R1138/240)</f>
        <v>24</v>
      </c>
      <c r="T1138" s="22" t="n">
        <f aca="false">J1138*O1138</f>
        <v>24</v>
      </c>
      <c r="U1138" s="22" t="n">
        <f aca="false">S1138-T1138</f>
        <v>0</v>
      </c>
      <c r="V1138" s="23"/>
    </row>
    <row r="1139" customFormat="false" ht="13.8" hidden="false" customHeight="false" outlineLevel="0" collapsed="false">
      <c r="A1139" s="13" t="n">
        <v>1138</v>
      </c>
      <c r="B1139" s="12" t="s">
        <v>22</v>
      </c>
      <c r="C1139" s="13" t="s">
        <v>23</v>
      </c>
      <c r="D1139" s="12" t="n">
        <v>50</v>
      </c>
      <c r="E1139" s="14" t="n">
        <v>1749</v>
      </c>
      <c r="F1139" s="14" t="s">
        <v>40</v>
      </c>
      <c r="G1139" s="15" t="s">
        <v>662</v>
      </c>
      <c r="H1139" s="15" t="s">
        <v>26</v>
      </c>
      <c r="I1139" s="16" t="s">
        <v>29</v>
      </c>
      <c r="J1139" s="17" t="n">
        <v>146.75</v>
      </c>
      <c r="K1139" s="18" t="s">
        <v>35</v>
      </c>
      <c r="L1139" s="17" t="n">
        <v>100</v>
      </c>
      <c r="M1139" s="17"/>
      <c r="N1139" s="19"/>
      <c r="O1139" s="20" t="n">
        <f aca="false">L1139+(0.05*M1139)+(N1139/240)</f>
        <v>100</v>
      </c>
      <c r="P1139" s="21" t="n">
        <v>14675</v>
      </c>
      <c r="Q1139" s="21"/>
      <c r="R1139" s="21"/>
      <c r="S1139" s="22" t="n">
        <f aca="false">P1139+(Q1139*0.05)+(R1139/240)</f>
        <v>14675</v>
      </c>
      <c r="T1139" s="22" t="n">
        <f aca="false">J1139*O1139</f>
        <v>14675</v>
      </c>
      <c r="U1139" s="22" t="n">
        <f aca="false">S1139-T1139</f>
        <v>0</v>
      </c>
      <c r="V1139" s="23"/>
    </row>
    <row r="1140" customFormat="false" ht="13.8" hidden="false" customHeight="false" outlineLevel="0" collapsed="false">
      <c r="A1140" s="13" t="n">
        <v>1139</v>
      </c>
      <c r="B1140" s="12" t="s">
        <v>22</v>
      </c>
      <c r="C1140" s="13" t="s">
        <v>23</v>
      </c>
      <c r="D1140" s="12" t="n">
        <v>50</v>
      </c>
      <c r="E1140" s="14" t="n">
        <v>1749</v>
      </c>
      <c r="F1140" s="14" t="s">
        <v>40</v>
      </c>
      <c r="G1140" s="15" t="s">
        <v>662</v>
      </c>
      <c r="H1140" s="15" t="s">
        <v>26</v>
      </c>
      <c r="I1140" s="16" t="s">
        <v>29</v>
      </c>
      <c r="J1140" s="17" t="n">
        <v>20.5</v>
      </c>
      <c r="K1140" s="18" t="s">
        <v>374</v>
      </c>
      <c r="L1140" s="17" t="n">
        <v>50</v>
      </c>
      <c r="M1140" s="17"/>
      <c r="N1140" s="19"/>
      <c r="O1140" s="20" t="n">
        <f aca="false">L1140+(0.05*M1140)+(N1140/240)</f>
        <v>50</v>
      </c>
      <c r="P1140" s="21" t="n">
        <v>1025</v>
      </c>
      <c r="Q1140" s="21"/>
      <c r="R1140" s="21"/>
      <c r="S1140" s="22" t="n">
        <f aca="false">P1140+(Q1140*0.05)+(R1140/240)</f>
        <v>1025</v>
      </c>
      <c r="T1140" s="22" t="n">
        <f aca="false">J1140*O1140</f>
        <v>1025</v>
      </c>
      <c r="U1140" s="22" t="n">
        <f aca="false">S1140-T1140</f>
        <v>0</v>
      </c>
      <c r="V1140" s="23"/>
    </row>
    <row r="1141" customFormat="false" ht="13.8" hidden="false" customHeight="false" outlineLevel="0" collapsed="false">
      <c r="A1141" s="13" t="n">
        <v>1140</v>
      </c>
      <c r="B1141" s="12" t="s">
        <v>22</v>
      </c>
      <c r="C1141" s="13" t="s">
        <v>23</v>
      </c>
      <c r="D1141" s="12" t="n">
        <v>50</v>
      </c>
      <c r="E1141" s="14" t="n">
        <v>1749</v>
      </c>
      <c r="F1141" s="14" t="s">
        <v>40</v>
      </c>
      <c r="G1141" s="15" t="s">
        <v>662</v>
      </c>
      <c r="H1141" s="15" t="s">
        <v>26</v>
      </c>
      <c r="I1141" s="16" t="s">
        <v>29</v>
      </c>
      <c r="J1141" s="17" t="n">
        <v>1</v>
      </c>
      <c r="K1141" s="18" t="s">
        <v>46</v>
      </c>
      <c r="L1141" s="17" t="n">
        <v>50</v>
      </c>
      <c r="M1141" s="17"/>
      <c r="N1141" s="19"/>
      <c r="O1141" s="20" t="n">
        <f aca="false">L1141+(0.05*M1141)+(N1141/240)</f>
        <v>50</v>
      </c>
      <c r="P1141" s="21" t="n">
        <v>50</v>
      </c>
      <c r="Q1141" s="21"/>
      <c r="R1141" s="21"/>
      <c r="S1141" s="22" t="n">
        <f aca="false">P1141+(Q1141*0.05)+(R1141/240)</f>
        <v>50</v>
      </c>
      <c r="T1141" s="22" t="n">
        <f aca="false">J1141*O1141</f>
        <v>50</v>
      </c>
      <c r="U1141" s="22" t="n">
        <f aca="false">S1141-T1141</f>
        <v>0</v>
      </c>
      <c r="V1141" s="23"/>
    </row>
    <row r="1142" customFormat="false" ht="13.8" hidden="false" customHeight="false" outlineLevel="0" collapsed="false">
      <c r="A1142" s="13" t="n">
        <v>1141</v>
      </c>
      <c r="B1142" s="12" t="s">
        <v>22</v>
      </c>
      <c r="C1142" s="13" t="s">
        <v>23</v>
      </c>
      <c r="D1142" s="12" t="n">
        <v>50</v>
      </c>
      <c r="E1142" s="14" t="n">
        <v>1749</v>
      </c>
      <c r="F1142" s="14" t="s">
        <v>40</v>
      </c>
      <c r="G1142" s="15" t="s">
        <v>662</v>
      </c>
      <c r="H1142" s="15" t="s">
        <v>26</v>
      </c>
      <c r="I1142" s="16" t="s">
        <v>29</v>
      </c>
      <c r="J1142" s="17" t="n">
        <v>24064</v>
      </c>
      <c r="K1142" s="18" t="s">
        <v>79</v>
      </c>
      <c r="L1142" s="17"/>
      <c r="M1142" s="17" t="n">
        <v>20</v>
      </c>
      <c r="N1142" s="19"/>
      <c r="O1142" s="20" t="n">
        <f aca="false">L1142+(0.05*M1142)+(N1142/240)</f>
        <v>1</v>
      </c>
      <c r="P1142" s="21" t="n">
        <v>24064</v>
      </c>
      <c r="Q1142" s="21"/>
      <c r="R1142" s="21"/>
      <c r="S1142" s="22" t="n">
        <f aca="false">P1142+(Q1142*0.05)+(R1142/240)</f>
        <v>24064</v>
      </c>
      <c r="T1142" s="22" t="n">
        <f aca="false">J1142*O1142</f>
        <v>24064</v>
      </c>
      <c r="U1142" s="22" t="n">
        <f aca="false">S1142-T1142</f>
        <v>0</v>
      </c>
      <c r="V1142" s="23"/>
    </row>
    <row r="1143" customFormat="false" ht="13.8" hidden="false" customHeight="false" outlineLevel="0" collapsed="false">
      <c r="A1143" s="13" t="n">
        <v>1142</v>
      </c>
      <c r="B1143" s="12" t="s">
        <v>22</v>
      </c>
      <c r="C1143" s="13" t="s">
        <v>23</v>
      </c>
      <c r="D1143" s="12" t="n">
        <v>50</v>
      </c>
      <c r="E1143" s="14" t="n">
        <v>1749</v>
      </c>
      <c r="F1143" s="14" t="s">
        <v>40</v>
      </c>
      <c r="G1143" s="15" t="s">
        <v>663</v>
      </c>
      <c r="H1143" s="15" t="s">
        <v>26</v>
      </c>
      <c r="I1143" s="16" t="s">
        <v>29</v>
      </c>
      <c r="J1143" s="17" t="n">
        <v>205</v>
      </c>
      <c r="K1143" s="18" t="s">
        <v>35</v>
      </c>
      <c r="L1143" s="17" t="n">
        <v>125</v>
      </c>
      <c r="M1143" s="17"/>
      <c r="N1143" s="19"/>
      <c r="O1143" s="20" t="n">
        <f aca="false">L1143+(0.05*M1143)+(N1143/240)</f>
        <v>125</v>
      </c>
      <c r="P1143" s="21" t="n">
        <v>25625</v>
      </c>
      <c r="Q1143" s="21"/>
      <c r="R1143" s="21"/>
      <c r="S1143" s="22" t="n">
        <f aca="false">P1143+(Q1143*0.05)+(R1143/240)</f>
        <v>25625</v>
      </c>
      <c r="T1143" s="22" t="n">
        <f aca="false">J1143*O1143</f>
        <v>25625</v>
      </c>
      <c r="U1143" s="22" t="n">
        <f aca="false">S1143-T1143</f>
        <v>0</v>
      </c>
      <c r="V1143" s="23"/>
    </row>
    <row r="1144" customFormat="false" ht="13.8" hidden="false" customHeight="false" outlineLevel="0" collapsed="false">
      <c r="A1144" s="13" t="n">
        <v>1143</v>
      </c>
      <c r="B1144" s="12" t="s">
        <v>22</v>
      </c>
      <c r="C1144" s="13" t="s">
        <v>23</v>
      </c>
      <c r="D1144" s="12" t="n">
        <v>50</v>
      </c>
      <c r="E1144" s="14" t="n">
        <v>1749</v>
      </c>
      <c r="F1144" s="14" t="s">
        <v>40</v>
      </c>
      <c r="G1144" s="15" t="s">
        <v>663</v>
      </c>
      <c r="H1144" s="15" t="s">
        <v>26</v>
      </c>
      <c r="I1144" s="16" t="s">
        <v>29</v>
      </c>
      <c r="J1144" s="17" t="n">
        <v>165</v>
      </c>
      <c r="K1144" s="18" t="s">
        <v>28</v>
      </c>
      <c r="L1144" s="17" t="n">
        <v>125</v>
      </c>
      <c r="M1144" s="17"/>
      <c r="N1144" s="19"/>
      <c r="O1144" s="20" t="n">
        <f aca="false">L1144+(0.05*M1144)+(N1144/240)</f>
        <v>125</v>
      </c>
      <c r="P1144" s="21" t="n">
        <v>20625</v>
      </c>
      <c r="Q1144" s="21"/>
      <c r="R1144" s="21"/>
      <c r="S1144" s="22" t="n">
        <f aca="false">P1144+(Q1144*0.05)+(R1144/240)</f>
        <v>20625</v>
      </c>
      <c r="T1144" s="22" t="n">
        <f aca="false">J1144*O1144</f>
        <v>20625</v>
      </c>
      <c r="U1144" s="22" t="n">
        <f aca="false">S1144-T1144</f>
        <v>0</v>
      </c>
      <c r="V1144" s="23"/>
    </row>
    <row r="1145" customFormat="false" ht="13.8" hidden="false" customHeight="false" outlineLevel="0" collapsed="false">
      <c r="A1145" s="13" t="n">
        <v>1144</v>
      </c>
      <c r="B1145" s="12" t="s">
        <v>22</v>
      </c>
      <c r="C1145" s="13" t="s">
        <v>23</v>
      </c>
      <c r="D1145" s="12" t="n">
        <v>50</v>
      </c>
      <c r="E1145" s="14" t="n">
        <v>1749</v>
      </c>
      <c r="F1145" s="14" t="s">
        <v>40</v>
      </c>
      <c r="G1145" s="15" t="s">
        <v>663</v>
      </c>
      <c r="H1145" s="15" t="s">
        <v>26</v>
      </c>
      <c r="I1145" s="16" t="s">
        <v>29</v>
      </c>
      <c r="J1145" s="17" t="n">
        <v>722</v>
      </c>
      <c r="K1145" s="18" t="s">
        <v>28</v>
      </c>
      <c r="L1145" s="17" t="n">
        <v>100</v>
      </c>
      <c r="M1145" s="17"/>
      <c r="N1145" s="19"/>
      <c r="O1145" s="20" t="n">
        <f aca="false">L1145+(0.05*M1145)+(N1145/240)</f>
        <v>100</v>
      </c>
      <c r="P1145" s="21" t="n">
        <v>72200</v>
      </c>
      <c r="Q1145" s="21"/>
      <c r="R1145" s="21"/>
      <c r="S1145" s="22" t="n">
        <f aca="false">P1145+(Q1145*0.05)+(R1145/240)</f>
        <v>72200</v>
      </c>
      <c r="T1145" s="22" t="n">
        <f aca="false">J1145*O1145</f>
        <v>72200</v>
      </c>
      <c r="U1145" s="22" t="n">
        <f aca="false">S1145-T1145</f>
        <v>0</v>
      </c>
      <c r="V1145" s="23"/>
    </row>
    <row r="1146" customFormat="false" ht="13.8" hidden="false" customHeight="false" outlineLevel="0" collapsed="false">
      <c r="A1146" s="13" t="n">
        <v>1145</v>
      </c>
      <c r="B1146" s="12" t="s">
        <v>22</v>
      </c>
      <c r="C1146" s="13" t="s">
        <v>23</v>
      </c>
      <c r="D1146" s="12" t="n">
        <v>50</v>
      </c>
      <c r="E1146" s="14" t="n">
        <v>1749</v>
      </c>
      <c r="F1146" s="14" t="s">
        <v>40</v>
      </c>
      <c r="G1146" s="15" t="s">
        <v>663</v>
      </c>
      <c r="H1146" s="15" t="s">
        <v>26</v>
      </c>
      <c r="I1146" s="16" t="s">
        <v>29</v>
      </c>
      <c r="J1146" s="17" t="n">
        <v>12</v>
      </c>
      <c r="K1146" s="18" t="s">
        <v>28</v>
      </c>
      <c r="L1146" s="17" t="n">
        <v>105</v>
      </c>
      <c r="M1146" s="17"/>
      <c r="N1146" s="19"/>
      <c r="O1146" s="20" t="n">
        <f aca="false">L1146+(0.05*M1146)+(N1146/240)</f>
        <v>105</v>
      </c>
      <c r="P1146" s="21" t="n">
        <v>1260</v>
      </c>
      <c r="Q1146" s="21"/>
      <c r="R1146" s="21"/>
      <c r="S1146" s="22" t="n">
        <f aca="false">P1146+(Q1146*0.05)+(R1146/240)</f>
        <v>1260</v>
      </c>
      <c r="T1146" s="22" t="n">
        <f aca="false">J1146*O1146</f>
        <v>1260</v>
      </c>
      <c r="U1146" s="22" t="n">
        <f aca="false">S1146-T1146</f>
        <v>0</v>
      </c>
      <c r="V1146" s="23"/>
    </row>
    <row r="1147" customFormat="false" ht="13.8" hidden="false" customHeight="false" outlineLevel="0" collapsed="false">
      <c r="A1147" s="13" t="n">
        <v>1146</v>
      </c>
      <c r="B1147" s="12" t="s">
        <v>22</v>
      </c>
      <c r="C1147" s="13" t="s">
        <v>23</v>
      </c>
      <c r="D1147" s="12" t="n">
        <v>50</v>
      </c>
      <c r="E1147" s="14" t="n">
        <v>1749</v>
      </c>
      <c r="F1147" s="14" t="s">
        <v>40</v>
      </c>
      <c r="G1147" s="15" t="s">
        <v>663</v>
      </c>
      <c r="H1147" s="15" t="s">
        <v>26</v>
      </c>
      <c r="I1147" s="16" t="s">
        <v>29</v>
      </c>
      <c r="J1147" s="17" t="n">
        <v>2</v>
      </c>
      <c r="K1147" s="18" t="s">
        <v>55</v>
      </c>
      <c r="L1147" s="17" t="n">
        <v>95</v>
      </c>
      <c r="M1147" s="17"/>
      <c r="N1147" s="19"/>
      <c r="O1147" s="20" t="n">
        <f aca="false">L1147+(0.05*M1147)+(N1147/240)</f>
        <v>95</v>
      </c>
      <c r="P1147" s="21" t="n">
        <v>190</v>
      </c>
      <c r="Q1147" s="21"/>
      <c r="R1147" s="21"/>
      <c r="S1147" s="22" t="n">
        <f aca="false">P1147+(Q1147*0.05)+(R1147/240)</f>
        <v>190</v>
      </c>
      <c r="T1147" s="22" t="n">
        <f aca="false">J1147*O1147</f>
        <v>190</v>
      </c>
      <c r="U1147" s="22" t="n">
        <f aca="false">S1147-T1147</f>
        <v>0</v>
      </c>
      <c r="V1147" s="23"/>
    </row>
    <row r="1148" customFormat="false" ht="13.8" hidden="false" customHeight="false" outlineLevel="0" collapsed="false">
      <c r="A1148" s="13" t="n">
        <v>1147</v>
      </c>
      <c r="B1148" s="12" t="s">
        <v>22</v>
      </c>
      <c r="C1148" s="13" t="s">
        <v>23</v>
      </c>
      <c r="D1148" s="12" t="n">
        <v>50</v>
      </c>
      <c r="E1148" s="14" t="n">
        <v>1749</v>
      </c>
      <c r="F1148" s="14" t="s">
        <v>40</v>
      </c>
      <c r="G1148" s="15" t="s">
        <v>663</v>
      </c>
      <c r="H1148" s="15" t="s">
        <v>26</v>
      </c>
      <c r="I1148" s="16" t="s">
        <v>29</v>
      </c>
      <c r="J1148" s="17" t="n">
        <v>205</v>
      </c>
      <c r="K1148" s="18" t="s">
        <v>28</v>
      </c>
      <c r="L1148" s="17" t="n">
        <v>92</v>
      </c>
      <c r="M1148" s="17" t="n">
        <v>10</v>
      </c>
      <c r="N1148" s="19"/>
      <c r="O1148" s="20" t="n">
        <f aca="false">L1148+(0.05*M1148)+(N1148/240)</f>
        <v>92.5</v>
      </c>
      <c r="P1148" s="21" t="n">
        <v>18962</v>
      </c>
      <c r="Q1148" s="21" t="n">
        <v>10</v>
      </c>
      <c r="R1148" s="21"/>
      <c r="S1148" s="22" t="n">
        <f aca="false">P1148+(Q1148*0.05)+(R1148/240)</f>
        <v>18962.5</v>
      </c>
      <c r="T1148" s="22" t="n">
        <f aca="false">J1148*O1148</f>
        <v>18962.5</v>
      </c>
      <c r="U1148" s="22" t="n">
        <f aca="false">S1148-T1148</f>
        <v>0</v>
      </c>
      <c r="V1148" s="23"/>
    </row>
    <row r="1149" customFormat="false" ht="13.8" hidden="false" customHeight="false" outlineLevel="0" collapsed="false">
      <c r="A1149" s="13" t="n">
        <v>1148</v>
      </c>
      <c r="B1149" s="12" t="s">
        <v>22</v>
      </c>
      <c r="C1149" s="13" t="s">
        <v>23</v>
      </c>
      <c r="D1149" s="12" t="n">
        <v>50</v>
      </c>
      <c r="E1149" s="14" t="n">
        <v>1749</v>
      </c>
      <c r="F1149" s="14" t="s">
        <v>40</v>
      </c>
      <c r="G1149" s="15" t="s">
        <v>663</v>
      </c>
      <c r="H1149" s="15" t="s">
        <v>26</v>
      </c>
      <c r="I1149" s="16" t="s">
        <v>29</v>
      </c>
      <c r="J1149" s="17" t="n">
        <v>331</v>
      </c>
      <c r="K1149" s="18" t="s">
        <v>55</v>
      </c>
      <c r="L1149" s="17" t="n">
        <v>90</v>
      </c>
      <c r="M1149" s="17"/>
      <c r="N1149" s="19"/>
      <c r="O1149" s="20" t="n">
        <f aca="false">L1149+(0.05*M1149)+(N1149/240)</f>
        <v>90</v>
      </c>
      <c r="P1149" s="21" t="n">
        <v>29790</v>
      </c>
      <c r="Q1149" s="21"/>
      <c r="R1149" s="21"/>
      <c r="S1149" s="22" t="n">
        <f aca="false">P1149+(Q1149*0.05)+(R1149/240)</f>
        <v>29790</v>
      </c>
      <c r="T1149" s="22" t="n">
        <f aca="false">J1149*O1149</f>
        <v>29790</v>
      </c>
      <c r="U1149" s="22" t="n">
        <f aca="false">S1149-T1149</f>
        <v>0</v>
      </c>
      <c r="V1149" s="23"/>
    </row>
    <row r="1150" customFormat="false" ht="13.8" hidden="false" customHeight="false" outlineLevel="0" collapsed="false">
      <c r="A1150" s="13" t="n">
        <v>1149</v>
      </c>
      <c r="B1150" s="12" t="s">
        <v>22</v>
      </c>
      <c r="C1150" s="13" t="s">
        <v>23</v>
      </c>
      <c r="D1150" s="12" t="n">
        <v>50</v>
      </c>
      <c r="E1150" s="14" t="n">
        <v>1749</v>
      </c>
      <c r="F1150" s="14" t="s">
        <v>40</v>
      </c>
      <c r="G1150" s="15" t="s">
        <v>663</v>
      </c>
      <c r="H1150" s="15" t="s">
        <v>26</v>
      </c>
      <c r="I1150" s="16" t="s">
        <v>29</v>
      </c>
      <c r="J1150" s="17" t="n">
        <v>249</v>
      </c>
      <c r="K1150" s="18" t="s">
        <v>28</v>
      </c>
      <c r="L1150" s="17" t="n">
        <v>87</v>
      </c>
      <c r="M1150" s="17" t="n">
        <v>10</v>
      </c>
      <c r="N1150" s="19"/>
      <c r="O1150" s="20" t="n">
        <f aca="false">L1150+(0.05*M1150)+(N1150/240)</f>
        <v>87.5</v>
      </c>
      <c r="P1150" s="21" t="n">
        <v>21787</v>
      </c>
      <c r="Q1150" s="21" t="n">
        <v>10</v>
      </c>
      <c r="R1150" s="21"/>
      <c r="S1150" s="22" t="n">
        <f aca="false">P1150+(Q1150*0.05)+(R1150/240)</f>
        <v>21787.5</v>
      </c>
      <c r="T1150" s="22" t="n">
        <f aca="false">J1150*O1150</f>
        <v>21787.5</v>
      </c>
      <c r="U1150" s="22" t="n">
        <f aca="false">S1150-T1150</f>
        <v>0</v>
      </c>
      <c r="V1150" s="23"/>
    </row>
    <row r="1151" customFormat="false" ht="13.8" hidden="false" customHeight="false" outlineLevel="0" collapsed="false">
      <c r="A1151" s="13" t="n">
        <v>1150</v>
      </c>
      <c r="B1151" s="12" t="s">
        <v>22</v>
      </c>
      <c r="C1151" s="13" t="s">
        <v>23</v>
      </c>
      <c r="D1151" s="12" t="n">
        <v>50</v>
      </c>
      <c r="E1151" s="14" t="n">
        <v>1749</v>
      </c>
      <c r="F1151" s="14" t="s">
        <v>40</v>
      </c>
      <c r="G1151" s="15" t="s">
        <v>663</v>
      </c>
      <c r="H1151" s="15" t="s">
        <v>26</v>
      </c>
      <c r="I1151" s="16" t="s">
        <v>29</v>
      </c>
      <c r="J1151" s="17" t="n">
        <v>3702</v>
      </c>
      <c r="K1151" s="18" t="s">
        <v>79</v>
      </c>
      <c r="L1151" s="17"/>
      <c r="M1151" s="17" t="n">
        <v>40</v>
      </c>
      <c r="N1151" s="19"/>
      <c r="O1151" s="20" t="n">
        <f aca="false">L1151+(0.05*M1151)+(N1151/240)</f>
        <v>2</v>
      </c>
      <c r="P1151" s="21" t="n">
        <v>7404</v>
      </c>
      <c r="Q1151" s="21"/>
      <c r="R1151" s="21"/>
      <c r="S1151" s="22" t="n">
        <f aca="false">P1151+(Q1151*0.05)+(R1151/240)</f>
        <v>7404</v>
      </c>
      <c r="T1151" s="22" t="n">
        <f aca="false">J1151*O1151</f>
        <v>7404</v>
      </c>
      <c r="U1151" s="22" t="n">
        <f aca="false">S1151-T1151</f>
        <v>0</v>
      </c>
      <c r="V1151" s="23"/>
    </row>
    <row r="1152" customFormat="false" ht="13.8" hidden="false" customHeight="false" outlineLevel="0" collapsed="false">
      <c r="A1152" s="13" t="n">
        <v>1151</v>
      </c>
      <c r="B1152" s="12" t="s">
        <v>22</v>
      </c>
      <c r="C1152" s="13" t="s">
        <v>23</v>
      </c>
      <c r="D1152" s="12" t="n">
        <v>50</v>
      </c>
      <c r="E1152" s="14" t="n">
        <v>1749</v>
      </c>
      <c r="F1152" s="14" t="s">
        <v>40</v>
      </c>
      <c r="G1152" s="15" t="s">
        <v>663</v>
      </c>
      <c r="H1152" s="15" t="s">
        <v>26</v>
      </c>
      <c r="I1152" s="16" t="s">
        <v>29</v>
      </c>
      <c r="J1152" s="17" t="n">
        <v>20934</v>
      </c>
      <c r="K1152" s="18" t="s">
        <v>79</v>
      </c>
      <c r="L1152" s="17"/>
      <c r="M1152" s="17" t="n">
        <v>35</v>
      </c>
      <c r="N1152" s="19"/>
      <c r="O1152" s="20" t="n">
        <f aca="false">L1152+(0.05*M1152)+(N1152/240)</f>
        <v>1.75</v>
      </c>
      <c r="P1152" s="21" t="n">
        <v>36634</v>
      </c>
      <c r="Q1152" s="21" t="n">
        <v>10</v>
      </c>
      <c r="R1152" s="21"/>
      <c r="S1152" s="22" t="n">
        <f aca="false">P1152+(Q1152*0.05)+(R1152/240)</f>
        <v>36634.5</v>
      </c>
      <c r="T1152" s="22" t="n">
        <f aca="false">J1152*O1152</f>
        <v>36634.5</v>
      </c>
      <c r="U1152" s="22" t="n">
        <f aca="false">S1152-T1152</f>
        <v>0</v>
      </c>
      <c r="V1152" s="23"/>
    </row>
    <row r="1153" customFormat="false" ht="13.8" hidden="false" customHeight="false" outlineLevel="0" collapsed="false">
      <c r="A1153" s="13" t="n">
        <v>1152</v>
      </c>
      <c r="B1153" s="12" t="s">
        <v>22</v>
      </c>
      <c r="C1153" s="13" t="s">
        <v>23</v>
      </c>
      <c r="D1153" s="12" t="n">
        <v>50</v>
      </c>
      <c r="E1153" s="14" t="n">
        <v>1749</v>
      </c>
      <c r="F1153" s="14" t="s">
        <v>40</v>
      </c>
      <c r="G1153" s="15" t="s">
        <v>663</v>
      </c>
      <c r="H1153" s="15" t="s">
        <v>26</v>
      </c>
      <c r="I1153" s="16" t="s">
        <v>29</v>
      </c>
      <c r="J1153" s="17" t="n">
        <v>3260</v>
      </c>
      <c r="K1153" s="18" t="s">
        <v>79</v>
      </c>
      <c r="L1153" s="17"/>
      <c r="M1153" s="17" t="n">
        <v>30</v>
      </c>
      <c r="N1153" s="19"/>
      <c r="O1153" s="20" t="n">
        <f aca="false">L1153+(0.05*M1153)+(N1153/240)</f>
        <v>1.5</v>
      </c>
      <c r="P1153" s="21" t="n">
        <v>4890</v>
      </c>
      <c r="Q1153" s="21"/>
      <c r="R1153" s="21"/>
      <c r="S1153" s="22" t="n">
        <f aca="false">P1153+(Q1153*0.05)+(R1153/240)</f>
        <v>4890</v>
      </c>
      <c r="T1153" s="22" t="n">
        <f aca="false">J1153*O1153</f>
        <v>4890</v>
      </c>
      <c r="U1153" s="22" t="n">
        <f aca="false">S1153-T1153</f>
        <v>0</v>
      </c>
      <c r="V1153" s="23"/>
    </row>
    <row r="1154" customFormat="false" ht="13.8" hidden="false" customHeight="false" outlineLevel="0" collapsed="false">
      <c r="A1154" s="13" t="n">
        <v>1153</v>
      </c>
      <c r="B1154" s="12" t="s">
        <v>22</v>
      </c>
      <c r="C1154" s="13" t="s">
        <v>23</v>
      </c>
      <c r="D1154" s="12" t="n">
        <v>50</v>
      </c>
      <c r="E1154" s="14" t="n">
        <v>1749</v>
      </c>
      <c r="F1154" s="14" t="s">
        <v>40</v>
      </c>
      <c r="G1154" s="15" t="s">
        <v>663</v>
      </c>
      <c r="H1154" s="15" t="s">
        <v>26</v>
      </c>
      <c r="I1154" s="16" t="s">
        <v>30</v>
      </c>
      <c r="J1154" s="17" t="n">
        <v>220.25</v>
      </c>
      <c r="K1154" s="18" t="s">
        <v>35</v>
      </c>
      <c r="L1154" s="17" t="n">
        <v>100</v>
      </c>
      <c r="M1154" s="17"/>
      <c r="N1154" s="19"/>
      <c r="O1154" s="20" t="n">
        <f aca="false">L1154+(0.05*M1154)+(N1154/240)</f>
        <v>100</v>
      </c>
      <c r="P1154" s="21" t="n">
        <v>22025</v>
      </c>
      <c r="Q1154" s="21"/>
      <c r="R1154" s="21"/>
      <c r="S1154" s="22" t="n">
        <f aca="false">P1154+(Q1154*0.05)+(R1154/240)</f>
        <v>22025</v>
      </c>
      <c r="T1154" s="22" t="n">
        <f aca="false">J1154*O1154</f>
        <v>22025</v>
      </c>
      <c r="U1154" s="22" t="n">
        <f aca="false">S1154-T1154</f>
        <v>0</v>
      </c>
      <c r="V1154" s="23"/>
    </row>
    <row r="1155" customFormat="false" ht="13.8" hidden="false" customHeight="false" outlineLevel="0" collapsed="false">
      <c r="A1155" s="13" t="n">
        <v>1154</v>
      </c>
      <c r="B1155" s="12" t="s">
        <v>22</v>
      </c>
      <c r="C1155" s="13" t="s">
        <v>23</v>
      </c>
      <c r="D1155" s="12" t="n">
        <v>50</v>
      </c>
      <c r="E1155" s="14" t="n">
        <v>1749</v>
      </c>
      <c r="F1155" s="14" t="s">
        <v>40</v>
      </c>
      <c r="G1155" s="15" t="s">
        <v>663</v>
      </c>
      <c r="H1155" s="15" t="s">
        <v>26</v>
      </c>
      <c r="I1155" s="16" t="s">
        <v>30</v>
      </c>
      <c r="J1155" s="17" t="n">
        <v>48</v>
      </c>
      <c r="K1155" s="18" t="s">
        <v>79</v>
      </c>
      <c r="L1155" s="17"/>
      <c r="M1155" s="17" t="n">
        <v>15</v>
      </c>
      <c r="N1155" s="19"/>
      <c r="O1155" s="20" t="n">
        <f aca="false">L1155+(0.05*M1155)+(N1155/240)</f>
        <v>0.75</v>
      </c>
      <c r="P1155" s="21" t="n">
        <v>36</v>
      </c>
      <c r="Q1155" s="21"/>
      <c r="R1155" s="21"/>
      <c r="S1155" s="22" t="n">
        <f aca="false">P1155+(Q1155*0.05)+(R1155/240)</f>
        <v>36</v>
      </c>
      <c r="T1155" s="22" t="n">
        <f aca="false">J1155*O1155</f>
        <v>36</v>
      </c>
      <c r="U1155" s="22" t="n">
        <f aca="false">S1155-T1155</f>
        <v>0</v>
      </c>
      <c r="V1155" s="23"/>
    </row>
    <row r="1156" customFormat="false" ht="13.8" hidden="false" customHeight="false" outlineLevel="0" collapsed="false">
      <c r="A1156" s="13" t="n">
        <v>1155</v>
      </c>
      <c r="B1156" s="12" t="s">
        <v>22</v>
      </c>
      <c r="C1156" s="13" t="s">
        <v>23</v>
      </c>
      <c r="D1156" s="12" t="n">
        <v>50</v>
      </c>
      <c r="E1156" s="14" t="n">
        <v>1749</v>
      </c>
      <c r="F1156" s="14" t="s">
        <v>40</v>
      </c>
      <c r="G1156" s="15" t="s">
        <v>663</v>
      </c>
      <c r="H1156" s="15" t="s">
        <v>26</v>
      </c>
      <c r="I1156" s="16" t="s">
        <v>30</v>
      </c>
      <c r="J1156" s="17" t="n">
        <v>28</v>
      </c>
      <c r="K1156" s="18" t="s">
        <v>653</v>
      </c>
      <c r="L1156" s="17"/>
      <c r="M1156" s="17" t="n">
        <v>10</v>
      </c>
      <c r="N1156" s="19"/>
      <c r="O1156" s="20" t="n">
        <f aca="false">L1156+(0.05*M1156)+(N1156/240)</f>
        <v>0.5</v>
      </c>
      <c r="P1156" s="21" t="n">
        <v>14</v>
      </c>
      <c r="Q1156" s="21"/>
      <c r="R1156" s="21"/>
      <c r="S1156" s="22" t="n">
        <f aca="false">P1156+(Q1156*0.05)+(R1156/240)</f>
        <v>14</v>
      </c>
      <c r="T1156" s="22" t="n">
        <f aca="false">J1156*O1156</f>
        <v>14</v>
      </c>
      <c r="U1156" s="22" t="n">
        <f aca="false">S1156-T1156</f>
        <v>0</v>
      </c>
      <c r="V1156" s="23"/>
    </row>
    <row r="1157" customFormat="false" ht="13.8" hidden="false" customHeight="false" outlineLevel="0" collapsed="false">
      <c r="A1157" s="13" t="n">
        <v>1156</v>
      </c>
      <c r="B1157" s="12" t="s">
        <v>22</v>
      </c>
      <c r="C1157" s="13" t="s">
        <v>23</v>
      </c>
      <c r="D1157" s="12" t="n">
        <v>50</v>
      </c>
      <c r="E1157" s="14" t="n">
        <v>1749</v>
      </c>
      <c r="F1157" s="14" t="s">
        <v>40</v>
      </c>
      <c r="G1157" s="15" t="s">
        <v>664</v>
      </c>
      <c r="H1157" s="15" t="s">
        <v>26</v>
      </c>
      <c r="I1157" s="16" t="s">
        <v>30</v>
      </c>
      <c r="J1157" s="17" t="n">
        <v>13.5</v>
      </c>
      <c r="K1157" s="18" t="s">
        <v>35</v>
      </c>
      <c r="L1157" s="17" t="n">
        <v>60</v>
      </c>
      <c r="M1157" s="17"/>
      <c r="N1157" s="19"/>
      <c r="O1157" s="20" t="n">
        <f aca="false">L1157+(0.05*M1157)+(N1157/240)</f>
        <v>60</v>
      </c>
      <c r="P1157" s="21" t="n">
        <v>810</v>
      </c>
      <c r="Q1157" s="21"/>
      <c r="R1157" s="21"/>
      <c r="S1157" s="22" t="n">
        <f aca="false">P1157+(Q1157*0.05)+(R1157/240)</f>
        <v>810</v>
      </c>
      <c r="T1157" s="22" t="n">
        <f aca="false">J1157*O1157</f>
        <v>810</v>
      </c>
      <c r="U1157" s="22" t="n">
        <f aca="false">S1157-T1157</f>
        <v>0</v>
      </c>
      <c r="V1157" s="23"/>
    </row>
    <row r="1158" customFormat="false" ht="13.8" hidden="false" customHeight="false" outlineLevel="0" collapsed="false">
      <c r="A1158" s="13" t="n">
        <v>1157</v>
      </c>
      <c r="B1158" s="12" t="s">
        <v>22</v>
      </c>
      <c r="C1158" s="13" t="s">
        <v>23</v>
      </c>
      <c r="D1158" s="12" t="n">
        <v>51</v>
      </c>
      <c r="E1158" s="14" t="n">
        <v>1749</v>
      </c>
      <c r="F1158" s="14" t="s">
        <v>24</v>
      </c>
      <c r="G1158" s="15" t="s">
        <v>665</v>
      </c>
      <c r="H1158" s="15" t="s">
        <v>26</v>
      </c>
      <c r="I1158" s="16" t="s">
        <v>29</v>
      </c>
      <c r="J1158" s="17" t="n">
        <v>1</v>
      </c>
      <c r="K1158" s="18" t="s">
        <v>46</v>
      </c>
      <c r="L1158" s="17" t="n">
        <v>75</v>
      </c>
      <c r="M1158" s="17"/>
      <c r="N1158" s="19"/>
      <c r="O1158" s="20" t="n">
        <f aca="false">L1158+(0.05*M1158)+(N1158/240)</f>
        <v>75</v>
      </c>
      <c r="P1158" s="21" t="n">
        <v>75</v>
      </c>
      <c r="Q1158" s="21"/>
      <c r="R1158" s="21"/>
      <c r="S1158" s="22" t="n">
        <f aca="false">P1158+(Q1158*0.05)+(R1158/240)</f>
        <v>75</v>
      </c>
      <c r="T1158" s="22" t="n">
        <f aca="false">J1158*O1158</f>
        <v>75</v>
      </c>
      <c r="U1158" s="22" t="n">
        <f aca="false">S1158-T1158</f>
        <v>0</v>
      </c>
      <c r="V1158" s="23"/>
    </row>
    <row r="1159" customFormat="false" ht="13.8" hidden="false" customHeight="false" outlineLevel="0" collapsed="false">
      <c r="A1159" s="13" t="n">
        <v>1158</v>
      </c>
      <c r="B1159" s="12" t="s">
        <v>22</v>
      </c>
      <c r="C1159" s="13" t="s">
        <v>23</v>
      </c>
      <c r="D1159" s="12" t="n">
        <v>51</v>
      </c>
      <c r="E1159" s="14" t="n">
        <v>1749</v>
      </c>
      <c r="F1159" s="14" t="s">
        <v>24</v>
      </c>
      <c r="G1159" s="15" t="s">
        <v>666</v>
      </c>
      <c r="H1159" s="15" t="s">
        <v>26</v>
      </c>
      <c r="I1159" s="16" t="s">
        <v>27</v>
      </c>
      <c r="J1159" s="17" t="n">
        <v>1</v>
      </c>
      <c r="K1159" s="18" t="s">
        <v>46</v>
      </c>
      <c r="L1159" s="17" t="n">
        <v>240</v>
      </c>
      <c r="M1159" s="17"/>
      <c r="N1159" s="19"/>
      <c r="O1159" s="20" t="n">
        <f aca="false">L1159+(0.05*M1159)+(N1159/240)</f>
        <v>240</v>
      </c>
      <c r="P1159" s="21" t="n">
        <v>240</v>
      </c>
      <c r="Q1159" s="21"/>
      <c r="R1159" s="21"/>
      <c r="S1159" s="22" t="n">
        <f aca="false">P1159+(Q1159*0.05)+(R1159/240)</f>
        <v>240</v>
      </c>
      <c r="T1159" s="22" t="n">
        <f aca="false">J1159*O1159</f>
        <v>240</v>
      </c>
      <c r="U1159" s="22" t="n">
        <f aca="false">S1159-T1159</f>
        <v>0</v>
      </c>
      <c r="V1159" s="23"/>
    </row>
    <row r="1160" customFormat="false" ht="13.8" hidden="false" customHeight="false" outlineLevel="0" collapsed="false">
      <c r="A1160" s="13" t="n">
        <v>1159</v>
      </c>
      <c r="B1160" s="12" t="s">
        <v>22</v>
      </c>
      <c r="C1160" s="13" t="s">
        <v>23</v>
      </c>
      <c r="D1160" s="12" t="n">
        <v>51</v>
      </c>
      <c r="E1160" s="14" t="n">
        <v>1749</v>
      </c>
      <c r="F1160" s="14" t="s">
        <v>24</v>
      </c>
      <c r="G1160" s="15" t="s">
        <v>667</v>
      </c>
      <c r="H1160" s="15" t="s">
        <v>26</v>
      </c>
      <c r="I1160" s="16" t="s">
        <v>29</v>
      </c>
      <c r="J1160" s="17" t="n">
        <v>3</v>
      </c>
      <c r="K1160" s="18" t="s">
        <v>176</v>
      </c>
      <c r="L1160" s="17" t="n">
        <v>30</v>
      </c>
      <c r="M1160" s="17"/>
      <c r="N1160" s="19"/>
      <c r="O1160" s="20" t="n">
        <f aca="false">L1160+(0.05*M1160)+(N1160/240)</f>
        <v>30</v>
      </c>
      <c r="P1160" s="21" t="n">
        <v>90</v>
      </c>
      <c r="Q1160" s="21"/>
      <c r="R1160" s="21"/>
      <c r="S1160" s="22" t="n">
        <f aca="false">P1160+(Q1160*0.05)+(R1160/240)</f>
        <v>90</v>
      </c>
      <c r="T1160" s="22" t="n">
        <f aca="false">J1160*O1160</f>
        <v>90</v>
      </c>
      <c r="U1160" s="22" t="n">
        <f aca="false">S1160-T1160</f>
        <v>0</v>
      </c>
      <c r="V1160" s="23"/>
    </row>
    <row r="1161" customFormat="false" ht="13.8" hidden="false" customHeight="false" outlineLevel="0" collapsed="false">
      <c r="A1161" s="13" t="n">
        <v>1160</v>
      </c>
      <c r="B1161" s="12" t="s">
        <v>22</v>
      </c>
      <c r="C1161" s="13" t="s">
        <v>23</v>
      </c>
      <c r="D1161" s="12" t="n">
        <v>51</v>
      </c>
      <c r="E1161" s="14" t="n">
        <v>1749</v>
      </c>
      <c r="F1161" s="14" t="s">
        <v>24</v>
      </c>
      <c r="G1161" s="15" t="s">
        <v>668</v>
      </c>
      <c r="H1161" s="15" t="s">
        <v>26</v>
      </c>
      <c r="I1161" s="16" t="s">
        <v>29</v>
      </c>
      <c r="J1161" s="17" t="n">
        <v>44</v>
      </c>
      <c r="K1161" s="18" t="s">
        <v>35</v>
      </c>
      <c r="L1161" s="17" t="n">
        <v>15</v>
      </c>
      <c r="M1161" s="17"/>
      <c r="N1161" s="19"/>
      <c r="O1161" s="20" t="n">
        <f aca="false">L1161+(0.05*M1161)+(N1161/240)</f>
        <v>15</v>
      </c>
      <c r="P1161" s="21" t="n">
        <v>660</v>
      </c>
      <c r="Q1161" s="21"/>
      <c r="R1161" s="21"/>
      <c r="S1161" s="22" t="n">
        <f aca="false">P1161+(Q1161*0.05)+(R1161/240)</f>
        <v>660</v>
      </c>
      <c r="T1161" s="22" t="n">
        <f aca="false">J1161*O1161</f>
        <v>660</v>
      </c>
      <c r="U1161" s="22" t="n">
        <f aca="false">S1161-T1161</f>
        <v>0</v>
      </c>
      <c r="V1161" s="23"/>
    </row>
    <row r="1162" customFormat="false" ht="13.8" hidden="false" customHeight="false" outlineLevel="0" collapsed="false">
      <c r="A1162" s="13" t="n">
        <v>1161</v>
      </c>
      <c r="B1162" s="12" t="s">
        <v>22</v>
      </c>
      <c r="C1162" s="13" t="s">
        <v>23</v>
      </c>
      <c r="D1162" s="12" t="n">
        <v>51</v>
      </c>
      <c r="E1162" s="14" t="n">
        <v>1749</v>
      </c>
      <c r="F1162" s="14" t="s">
        <v>24</v>
      </c>
      <c r="G1162" s="15" t="s">
        <v>668</v>
      </c>
      <c r="H1162" s="15" t="s">
        <v>26</v>
      </c>
      <c r="I1162" s="16" t="s">
        <v>30</v>
      </c>
      <c r="J1162" s="17" t="n">
        <v>6</v>
      </c>
      <c r="K1162" s="18" t="s">
        <v>55</v>
      </c>
      <c r="L1162" s="17" t="n">
        <v>15</v>
      </c>
      <c r="M1162" s="17"/>
      <c r="N1162" s="19"/>
      <c r="O1162" s="20" t="n">
        <f aca="false">L1162+(0.05*M1162)+(N1162/240)</f>
        <v>15</v>
      </c>
      <c r="P1162" s="21" t="n">
        <v>90</v>
      </c>
      <c r="Q1162" s="21"/>
      <c r="R1162" s="21"/>
      <c r="S1162" s="22" t="n">
        <f aca="false">P1162+(Q1162*0.05)+(R1162/240)</f>
        <v>90</v>
      </c>
      <c r="T1162" s="22" t="n">
        <f aca="false">J1162*O1162</f>
        <v>90</v>
      </c>
      <c r="U1162" s="22" t="n">
        <f aca="false">S1162-T1162</f>
        <v>0</v>
      </c>
      <c r="V1162" s="23"/>
    </row>
    <row r="1163" customFormat="false" ht="13.8" hidden="false" customHeight="false" outlineLevel="0" collapsed="false">
      <c r="A1163" s="13" t="n">
        <v>1162</v>
      </c>
      <c r="B1163" s="12" t="s">
        <v>22</v>
      </c>
      <c r="C1163" s="13" t="s">
        <v>23</v>
      </c>
      <c r="D1163" s="12" t="n">
        <v>51</v>
      </c>
      <c r="E1163" s="14" t="n">
        <v>1749</v>
      </c>
      <c r="F1163" s="14" t="s">
        <v>24</v>
      </c>
      <c r="G1163" s="15" t="s">
        <v>668</v>
      </c>
      <c r="H1163" s="15" t="s">
        <v>26</v>
      </c>
      <c r="I1163" s="16" t="s">
        <v>32</v>
      </c>
      <c r="J1163" s="17" t="n">
        <v>30</v>
      </c>
      <c r="K1163" s="18" t="s">
        <v>28</v>
      </c>
      <c r="L1163" s="17" t="n">
        <v>10</v>
      </c>
      <c r="M1163" s="17"/>
      <c r="N1163" s="19"/>
      <c r="O1163" s="20" t="n">
        <f aca="false">L1163+(0.05*M1163)+(N1163/240)</f>
        <v>10</v>
      </c>
      <c r="P1163" s="21" t="n">
        <v>300</v>
      </c>
      <c r="Q1163" s="21"/>
      <c r="R1163" s="21"/>
      <c r="S1163" s="22" t="n">
        <f aca="false">P1163+(Q1163*0.05)+(R1163/240)</f>
        <v>300</v>
      </c>
      <c r="T1163" s="22" t="n">
        <f aca="false">J1163*O1163</f>
        <v>300</v>
      </c>
      <c r="U1163" s="22" t="n">
        <f aca="false">S1163-T1163</f>
        <v>0</v>
      </c>
      <c r="V1163" s="23"/>
    </row>
    <row r="1164" customFormat="false" ht="13.8" hidden="false" customHeight="false" outlineLevel="0" collapsed="false">
      <c r="A1164" s="13" t="n">
        <v>1163</v>
      </c>
      <c r="B1164" s="12" t="s">
        <v>22</v>
      </c>
      <c r="C1164" s="13" t="s">
        <v>23</v>
      </c>
      <c r="D1164" s="12" t="n">
        <v>51</v>
      </c>
      <c r="E1164" s="14" t="n">
        <v>1749</v>
      </c>
      <c r="F1164" s="14" t="s">
        <v>24</v>
      </c>
      <c r="G1164" s="15" t="s">
        <v>669</v>
      </c>
      <c r="H1164" s="15" t="s">
        <v>26</v>
      </c>
      <c r="I1164" s="16" t="s">
        <v>29</v>
      </c>
      <c r="J1164" s="17" t="n">
        <v>12</v>
      </c>
      <c r="K1164" s="18" t="s">
        <v>35</v>
      </c>
      <c r="L1164" s="17"/>
      <c r="M1164" s="17" t="n">
        <v>15</v>
      </c>
      <c r="N1164" s="19"/>
      <c r="O1164" s="20" t="n">
        <f aca="false">L1164+(0.05*M1164)+(N1164/240)</f>
        <v>0.75</v>
      </c>
      <c r="P1164" s="21" t="n">
        <v>9</v>
      </c>
      <c r="Q1164" s="21"/>
      <c r="R1164" s="21"/>
      <c r="S1164" s="22" t="n">
        <f aca="false">P1164+(Q1164*0.05)+(R1164/240)</f>
        <v>9</v>
      </c>
      <c r="T1164" s="22" t="n">
        <f aca="false">J1164*O1164</f>
        <v>9</v>
      </c>
      <c r="U1164" s="22" t="n">
        <f aca="false">S1164-T1164</f>
        <v>0</v>
      </c>
      <c r="V1164" s="23"/>
    </row>
    <row r="1165" customFormat="false" ht="13.8" hidden="false" customHeight="false" outlineLevel="0" collapsed="false">
      <c r="A1165" s="13" t="n">
        <v>1164</v>
      </c>
      <c r="B1165" s="12" t="s">
        <v>22</v>
      </c>
      <c r="C1165" s="13" t="s">
        <v>23</v>
      </c>
      <c r="D1165" s="12" t="n">
        <v>51</v>
      </c>
      <c r="E1165" s="14" t="n">
        <v>1749</v>
      </c>
      <c r="F1165" s="14" t="s">
        <v>40</v>
      </c>
      <c r="G1165" s="15" t="s">
        <v>670</v>
      </c>
      <c r="H1165" s="15" t="s">
        <v>26</v>
      </c>
      <c r="I1165" s="16" t="s">
        <v>29</v>
      </c>
      <c r="J1165" s="17" t="n">
        <v>35.5</v>
      </c>
      <c r="K1165" s="18" t="s">
        <v>44</v>
      </c>
      <c r="L1165" s="17" t="n">
        <v>50</v>
      </c>
      <c r="M1165" s="17"/>
      <c r="N1165" s="19"/>
      <c r="O1165" s="20" t="n">
        <f aca="false">L1165+(0.05*M1165)+(N1165/240)</f>
        <v>50</v>
      </c>
      <c r="P1165" s="21" t="n">
        <v>1775</v>
      </c>
      <c r="Q1165" s="21"/>
      <c r="R1165" s="21"/>
      <c r="S1165" s="22" t="n">
        <f aca="false">P1165+(Q1165*0.05)+(R1165/240)</f>
        <v>1775</v>
      </c>
      <c r="T1165" s="22" t="n">
        <f aca="false">J1165*O1165</f>
        <v>1775</v>
      </c>
      <c r="U1165" s="22" t="n">
        <f aca="false">S1165-T1165</f>
        <v>0</v>
      </c>
      <c r="V1165" s="23"/>
    </row>
    <row r="1166" customFormat="false" ht="13.8" hidden="false" customHeight="false" outlineLevel="0" collapsed="false">
      <c r="A1166" s="13" t="n">
        <v>1165</v>
      </c>
      <c r="B1166" s="12" t="s">
        <v>22</v>
      </c>
      <c r="C1166" s="13" t="s">
        <v>23</v>
      </c>
      <c r="D1166" s="12" t="n">
        <v>51</v>
      </c>
      <c r="E1166" s="14" t="n">
        <v>1749</v>
      </c>
      <c r="F1166" s="14" t="s">
        <v>40</v>
      </c>
      <c r="G1166" s="15" t="s">
        <v>670</v>
      </c>
      <c r="H1166" s="15" t="s">
        <v>26</v>
      </c>
      <c r="I1166" s="16" t="s">
        <v>29</v>
      </c>
      <c r="J1166" s="17" t="n">
        <v>0.25</v>
      </c>
      <c r="K1166" s="18" t="s">
        <v>671</v>
      </c>
      <c r="L1166" s="17"/>
      <c r="M1166" s="17"/>
      <c r="N1166" s="19"/>
      <c r="O1166" s="20" t="n">
        <f aca="false">L1166+(0.05*M1166)+(N1166/240)</f>
        <v>0</v>
      </c>
      <c r="P1166" s="21" t="n">
        <v>10</v>
      </c>
      <c r="Q1166" s="21"/>
      <c r="R1166" s="21"/>
      <c r="S1166" s="22" t="n">
        <f aca="false">P1166+(Q1166*0.05)+(R1166/240)</f>
        <v>10</v>
      </c>
      <c r="T1166" s="22" t="n">
        <v>10</v>
      </c>
      <c r="U1166" s="22" t="n">
        <f aca="false">S1166-T1166</f>
        <v>0</v>
      </c>
      <c r="V1166" s="23"/>
    </row>
    <row r="1167" customFormat="false" ht="13.8" hidden="false" customHeight="false" outlineLevel="0" collapsed="false">
      <c r="A1167" s="13" t="n">
        <v>1166</v>
      </c>
      <c r="B1167" s="12" t="s">
        <v>22</v>
      </c>
      <c r="C1167" s="13" t="s">
        <v>23</v>
      </c>
      <c r="D1167" s="12" t="n">
        <v>51</v>
      </c>
      <c r="E1167" s="14" t="n">
        <v>1749</v>
      </c>
      <c r="F1167" s="14" t="s">
        <v>40</v>
      </c>
      <c r="G1167" s="15" t="s">
        <v>670</v>
      </c>
      <c r="H1167" s="15" t="s">
        <v>26</v>
      </c>
      <c r="I1167" s="16" t="s">
        <v>29</v>
      </c>
      <c r="J1167" s="17" t="n">
        <v>30</v>
      </c>
      <c r="K1167" s="18" t="s">
        <v>653</v>
      </c>
      <c r="L1167" s="17"/>
      <c r="M1167" s="17" t="n">
        <v>8</v>
      </c>
      <c r="N1167" s="19"/>
      <c r="O1167" s="20" t="n">
        <f aca="false">L1167+(0.05*M1167)+(N1167/240)</f>
        <v>0.4</v>
      </c>
      <c r="P1167" s="21" t="n">
        <v>12</v>
      </c>
      <c r="Q1167" s="21"/>
      <c r="R1167" s="21"/>
      <c r="S1167" s="22" t="n">
        <f aca="false">P1167+(Q1167*0.05)+(R1167/240)</f>
        <v>12</v>
      </c>
      <c r="T1167" s="22" t="n">
        <f aca="false">J1167*O1167</f>
        <v>12</v>
      </c>
      <c r="U1167" s="22" t="n">
        <f aca="false">S1167-T1167</f>
        <v>0</v>
      </c>
      <c r="V1167" s="23"/>
    </row>
    <row r="1168" customFormat="false" ht="13.8" hidden="false" customHeight="false" outlineLevel="0" collapsed="false">
      <c r="A1168" s="13" t="n">
        <v>1167</v>
      </c>
      <c r="B1168" s="12" t="s">
        <v>22</v>
      </c>
      <c r="C1168" s="13" t="s">
        <v>23</v>
      </c>
      <c r="D1168" s="12" t="n">
        <v>51</v>
      </c>
      <c r="E1168" s="14" t="n">
        <v>1749</v>
      </c>
      <c r="F1168" s="14" t="s">
        <v>40</v>
      </c>
      <c r="G1168" s="15" t="s">
        <v>672</v>
      </c>
      <c r="H1168" s="15" t="s">
        <v>26</v>
      </c>
      <c r="I1168" s="16" t="s">
        <v>32</v>
      </c>
      <c r="J1168" s="17" t="n">
        <v>71.5</v>
      </c>
      <c r="K1168" s="18" t="s">
        <v>44</v>
      </c>
      <c r="L1168" s="17" t="n">
        <v>50</v>
      </c>
      <c r="M1168" s="17"/>
      <c r="N1168" s="19"/>
      <c r="O1168" s="20" t="n">
        <f aca="false">L1168+(0.05*M1168)+(N1168/240)</f>
        <v>50</v>
      </c>
      <c r="P1168" s="21" t="n">
        <v>3575</v>
      </c>
      <c r="Q1168" s="21"/>
      <c r="R1168" s="21"/>
      <c r="S1168" s="22" t="n">
        <f aca="false">P1168+(Q1168*0.05)+(R1168/240)</f>
        <v>3575</v>
      </c>
      <c r="T1168" s="22" t="n">
        <f aca="false">J1168*O1168</f>
        <v>3575</v>
      </c>
      <c r="U1168" s="22" t="n">
        <f aca="false">S1168-T1168</f>
        <v>0</v>
      </c>
      <c r="V1168" s="23"/>
    </row>
    <row r="1169" customFormat="false" ht="13.8" hidden="false" customHeight="false" outlineLevel="0" collapsed="false">
      <c r="A1169" s="13" t="n">
        <v>1168</v>
      </c>
      <c r="B1169" s="12" t="s">
        <v>22</v>
      </c>
      <c r="C1169" s="13" t="s">
        <v>23</v>
      </c>
      <c r="D1169" s="12" t="n">
        <v>51</v>
      </c>
      <c r="E1169" s="14" t="n">
        <v>1749</v>
      </c>
      <c r="F1169" s="14" t="s">
        <v>40</v>
      </c>
      <c r="G1169" s="15" t="s">
        <v>673</v>
      </c>
      <c r="H1169" s="15" t="s">
        <v>26</v>
      </c>
      <c r="I1169" s="16" t="s">
        <v>50</v>
      </c>
      <c r="J1169" s="17" t="n">
        <v>1</v>
      </c>
      <c r="K1169" s="18" t="s">
        <v>46</v>
      </c>
      <c r="L1169" s="17" t="n">
        <v>4958</v>
      </c>
      <c r="M1169" s="17" t="n">
        <v>15</v>
      </c>
      <c r="N1169" s="19"/>
      <c r="O1169" s="20" t="n">
        <f aca="false">L1169+(0.05*M1169)+(N1169/240)</f>
        <v>4958.75</v>
      </c>
      <c r="P1169" s="21" t="n">
        <v>4958</v>
      </c>
      <c r="Q1169" s="21" t="n">
        <v>15</v>
      </c>
      <c r="R1169" s="21"/>
      <c r="S1169" s="22" t="n">
        <f aca="false">P1169+(Q1169*0.05)+(R1169/240)</f>
        <v>4958.75</v>
      </c>
      <c r="T1169" s="22" t="n">
        <f aca="false">J1169*O1169</f>
        <v>4958.75</v>
      </c>
      <c r="U1169" s="22" t="n">
        <f aca="false">S1169-T1169</f>
        <v>0</v>
      </c>
      <c r="V1169" s="23"/>
    </row>
    <row r="1170" customFormat="false" ht="13.8" hidden="false" customHeight="false" outlineLevel="0" collapsed="false">
      <c r="A1170" s="13" t="n">
        <v>1169</v>
      </c>
      <c r="B1170" s="12" t="s">
        <v>22</v>
      </c>
      <c r="C1170" s="13" t="s">
        <v>23</v>
      </c>
      <c r="D1170" s="12" t="n">
        <v>51</v>
      </c>
      <c r="E1170" s="14" t="n">
        <v>1749</v>
      </c>
      <c r="F1170" s="14" t="s">
        <v>40</v>
      </c>
      <c r="G1170" s="15" t="s">
        <v>674</v>
      </c>
      <c r="H1170" s="15" t="s">
        <v>26</v>
      </c>
      <c r="I1170" s="16" t="s">
        <v>50</v>
      </c>
      <c r="J1170" s="17" t="n">
        <v>1</v>
      </c>
      <c r="K1170" s="18" t="s">
        <v>46</v>
      </c>
      <c r="L1170" s="17" t="n">
        <v>3087</v>
      </c>
      <c r="M1170" s="17" t="n">
        <v>10</v>
      </c>
      <c r="N1170" s="19"/>
      <c r="O1170" s="20" t="n">
        <f aca="false">L1170+(0.05*M1170)+(N1170/240)</f>
        <v>3087.5</v>
      </c>
      <c r="P1170" s="21" t="n">
        <v>3087</v>
      </c>
      <c r="Q1170" s="21" t="n">
        <v>10</v>
      </c>
      <c r="R1170" s="21"/>
      <c r="S1170" s="22" t="n">
        <f aca="false">P1170+(Q1170*0.05)+(R1170/240)</f>
        <v>3087.5</v>
      </c>
      <c r="T1170" s="22" t="n">
        <f aca="false">J1170*O1170</f>
        <v>3087.5</v>
      </c>
      <c r="U1170" s="22" t="n">
        <f aca="false">S1170-T1170</f>
        <v>0</v>
      </c>
      <c r="V1170" s="23"/>
    </row>
    <row r="1171" customFormat="false" ht="13.8" hidden="false" customHeight="false" outlineLevel="0" collapsed="false">
      <c r="A1171" s="13" t="n">
        <v>1170</v>
      </c>
      <c r="B1171" s="12" t="s">
        <v>22</v>
      </c>
      <c r="C1171" s="13" t="s">
        <v>23</v>
      </c>
      <c r="D1171" s="12" t="n">
        <v>51</v>
      </c>
      <c r="E1171" s="14" t="n">
        <v>1749</v>
      </c>
      <c r="F1171" s="14" t="s">
        <v>40</v>
      </c>
      <c r="G1171" s="15" t="s">
        <v>675</v>
      </c>
      <c r="H1171" s="15" t="s">
        <v>26</v>
      </c>
      <c r="I1171" s="16" t="s">
        <v>27</v>
      </c>
      <c r="J1171" s="17" t="n">
        <v>2</v>
      </c>
      <c r="K1171" s="18" t="s">
        <v>268</v>
      </c>
      <c r="L1171" s="17" t="n">
        <v>46</v>
      </c>
      <c r="M1171" s="17"/>
      <c r="N1171" s="19"/>
      <c r="O1171" s="20" t="n">
        <f aca="false">L1171+(0.05*M1171)+(N1171/240)</f>
        <v>46</v>
      </c>
      <c r="P1171" s="21" t="n">
        <v>92</v>
      </c>
      <c r="Q1171" s="21"/>
      <c r="R1171" s="21"/>
      <c r="S1171" s="22" t="n">
        <f aca="false">P1171+(Q1171*0.05)+(R1171/240)</f>
        <v>92</v>
      </c>
      <c r="T1171" s="22" t="n">
        <f aca="false">J1171*O1171</f>
        <v>92</v>
      </c>
      <c r="U1171" s="22" t="n">
        <f aca="false">S1171-T1171</f>
        <v>0</v>
      </c>
      <c r="V1171" s="23"/>
    </row>
    <row r="1172" customFormat="false" ht="13.8" hidden="false" customHeight="false" outlineLevel="0" collapsed="false">
      <c r="A1172" s="13" t="n">
        <v>1171</v>
      </c>
      <c r="B1172" s="12" t="s">
        <v>22</v>
      </c>
      <c r="C1172" s="13" t="s">
        <v>23</v>
      </c>
      <c r="D1172" s="12" t="n">
        <v>51</v>
      </c>
      <c r="E1172" s="14" t="n">
        <v>1749</v>
      </c>
      <c r="F1172" s="14" t="s">
        <v>40</v>
      </c>
      <c r="G1172" s="15" t="s">
        <v>675</v>
      </c>
      <c r="H1172" s="15" t="s">
        <v>26</v>
      </c>
      <c r="I1172" s="16" t="s">
        <v>29</v>
      </c>
      <c r="J1172" s="17" t="n">
        <v>14</v>
      </c>
      <c r="K1172" s="18" t="s">
        <v>268</v>
      </c>
      <c r="L1172" s="17" t="n">
        <v>30</v>
      </c>
      <c r="M1172" s="17"/>
      <c r="N1172" s="19"/>
      <c r="O1172" s="20" t="n">
        <f aca="false">L1172+(0.05*M1172)+(N1172/240)</f>
        <v>30</v>
      </c>
      <c r="P1172" s="21" t="n">
        <v>420</v>
      </c>
      <c r="Q1172" s="21"/>
      <c r="R1172" s="21"/>
      <c r="S1172" s="22" t="n">
        <f aca="false">P1172+(Q1172*0.05)+(R1172/240)</f>
        <v>420</v>
      </c>
      <c r="T1172" s="22" t="n">
        <f aca="false">J1172*O1172</f>
        <v>420</v>
      </c>
      <c r="U1172" s="22" t="n">
        <f aca="false">S1172-T1172</f>
        <v>0</v>
      </c>
      <c r="V1172" s="23"/>
    </row>
    <row r="1173" customFormat="false" ht="13.8" hidden="false" customHeight="false" outlineLevel="0" collapsed="false">
      <c r="A1173" s="13" t="n">
        <v>1172</v>
      </c>
      <c r="B1173" s="12" t="s">
        <v>22</v>
      </c>
      <c r="C1173" s="13" t="s">
        <v>23</v>
      </c>
      <c r="D1173" s="12" t="n">
        <v>51</v>
      </c>
      <c r="E1173" s="14" t="n">
        <v>1749</v>
      </c>
      <c r="F1173" s="14" t="s">
        <v>40</v>
      </c>
      <c r="G1173" s="15" t="s">
        <v>675</v>
      </c>
      <c r="H1173" s="15" t="s">
        <v>26</v>
      </c>
      <c r="I1173" s="16" t="s">
        <v>32</v>
      </c>
      <c r="J1173" s="17" t="n">
        <v>2</v>
      </c>
      <c r="K1173" s="18" t="s">
        <v>268</v>
      </c>
      <c r="L1173" s="17" t="n">
        <v>30</v>
      </c>
      <c r="M1173" s="17"/>
      <c r="N1173" s="19"/>
      <c r="O1173" s="20" t="n">
        <f aca="false">L1173+(0.05*M1173)+(N1173/240)</f>
        <v>30</v>
      </c>
      <c r="P1173" s="21" t="n">
        <v>60</v>
      </c>
      <c r="Q1173" s="21"/>
      <c r="R1173" s="21"/>
      <c r="S1173" s="22" t="n">
        <f aca="false">P1173+(Q1173*0.05)+(R1173/240)</f>
        <v>60</v>
      </c>
      <c r="T1173" s="22" t="n">
        <f aca="false">J1173*O1173</f>
        <v>60</v>
      </c>
      <c r="U1173" s="22" t="n">
        <f aca="false">S1173-T1173</f>
        <v>0</v>
      </c>
      <c r="V1173" s="23"/>
    </row>
    <row r="1174" customFormat="false" ht="14.2" hidden="false" customHeight="false" outlineLevel="0" collapsed="false">
      <c r="A1174" s="13" t="n">
        <v>1173</v>
      </c>
      <c r="B1174" s="12" t="s">
        <v>22</v>
      </c>
      <c r="C1174" s="13" t="s">
        <v>23</v>
      </c>
      <c r="D1174" s="12" t="n">
        <v>51</v>
      </c>
      <c r="E1174" s="14" t="n">
        <v>1749</v>
      </c>
      <c r="F1174" s="14" t="s">
        <v>40</v>
      </c>
      <c r="G1174" s="15" t="s">
        <v>669</v>
      </c>
      <c r="H1174" s="15" t="s">
        <v>26</v>
      </c>
      <c r="I1174" s="16" t="s">
        <v>29</v>
      </c>
      <c r="J1174" s="17" t="n">
        <v>5572</v>
      </c>
      <c r="K1174" s="18" t="s">
        <v>35</v>
      </c>
      <c r="L1174" s="17"/>
      <c r="M1174" s="17" t="n">
        <v>15</v>
      </c>
      <c r="N1174" s="19"/>
      <c r="O1174" s="20" t="n">
        <f aca="false">L1174+(0.05*M1174)+(N1174/240)</f>
        <v>0.75</v>
      </c>
      <c r="P1174" s="21" t="n">
        <v>3679</v>
      </c>
      <c r="Q1174" s="21"/>
      <c r="R1174" s="21"/>
      <c r="S1174" s="22" t="n">
        <f aca="false">P1174+(Q1174*0.05)+(R1174/240)</f>
        <v>3679</v>
      </c>
      <c r="T1174" s="22" t="n">
        <f aca="false">J1174*O1174</f>
        <v>4179</v>
      </c>
      <c r="U1174" s="22" t="n">
        <f aca="false">S1174-T1174</f>
        <v>-500</v>
      </c>
      <c r="V1174" s="23" t="s">
        <v>31</v>
      </c>
    </row>
    <row r="1175" customFormat="false" ht="13.8" hidden="false" customHeight="false" outlineLevel="0" collapsed="false">
      <c r="A1175" s="13" t="n">
        <v>1174</v>
      </c>
      <c r="B1175" s="12" t="s">
        <v>22</v>
      </c>
      <c r="C1175" s="13" t="s">
        <v>23</v>
      </c>
      <c r="D1175" s="12" t="n">
        <v>51</v>
      </c>
      <c r="E1175" s="14" t="n">
        <v>1749</v>
      </c>
      <c r="F1175" s="14" t="s">
        <v>40</v>
      </c>
      <c r="G1175" s="15" t="s">
        <v>669</v>
      </c>
      <c r="H1175" s="15" t="s">
        <v>26</v>
      </c>
      <c r="I1175" s="16" t="s">
        <v>30</v>
      </c>
      <c r="J1175" s="17" t="n">
        <v>190</v>
      </c>
      <c r="K1175" s="18" t="s">
        <v>35</v>
      </c>
      <c r="L1175" s="17"/>
      <c r="M1175" s="17" t="n">
        <v>30</v>
      </c>
      <c r="N1175" s="19"/>
      <c r="O1175" s="20" t="n">
        <f aca="false">L1175+(0.05*M1175)+(N1175/240)</f>
        <v>1.5</v>
      </c>
      <c r="P1175" s="21" t="n">
        <v>285</v>
      </c>
      <c r="Q1175" s="21"/>
      <c r="R1175" s="21"/>
      <c r="S1175" s="22" t="n">
        <f aca="false">P1175+(Q1175*0.05)+(R1175/240)</f>
        <v>285</v>
      </c>
      <c r="T1175" s="22" t="n">
        <f aca="false">J1175*O1175</f>
        <v>285</v>
      </c>
      <c r="U1175" s="22" t="n">
        <f aca="false">S1175-T1175</f>
        <v>0</v>
      </c>
      <c r="V1175" s="23"/>
    </row>
    <row r="1176" customFormat="false" ht="13.8" hidden="false" customHeight="false" outlineLevel="0" collapsed="false">
      <c r="A1176" s="13" t="n">
        <v>1175</v>
      </c>
      <c r="B1176" s="12" t="s">
        <v>22</v>
      </c>
      <c r="C1176" s="26" t="s">
        <v>676</v>
      </c>
      <c r="D1176" s="12" t="n">
        <v>2</v>
      </c>
      <c r="E1176" s="14" t="n">
        <v>1749</v>
      </c>
      <c r="F1176" s="14" t="s">
        <v>24</v>
      </c>
      <c r="G1176" s="15" t="s">
        <v>25</v>
      </c>
      <c r="H1176" s="15" t="s">
        <v>677</v>
      </c>
      <c r="I1176" s="16" t="s">
        <v>68</v>
      </c>
      <c r="J1176" s="17" t="n">
        <v>1152</v>
      </c>
      <c r="K1176" s="27" t="s">
        <v>28</v>
      </c>
      <c r="L1176" s="17"/>
      <c r="M1176" s="17" t="n">
        <v>6</v>
      </c>
      <c r="N1176" s="19"/>
      <c r="O1176" s="28" t="n">
        <f aca="false">L1176+(0.05*M1176)+(N1176/240)</f>
        <v>0.3</v>
      </c>
      <c r="P1176" s="29" t="n">
        <v>345</v>
      </c>
      <c r="Q1176" s="29" t="n">
        <v>12</v>
      </c>
      <c r="R1176" s="29"/>
      <c r="S1176" s="22" t="n">
        <f aca="false">P1176+(0.05*Q1176)+(R1176/240)</f>
        <v>345.6</v>
      </c>
      <c r="T1176" s="22" t="n">
        <f aca="false">J1176*O1176</f>
        <v>345.6</v>
      </c>
      <c r="U1176" s="22" t="n">
        <f aca="false">S1176-T1176</f>
        <v>0</v>
      </c>
      <c r="V1176" s="23"/>
    </row>
    <row r="1177" customFormat="false" ht="13.8" hidden="false" customHeight="false" outlineLevel="0" collapsed="false">
      <c r="A1177" s="13" t="n">
        <v>1176</v>
      </c>
      <c r="B1177" s="12" t="s">
        <v>22</v>
      </c>
      <c r="C1177" s="26" t="str">
        <f aca="false">$C$1176</f>
        <v>BNF N. Acq. 20541</v>
      </c>
      <c r="D1177" s="12" t="n">
        <v>2</v>
      </c>
      <c r="E1177" s="14" t="n">
        <v>1749</v>
      </c>
      <c r="F1177" s="14" t="s">
        <v>24</v>
      </c>
      <c r="G1177" s="15" t="s">
        <v>25</v>
      </c>
      <c r="H1177" s="15" t="s">
        <v>677</v>
      </c>
      <c r="I1177" s="16" t="s">
        <v>678</v>
      </c>
      <c r="J1177" s="17" t="n">
        <v>21080</v>
      </c>
      <c r="K1177" s="27" t="s">
        <v>28</v>
      </c>
      <c r="L1177" s="17"/>
      <c r="M1177" s="17" t="n">
        <v>6</v>
      </c>
      <c r="N1177" s="19"/>
      <c r="O1177" s="28" t="n">
        <f aca="false">L1177+(0.05*M1177)+(N1177/240)</f>
        <v>0.3</v>
      </c>
      <c r="P1177" s="29" t="n">
        <v>6324</v>
      </c>
      <c r="Q1177" s="29"/>
      <c r="R1177" s="29"/>
      <c r="S1177" s="22" t="n">
        <f aca="false">P1177+(0.05*Q1177)+(R1177/240)</f>
        <v>6324</v>
      </c>
      <c r="T1177" s="22" t="n">
        <f aca="false">J1177*O1177</f>
        <v>6324</v>
      </c>
      <c r="U1177" s="22" t="n">
        <f aca="false">S1177-T1177</f>
        <v>0</v>
      </c>
      <c r="V1177" s="23"/>
    </row>
    <row r="1178" customFormat="false" ht="13.8" hidden="false" customHeight="false" outlineLevel="0" collapsed="false">
      <c r="A1178" s="13" t="n">
        <v>1177</v>
      </c>
      <c r="B1178" s="12" t="s">
        <v>22</v>
      </c>
      <c r="C1178" s="26" t="str">
        <f aca="false">$C$1176</f>
        <v>BNF N. Acq. 20541</v>
      </c>
      <c r="D1178" s="12" t="n">
        <v>2</v>
      </c>
      <c r="E1178" s="14" t="n">
        <v>1749</v>
      </c>
      <c r="F1178" s="14" t="s">
        <v>24</v>
      </c>
      <c r="G1178" s="15" t="s">
        <v>25</v>
      </c>
      <c r="H1178" s="15" t="s">
        <v>677</v>
      </c>
      <c r="I1178" s="16" t="s">
        <v>679</v>
      </c>
      <c r="J1178" s="17" t="n">
        <v>37024</v>
      </c>
      <c r="K1178" s="27" t="s">
        <v>28</v>
      </c>
      <c r="L1178" s="17"/>
      <c r="M1178" s="17" t="n">
        <v>5</v>
      </c>
      <c r="N1178" s="19"/>
      <c r="O1178" s="28" t="n">
        <f aca="false">L1178+(0.05*M1178)+(N1178/240)</f>
        <v>0.25</v>
      </c>
      <c r="P1178" s="29" t="n">
        <v>9256</v>
      </c>
      <c r="Q1178" s="29"/>
      <c r="R1178" s="29"/>
      <c r="S1178" s="22" t="n">
        <f aca="false">P1178+(Q1178*0.05)+(R1178/240)</f>
        <v>9256</v>
      </c>
      <c r="T1178" s="22" t="n">
        <f aca="false">J1178*O1178</f>
        <v>9256</v>
      </c>
      <c r="U1178" s="22" t="n">
        <f aca="false">S1178-T1178</f>
        <v>0</v>
      </c>
      <c r="V1178" s="23"/>
    </row>
    <row r="1179" customFormat="false" ht="13.8" hidden="false" customHeight="false" outlineLevel="0" collapsed="false">
      <c r="A1179" s="13" t="n">
        <v>1178</v>
      </c>
      <c r="B1179" s="12" t="s">
        <v>22</v>
      </c>
      <c r="C1179" s="26" t="str">
        <f aca="false">$C$1176</f>
        <v>BNF N. Acq. 20541</v>
      </c>
      <c r="D1179" s="12" t="n">
        <v>2</v>
      </c>
      <c r="E1179" s="14" t="n">
        <v>1749</v>
      </c>
      <c r="F1179" s="14" t="s">
        <v>24</v>
      </c>
      <c r="G1179" s="15" t="s">
        <v>25</v>
      </c>
      <c r="H1179" s="15" t="s">
        <v>677</v>
      </c>
      <c r="I1179" s="16" t="s">
        <v>186</v>
      </c>
      <c r="J1179" s="17" t="n">
        <v>2025</v>
      </c>
      <c r="K1179" s="27" t="s">
        <v>28</v>
      </c>
      <c r="L1179" s="17"/>
      <c r="M1179" s="17" t="n">
        <v>6</v>
      </c>
      <c r="N1179" s="19"/>
      <c r="O1179" s="28" t="n">
        <f aca="false">L1179+(0.05*M1179)+(N1179/240)</f>
        <v>0.3</v>
      </c>
      <c r="P1179" s="29" t="n">
        <v>607</v>
      </c>
      <c r="Q1179" s="29" t="n">
        <v>10</v>
      </c>
      <c r="R1179" s="29"/>
      <c r="S1179" s="22" t="n">
        <f aca="false">P1179+(Q1179*0.05)+(R1179/240)</f>
        <v>607.5</v>
      </c>
      <c r="T1179" s="22" t="n">
        <f aca="false">J1179*O1179</f>
        <v>607.5</v>
      </c>
      <c r="U1179" s="22" t="n">
        <f aca="false">S1179-T1179</f>
        <v>0</v>
      </c>
      <c r="V1179" s="23"/>
    </row>
    <row r="1180" customFormat="false" ht="13.8" hidden="false" customHeight="false" outlineLevel="0" collapsed="false">
      <c r="A1180" s="13" t="n">
        <v>1179</v>
      </c>
      <c r="B1180" s="12" t="s">
        <v>22</v>
      </c>
      <c r="C1180" s="26" t="str">
        <f aca="false">$C$1176</f>
        <v>BNF N. Acq. 20541</v>
      </c>
      <c r="D1180" s="12" t="n">
        <v>2</v>
      </c>
      <c r="E1180" s="14" t="n">
        <v>1749</v>
      </c>
      <c r="F1180" s="14" t="s">
        <v>24</v>
      </c>
      <c r="G1180" s="15" t="s">
        <v>38</v>
      </c>
      <c r="H1180" s="15" t="s">
        <v>677</v>
      </c>
      <c r="I1180" s="16" t="s">
        <v>678</v>
      </c>
      <c r="J1180" s="17" t="n">
        <v>1675</v>
      </c>
      <c r="K1180" s="27" t="s">
        <v>28</v>
      </c>
      <c r="L1180" s="17"/>
      <c r="M1180" s="17" t="n">
        <v>4</v>
      </c>
      <c r="N1180" s="19"/>
      <c r="O1180" s="28" t="n">
        <f aca="false">L1180+(0.05*M1180)+(N1180/240)</f>
        <v>0.2</v>
      </c>
      <c r="P1180" s="29" t="n">
        <v>335</v>
      </c>
      <c r="Q1180" s="29"/>
      <c r="R1180" s="29"/>
      <c r="S1180" s="22" t="n">
        <f aca="false">P1180+(Q1180*0.05)+(R1180/240)</f>
        <v>335</v>
      </c>
      <c r="T1180" s="22" t="n">
        <f aca="false">J1180*O1180</f>
        <v>335</v>
      </c>
      <c r="U1180" s="22" t="n">
        <f aca="false">S1180-T1180</f>
        <v>0</v>
      </c>
      <c r="V1180" s="23"/>
    </row>
    <row r="1181" customFormat="false" ht="13.8" hidden="false" customHeight="false" outlineLevel="0" collapsed="false">
      <c r="A1181" s="13" t="n">
        <v>1180</v>
      </c>
      <c r="B1181" s="12" t="s">
        <v>22</v>
      </c>
      <c r="C1181" s="26" t="str">
        <f aca="false">$C$1176</f>
        <v>BNF N. Acq. 20541</v>
      </c>
      <c r="D1181" s="12" t="n">
        <v>2</v>
      </c>
      <c r="E1181" s="14" t="n">
        <v>1749</v>
      </c>
      <c r="F1181" s="14" t="s">
        <v>24</v>
      </c>
      <c r="G1181" s="15" t="s">
        <v>38</v>
      </c>
      <c r="H1181" s="15" t="s">
        <v>677</v>
      </c>
      <c r="I1181" s="16" t="s">
        <v>186</v>
      </c>
      <c r="J1181" s="17" t="n">
        <v>35525</v>
      </c>
      <c r="K1181" s="27" t="s">
        <v>28</v>
      </c>
      <c r="L1181" s="17"/>
      <c r="M1181" s="17" t="n">
        <v>4</v>
      </c>
      <c r="N1181" s="19"/>
      <c r="O1181" s="28" t="n">
        <f aca="false">L1181+(0.05*M1181)+(N1181/240)</f>
        <v>0.2</v>
      </c>
      <c r="P1181" s="29" t="n">
        <v>7105</v>
      </c>
      <c r="Q1181" s="29"/>
      <c r="R1181" s="29"/>
      <c r="S1181" s="22" t="n">
        <f aca="false">P1181+(Q1181*0.05)+(R1181/240)</f>
        <v>7105</v>
      </c>
      <c r="T1181" s="22" t="n">
        <f aca="false">J1181*O1181</f>
        <v>7105</v>
      </c>
      <c r="U1181" s="22" t="n">
        <f aca="false">S1181-T1181</f>
        <v>0</v>
      </c>
      <c r="V1181" s="23"/>
    </row>
    <row r="1182" customFormat="false" ht="13.8" hidden="false" customHeight="false" outlineLevel="0" collapsed="false">
      <c r="A1182" s="13" t="n">
        <v>1181</v>
      </c>
      <c r="B1182" s="12" t="s">
        <v>22</v>
      </c>
      <c r="C1182" s="26" t="str">
        <f aca="false">$C$1176</f>
        <v>BNF N. Acq. 20541</v>
      </c>
      <c r="D1182" s="12" t="n">
        <v>2</v>
      </c>
      <c r="E1182" s="14" t="n">
        <v>1749</v>
      </c>
      <c r="F1182" s="14" t="s">
        <v>24</v>
      </c>
      <c r="G1182" s="15" t="s">
        <v>680</v>
      </c>
      <c r="H1182" s="15" t="s">
        <v>677</v>
      </c>
      <c r="I1182" s="16" t="s">
        <v>68</v>
      </c>
      <c r="J1182" s="17" t="n">
        <v>1600</v>
      </c>
      <c r="K1182" s="27" t="s">
        <v>28</v>
      </c>
      <c r="L1182" s="17"/>
      <c r="M1182" s="17" t="n">
        <v>6</v>
      </c>
      <c r="N1182" s="19"/>
      <c r="O1182" s="28" t="n">
        <f aca="false">L1182+(0.05*M1182)+(N1182/240)</f>
        <v>0.3</v>
      </c>
      <c r="P1182" s="29" t="n">
        <v>480</v>
      </c>
      <c r="Q1182" s="29"/>
      <c r="R1182" s="29"/>
      <c r="S1182" s="22" t="n">
        <f aca="false">P1182+(Q1182*0.05)+(R1182/240)</f>
        <v>480</v>
      </c>
      <c r="T1182" s="22" t="n">
        <f aca="false">J1182*O1182</f>
        <v>480</v>
      </c>
      <c r="U1182" s="22" t="n">
        <f aca="false">S1182-T1182</f>
        <v>0</v>
      </c>
      <c r="V1182" s="23"/>
    </row>
    <row r="1183" customFormat="false" ht="13.8" hidden="false" customHeight="false" outlineLevel="0" collapsed="false">
      <c r="A1183" s="13" t="n">
        <v>1182</v>
      </c>
      <c r="B1183" s="12" t="s">
        <v>22</v>
      </c>
      <c r="C1183" s="26" t="str">
        <f aca="false">$C$1176</f>
        <v>BNF N. Acq. 20541</v>
      </c>
      <c r="D1183" s="12" t="n">
        <v>2</v>
      </c>
      <c r="E1183" s="14" t="n">
        <v>1749</v>
      </c>
      <c r="F1183" s="14" t="s">
        <v>24</v>
      </c>
      <c r="G1183" s="15" t="s">
        <v>681</v>
      </c>
      <c r="H1183" s="15" t="s">
        <v>677</v>
      </c>
      <c r="I1183" s="16" t="s">
        <v>382</v>
      </c>
      <c r="J1183" s="17" t="n">
        <v>330</v>
      </c>
      <c r="K1183" s="27" t="s">
        <v>35</v>
      </c>
      <c r="L1183" s="17"/>
      <c r="M1183" s="17" t="n">
        <v>5</v>
      </c>
      <c r="N1183" s="19"/>
      <c r="O1183" s="28" t="n">
        <f aca="false">L1183+(0.05*M1183)+(N1183/240)</f>
        <v>0.25</v>
      </c>
      <c r="P1183" s="29" t="n">
        <v>82</v>
      </c>
      <c r="Q1183" s="29" t="n">
        <v>10</v>
      </c>
      <c r="R1183" s="29"/>
      <c r="S1183" s="22" t="n">
        <f aca="false">P1183+(Q1183*0.05)+(R1183/240)</f>
        <v>82.5</v>
      </c>
      <c r="T1183" s="22" t="n">
        <f aca="false">J1183*O1183</f>
        <v>82.5</v>
      </c>
      <c r="U1183" s="22" t="n">
        <f aca="false">S1183-T1183</f>
        <v>0</v>
      </c>
      <c r="V1183" s="23"/>
    </row>
    <row r="1184" customFormat="false" ht="13.8" hidden="false" customHeight="false" outlineLevel="0" collapsed="false">
      <c r="A1184" s="13" t="n">
        <v>1183</v>
      </c>
      <c r="B1184" s="12" t="s">
        <v>22</v>
      </c>
      <c r="C1184" s="26" t="str">
        <f aca="false">$C$1176</f>
        <v>BNF N. Acq. 20541</v>
      </c>
      <c r="D1184" s="12" t="n">
        <v>2</v>
      </c>
      <c r="E1184" s="14" t="n">
        <v>1749</v>
      </c>
      <c r="F1184" s="14" t="s">
        <v>24</v>
      </c>
      <c r="G1184" s="15" t="s">
        <v>681</v>
      </c>
      <c r="H1184" s="15" t="s">
        <v>677</v>
      </c>
      <c r="I1184" s="16" t="s">
        <v>682</v>
      </c>
      <c r="J1184" s="17" t="n">
        <v>14</v>
      </c>
      <c r="K1184" s="27" t="s">
        <v>61</v>
      </c>
      <c r="L1184" s="17" t="n">
        <v>3</v>
      </c>
      <c r="M1184" s="17"/>
      <c r="N1184" s="19"/>
      <c r="O1184" s="28" t="n">
        <f aca="false">L1184+(0.05*M1184)+(N1184/240)</f>
        <v>3</v>
      </c>
      <c r="P1184" s="29" t="n">
        <v>42</v>
      </c>
      <c r="Q1184" s="29"/>
      <c r="R1184" s="29"/>
      <c r="S1184" s="22" t="n">
        <f aca="false">P1184+(Q1184*0.05)+(R1184/240)</f>
        <v>42</v>
      </c>
      <c r="T1184" s="22" t="n">
        <f aca="false">J1184*O1184</f>
        <v>42</v>
      </c>
      <c r="U1184" s="22" t="n">
        <f aca="false">S1184-T1184</f>
        <v>0</v>
      </c>
      <c r="V1184" s="23"/>
    </row>
    <row r="1185" customFormat="false" ht="13.8" hidden="false" customHeight="false" outlineLevel="0" collapsed="false">
      <c r="A1185" s="13" t="n">
        <v>1184</v>
      </c>
      <c r="B1185" s="12" t="s">
        <v>22</v>
      </c>
      <c r="C1185" s="26" t="str">
        <f aca="false">$C$1176</f>
        <v>BNF N. Acq. 20541</v>
      </c>
      <c r="D1185" s="12" t="n">
        <v>2</v>
      </c>
      <c r="E1185" s="14" t="n">
        <v>1749</v>
      </c>
      <c r="F1185" s="14" t="s">
        <v>24</v>
      </c>
      <c r="G1185" s="15" t="s">
        <v>681</v>
      </c>
      <c r="H1185" s="15" t="s">
        <v>677</v>
      </c>
      <c r="I1185" s="16" t="s">
        <v>186</v>
      </c>
      <c r="J1185" s="17" t="n">
        <v>347</v>
      </c>
      <c r="K1185" s="27" t="s">
        <v>35</v>
      </c>
      <c r="L1185" s="17"/>
      <c r="M1185" s="17" t="n">
        <v>5</v>
      </c>
      <c r="N1185" s="19"/>
      <c r="O1185" s="28" t="n">
        <f aca="false">L1185+(0.05*M1185)+(N1185/240)</f>
        <v>0.25</v>
      </c>
      <c r="P1185" s="29" t="n">
        <v>86</v>
      </c>
      <c r="Q1185" s="29" t="n">
        <v>15</v>
      </c>
      <c r="R1185" s="29"/>
      <c r="S1185" s="22" t="n">
        <f aca="false">P1185+(Q1185*0.05)+(R1185/240)</f>
        <v>86.75</v>
      </c>
      <c r="T1185" s="22" t="n">
        <f aca="false">J1185*O1185</f>
        <v>86.75</v>
      </c>
      <c r="U1185" s="22" t="n">
        <f aca="false">S1185-T1185</f>
        <v>0</v>
      </c>
      <c r="V1185" s="23"/>
    </row>
    <row r="1186" customFormat="false" ht="13.8" hidden="false" customHeight="false" outlineLevel="0" collapsed="false">
      <c r="A1186" s="13" t="n">
        <v>1185</v>
      </c>
      <c r="B1186" s="12" t="s">
        <v>22</v>
      </c>
      <c r="C1186" s="26" t="str">
        <f aca="false">$C$1176</f>
        <v>BNF N. Acq. 20541</v>
      </c>
      <c r="D1186" s="12" t="n">
        <v>2</v>
      </c>
      <c r="E1186" s="14" t="n">
        <v>1749</v>
      </c>
      <c r="F1186" s="14" t="s">
        <v>24</v>
      </c>
      <c r="G1186" s="15" t="s">
        <v>683</v>
      </c>
      <c r="H1186" s="15" t="s">
        <v>677</v>
      </c>
      <c r="I1186" s="16" t="s">
        <v>68</v>
      </c>
      <c r="J1186" s="17" t="n">
        <v>564</v>
      </c>
      <c r="K1186" s="27" t="s">
        <v>35</v>
      </c>
      <c r="L1186" s="17"/>
      <c r="M1186" s="17" t="n">
        <v>35</v>
      </c>
      <c r="N1186" s="19"/>
      <c r="O1186" s="28" t="n">
        <f aca="false">L1186+(0.05*M1186)+(N1186/240)</f>
        <v>1.75</v>
      </c>
      <c r="P1186" s="29" t="n">
        <v>987</v>
      </c>
      <c r="Q1186" s="29"/>
      <c r="R1186" s="29"/>
      <c r="S1186" s="22" t="n">
        <f aca="false">P1186+(Q1186*0.05)+(R1186/240)</f>
        <v>987</v>
      </c>
      <c r="T1186" s="22" t="n">
        <f aca="false">J1186*O1186</f>
        <v>987</v>
      </c>
      <c r="U1186" s="22" t="n">
        <f aca="false">S1186-T1186</f>
        <v>0</v>
      </c>
      <c r="V1186" s="23"/>
    </row>
    <row r="1187" customFormat="false" ht="13.8" hidden="false" customHeight="false" outlineLevel="0" collapsed="false">
      <c r="A1187" s="13" t="n">
        <v>1186</v>
      </c>
      <c r="B1187" s="12" t="s">
        <v>22</v>
      </c>
      <c r="C1187" s="26" t="str">
        <f aca="false">$C$1176</f>
        <v>BNF N. Acq. 20541</v>
      </c>
      <c r="D1187" s="12" t="n">
        <v>2</v>
      </c>
      <c r="E1187" s="14" t="n">
        <v>1749</v>
      </c>
      <c r="F1187" s="14" t="s">
        <v>24</v>
      </c>
      <c r="G1187" s="15" t="s">
        <v>683</v>
      </c>
      <c r="H1187" s="15" t="s">
        <v>677</v>
      </c>
      <c r="I1187" s="16" t="s">
        <v>382</v>
      </c>
      <c r="J1187" s="17" t="n">
        <v>42</v>
      </c>
      <c r="K1187" s="27" t="s">
        <v>684</v>
      </c>
      <c r="L1187" s="17" t="n">
        <v>9</v>
      </c>
      <c r="M1187" s="17"/>
      <c r="N1187" s="19"/>
      <c r="O1187" s="28" t="n">
        <f aca="false">L1187+(0.05*M1187)+(N1187/240)</f>
        <v>9</v>
      </c>
      <c r="P1187" s="29" t="n">
        <v>378</v>
      </c>
      <c r="Q1187" s="29"/>
      <c r="R1187" s="29"/>
      <c r="S1187" s="22" t="n">
        <f aca="false">P1187+(Q1187*0.05)+(R1187/240)</f>
        <v>378</v>
      </c>
      <c r="T1187" s="22" t="n">
        <f aca="false">J1187*O1187</f>
        <v>378</v>
      </c>
      <c r="U1187" s="22" t="n">
        <f aca="false">S1187-T1187</f>
        <v>0</v>
      </c>
      <c r="V1187" s="23"/>
    </row>
    <row r="1188" customFormat="false" ht="13.8" hidden="false" customHeight="false" outlineLevel="0" collapsed="false">
      <c r="A1188" s="13" t="n">
        <v>1187</v>
      </c>
      <c r="B1188" s="12" t="s">
        <v>22</v>
      </c>
      <c r="C1188" s="26" t="str">
        <f aca="false">$C$1176</f>
        <v>BNF N. Acq. 20541</v>
      </c>
      <c r="D1188" s="12" t="n">
        <v>2</v>
      </c>
      <c r="E1188" s="14" t="n">
        <v>1749</v>
      </c>
      <c r="F1188" s="14" t="s">
        <v>24</v>
      </c>
      <c r="G1188" s="15" t="s">
        <v>683</v>
      </c>
      <c r="H1188" s="15" t="s">
        <v>677</v>
      </c>
      <c r="I1188" s="16" t="s">
        <v>679</v>
      </c>
      <c r="J1188" s="17" t="n">
        <v>178</v>
      </c>
      <c r="K1188" s="27" t="s">
        <v>35</v>
      </c>
      <c r="L1188" s="17"/>
      <c r="M1188" s="17" t="n">
        <v>30</v>
      </c>
      <c r="N1188" s="19"/>
      <c r="O1188" s="28" t="n">
        <f aca="false">L1188+(0.05*M1188)+(N1188/240)</f>
        <v>1.5</v>
      </c>
      <c r="P1188" s="29" t="n">
        <v>267</v>
      </c>
      <c r="Q1188" s="29"/>
      <c r="R1188" s="29"/>
      <c r="S1188" s="22" t="n">
        <f aca="false">P1188+(Q1188*0.05)+(R1188/240)</f>
        <v>267</v>
      </c>
      <c r="T1188" s="22" t="n">
        <f aca="false">J1188*O1188</f>
        <v>267</v>
      </c>
      <c r="U1188" s="22" t="n">
        <f aca="false">S1188-T1188</f>
        <v>0</v>
      </c>
      <c r="V1188" s="23"/>
    </row>
    <row r="1189" customFormat="false" ht="13.8" hidden="false" customHeight="false" outlineLevel="0" collapsed="false">
      <c r="A1189" s="13" t="n">
        <v>1188</v>
      </c>
      <c r="B1189" s="12" t="s">
        <v>22</v>
      </c>
      <c r="C1189" s="26" t="str">
        <f aca="false">$C$1176</f>
        <v>BNF N. Acq. 20541</v>
      </c>
      <c r="D1189" s="12" t="n">
        <v>2</v>
      </c>
      <c r="E1189" s="14" t="n">
        <v>1749</v>
      </c>
      <c r="F1189" s="14" t="s">
        <v>24</v>
      </c>
      <c r="G1189" s="15" t="s">
        <v>683</v>
      </c>
      <c r="H1189" s="15" t="s">
        <v>677</v>
      </c>
      <c r="I1189" s="16" t="s">
        <v>682</v>
      </c>
      <c r="J1189" s="17" t="n">
        <v>168</v>
      </c>
      <c r="K1189" s="27" t="s">
        <v>28</v>
      </c>
      <c r="L1189" s="17"/>
      <c r="M1189" s="17" t="n">
        <v>30</v>
      </c>
      <c r="N1189" s="19"/>
      <c r="O1189" s="28" t="n">
        <f aca="false">L1189+(0.05*M1189)+(N1189/240)</f>
        <v>1.5</v>
      </c>
      <c r="P1189" s="29" t="n">
        <v>252</v>
      </c>
      <c r="Q1189" s="29"/>
      <c r="R1189" s="29"/>
      <c r="S1189" s="22" t="n">
        <f aca="false">P1189+(Q1189*0.05)+(R1189/240)</f>
        <v>252</v>
      </c>
      <c r="T1189" s="22" t="n">
        <f aca="false">J1189*O1189</f>
        <v>252</v>
      </c>
      <c r="U1189" s="22" t="n">
        <f aca="false">S1189-T1189</f>
        <v>0</v>
      </c>
      <c r="V1189" s="23"/>
    </row>
    <row r="1190" customFormat="false" ht="13.8" hidden="false" customHeight="false" outlineLevel="0" collapsed="false">
      <c r="A1190" s="13" t="n">
        <v>1189</v>
      </c>
      <c r="B1190" s="12" t="s">
        <v>22</v>
      </c>
      <c r="C1190" s="26" t="str">
        <f aca="false">$C$1176</f>
        <v>BNF N. Acq. 20541</v>
      </c>
      <c r="D1190" s="12" t="n">
        <v>2</v>
      </c>
      <c r="E1190" s="14" t="n">
        <v>1749</v>
      </c>
      <c r="F1190" s="14" t="s">
        <v>24</v>
      </c>
      <c r="G1190" s="15" t="s">
        <v>683</v>
      </c>
      <c r="H1190" s="15" t="s">
        <v>677</v>
      </c>
      <c r="I1190" s="16" t="s">
        <v>186</v>
      </c>
      <c r="J1190" s="17" t="n">
        <v>105</v>
      </c>
      <c r="K1190" s="27" t="s">
        <v>110</v>
      </c>
      <c r="L1190" s="17" t="n">
        <v>6</v>
      </c>
      <c r="M1190" s="17"/>
      <c r="N1190" s="19"/>
      <c r="O1190" s="28" t="n">
        <f aca="false">L1190+(0.05*M1190)+(N1190/240)</f>
        <v>6</v>
      </c>
      <c r="P1190" s="29" t="n">
        <v>630</v>
      </c>
      <c r="Q1190" s="29"/>
      <c r="R1190" s="29"/>
      <c r="S1190" s="22" t="n">
        <f aca="false">P1190+(Q1190*0.05)+(R1190/240)</f>
        <v>630</v>
      </c>
      <c r="T1190" s="22" t="n">
        <f aca="false">J1190*O1190</f>
        <v>630</v>
      </c>
      <c r="U1190" s="22" t="n">
        <f aca="false">S1190-T1190</f>
        <v>0</v>
      </c>
      <c r="V1190" s="23"/>
    </row>
    <row r="1191" customFormat="false" ht="13.8" hidden="false" customHeight="false" outlineLevel="0" collapsed="false">
      <c r="A1191" s="13" t="n">
        <v>1190</v>
      </c>
      <c r="B1191" s="12" t="s">
        <v>22</v>
      </c>
      <c r="C1191" s="26" t="str">
        <f aca="false">$C$1176</f>
        <v>BNF N. Acq. 20541</v>
      </c>
      <c r="D1191" s="12" t="n">
        <v>2</v>
      </c>
      <c r="E1191" s="14" t="n">
        <v>1749</v>
      </c>
      <c r="F1191" s="14" t="s">
        <v>40</v>
      </c>
      <c r="G1191" s="15" t="s">
        <v>39</v>
      </c>
      <c r="H1191" s="15" t="s">
        <v>677</v>
      </c>
      <c r="I1191" s="16" t="s">
        <v>68</v>
      </c>
      <c r="J1191" s="17" t="n">
        <v>1015</v>
      </c>
      <c r="K1191" s="27" t="s">
        <v>28</v>
      </c>
      <c r="L1191" s="17"/>
      <c r="M1191" s="17" t="n">
        <v>3</v>
      </c>
      <c r="N1191" s="19"/>
      <c r="O1191" s="28" t="n">
        <f aca="false">L1191+(0.05*M1191)+(N1191/240)</f>
        <v>0.15</v>
      </c>
      <c r="P1191" s="29" t="n">
        <v>152</v>
      </c>
      <c r="Q1191" s="29" t="n">
        <v>5</v>
      </c>
      <c r="R1191" s="29"/>
      <c r="S1191" s="22" t="n">
        <f aca="false">P1191+(Q1191*0.05)+(R1191/240)</f>
        <v>152.25</v>
      </c>
      <c r="T1191" s="22" t="n">
        <f aca="false">J1191*O1191</f>
        <v>152.25</v>
      </c>
      <c r="U1191" s="22" t="n">
        <f aca="false">S1191-T1191</f>
        <v>0</v>
      </c>
      <c r="V1191" s="23"/>
    </row>
    <row r="1192" customFormat="false" ht="13.8" hidden="false" customHeight="false" outlineLevel="0" collapsed="false">
      <c r="A1192" s="13" t="n">
        <v>1191</v>
      </c>
      <c r="B1192" s="12" t="s">
        <v>22</v>
      </c>
      <c r="C1192" s="26" t="str">
        <f aca="false">$C$1176</f>
        <v>BNF N. Acq. 20541</v>
      </c>
      <c r="D1192" s="12" t="n">
        <v>2</v>
      </c>
      <c r="E1192" s="14" t="n">
        <v>1749</v>
      </c>
      <c r="F1192" s="14" t="s">
        <v>40</v>
      </c>
      <c r="G1192" s="15" t="s">
        <v>39</v>
      </c>
      <c r="H1192" s="15" t="s">
        <v>677</v>
      </c>
      <c r="I1192" s="16" t="s">
        <v>186</v>
      </c>
      <c r="J1192" s="17" t="n">
        <v>150</v>
      </c>
      <c r="K1192" s="27" t="s">
        <v>28</v>
      </c>
      <c r="L1192" s="17"/>
      <c r="M1192" s="17" t="n">
        <v>4</v>
      </c>
      <c r="N1192" s="19"/>
      <c r="O1192" s="28" t="n">
        <f aca="false">L1192+(0.05*M1192)+(N1192/240)</f>
        <v>0.2</v>
      </c>
      <c r="P1192" s="29" t="n">
        <v>30</v>
      </c>
      <c r="Q1192" s="29"/>
      <c r="R1192" s="29"/>
      <c r="S1192" s="22" t="n">
        <f aca="false">P1192+(Q1192*0.05)+(R1192/240)</f>
        <v>30</v>
      </c>
      <c r="T1192" s="22" t="n">
        <f aca="false">J1192*O1192</f>
        <v>30</v>
      </c>
      <c r="U1192" s="22" t="n">
        <f aca="false">S1192-T1192</f>
        <v>0</v>
      </c>
      <c r="V1192" s="23"/>
    </row>
    <row r="1193" customFormat="false" ht="13.8" hidden="false" customHeight="false" outlineLevel="0" collapsed="false">
      <c r="A1193" s="13" t="n">
        <v>1192</v>
      </c>
      <c r="B1193" s="12" t="s">
        <v>22</v>
      </c>
      <c r="C1193" s="26" t="str">
        <f aca="false">$C$1176</f>
        <v>BNF N. Acq. 20541</v>
      </c>
      <c r="D1193" s="12" t="n">
        <v>2</v>
      </c>
      <c r="E1193" s="14" t="n">
        <v>1749</v>
      </c>
      <c r="F1193" s="14" t="s">
        <v>40</v>
      </c>
      <c r="G1193" s="15" t="s">
        <v>49</v>
      </c>
      <c r="H1193" s="15" t="s">
        <v>677</v>
      </c>
      <c r="I1193" s="16" t="s">
        <v>685</v>
      </c>
      <c r="J1193" s="17" t="n">
        <v>50</v>
      </c>
      <c r="K1193" s="27" t="s">
        <v>28</v>
      </c>
      <c r="L1193" s="17"/>
      <c r="M1193" s="17" t="n">
        <v>8</v>
      </c>
      <c r="N1193" s="19"/>
      <c r="O1193" s="28" t="n">
        <f aca="false">L1193+(0.05*M1193)+(N1193/240)</f>
        <v>0.4</v>
      </c>
      <c r="P1193" s="29" t="n">
        <v>20</v>
      </c>
      <c r="Q1193" s="29"/>
      <c r="R1193" s="29"/>
      <c r="S1193" s="22" t="n">
        <f aca="false">P1193+(Q1193*0.05)+(R1193/240)</f>
        <v>20</v>
      </c>
      <c r="T1193" s="22" t="n">
        <f aca="false">J1193*O1193</f>
        <v>20</v>
      </c>
      <c r="U1193" s="22" t="n">
        <f aca="false">S1193-T1193</f>
        <v>0</v>
      </c>
      <c r="V1193" s="23"/>
    </row>
    <row r="1194" customFormat="false" ht="14.2" hidden="false" customHeight="false" outlineLevel="0" collapsed="false">
      <c r="A1194" s="13" t="n">
        <v>1193</v>
      </c>
      <c r="B1194" s="12" t="s">
        <v>22</v>
      </c>
      <c r="C1194" s="26" t="str">
        <f aca="false">$C$1176</f>
        <v>BNF N. Acq. 20541</v>
      </c>
      <c r="D1194" s="12" t="n">
        <v>3</v>
      </c>
      <c r="E1194" s="14" t="n">
        <v>1749</v>
      </c>
      <c r="F1194" s="14" t="s">
        <v>24</v>
      </c>
      <c r="G1194" s="15" t="s">
        <v>686</v>
      </c>
      <c r="H1194" s="15" t="s">
        <v>677</v>
      </c>
      <c r="I1194" s="16" t="s">
        <v>679</v>
      </c>
      <c r="J1194" s="17" t="n">
        <v>726</v>
      </c>
      <c r="K1194" s="27" t="s">
        <v>35</v>
      </c>
      <c r="L1194" s="17"/>
      <c r="M1194" s="17" t="n">
        <v>24</v>
      </c>
      <c r="N1194" s="19"/>
      <c r="O1194" s="28" t="n">
        <f aca="false">L1194+(0.05*M1194)+(N1194/240)</f>
        <v>1.2</v>
      </c>
      <c r="P1194" s="29" t="n">
        <v>1089</v>
      </c>
      <c r="Q1194" s="29"/>
      <c r="R1194" s="29"/>
      <c r="S1194" s="22" t="n">
        <f aca="false">P1194+(Q1194*0.05)+(R1194/240)</f>
        <v>1089</v>
      </c>
      <c r="T1194" s="22" t="n">
        <f aca="false">J1194*O1194</f>
        <v>871.2</v>
      </c>
      <c r="U1194" s="22" t="n">
        <f aca="false">S1194-T1194</f>
        <v>217.8</v>
      </c>
      <c r="V1194" s="23"/>
    </row>
    <row r="1195" customFormat="false" ht="13.8" hidden="false" customHeight="false" outlineLevel="0" collapsed="false">
      <c r="A1195" s="13" t="n">
        <v>1194</v>
      </c>
      <c r="B1195" s="12" t="s">
        <v>22</v>
      </c>
      <c r="C1195" s="26" t="str">
        <f aca="false">$C$1176</f>
        <v>BNF N. Acq. 20541</v>
      </c>
      <c r="D1195" s="12" t="n">
        <v>3</v>
      </c>
      <c r="E1195" s="14" t="n">
        <v>1749</v>
      </c>
      <c r="F1195" s="14" t="s">
        <v>24</v>
      </c>
      <c r="G1195" s="15" t="s">
        <v>686</v>
      </c>
      <c r="H1195" s="15" t="s">
        <v>677</v>
      </c>
      <c r="I1195" s="16" t="s">
        <v>682</v>
      </c>
      <c r="J1195" s="17" t="n">
        <v>2</v>
      </c>
      <c r="K1195" s="27" t="s">
        <v>61</v>
      </c>
      <c r="L1195" s="17" t="n">
        <v>18</v>
      </c>
      <c r="M1195" s="17"/>
      <c r="N1195" s="19"/>
      <c r="O1195" s="28" t="n">
        <f aca="false">L1195+(0.05*M1195)+(N1195/240)</f>
        <v>18</v>
      </c>
      <c r="P1195" s="29" t="n">
        <v>36</v>
      </c>
      <c r="Q1195" s="29"/>
      <c r="R1195" s="29"/>
      <c r="S1195" s="22" t="n">
        <f aca="false">P1195+(Q1195*0.05)+(R1195/240)</f>
        <v>36</v>
      </c>
      <c r="T1195" s="22" t="n">
        <f aca="false">J1195*O1195</f>
        <v>36</v>
      </c>
      <c r="U1195" s="22" t="n">
        <f aca="false">S1195-T1195</f>
        <v>0</v>
      </c>
      <c r="V1195" s="23"/>
    </row>
    <row r="1196" customFormat="false" ht="13.8" hidden="false" customHeight="false" outlineLevel="0" collapsed="false">
      <c r="A1196" s="13" t="n">
        <v>1195</v>
      </c>
      <c r="B1196" s="12" t="s">
        <v>22</v>
      </c>
      <c r="C1196" s="26" t="str">
        <f aca="false">$C$1176</f>
        <v>BNF N. Acq. 20541</v>
      </c>
      <c r="D1196" s="12" t="n">
        <v>3</v>
      </c>
      <c r="E1196" s="14" t="n">
        <v>1749</v>
      </c>
      <c r="F1196" s="14" t="s">
        <v>24</v>
      </c>
      <c r="G1196" s="15" t="s">
        <v>687</v>
      </c>
      <c r="H1196" s="15" t="s">
        <v>677</v>
      </c>
      <c r="I1196" s="16" t="s">
        <v>679</v>
      </c>
      <c r="J1196" s="17" t="n">
        <v>350</v>
      </c>
      <c r="K1196" s="27" t="s">
        <v>35</v>
      </c>
      <c r="L1196" s="17"/>
      <c r="M1196" s="17" t="n">
        <v>6</v>
      </c>
      <c r="N1196" s="19"/>
      <c r="O1196" s="28" t="n">
        <f aca="false">L1196+(0.05*M1196)+(N1196/240)</f>
        <v>0.3</v>
      </c>
      <c r="P1196" s="29" t="n">
        <v>105</v>
      </c>
      <c r="Q1196" s="29"/>
      <c r="R1196" s="29"/>
      <c r="S1196" s="22" t="n">
        <f aca="false">P1196+(Q1196*0.05)+(R1196/240)</f>
        <v>105</v>
      </c>
      <c r="T1196" s="22" t="n">
        <f aca="false">J1196*O1196</f>
        <v>105</v>
      </c>
      <c r="U1196" s="22" t="n">
        <f aca="false">S1196-T1196</f>
        <v>0</v>
      </c>
      <c r="V1196" s="23"/>
    </row>
    <row r="1197" customFormat="false" ht="13.8" hidden="false" customHeight="false" outlineLevel="0" collapsed="false">
      <c r="A1197" s="13" t="n">
        <v>1196</v>
      </c>
      <c r="B1197" s="12" t="s">
        <v>22</v>
      </c>
      <c r="C1197" s="26" t="str">
        <f aca="false">$C$1176</f>
        <v>BNF N. Acq. 20541</v>
      </c>
      <c r="D1197" s="12" t="n">
        <v>3</v>
      </c>
      <c r="E1197" s="14" t="n">
        <v>1749</v>
      </c>
      <c r="F1197" s="14" t="s">
        <v>24</v>
      </c>
      <c r="G1197" s="15" t="s">
        <v>93</v>
      </c>
      <c r="H1197" s="15" t="s">
        <v>677</v>
      </c>
      <c r="I1197" s="16" t="s">
        <v>68</v>
      </c>
      <c r="J1197" s="17" t="n">
        <v>4</v>
      </c>
      <c r="K1197" s="27" t="s">
        <v>92</v>
      </c>
      <c r="L1197" s="17" t="n">
        <v>24</v>
      </c>
      <c r="M1197" s="17"/>
      <c r="N1197" s="19"/>
      <c r="O1197" s="28" t="n">
        <f aca="false">L1197+(0.05*M1197)+(N1197/240)</f>
        <v>24</v>
      </c>
      <c r="P1197" s="29" t="n">
        <v>96</v>
      </c>
      <c r="Q1197" s="29"/>
      <c r="R1197" s="29"/>
      <c r="S1197" s="22" t="n">
        <f aca="false">P1197+(Q1197*0.05)+(R1197/240)</f>
        <v>96</v>
      </c>
      <c r="T1197" s="22" t="n">
        <f aca="false">J1197*O1197</f>
        <v>96</v>
      </c>
      <c r="U1197" s="22" t="n">
        <f aca="false">S1197-T1197</f>
        <v>0</v>
      </c>
      <c r="V1197" s="23"/>
    </row>
    <row r="1198" customFormat="false" ht="13.8" hidden="false" customHeight="false" outlineLevel="0" collapsed="false">
      <c r="A1198" s="13" t="n">
        <v>1197</v>
      </c>
      <c r="B1198" s="12" t="s">
        <v>22</v>
      </c>
      <c r="C1198" s="26" t="str">
        <f aca="false">$C$1176</f>
        <v>BNF N. Acq. 20541</v>
      </c>
      <c r="D1198" s="12" t="n">
        <v>3</v>
      </c>
      <c r="E1198" s="14" t="n">
        <v>1749</v>
      </c>
      <c r="F1198" s="14" t="s">
        <v>24</v>
      </c>
      <c r="G1198" s="15" t="s">
        <v>93</v>
      </c>
      <c r="H1198" s="15" t="s">
        <v>677</v>
      </c>
      <c r="I1198" s="16" t="s">
        <v>186</v>
      </c>
      <c r="J1198" s="17" t="n">
        <v>2</v>
      </c>
      <c r="K1198" s="27" t="s">
        <v>688</v>
      </c>
      <c r="L1198" s="17" t="n">
        <v>8</v>
      </c>
      <c r="M1198" s="17"/>
      <c r="N1198" s="19"/>
      <c r="O1198" s="28" t="n">
        <f aca="false">L1198+(0.05*M1198)+(N1198/240)</f>
        <v>8</v>
      </c>
      <c r="P1198" s="29" t="n">
        <v>16</v>
      </c>
      <c r="Q1198" s="29"/>
      <c r="R1198" s="29"/>
      <c r="S1198" s="22" t="n">
        <f aca="false">P1198+(Q1198*0.05)+(R1198/240)</f>
        <v>16</v>
      </c>
      <c r="T1198" s="22" t="n">
        <f aca="false">J1198*O1198</f>
        <v>16</v>
      </c>
      <c r="U1198" s="22" t="n">
        <f aca="false">S1198-T1198</f>
        <v>0</v>
      </c>
      <c r="V1198" s="23"/>
    </row>
    <row r="1199" customFormat="false" ht="13.8" hidden="false" customHeight="false" outlineLevel="0" collapsed="false">
      <c r="A1199" s="13" t="n">
        <v>1198</v>
      </c>
      <c r="B1199" s="12" t="s">
        <v>22</v>
      </c>
      <c r="C1199" s="26" t="str">
        <f aca="false">$C$1176</f>
        <v>BNF N. Acq. 20541</v>
      </c>
      <c r="D1199" s="12" t="n">
        <v>3</v>
      </c>
      <c r="E1199" s="14" t="n">
        <v>1749</v>
      </c>
      <c r="F1199" s="14" t="s">
        <v>24</v>
      </c>
      <c r="G1199" s="15" t="s">
        <v>93</v>
      </c>
      <c r="H1199" s="15" t="s">
        <v>677</v>
      </c>
      <c r="I1199" s="16" t="s">
        <v>186</v>
      </c>
      <c r="J1199" s="17" t="n">
        <v>2</v>
      </c>
      <c r="K1199" s="27" t="s">
        <v>92</v>
      </c>
      <c r="L1199" s="17" t="n">
        <v>6</v>
      </c>
      <c r="M1199" s="17"/>
      <c r="N1199" s="19"/>
      <c r="O1199" s="28" t="n">
        <f aca="false">L1199+(0.05*M1199)+(N1199/240)</f>
        <v>6</v>
      </c>
      <c r="P1199" s="29" t="n">
        <v>12</v>
      </c>
      <c r="Q1199" s="29"/>
      <c r="R1199" s="29"/>
      <c r="S1199" s="22" t="n">
        <f aca="false">P1199+(Q1199*0.05)+(R1199/240)</f>
        <v>12</v>
      </c>
      <c r="T1199" s="22" t="n">
        <f aca="false">J1199*O1199</f>
        <v>12</v>
      </c>
      <c r="U1199" s="22" t="n">
        <f aca="false">S1199-T1199</f>
        <v>0</v>
      </c>
      <c r="V1199" s="23"/>
    </row>
    <row r="1200" customFormat="false" ht="13.8" hidden="false" customHeight="false" outlineLevel="0" collapsed="false">
      <c r="A1200" s="13" t="n">
        <v>1199</v>
      </c>
      <c r="B1200" s="12" t="s">
        <v>22</v>
      </c>
      <c r="C1200" s="26" t="str">
        <f aca="false">$C$1176</f>
        <v>BNF N. Acq. 20541</v>
      </c>
      <c r="D1200" s="12" t="n">
        <v>3</v>
      </c>
      <c r="E1200" s="14" t="n">
        <v>1749</v>
      </c>
      <c r="F1200" s="14" t="s">
        <v>24</v>
      </c>
      <c r="G1200" s="15" t="s">
        <v>689</v>
      </c>
      <c r="H1200" s="15" t="s">
        <v>677</v>
      </c>
      <c r="I1200" s="16" t="s">
        <v>678</v>
      </c>
      <c r="J1200" s="17" t="n">
        <v>80</v>
      </c>
      <c r="K1200" s="27" t="s">
        <v>690</v>
      </c>
      <c r="L1200" s="17" t="n">
        <v>120</v>
      </c>
      <c r="M1200" s="17"/>
      <c r="N1200" s="19"/>
      <c r="O1200" s="28" t="n">
        <f aca="false">L1200+(0.05*M1200)+(N1200/240)</f>
        <v>120</v>
      </c>
      <c r="P1200" s="29" t="n">
        <v>9600</v>
      </c>
      <c r="Q1200" s="29"/>
      <c r="R1200" s="29"/>
      <c r="S1200" s="22" t="n">
        <f aca="false">P1200+(Q1200*0.05)+(R1200/240)</f>
        <v>9600</v>
      </c>
      <c r="T1200" s="22" t="n">
        <f aca="false">J1200*O1200</f>
        <v>9600</v>
      </c>
      <c r="U1200" s="22" t="n">
        <f aca="false">S1200-T1200</f>
        <v>0</v>
      </c>
      <c r="V1200" s="23"/>
    </row>
    <row r="1201" customFormat="false" ht="13.8" hidden="false" customHeight="false" outlineLevel="0" collapsed="false">
      <c r="A1201" s="13" t="n">
        <v>1200</v>
      </c>
      <c r="B1201" s="12" t="s">
        <v>22</v>
      </c>
      <c r="C1201" s="26" t="str">
        <f aca="false">$C$1176</f>
        <v>BNF N. Acq. 20541</v>
      </c>
      <c r="D1201" s="12" t="n">
        <v>3</v>
      </c>
      <c r="E1201" s="14" t="n">
        <v>1749</v>
      </c>
      <c r="F1201" s="14" t="s">
        <v>24</v>
      </c>
      <c r="G1201" s="15" t="s">
        <v>691</v>
      </c>
      <c r="H1201" s="15" t="s">
        <v>677</v>
      </c>
      <c r="I1201" s="16" t="s">
        <v>68</v>
      </c>
      <c r="J1201" s="17" t="n">
        <v>3</v>
      </c>
      <c r="K1201" s="27" t="s">
        <v>148</v>
      </c>
      <c r="L1201" s="17" t="n">
        <v>17</v>
      </c>
      <c r="M1201" s="17"/>
      <c r="N1201" s="19"/>
      <c r="O1201" s="28" t="n">
        <f aca="false">L1201+(0.05*M1201)+(N1201/240)</f>
        <v>17</v>
      </c>
      <c r="P1201" s="29" t="n">
        <v>51</v>
      </c>
      <c r="Q1201" s="29"/>
      <c r="R1201" s="29"/>
      <c r="S1201" s="22" t="n">
        <f aca="false">P1201+(Q1201*0.05)+(R1201/240)</f>
        <v>51</v>
      </c>
      <c r="T1201" s="22" t="n">
        <f aca="false">J1201*O1201</f>
        <v>51</v>
      </c>
      <c r="U1201" s="22" t="n">
        <f aca="false">S1201-T1201</f>
        <v>0</v>
      </c>
      <c r="V1201" s="23"/>
    </row>
    <row r="1202" customFormat="false" ht="13.8" hidden="false" customHeight="false" outlineLevel="0" collapsed="false">
      <c r="A1202" s="13" t="n">
        <v>1201</v>
      </c>
      <c r="B1202" s="12" t="s">
        <v>22</v>
      </c>
      <c r="C1202" s="26" t="str">
        <f aca="false">$C$1176</f>
        <v>BNF N. Acq. 20541</v>
      </c>
      <c r="D1202" s="12" t="n">
        <v>3</v>
      </c>
      <c r="E1202" s="14" t="n">
        <v>1749</v>
      </c>
      <c r="F1202" s="14" t="s">
        <v>24</v>
      </c>
      <c r="G1202" s="15" t="s">
        <v>691</v>
      </c>
      <c r="H1202" s="15" t="s">
        <v>677</v>
      </c>
      <c r="I1202" s="16" t="s">
        <v>382</v>
      </c>
      <c r="J1202" s="17" t="n">
        <v>50</v>
      </c>
      <c r="K1202" s="27" t="s">
        <v>148</v>
      </c>
      <c r="L1202" s="17" t="n">
        <v>20</v>
      </c>
      <c r="M1202" s="17"/>
      <c r="N1202" s="19"/>
      <c r="O1202" s="28" t="n">
        <f aca="false">L1202+(0.05*M1202)+(N1202/240)</f>
        <v>20</v>
      </c>
      <c r="P1202" s="29" t="n">
        <v>1000</v>
      </c>
      <c r="Q1202" s="29"/>
      <c r="R1202" s="29"/>
      <c r="S1202" s="22" t="n">
        <f aca="false">P1202+(Q1202*0.05)+(R1202/240)</f>
        <v>1000</v>
      </c>
      <c r="T1202" s="22" t="n">
        <f aca="false">J1202*O1202</f>
        <v>1000</v>
      </c>
      <c r="U1202" s="22" t="n">
        <f aca="false">S1202-T1202</f>
        <v>0</v>
      </c>
      <c r="V1202" s="23"/>
    </row>
    <row r="1203" customFormat="false" ht="13.8" hidden="false" customHeight="false" outlineLevel="0" collapsed="false">
      <c r="A1203" s="13" t="n">
        <v>1202</v>
      </c>
      <c r="B1203" s="12" t="s">
        <v>22</v>
      </c>
      <c r="C1203" s="26" t="str">
        <f aca="false">$C$1176</f>
        <v>BNF N. Acq. 20541</v>
      </c>
      <c r="D1203" s="12" t="n">
        <v>3</v>
      </c>
      <c r="E1203" s="14" t="n">
        <v>1749</v>
      </c>
      <c r="F1203" s="14" t="s">
        <v>24</v>
      </c>
      <c r="G1203" s="15" t="s">
        <v>691</v>
      </c>
      <c r="H1203" s="15" t="s">
        <v>677</v>
      </c>
      <c r="I1203" s="16" t="s">
        <v>679</v>
      </c>
      <c r="J1203" s="17" t="n">
        <v>80</v>
      </c>
      <c r="K1203" s="27" t="s">
        <v>148</v>
      </c>
      <c r="L1203" s="17" t="n">
        <v>22</v>
      </c>
      <c r="M1203" s="17"/>
      <c r="N1203" s="19"/>
      <c r="O1203" s="28" t="n">
        <f aca="false">L1203+(0.05*M1203)+(N1203/240)</f>
        <v>22</v>
      </c>
      <c r="P1203" s="29" t="n">
        <v>1760</v>
      </c>
      <c r="Q1203" s="29"/>
      <c r="R1203" s="29"/>
      <c r="S1203" s="22" t="n">
        <f aca="false">P1203+(Q1203*0.05)+(R1203/240)</f>
        <v>1760</v>
      </c>
      <c r="T1203" s="22" t="n">
        <f aca="false">J1203*O1203</f>
        <v>1760</v>
      </c>
      <c r="U1203" s="22" t="n">
        <f aca="false">S1203-T1203</f>
        <v>0</v>
      </c>
      <c r="V1203" s="23"/>
    </row>
    <row r="1204" customFormat="false" ht="13.8" hidden="false" customHeight="false" outlineLevel="0" collapsed="false">
      <c r="A1204" s="13" t="n">
        <v>1203</v>
      </c>
      <c r="B1204" s="12" t="s">
        <v>22</v>
      </c>
      <c r="C1204" s="26" t="str">
        <f aca="false">$C$1176</f>
        <v>BNF N. Acq. 20541</v>
      </c>
      <c r="D1204" s="12" t="n">
        <v>3</v>
      </c>
      <c r="E1204" s="14" t="n">
        <v>1749</v>
      </c>
      <c r="F1204" s="14" t="s">
        <v>24</v>
      </c>
      <c r="G1204" s="15" t="s">
        <v>692</v>
      </c>
      <c r="H1204" s="15" t="s">
        <v>677</v>
      </c>
      <c r="I1204" s="16" t="s">
        <v>678</v>
      </c>
      <c r="J1204" s="17" t="n">
        <v>270</v>
      </c>
      <c r="K1204" s="27" t="s">
        <v>28</v>
      </c>
      <c r="L1204" s="17" t="n">
        <v>0.04</v>
      </c>
      <c r="M1204" s="17"/>
      <c r="N1204" s="19"/>
      <c r="O1204" s="28" t="n">
        <f aca="false">L1204+(0.05*M1204)+(N1204/240)</f>
        <v>0.04</v>
      </c>
      <c r="P1204" s="29" t="n">
        <v>10</v>
      </c>
      <c r="Q1204" s="29" t="n">
        <v>16</v>
      </c>
      <c r="R1204" s="29"/>
      <c r="S1204" s="22" t="n">
        <f aca="false">P1204+(Q1204*0.05)+(R1204/240)</f>
        <v>10.8</v>
      </c>
      <c r="T1204" s="22" t="n">
        <f aca="false">J1204*O1204</f>
        <v>10.8</v>
      </c>
      <c r="U1204" s="22" t="n">
        <f aca="false">S1204-T1204</f>
        <v>0</v>
      </c>
      <c r="V1204" s="23"/>
    </row>
    <row r="1205" customFormat="false" ht="13.8" hidden="false" customHeight="false" outlineLevel="0" collapsed="false">
      <c r="A1205" s="13" t="n">
        <v>1204</v>
      </c>
      <c r="B1205" s="12" t="s">
        <v>22</v>
      </c>
      <c r="C1205" s="26" t="str">
        <f aca="false">$C$1176</f>
        <v>BNF N. Acq. 20541</v>
      </c>
      <c r="D1205" s="12" t="n">
        <v>3</v>
      </c>
      <c r="E1205" s="14" t="n">
        <v>1749</v>
      </c>
      <c r="F1205" s="14" t="s">
        <v>40</v>
      </c>
      <c r="G1205" s="15" t="s">
        <v>60</v>
      </c>
      <c r="H1205" s="15" t="s">
        <v>677</v>
      </c>
      <c r="I1205" s="16" t="s">
        <v>186</v>
      </c>
      <c r="J1205" s="17" t="n">
        <v>75</v>
      </c>
      <c r="K1205" s="27" t="s">
        <v>28</v>
      </c>
      <c r="L1205" s="17" t="n">
        <v>4</v>
      </c>
      <c r="M1205" s="17"/>
      <c r="N1205" s="19"/>
      <c r="O1205" s="28" t="n">
        <f aca="false">L1205+(0.05*M1205)+(N1205/240)</f>
        <v>4</v>
      </c>
      <c r="P1205" s="29" t="n">
        <v>300</v>
      </c>
      <c r="Q1205" s="29"/>
      <c r="R1205" s="29"/>
      <c r="S1205" s="22" t="n">
        <f aca="false">P1205+(Q1205*0.05)+(R1205/240)</f>
        <v>300</v>
      </c>
      <c r="T1205" s="22" t="n">
        <f aca="false">J1205*O1205</f>
        <v>300</v>
      </c>
      <c r="U1205" s="22" t="n">
        <f aca="false">S1205-T1205</f>
        <v>0</v>
      </c>
      <c r="V1205" s="23"/>
    </row>
    <row r="1206" customFormat="false" ht="13.8" hidden="false" customHeight="false" outlineLevel="0" collapsed="false">
      <c r="A1206" s="13" t="n">
        <v>1205</v>
      </c>
      <c r="B1206" s="12" t="s">
        <v>22</v>
      </c>
      <c r="C1206" s="26" t="str">
        <f aca="false">$C$1176</f>
        <v>BNF N. Acq. 20541</v>
      </c>
      <c r="D1206" s="12" t="n">
        <v>3</v>
      </c>
      <c r="E1206" s="14" t="n">
        <v>1749</v>
      </c>
      <c r="F1206" s="14" t="s">
        <v>40</v>
      </c>
      <c r="G1206" s="15" t="s">
        <v>74</v>
      </c>
      <c r="H1206" s="15" t="s">
        <v>677</v>
      </c>
      <c r="I1206" s="16" t="s">
        <v>186</v>
      </c>
      <c r="J1206" s="17" t="n">
        <v>34</v>
      </c>
      <c r="K1206" s="27" t="s">
        <v>28</v>
      </c>
      <c r="L1206" s="17" t="n">
        <v>40</v>
      </c>
      <c r="M1206" s="17"/>
      <c r="N1206" s="19"/>
      <c r="O1206" s="28" t="n">
        <f aca="false">L1206+(0.05*M1206)+(N1206/240)</f>
        <v>40</v>
      </c>
      <c r="P1206" s="29" t="n">
        <v>1360</v>
      </c>
      <c r="Q1206" s="29"/>
      <c r="R1206" s="29"/>
      <c r="S1206" s="22" t="n">
        <f aca="false">P1206+(Q1206*0.05)+(R1206/240)</f>
        <v>1360</v>
      </c>
      <c r="T1206" s="22" t="n">
        <f aca="false">J1206*O1206</f>
        <v>1360</v>
      </c>
      <c r="U1206" s="22" t="n">
        <f aca="false">S1206-T1206</f>
        <v>0</v>
      </c>
      <c r="V1206" s="23"/>
    </row>
    <row r="1207" customFormat="false" ht="13.8" hidden="false" customHeight="false" outlineLevel="0" collapsed="false">
      <c r="A1207" s="13" t="n">
        <v>1206</v>
      </c>
      <c r="B1207" s="12" t="s">
        <v>22</v>
      </c>
      <c r="C1207" s="26" t="str">
        <f aca="false">$C$1176</f>
        <v>BNF N. Acq. 20541</v>
      </c>
      <c r="D1207" s="12" t="n">
        <v>3</v>
      </c>
      <c r="E1207" s="14" t="n">
        <v>1749</v>
      </c>
      <c r="F1207" s="14" t="s">
        <v>40</v>
      </c>
      <c r="G1207" s="15" t="s">
        <v>85</v>
      </c>
      <c r="H1207" s="15" t="s">
        <v>677</v>
      </c>
      <c r="I1207" s="16" t="s">
        <v>186</v>
      </c>
      <c r="J1207" s="17" t="n">
        <v>244</v>
      </c>
      <c r="K1207" s="27" t="s">
        <v>28</v>
      </c>
      <c r="L1207" s="17"/>
      <c r="M1207" s="17" t="n">
        <v>10</v>
      </c>
      <c r="N1207" s="19"/>
      <c r="O1207" s="28" t="n">
        <f aca="false">L1207+(0.05*M1207)+(N1207/240)</f>
        <v>0.5</v>
      </c>
      <c r="P1207" s="29" t="n">
        <v>122</v>
      </c>
      <c r="Q1207" s="29"/>
      <c r="R1207" s="29"/>
      <c r="S1207" s="22" t="n">
        <f aca="false">P1207+(Q1207*0.05)+(R1207/240)</f>
        <v>122</v>
      </c>
      <c r="T1207" s="22" t="n">
        <f aca="false">J1207*O1207</f>
        <v>122</v>
      </c>
      <c r="U1207" s="22" t="n">
        <f aca="false">S1207-T1207</f>
        <v>0</v>
      </c>
      <c r="V1207" s="23"/>
    </row>
    <row r="1208" customFormat="false" ht="13.8" hidden="false" customHeight="false" outlineLevel="0" collapsed="false">
      <c r="A1208" s="13" t="n">
        <v>1207</v>
      </c>
      <c r="B1208" s="12" t="s">
        <v>22</v>
      </c>
      <c r="C1208" s="26" t="str">
        <f aca="false">$C$1176</f>
        <v>BNF N. Acq. 20541</v>
      </c>
      <c r="D1208" s="12" t="n">
        <v>3</v>
      </c>
      <c r="E1208" s="14" t="n">
        <v>1749</v>
      </c>
      <c r="F1208" s="14" t="s">
        <v>40</v>
      </c>
      <c r="G1208" s="15" t="s">
        <v>78</v>
      </c>
      <c r="H1208" s="15" t="s">
        <v>677</v>
      </c>
      <c r="I1208" s="16" t="s">
        <v>68</v>
      </c>
      <c r="J1208" s="17" t="n">
        <v>2.5</v>
      </c>
      <c r="K1208" s="27" t="s">
        <v>44</v>
      </c>
      <c r="L1208" s="17" t="n">
        <v>14</v>
      </c>
      <c r="M1208" s="17" t="n">
        <v>8</v>
      </c>
      <c r="N1208" s="19"/>
      <c r="O1208" s="28" t="n">
        <f aca="false">L1208+(0.05*M1208)+(N1208/240)</f>
        <v>14.4</v>
      </c>
      <c r="P1208" s="29" t="n">
        <v>36</v>
      </c>
      <c r="Q1208" s="29"/>
      <c r="R1208" s="29"/>
      <c r="S1208" s="22" t="n">
        <f aca="false">P1208+(Q1208*0.05)+(R1208/240)</f>
        <v>36</v>
      </c>
      <c r="T1208" s="22" t="n">
        <f aca="false">J1208*O1208</f>
        <v>36</v>
      </c>
      <c r="U1208" s="22" t="n">
        <f aca="false">S1208-T1208</f>
        <v>0</v>
      </c>
      <c r="V1208" s="23"/>
    </row>
    <row r="1209" customFormat="false" ht="13.8" hidden="false" customHeight="false" outlineLevel="0" collapsed="false">
      <c r="A1209" s="13" t="n">
        <v>1208</v>
      </c>
      <c r="B1209" s="12" t="s">
        <v>22</v>
      </c>
      <c r="C1209" s="26" t="str">
        <f aca="false">$C$1176</f>
        <v>BNF N. Acq. 20541</v>
      </c>
      <c r="D1209" s="12" t="n">
        <v>3</v>
      </c>
      <c r="E1209" s="14" t="n">
        <v>1749</v>
      </c>
      <c r="F1209" s="14" t="s">
        <v>40</v>
      </c>
      <c r="G1209" s="15" t="s">
        <v>113</v>
      </c>
      <c r="H1209" s="15" t="s">
        <v>677</v>
      </c>
      <c r="I1209" s="16" t="s">
        <v>679</v>
      </c>
      <c r="J1209" s="17" t="n">
        <v>6</v>
      </c>
      <c r="K1209" s="27" t="s">
        <v>61</v>
      </c>
      <c r="L1209" s="17"/>
      <c r="M1209" s="17" t="n">
        <v>50</v>
      </c>
      <c r="N1209" s="19"/>
      <c r="O1209" s="28" t="n">
        <f aca="false">L1209+(0.05*M1209)+(N1209/240)</f>
        <v>2.5</v>
      </c>
      <c r="P1209" s="29" t="n">
        <v>15</v>
      </c>
      <c r="Q1209" s="29"/>
      <c r="R1209" s="29"/>
      <c r="S1209" s="22" t="n">
        <f aca="false">P1209+(Q1209*0.05)+(R1209/240)</f>
        <v>15</v>
      </c>
      <c r="T1209" s="22" t="n">
        <f aca="false">J1209*O1209</f>
        <v>15</v>
      </c>
      <c r="U1209" s="22" t="n">
        <f aca="false">S1209-T1209</f>
        <v>0</v>
      </c>
      <c r="V1209" s="23"/>
    </row>
    <row r="1210" customFormat="false" ht="13.8" hidden="false" customHeight="false" outlineLevel="0" collapsed="false">
      <c r="A1210" s="13" t="n">
        <v>1209</v>
      </c>
      <c r="B1210" s="12" t="s">
        <v>22</v>
      </c>
      <c r="C1210" s="26" t="str">
        <f aca="false">$C$1176</f>
        <v>BNF N. Acq. 20541</v>
      </c>
      <c r="D1210" s="12" t="n">
        <v>3</v>
      </c>
      <c r="E1210" s="14" t="n">
        <v>1749</v>
      </c>
      <c r="F1210" s="14" t="s">
        <v>40</v>
      </c>
      <c r="G1210" s="15" t="s">
        <v>124</v>
      </c>
      <c r="H1210" s="15" t="s">
        <v>677</v>
      </c>
      <c r="I1210" s="16" t="s">
        <v>186</v>
      </c>
      <c r="J1210" s="17" t="n">
        <v>10</v>
      </c>
      <c r="K1210" s="27" t="s">
        <v>693</v>
      </c>
      <c r="L1210" s="17" t="n">
        <v>16</v>
      </c>
      <c r="M1210" s="17"/>
      <c r="N1210" s="19"/>
      <c r="O1210" s="28" t="n">
        <f aca="false">L1210+(0.05*M1210)+(N1210/240)</f>
        <v>16</v>
      </c>
      <c r="P1210" s="29" t="n">
        <v>160</v>
      </c>
      <c r="Q1210" s="29"/>
      <c r="R1210" s="29"/>
      <c r="S1210" s="22" t="n">
        <f aca="false">P1210+(Q1210*0.05)+(R1210/240)</f>
        <v>160</v>
      </c>
      <c r="T1210" s="22" t="n">
        <f aca="false">J1210*O1210</f>
        <v>160</v>
      </c>
      <c r="U1210" s="22" t="n">
        <f aca="false">S1210-T1210</f>
        <v>0</v>
      </c>
      <c r="V1210" s="23"/>
    </row>
    <row r="1211" customFormat="false" ht="13.8" hidden="false" customHeight="false" outlineLevel="0" collapsed="false">
      <c r="A1211" s="13" t="n">
        <v>1210</v>
      </c>
      <c r="B1211" s="12" t="s">
        <v>22</v>
      </c>
      <c r="C1211" s="26" t="str">
        <f aca="false">$C$1176</f>
        <v>BNF N. Acq. 20541</v>
      </c>
      <c r="D1211" s="12" t="n">
        <v>4</v>
      </c>
      <c r="E1211" s="14" t="n">
        <v>1749</v>
      </c>
      <c r="F1211" s="14" t="s">
        <v>24</v>
      </c>
      <c r="G1211" s="15" t="s">
        <v>694</v>
      </c>
      <c r="H1211" s="15" t="s">
        <v>677</v>
      </c>
      <c r="I1211" s="16" t="s">
        <v>382</v>
      </c>
      <c r="J1211" s="17" t="n">
        <v>15000</v>
      </c>
      <c r="K1211" s="27" t="s">
        <v>28</v>
      </c>
      <c r="L1211" s="17"/>
      <c r="M1211" s="17" t="n">
        <v>2</v>
      </c>
      <c r="N1211" s="19"/>
      <c r="O1211" s="28" t="n">
        <f aca="false">L1211+(0.05*M1211)+(N1211/240)</f>
        <v>0.1</v>
      </c>
      <c r="P1211" s="29" t="n">
        <v>1500</v>
      </c>
      <c r="Q1211" s="29"/>
      <c r="R1211" s="29"/>
      <c r="S1211" s="22" t="n">
        <f aca="false">P1211+(Q1211*0.05)+(R1211/240)</f>
        <v>1500</v>
      </c>
      <c r="T1211" s="22" t="n">
        <f aca="false">J1211*O1211</f>
        <v>1500</v>
      </c>
      <c r="U1211" s="22" t="n">
        <f aca="false">S1211-T1211</f>
        <v>0</v>
      </c>
      <c r="V1211" s="23"/>
    </row>
    <row r="1212" customFormat="false" ht="14.2" hidden="false" customHeight="false" outlineLevel="0" collapsed="false">
      <c r="A1212" s="13" t="n">
        <v>1211</v>
      </c>
      <c r="B1212" s="12" t="s">
        <v>22</v>
      </c>
      <c r="C1212" s="26" t="str">
        <f aca="false">$C$1176</f>
        <v>BNF N. Acq. 20541</v>
      </c>
      <c r="D1212" s="12" t="n">
        <v>4</v>
      </c>
      <c r="E1212" s="14" t="n">
        <v>1749</v>
      </c>
      <c r="F1212" s="14" t="s">
        <v>24</v>
      </c>
      <c r="G1212" s="15" t="s">
        <v>694</v>
      </c>
      <c r="H1212" s="15" t="s">
        <v>677</v>
      </c>
      <c r="I1212" s="16" t="s">
        <v>679</v>
      </c>
      <c r="J1212" s="17" t="n">
        <v>13844</v>
      </c>
      <c r="K1212" s="27" t="s">
        <v>28</v>
      </c>
      <c r="L1212" s="17"/>
      <c r="M1212" s="17" t="n">
        <v>3</v>
      </c>
      <c r="N1212" s="19"/>
      <c r="O1212" s="28" t="n">
        <f aca="false">L1212+(0.05*M1212)+(N1212/240)</f>
        <v>0.15</v>
      </c>
      <c r="P1212" s="29" t="n">
        <v>1900</v>
      </c>
      <c r="Q1212" s="29"/>
      <c r="R1212" s="29"/>
      <c r="S1212" s="22" t="n">
        <f aca="false">P1212+(Q1212*0.05)+(R1212/240)</f>
        <v>1900</v>
      </c>
      <c r="T1212" s="22" t="n">
        <f aca="false">J1212*O1212</f>
        <v>2076.6</v>
      </c>
      <c r="U1212" s="22" t="n">
        <f aca="false">S1212-T1212</f>
        <v>-176.6</v>
      </c>
      <c r="V1212" s="23"/>
    </row>
    <row r="1213" customFormat="false" ht="13.8" hidden="false" customHeight="false" outlineLevel="0" collapsed="false">
      <c r="A1213" s="13" t="n">
        <v>1212</v>
      </c>
      <c r="B1213" s="12" t="s">
        <v>22</v>
      </c>
      <c r="C1213" s="26" t="str">
        <f aca="false">$C$1176</f>
        <v>BNF N. Acq. 20541</v>
      </c>
      <c r="D1213" s="12" t="n">
        <v>4</v>
      </c>
      <c r="E1213" s="14" t="n">
        <v>1749</v>
      </c>
      <c r="F1213" s="14" t="s">
        <v>24</v>
      </c>
      <c r="G1213" s="15" t="s">
        <v>694</v>
      </c>
      <c r="H1213" s="15" t="s">
        <v>677</v>
      </c>
      <c r="I1213" s="16" t="s">
        <v>682</v>
      </c>
      <c r="J1213" s="17" t="n">
        <v>19</v>
      </c>
      <c r="K1213" s="27" t="s">
        <v>148</v>
      </c>
      <c r="L1213" s="17" t="n">
        <v>36</v>
      </c>
      <c r="M1213" s="17"/>
      <c r="N1213" s="19"/>
      <c r="O1213" s="28" t="n">
        <f aca="false">L1213+(0.05*M1213)+(N1213/240)</f>
        <v>36</v>
      </c>
      <c r="P1213" s="29" t="n">
        <v>684</v>
      </c>
      <c r="Q1213" s="29"/>
      <c r="R1213" s="29"/>
      <c r="S1213" s="22" t="n">
        <f aca="false">P1213+(Q1213*0.05)+(R1213/240)</f>
        <v>684</v>
      </c>
      <c r="T1213" s="22" t="n">
        <f aca="false">J1213*O1213</f>
        <v>684</v>
      </c>
      <c r="U1213" s="22" t="n">
        <f aca="false">S1213-T1213</f>
        <v>0</v>
      </c>
      <c r="V1213" s="23"/>
    </row>
    <row r="1214" customFormat="false" ht="13.8" hidden="false" customHeight="false" outlineLevel="0" collapsed="false">
      <c r="A1214" s="13" t="n">
        <v>1213</v>
      </c>
      <c r="B1214" s="12" t="s">
        <v>22</v>
      </c>
      <c r="C1214" s="26" t="str">
        <f aca="false">$C$1176</f>
        <v>BNF N. Acq. 20541</v>
      </c>
      <c r="D1214" s="12" t="n">
        <v>4</v>
      </c>
      <c r="E1214" s="14" t="n">
        <v>1749</v>
      </c>
      <c r="F1214" s="14" t="s">
        <v>24</v>
      </c>
      <c r="G1214" s="15" t="s">
        <v>695</v>
      </c>
      <c r="H1214" s="15" t="s">
        <v>677</v>
      </c>
      <c r="I1214" s="16" t="s">
        <v>68</v>
      </c>
      <c r="J1214" s="17" t="n">
        <v>1660</v>
      </c>
      <c r="K1214" s="27" t="s">
        <v>28</v>
      </c>
      <c r="L1214" s="17"/>
      <c r="M1214" s="17" t="n">
        <v>3</v>
      </c>
      <c r="N1214" s="19"/>
      <c r="O1214" s="28" t="n">
        <f aca="false">L1214+(0.05*M1214)+(N1214/240)</f>
        <v>0.15</v>
      </c>
      <c r="P1214" s="29" t="n">
        <v>249</v>
      </c>
      <c r="Q1214" s="29"/>
      <c r="R1214" s="29"/>
      <c r="S1214" s="22" t="n">
        <f aca="false">P1214+(Q1214*0.05)+(R1214/240)</f>
        <v>249</v>
      </c>
      <c r="T1214" s="22" t="n">
        <f aca="false">J1214*O1214</f>
        <v>249</v>
      </c>
      <c r="U1214" s="22" t="n">
        <f aca="false">S1214-T1214</f>
        <v>0</v>
      </c>
      <c r="V1214" s="23"/>
    </row>
    <row r="1215" customFormat="false" ht="13.8" hidden="false" customHeight="false" outlineLevel="0" collapsed="false">
      <c r="A1215" s="13" t="n">
        <v>1214</v>
      </c>
      <c r="B1215" s="12" t="s">
        <v>22</v>
      </c>
      <c r="C1215" s="26" t="str">
        <f aca="false">$C$1176</f>
        <v>BNF N. Acq. 20541</v>
      </c>
      <c r="D1215" s="12" t="n">
        <v>4</v>
      </c>
      <c r="E1215" s="14" t="n">
        <v>1749</v>
      </c>
      <c r="F1215" s="14" t="s">
        <v>24</v>
      </c>
      <c r="G1215" s="15" t="s">
        <v>160</v>
      </c>
      <c r="H1215" s="15" t="s">
        <v>677</v>
      </c>
      <c r="I1215" s="16" t="s">
        <v>186</v>
      </c>
      <c r="J1215" s="17" t="n">
        <v>4</v>
      </c>
      <c r="K1215" s="27" t="s">
        <v>61</v>
      </c>
      <c r="L1215" s="17" t="n">
        <v>18</v>
      </c>
      <c r="M1215" s="17"/>
      <c r="N1215" s="19"/>
      <c r="O1215" s="28" t="n">
        <f aca="false">L1215+(0.05*M1215)+(N1215/240)</f>
        <v>18</v>
      </c>
      <c r="P1215" s="29" t="n">
        <v>72</v>
      </c>
      <c r="Q1215" s="29"/>
      <c r="R1215" s="29"/>
      <c r="S1215" s="22" t="n">
        <f aca="false">P1215+(Q1215*0.05)+(R1215/240)</f>
        <v>72</v>
      </c>
      <c r="T1215" s="22" t="n">
        <f aca="false">J1215*O1215</f>
        <v>72</v>
      </c>
      <c r="U1215" s="22" t="n">
        <f aca="false">S1215-T1215</f>
        <v>0</v>
      </c>
      <c r="V1215" s="23"/>
    </row>
    <row r="1216" customFormat="false" ht="13.8" hidden="false" customHeight="false" outlineLevel="0" collapsed="false">
      <c r="A1216" s="13" t="n">
        <v>1215</v>
      </c>
      <c r="B1216" s="12" t="s">
        <v>22</v>
      </c>
      <c r="C1216" s="26" t="str">
        <f aca="false">$C$1176</f>
        <v>BNF N. Acq. 20541</v>
      </c>
      <c r="D1216" s="12" t="n">
        <v>4</v>
      </c>
      <c r="E1216" s="14" t="n">
        <v>1749</v>
      </c>
      <c r="F1216" s="14" t="s">
        <v>24</v>
      </c>
      <c r="G1216" s="15" t="s">
        <v>161</v>
      </c>
      <c r="H1216" s="15" t="s">
        <v>677</v>
      </c>
      <c r="I1216" s="16" t="s">
        <v>678</v>
      </c>
      <c r="J1216" s="17" t="n">
        <v>531882</v>
      </c>
      <c r="K1216" s="27" t="s">
        <v>28</v>
      </c>
      <c r="L1216" s="17"/>
      <c r="M1216" s="17" t="n">
        <v>4</v>
      </c>
      <c r="N1216" s="19"/>
      <c r="O1216" s="28" t="n">
        <f aca="false">L1216+(0.05*M1216)+(N1216/240)</f>
        <v>0.2</v>
      </c>
      <c r="P1216" s="29" t="n">
        <v>106376</v>
      </c>
      <c r="Q1216" s="29" t="n">
        <v>8</v>
      </c>
      <c r="R1216" s="29"/>
      <c r="S1216" s="22" t="n">
        <f aca="false">P1216+(Q1216*0.05)+(R1216/240)</f>
        <v>106376.4</v>
      </c>
      <c r="T1216" s="22" t="n">
        <f aca="false">J1216*O1216</f>
        <v>106376.4</v>
      </c>
      <c r="U1216" s="22" t="n">
        <f aca="false">S1216-T1216</f>
        <v>0</v>
      </c>
      <c r="V1216" s="23"/>
    </row>
    <row r="1217" customFormat="false" ht="14.2" hidden="false" customHeight="false" outlineLevel="0" collapsed="false">
      <c r="A1217" s="13" t="n">
        <v>1216</v>
      </c>
      <c r="B1217" s="12" t="s">
        <v>22</v>
      </c>
      <c r="C1217" s="26" t="str">
        <f aca="false">$C$1176</f>
        <v>BNF N. Acq. 20541</v>
      </c>
      <c r="D1217" s="12" t="n">
        <v>4</v>
      </c>
      <c r="E1217" s="14" t="n">
        <v>1749</v>
      </c>
      <c r="F1217" s="14" t="s">
        <v>24</v>
      </c>
      <c r="G1217" s="15" t="s">
        <v>178</v>
      </c>
      <c r="H1217" s="15" t="s">
        <v>677</v>
      </c>
      <c r="I1217" s="16" t="s">
        <v>33</v>
      </c>
      <c r="J1217" s="17" t="n">
        <v>11</v>
      </c>
      <c r="K1217" s="27" t="s">
        <v>35</v>
      </c>
      <c r="L1217" s="17" t="n">
        <v>210</v>
      </c>
      <c r="M1217" s="17"/>
      <c r="N1217" s="19"/>
      <c r="O1217" s="28" t="n">
        <f aca="false">L1217+(0.05*M1217)+(N1217/240)</f>
        <v>210</v>
      </c>
      <c r="P1217" s="29" t="n">
        <v>2310</v>
      </c>
      <c r="Q1217" s="29" t="n">
        <v>10</v>
      </c>
      <c r="R1217" s="29"/>
      <c r="S1217" s="22" t="n">
        <f aca="false">P1217+(Q1217*0.05)+(R1217/240)</f>
        <v>2310.5</v>
      </c>
      <c r="T1217" s="22" t="n">
        <f aca="false">J1217*O1217</f>
        <v>2310</v>
      </c>
      <c r="U1217" s="22" t="n">
        <f aca="false">S1217-T1217</f>
        <v>0.5</v>
      </c>
      <c r="V1217" s="23" t="s">
        <v>114</v>
      </c>
    </row>
    <row r="1218" customFormat="false" ht="13.8" hidden="false" customHeight="false" outlineLevel="0" collapsed="false">
      <c r="A1218" s="13" t="n">
        <v>1217</v>
      </c>
      <c r="B1218" s="12" t="s">
        <v>22</v>
      </c>
      <c r="C1218" s="26" t="str">
        <f aca="false">$C$1176</f>
        <v>BNF N. Acq. 20541</v>
      </c>
      <c r="D1218" s="12" t="n">
        <v>4</v>
      </c>
      <c r="E1218" s="14" t="n">
        <v>1749</v>
      </c>
      <c r="F1218" s="14" t="s">
        <v>24</v>
      </c>
      <c r="G1218" s="15" t="s">
        <v>696</v>
      </c>
      <c r="H1218" s="15" t="s">
        <v>677</v>
      </c>
      <c r="I1218" s="16" t="s">
        <v>382</v>
      </c>
      <c r="J1218" s="17" t="n">
        <v>120</v>
      </c>
      <c r="K1218" s="27" t="s">
        <v>35</v>
      </c>
      <c r="L1218" s="17"/>
      <c r="M1218" s="17" t="n">
        <v>30</v>
      </c>
      <c r="N1218" s="19"/>
      <c r="O1218" s="28" t="n">
        <f aca="false">L1218+(0.05*M1218)+(N1218/240)</f>
        <v>1.5</v>
      </c>
      <c r="P1218" s="29" t="n">
        <v>180</v>
      </c>
      <c r="Q1218" s="29"/>
      <c r="R1218" s="29"/>
      <c r="S1218" s="22" t="n">
        <f aca="false">P1218+(Q1218*0.05)+(R1218/240)</f>
        <v>180</v>
      </c>
      <c r="T1218" s="22" t="n">
        <f aca="false">J1218*O1218</f>
        <v>180</v>
      </c>
      <c r="U1218" s="22" t="n">
        <f aca="false">S1218-T1218</f>
        <v>0</v>
      </c>
      <c r="V1218" s="23"/>
    </row>
    <row r="1219" customFormat="false" ht="13.8" hidden="false" customHeight="false" outlineLevel="0" collapsed="false">
      <c r="A1219" s="13" t="n">
        <v>1218</v>
      </c>
      <c r="B1219" s="12" t="s">
        <v>22</v>
      </c>
      <c r="C1219" s="26" t="str">
        <f aca="false">$C$1176</f>
        <v>BNF N. Acq. 20541</v>
      </c>
      <c r="D1219" s="12" t="n">
        <v>4</v>
      </c>
      <c r="E1219" s="14" t="n">
        <v>1749</v>
      </c>
      <c r="F1219" s="14" t="s">
        <v>24</v>
      </c>
      <c r="G1219" s="15" t="s">
        <v>696</v>
      </c>
      <c r="H1219" s="15" t="s">
        <v>677</v>
      </c>
      <c r="I1219" s="16" t="s">
        <v>682</v>
      </c>
      <c r="J1219" s="17" t="n">
        <v>964</v>
      </c>
      <c r="K1219" s="27" t="s">
        <v>697</v>
      </c>
      <c r="L1219" s="17"/>
      <c r="M1219" s="17" t="n">
        <v>20</v>
      </c>
      <c r="N1219" s="19"/>
      <c r="O1219" s="28" t="n">
        <f aca="false">L1219+(0.05*M1219)+(N1219/240)</f>
        <v>1</v>
      </c>
      <c r="P1219" s="29" t="n">
        <v>964</v>
      </c>
      <c r="Q1219" s="29"/>
      <c r="R1219" s="29"/>
      <c r="S1219" s="22" t="n">
        <f aca="false">P1219+(Q1219*0.05)+(R1219/240)</f>
        <v>964</v>
      </c>
      <c r="T1219" s="22" t="n">
        <f aca="false">J1219*O1219</f>
        <v>964</v>
      </c>
      <c r="U1219" s="22" t="n">
        <f aca="false">S1219-T1219</f>
        <v>0</v>
      </c>
      <c r="V1219" s="23"/>
    </row>
    <row r="1220" customFormat="false" ht="13.8" hidden="false" customHeight="false" outlineLevel="0" collapsed="false">
      <c r="A1220" s="13" t="n">
        <v>1219</v>
      </c>
      <c r="B1220" s="12" t="s">
        <v>22</v>
      </c>
      <c r="C1220" s="26" t="str">
        <f aca="false">$C$1176</f>
        <v>BNF N. Acq. 20541</v>
      </c>
      <c r="D1220" s="12" t="n">
        <v>4</v>
      </c>
      <c r="E1220" s="14" t="n">
        <v>1749</v>
      </c>
      <c r="F1220" s="14" t="s">
        <v>24</v>
      </c>
      <c r="G1220" s="15" t="s">
        <v>696</v>
      </c>
      <c r="H1220" s="15" t="s">
        <v>677</v>
      </c>
      <c r="I1220" s="16" t="s">
        <v>186</v>
      </c>
      <c r="J1220" s="17" t="n">
        <v>170</v>
      </c>
      <c r="K1220" s="27" t="s">
        <v>28</v>
      </c>
      <c r="L1220" s="17"/>
      <c r="M1220" s="17" t="n">
        <v>40</v>
      </c>
      <c r="N1220" s="19"/>
      <c r="O1220" s="28" t="n">
        <f aca="false">L1220+(0.05*M1220)+(N1220/240)</f>
        <v>2</v>
      </c>
      <c r="P1220" s="29" t="n">
        <v>340</v>
      </c>
      <c r="Q1220" s="29"/>
      <c r="R1220" s="29"/>
      <c r="S1220" s="22" t="n">
        <f aca="false">P1220+(Q1220*0.05)+(R1220/240)</f>
        <v>340</v>
      </c>
      <c r="T1220" s="22" t="n">
        <f aca="false">J1220*O1220</f>
        <v>340</v>
      </c>
      <c r="U1220" s="22" t="n">
        <f aca="false">S1220-T1220</f>
        <v>0</v>
      </c>
      <c r="V1220" s="23"/>
    </row>
    <row r="1221" customFormat="false" ht="13.8" hidden="false" customHeight="false" outlineLevel="0" collapsed="false">
      <c r="A1221" s="13" t="n">
        <v>1220</v>
      </c>
      <c r="B1221" s="12" t="s">
        <v>22</v>
      </c>
      <c r="C1221" s="26" t="str">
        <f aca="false">$C$1176</f>
        <v>BNF N. Acq. 20541</v>
      </c>
      <c r="D1221" s="12" t="n">
        <v>4</v>
      </c>
      <c r="E1221" s="14" t="n">
        <v>1749</v>
      </c>
      <c r="F1221" s="14" t="s">
        <v>24</v>
      </c>
      <c r="G1221" s="15" t="s">
        <v>187</v>
      </c>
      <c r="H1221" s="15" t="s">
        <v>677</v>
      </c>
      <c r="I1221" s="16" t="s">
        <v>382</v>
      </c>
      <c r="J1221" s="17" t="n">
        <v>140</v>
      </c>
      <c r="K1221" s="27" t="s">
        <v>28</v>
      </c>
      <c r="L1221" s="17"/>
      <c r="M1221" s="17" t="n">
        <v>30</v>
      </c>
      <c r="N1221" s="19"/>
      <c r="O1221" s="28" t="n">
        <f aca="false">L1221+(0.05*M1221)+(N1221/240)</f>
        <v>1.5</v>
      </c>
      <c r="P1221" s="29" t="n">
        <v>210</v>
      </c>
      <c r="Q1221" s="29"/>
      <c r="R1221" s="29"/>
      <c r="S1221" s="22" t="n">
        <f aca="false">P1221+(Q1221*0.05)+(R1221/240)</f>
        <v>210</v>
      </c>
      <c r="T1221" s="22" t="n">
        <f aca="false">J1221*O1221</f>
        <v>210</v>
      </c>
      <c r="U1221" s="22" t="n">
        <f aca="false">S1221-T1221</f>
        <v>0</v>
      </c>
      <c r="V1221" s="23"/>
    </row>
    <row r="1222" customFormat="false" ht="13.8" hidden="false" customHeight="false" outlineLevel="0" collapsed="false">
      <c r="A1222" s="13" t="n">
        <v>1221</v>
      </c>
      <c r="B1222" s="12" t="s">
        <v>22</v>
      </c>
      <c r="C1222" s="26" t="str">
        <f aca="false">$C$1176</f>
        <v>BNF N. Acq. 20541</v>
      </c>
      <c r="D1222" s="12" t="n">
        <v>4</v>
      </c>
      <c r="E1222" s="14" t="n">
        <v>1749</v>
      </c>
      <c r="F1222" s="14" t="s">
        <v>40</v>
      </c>
      <c r="G1222" s="15" t="s">
        <v>698</v>
      </c>
      <c r="H1222" s="15" t="s">
        <v>677</v>
      </c>
      <c r="I1222" s="16" t="s">
        <v>678</v>
      </c>
      <c r="J1222" s="17" t="n">
        <v>67993</v>
      </c>
      <c r="K1222" s="27" t="s">
        <v>28</v>
      </c>
      <c r="L1222" s="17"/>
      <c r="M1222" s="17" t="n">
        <v>18</v>
      </c>
      <c r="N1222" s="19"/>
      <c r="O1222" s="28" t="n">
        <f aca="false">L1222+(0.05*M1222)+(N1222/240)</f>
        <v>0.9</v>
      </c>
      <c r="P1222" s="29" t="n">
        <v>61193</v>
      </c>
      <c r="Q1222" s="29" t="n">
        <v>14</v>
      </c>
      <c r="R1222" s="29"/>
      <c r="S1222" s="22" t="n">
        <f aca="false">P1222+(Q1222*0.05)+(R1222/240)</f>
        <v>61193.7</v>
      </c>
      <c r="T1222" s="22" t="n">
        <f aca="false">J1222*O1222</f>
        <v>61193.7</v>
      </c>
      <c r="U1222" s="22" t="n">
        <f aca="false">S1222-T1222</f>
        <v>0</v>
      </c>
      <c r="V1222" s="23"/>
    </row>
    <row r="1223" customFormat="false" ht="13.8" hidden="false" customHeight="false" outlineLevel="0" collapsed="false">
      <c r="A1223" s="13" t="n">
        <v>1222</v>
      </c>
      <c r="B1223" s="12" t="s">
        <v>22</v>
      </c>
      <c r="C1223" s="26" t="str">
        <f aca="false">$C$1176</f>
        <v>BNF N. Acq. 20541</v>
      </c>
      <c r="D1223" s="12" t="n">
        <v>4</v>
      </c>
      <c r="E1223" s="14" t="n">
        <v>1749</v>
      </c>
      <c r="F1223" s="14" t="s">
        <v>40</v>
      </c>
      <c r="G1223" s="15" t="s">
        <v>698</v>
      </c>
      <c r="H1223" s="15" t="s">
        <v>677</v>
      </c>
      <c r="I1223" s="16" t="s">
        <v>382</v>
      </c>
      <c r="J1223" s="17" t="n">
        <v>16990</v>
      </c>
      <c r="K1223" s="27" t="s">
        <v>28</v>
      </c>
      <c r="L1223" s="17"/>
      <c r="M1223" s="17" t="n">
        <v>16</v>
      </c>
      <c r="N1223" s="19"/>
      <c r="O1223" s="28" t="n">
        <f aca="false">L1223+(0.05*M1223)+(N1223/240)</f>
        <v>0.8</v>
      </c>
      <c r="P1223" s="29" t="n">
        <v>13592</v>
      </c>
      <c r="Q1223" s="29"/>
      <c r="R1223" s="29"/>
      <c r="S1223" s="22" t="n">
        <f aca="false">P1223+(Q1223*0.05)+(R1223/240)</f>
        <v>13592</v>
      </c>
      <c r="T1223" s="22" t="n">
        <f aca="false">J1223*O1223</f>
        <v>13592</v>
      </c>
      <c r="U1223" s="22" t="n">
        <f aca="false">S1223-T1223</f>
        <v>0</v>
      </c>
      <c r="V1223" s="23"/>
    </row>
    <row r="1224" customFormat="false" ht="13.8" hidden="false" customHeight="false" outlineLevel="0" collapsed="false">
      <c r="A1224" s="13" t="n">
        <v>1223</v>
      </c>
      <c r="B1224" s="12" t="s">
        <v>22</v>
      </c>
      <c r="C1224" s="26" t="str">
        <f aca="false">$C$1176</f>
        <v>BNF N. Acq. 20541</v>
      </c>
      <c r="D1224" s="12" t="n">
        <v>4</v>
      </c>
      <c r="E1224" s="14" t="n">
        <v>1749</v>
      </c>
      <c r="F1224" s="14" t="s">
        <v>40</v>
      </c>
      <c r="G1224" s="15" t="s">
        <v>698</v>
      </c>
      <c r="H1224" s="15" t="s">
        <v>677</v>
      </c>
      <c r="I1224" s="16" t="s">
        <v>679</v>
      </c>
      <c r="J1224" s="17" t="n">
        <v>2375</v>
      </c>
      <c r="K1224" s="27" t="s">
        <v>28</v>
      </c>
      <c r="L1224" s="17"/>
      <c r="M1224" s="17" t="n">
        <v>16</v>
      </c>
      <c r="N1224" s="19"/>
      <c r="O1224" s="28" t="n">
        <f aca="false">L1224+(0.05*M1224)+(N1224/240)</f>
        <v>0.8</v>
      </c>
      <c r="P1224" s="29" t="n">
        <v>1900</v>
      </c>
      <c r="Q1224" s="29"/>
      <c r="R1224" s="29"/>
      <c r="S1224" s="22" t="n">
        <f aca="false">P1224+(Q1224*0.05)+(R1224/240)</f>
        <v>1900</v>
      </c>
      <c r="T1224" s="22" t="n">
        <f aca="false">J1224*O1224</f>
        <v>1900</v>
      </c>
      <c r="U1224" s="22" t="n">
        <f aca="false">S1224-T1224</f>
        <v>0</v>
      </c>
      <c r="V1224" s="23"/>
    </row>
    <row r="1225" customFormat="false" ht="13.8" hidden="false" customHeight="false" outlineLevel="0" collapsed="false">
      <c r="A1225" s="13" t="n">
        <v>1224</v>
      </c>
      <c r="B1225" s="12" t="s">
        <v>22</v>
      </c>
      <c r="C1225" s="26" t="str">
        <f aca="false">$C$1176</f>
        <v>BNF N. Acq. 20541</v>
      </c>
      <c r="D1225" s="12" t="n">
        <v>4</v>
      </c>
      <c r="E1225" s="14" t="n">
        <v>1749</v>
      </c>
      <c r="F1225" s="14" t="s">
        <v>40</v>
      </c>
      <c r="G1225" s="15" t="s">
        <v>698</v>
      </c>
      <c r="H1225" s="15" t="s">
        <v>677</v>
      </c>
      <c r="I1225" s="16" t="s">
        <v>682</v>
      </c>
      <c r="J1225" s="17" t="n">
        <v>350</v>
      </c>
      <c r="K1225" s="27" t="s">
        <v>28</v>
      </c>
      <c r="L1225" s="17"/>
      <c r="M1225" s="17" t="n">
        <v>16</v>
      </c>
      <c r="N1225" s="19"/>
      <c r="O1225" s="28" t="n">
        <f aca="false">L1225+(0.05*M1225)+(N1225/240)</f>
        <v>0.8</v>
      </c>
      <c r="P1225" s="29" t="n">
        <v>280</v>
      </c>
      <c r="Q1225" s="29"/>
      <c r="R1225" s="29"/>
      <c r="S1225" s="22" t="n">
        <f aca="false">P1225+(Q1225*0.05)+(R1225/240)</f>
        <v>280</v>
      </c>
      <c r="T1225" s="22" t="n">
        <f aca="false">J1225*O1225</f>
        <v>280</v>
      </c>
      <c r="U1225" s="22" t="n">
        <f aca="false">S1225-T1225</f>
        <v>0</v>
      </c>
      <c r="V1225" s="23"/>
    </row>
    <row r="1226" customFormat="false" ht="13.8" hidden="false" customHeight="false" outlineLevel="0" collapsed="false">
      <c r="A1226" s="13" t="n">
        <v>1225</v>
      </c>
      <c r="B1226" s="12" t="s">
        <v>22</v>
      </c>
      <c r="C1226" s="26" t="str">
        <f aca="false">$C$1176</f>
        <v>BNF N. Acq. 20541</v>
      </c>
      <c r="D1226" s="12" t="n">
        <v>4</v>
      </c>
      <c r="E1226" s="14" t="n">
        <v>1749</v>
      </c>
      <c r="F1226" s="14" t="s">
        <v>40</v>
      </c>
      <c r="G1226" s="15" t="s">
        <v>698</v>
      </c>
      <c r="H1226" s="15" t="s">
        <v>677</v>
      </c>
      <c r="I1226" s="16" t="s">
        <v>186</v>
      </c>
      <c r="J1226" s="17" t="n">
        <v>192</v>
      </c>
      <c r="K1226" s="27" t="s">
        <v>28</v>
      </c>
      <c r="L1226" s="17"/>
      <c r="M1226" s="17" t="n">
        <v>25</v>
      </c>
      <c r="N1226" s="19"/>
      <c r="O1226" s="28" t="n">
        <f aca="false">L1226+(0.05*M1226)+(N1226/240)</f>
        <v>1.25</v>
      </c>
      <c r="P1226" s="29" t="n">
        <v>240</v>
      </c>
      <c r="Q1226" s="29"/>
      <c r="R1226" s="29"/>
      <c r="S1226" s="22" t="n">
        <f aca="false">P1226+(Q1226*0.05)+(R1226/240)</f>
        <v>240</v>
      </c>
      <c r="T1226" s="22" t="n">
        <f aca="false">J1226*O1226</f>
        <v>240</v>
      </c>
      <c r="U1226" s="22" t="n">
        <f aca="false">S1226-T1226</f>
        <v>0</v>
      </c>
      <c r="V1226" s="23"/>
    </row>
    <row r="1227" customFormat="false" ht="13.8" hidden="false" customHeight="false" outlineLevel="0" collapsed="false">
      <c r="A1227" s="13" t="n">
        <v>1226</v>
      </c>
      <c r="B1227" s="12" t="s">
        <v>22</v>
      </c>
      <c r="C1227" s="26" t="str">
        <f aca="false">$C$1176</f>
        <v>BNF N. Acq. 20541</v>
      </c>
      <c r="D1227" s="12" t="n">
        <v>4</v>
      </c>
      <c r="E1227" s="14" t="n">
        <v>1749</v>
      </c>
      <c r="F1227" s="14" t="s">
        <v>40</v>
      </c>
      <c r="G1227" s="15" t="s">
        <v>699</v>
      </c>
      <c r="H1227" s="15" t="s">
        <v>677</v>
      </c>
      <c r="I1227" s="16" t="s">
        <v>679</v>
      </c>
      <c r="J1227" s="17" t="n">
        <v>90</v>
      </c>
      <c r="K1227" s="27" t="s">
        <v>28</v>
      </c>
      <c r="L1227" s="17"/>
      <c r="M1227" s="17" t="n">
        <v>50</v>
      </c>
      <c r="N1227" s="19"/>
      <c r="O1227" s="28" t="n">
        <f aca="false">L1227+(0.05*M1227)+(N1227/240)</f>
        <v>2.5</v>
      </c>
      <c r="P1227" s="29" t="n">
        <v>225</v>
      </c>
      <c r="Q1227" s="29"/>
      <c r="R1227" s="29"/>
      <c r="S1227" s="22" t="n">
        <f aca="false">P1227+(Q1227*0.05)+(R1227/240)</f>
        <v>225</v>
      </c>
      <c r="T1227" s="22" t="n">
        <f aca="false">J1227*O1227</f>
        <v>225</v>
      </c>
      <c r="U1227" s="22" t="n">
        <f aca="false">S1227-T1227</f>
        <v>0</v>
      </c>
      <c r="V1227" s="23"/>
    </row>
    <row r="1228" customFormat="false" ht="13.8" hidden="false" customHeight="false" outlineLevel="0" collapsed="false">
      <c r="A1228" s="13" t="n">
        <v>1227</v>
      </c>
      <c r="B1228" s="12" t="s">
        <v>22</v>
      </c>
      <c r="C1228" s="26" t="str">
        <f aca="false">$C$1176</f>
        <v>BNF N. Acq. 20541</v>
      </c>
      <c r="D1228" s="12" t="n">
        <v>4</v>
      </c>
      <c r="E1228" s="14" t="n">
        <v>1749</v>
      </c>
      <c r="F1228" s="14" t="s">
        <v>40</v>
      </c>
      <c r="G1228" s="15" t="s">
        <v>145</v>
      </c>
      <c r="H1228" s="15" t="s">
        <v>677</v>
      </c>
      <c r="I1228" s="16" t="s">
        <v>685</v>
      </c>
      <c r="J1228" s="17" t="n">
        <v>50</v>
      </c>
      <c r="K1228" s="27" t="s">
        <v>28</v>
      </c>
      <c r="L1228" s="17"/>
      <c r="M1228" s="17" t="n">
        <v>7</v>
      </c>
      <c r="N1228" s="19"/>
      <c r="O1228" s="28" t="n">
        <f aca="false">L1228+(0.05*M1228)+(N1228/240)</f>
        <v>0.35</v>
      </c>
      <c r="P1228" s="29" t="n">
        <v>17</v>
      </c>
      <c r="Q1228" s="29" t="n">
        <v>10</v>
      </c>
      <c r="R1228" s="29"/>
      <c r="S1228" s="22" t="n">
        <f aca="false">P1228+(Q1228*0.05)+(R1228/240)</f>
        <v>17.5</v>
      </c>
      <c r="T1228" s="22" t="n">
        <f aca="false">J1228*O1228</f>
        <v>17.5</v>
      </c>
      <c r="U1228" s="22" t="n">
        <f aca="false">S1228-T1228</f>
        <v>0</v>
      </c>
      <c r="V1228" s="23"/>
    </row>
    <row r="1229" customFormat="false" ht="13.8" hidden="false" customHeight="false" outlineLevel="0" collapsed="false">
      <c r="A1229" s="13" t="n">
        <v>1228</v>
      </c>
      <c r="B1229" s="12" t="s">
        <v>22</v>
      </c>
      <c r="C1229" s="26" t="str">
        <f aca="false">$C$1176</f>
        <v>BNF N. Acq. 20541</v>
      </c>
      <c r="D1229" s="12" t="n">
        <v>4</v>
      </c>
      <c r="E1229" s="14" t="n">
        <v>1749</v>
      </c>
      <c r="F1229" s="14" t="s">
        <v>40</v>
      </c>
      <c r="G1229" s="15" t="s">
        <v>166</v>
      </c>
      <c r="H1229" s="15" t="s">
        <v>677</v>
      </c>
      <c r="I1229" s="16" t="s">
        <v>682</v>
      </c>
      <c r="J1229" s="17" t="n">
        <v>2</v>
      </c>
      <c r="K1229" s="27" t="s">
        <v>35</v>
      </c>
      <c r="L1229" s="17" t="n">
        <v>16</v>
      </c>
      <c r="M1229" s="17"/>
      <c r="N1229" s="19"/>
      <c r="O1229" s="28" t="n">
        <f aca="false">L1229+(0.05*M1229)+(N1229/240)</f>
        <v>16</v>
      </c>
      <c r="P1229" s="29" t="n">
        <v>32</v>
      </c>
      <c r="Q1229" s="29"/>
      <c r="R1229" s="29"/>
      <c r="S1229" s="22" t="n">
        <f aca="false">P1229+(Q1229*0.05)+(R1229/240)</f>
        <v>32</v>
      </c>
      <c r="T1229" s="22" t="n">
        <f aca="false">J1229*O1229</f>
        <v>32</v>
      </c>
      <c r="U1229" s="22" t="n">
        <f aca="false">S1229-T1229</f>
        <v>0</v>
      </c>
      <c r="V1229" s="23"/>
    </row>
    <row r="1230" customFormat="false" ht="13.8" hidden="false" customHeight="false" outlineLevel="0" collapsed="false">
      <c r="A1230" s="13" t="n">
        <v>1229</v>
      </c>
      <c r="B1230" s="12" t="s">
        <v>22</v>
      </c>
      <c r="C1230" s="26" t="str">
        <f aca="false">$C$1176</f>
        <v>BNF N. Acq. 20541</v>
      </c>
      <c r="D1230" s="12" t="n">
        <v>4</v>
      </c>
      <c r="E1230" s="14" t="n">
        <v>1749</v>
      </c>
      <c r="F1230" s="14" t="s">
        <v>40</v>
      </c>
      <c r="G1230" s="15" t="s">
        <v>700</v>
      </c>
      <c r="H1230" s="15" t="s">
        <v>677</v>
      </c>
      <c r="I1230" s="16" t="s">
        <v>186</v>
      </c>
      <c r="J1230" s="17" t="n">
        <v>15</v>
      </c>
      <c r="K1230" s="27" t="s">
        <v>697</v>
      </c>
      <c r="L1230" s="17" t="n">
        <v>60</v>
      </c>
      <c r="M1230" s="17"/>
      <c r="N1230" s="19"/>
      <c r="O1230" s="28" t="n">
        <f aca="false">L1230+(0.05*M1230)+(N1230/240)</f>
        <v>60</v>
      </c>
      <c r="P1230" s="29" t="n">
        <v>900</v>
      </c>
      <c r="Q1230" s="29"/>
      <c r="R1230" s="29"/>
      <c r="S1230" s="22" t="n">
        <f aca="false">P1230+(Q1230*0.05)+(R1230/240)</f>
        <v>900</v>
      </c>
      <c r="T1230" s="22" t="n">
        <f aca="false">J1230*O1230</f>
        <v>900</v>
      </c>
      <c r="U1230" s="22" t="n">
        <f aca="false">S1230-T1230</f>
        <v>0</v>
      </c>
      <c r="V1230" s="23"/>
    </row>
    <row r="1231" customFormat="false" ht="13.8" hidden="false" customHeight="false" outlineLevel="0" collapsed="false">
      <c r="A1231" s="13" t="n">
        <v>1230</v>
      </c>
      <c r="B1231" s="12" t="s">
        <v>22</v>
      </c>
      <c r="C1231" s="26" t="str">
        <f aca="false">$C$1176</f>
        <v>BNF N. Acq. 20541</v>
      </c>
      <c r="D1231" s="12" t="n">
        <v>5</v>
      </c>
      <c r="E1231" s="14" t="n">
        <v>1749</v>
      </c>
      <c r="F1231" s="14" t="s">
        <v>24</v>
      </c>
      <c r="G1231" s="15" t="s">
        <v>189</v>
      </c>
      <c r="H1231" s="15" t="s">
        <v>677</v>
      </c>
      <c r="I1231" s="16" t="s">
        <v>382</v>
      </c>
      <c r="J1231" s="17" t="n">
        <v>1300</v>
      </c>
      <c r="K1231" s="27" t="s">
        <v>28</v>
      </c>
      <c r="L1231" s="17"/>
      <c r="M1231" s="17" t="n">
        <v>5</v>
      </c>
      <c r="N1231" s="19"/>
      <c r="O1231" s="28" t="n">
        <f aca="false">L1231+(0.05*M1231)+(N1231/240)</f>
        <v>0.25</v>
      </c>
      <c r="P1231" s="29" t="n">
        <v>325</v>
      </c>
      <c r="Q1231" s="29"/>
      <c r="R1231" s="29"/>
      <c r="S1231" s="22" t="n">
        <f aca="false">P1231+(Q1231*0.05)+(R1231/240)</f>
        <v>325</v>
      </c>
      <c r="T1231" s="22" t="n">
        <f aca="false">J1231*O1231</f>
        <v>325</v>
      </c>
      <c r="U1231" s="22" t="n">
        <f aca="false">S1231-T1231</f>
        <v>0</v>
      </c>
      <c r="V1231" s="23"/>
    </row>
    <row r="1232" customFormat="false" ht="14.2" hidden="false" customHeight="false" outlineLevel="0" collapsed="false">
      <c r="A1232" s="13" t="n">
        <v>1231</v>
      </c>
      <c r="B1232" s="12" t="s">
        <v>22</v>
      </c>
      <c r="C1232" s="26" t="str">
        <f aca="false">$C$1176</f>
        <v>BNF N. Acq. 20541</v>
      </c>
      <c r="D1232" s="12" t="n">
        <v>5</v>
      </c>
      <c r="E1232" s="14" t="n">
        <v>1749</v>
      </c>
      <c r="F1232" s="14" t="s">
        <v>24</v>
      </c>
      <c r="G1232" s="15" t="s">
        <v>189</v>
      </c>
      <c r="H1232" s="15" t="s">
        <v>677</v>
      </c>
      <c r="I1232" s="16" t="s">
        <v>679</v>
      </c>
      <c r="J1232" s="17" t="n">
        <v>10230</v>
      </c>
      <c r="K1232" s="27" t="s">
        <v>28</v>
      </c>
      <c r="L1232" s="17"/>
      <c r="M1232" s="17" t="n">
        <v>5</v>
      </c>
      <c r="N1232" s="19"/>
      <c r="O1232" s="28" t="n">
        <f aca="false">L1232+(0.05*M1232)+(N1232/240)</f>
        <v>0.25</v>
      </c>
      <c r="P1232" s="29" t="n">
        <v>2057</v>
      </c>
      <c r="Q1232" s="29" t="n">
        <v>10</v>
      </c>
      <c r="R1232" s="29"/>
      <c r="S1232" s="22" t="n">
        <f aca="false">P1232+(Q1232*0.05)+(R1232/240)</f>
        <v>2057.5</v>
      </c>
      <c r="T1232" s="22" t="n">
        <f aca="false">J1232*O1232</f>
        <v>2557.5</v>
      </c>
      <c r="U1232" s="22" t="n">
        <f aca="false">S1232-T1232</f>
        <v>-500</v>
      </c>
      <c r="V1232" s="23" t="s">
        <v>31</v>
      </c>
    </row>
    <row r="1233" customFormat="false" ht="13.8" hidden="false" customHeight="false" outlineLevel="0" collapsed="false">
      <c r="A1233" s="13" t="n">
        <v>1232</v>
      </c>
      <c r="B1233" s="12" t="s">
        <v>22</v>
      </c>
      <c r="C1233" s="26" t="str">
        <f aca="false">$C$1176</f>
        <v>BNF N. Acq. 20541</v>
      </c>
      <c r="D1233" s="12" t="n">
        <v>5</v>
      </c>
      <c r="E1233" s="14" t="n">
        <v>1749</v>
      </c>
      <c r="F1233" s="14" t="s">
        <v>24</v>
      </c>
      <c r="G1233" s="15" t="s">
        <v>189</v>
      </c>
      <c r="H1233" s="15" t="s">
        <v>677</v>
      </c>
      <c r="I1233" s="16" t="s">
        <v>186</v>
      </c>
      <c r="J1233" s="17" t="n">
        <v>8075</v>
      </c>
      <c r="K1233" s="27" t="s">
        <v>28</v>
      </c>
      <c r="L1233" s="17"/>
      <c r="M1233" s="17" t="n">
        <v>8</v>
      </c>
      <c r="N1233" s="19"/>
      <c r="O1233" s="28" t="n">
        <f aca="false">L1233+(0.05*M1233)+(N1233/240)</f>
        <v>0.4</v>
      </c>
      <c r="P1233" s="29" t="n">
        <v>3230</v>
      </c>
      <c r="Q1233" s="29"/>
      <c r="R1233" s="29"/>
      <c r="S1233" s="22" t="n">
        <f aca="false">P1233+(Q1233*0.05)+(R1233/240)</f>
        <v>3230</v>
      </c>
      <c r="T1233" s="22" t="n">
        <f aca="false">J1233*O1233</f>
        <v>3230</v>
      </c>
      <c r="U1233" s="22" t="n">
        <f aca="false">S1233-T1233</f>
        <v>0</v>
      </c>
      <c r="V1233" s="23"/>
    </row>
    <row r="1234" customFormat="false" ht="13.8" hidden="false" customHeight="false" outlineLevel="0" collapsed="false">
      <c r="A1234" s="13" t="n">
        <v>1233</v>
      </c>
      <c r="B1234" s="12" t="s">
        <v>22</v>
      </c>
      <c r="C1234" s="26" t="str">
        <f aca="false">$C$1176</f>
        <v>BNF N. Acq. 20541</v>
      </c>
      <c r="D1234" s="12" t="n">
        <v>5</v>
      </c>
      <c r="E1234" s="14" t="n">
        <v>1749</v>
      </c>
      <c r="F1234" s="14" t="s">
        <v>24</v>
      </c>
      <c r="G1234" s="15" t="s">
        <v>701</v>
      </c>
      <c r="H1234" s="15" t="s">
        <v>677</v>
      </c>
      <c r="I1234" s="16" t="s">
        <v>679</v>
      </c>
      <c r="J1234" s="17" t="n">
        <v>80</v>
      </c>
      <c r="K1234" s="27" t="s">
        <v>28</v>
      </c>
      <c r="L1234" s="17"/>
      <c r="M1234" s="17" t="n">
        <v>36</v>
      </c>
      <c r="N1234" s="19"/>
      <c r="O1234" s="28" t="n">
        <f aca="false">L1234+(0.05*M1234)+(N1234/240)</f>
        <v>1.8</v>
      </c>
      <c r="P1234" s="29" t="n">
        <v>144</v>
      </c>
      <c r="Q1234" s="29"/>
      <c r="R1234" s="29"/>
      <c r="S1234" s="22" t="n">
        <f aca="false">P1234+(Q1234*0.05)+(R1234/240)</f>
        <v>144</v>
      </c>
      <c r="T1234" s="22" t="n">
        <f aca="false">J1234*O1234</f>
        <v>144</v>
      </c>
      <c r="U1234" s="22" t="n">
        <f aca="false">S1234-T1234</f>
        <v>0</v>
      </c>
      <c r="V1234" s="23"/>
    </row>
    <row r="1235" customFormat="false" ht="13.8" hidden="false" customHeight="false" outlineLevel="0" collapsed="false">
      <c r="A1235" s="13" t="n">
        <v>1234</v>
      </c>
      <c r="B1235" s="12" t="s">
        <v>22</v>
      </c>
      <c r="C1235" s="26" t="str">
        <f aca="false">$C$1176</f>
        <v>BNF N. Acq. 20541</v>
      </c>
      <c r="D1235" s="12" t="n">
        <v>5</v>
      </c>
      <c r="E1235" s="14" t="n">
        <v>1749</v>
      </c>
      <c r="F1235" s="14" t="s">
        <v>24</v>
      </c>
      <c r="G1235" s="15" t="s">
        <v>702</v>
      </c>
      <c r="H1235" s="15" t="s">
        <v>677</v>
      </c>
      <c r="I1235" s="16" t="s">
        <v>679</v>
      </c>
      <c r="J1235" s="17" t="n">
        <v>200</v>
      </c>
      <c r="K1235" s="27" t="s">
        <v>28</v>
      </c>
      <c r="L1235" s="17"/>
      <c r="M1235" s="17" t="n">
        <v>28</v>
      </c>
      <c r="N1235" s="19"/>
      <c r="O1235" s="28" t="n">
        <f aca="false">L1235+(0.05*M1235)+(N1235/240)</f>
        <v>1.4</v>
      </c>
      <c r="P1235" s="29" t="n">
        <v>280</v>
      </c>
      <c r="Q1235" s="29"/>
      <c r="R1235" s="29"/>
      <c r="S1235" s="22" t="n">
        <f aca="false">P1235+(Q1235*0.05)+(R1235/240)</f>
        <v>280</v>
      </c>
      <c r="T1235" s="22" t="n">
        <f aca="false">J1235*O1235</f>
        <v>280</v>
      </c>
      <c r="U1235" s="22" t="n">
        <f aca="false">S1235-T1235</f>
        <v>0</v>
      </c>
      <c r="V1235" s="23"/>
    </row>
    <row r="1236" customFormat="false" ht="13.8" hidden="false" customHeight="false" outlineLevel="0" collapsed="false">
      <c r="A1236" s="13" t="n">
        <v>1235</v>
      </c>
      <c r="B1236" s="12" t="s">
        <v>22</v>
      </c>
      <c r="C1236" s="26" t="str">
        <f aca="false">$C$1176</f>
        <v>BNF N. Acq. 20541</v>
      </c>
      <c r="D1236" s="12" t="n">
        <v>5</v>
      </c>
      <c r="E1236" s="14" t="n">
        <v>1749</v>
      </c>
      <c r="F1236" s="14" t="s">
        <v>24</v>
      </c>
      <c r="G1236" s="15" t="s">
        <v>703</v>
      </c>
      <c r="H1236" s="15" t="s">
        <v>677</v>
      </c>
      <c r="I1236" s="16" t="s">
        <v>678</v>
      </c>
      <c r="J1236" s="17" t="n">
        <v>495</v>
      </c>
      <c r="K1236" s="27" t="s">
        <v>28</v>
      </c>
      <c r="L1236" s="17"/>
      <c r="M1236" s="17" t="n">
        <v>24</v>
      </c>
      <c r="N1236" s="19"/>
      <c r="O1236" s="28" t="n">
        <f aca="false">L1236+(0.05*M1236)+(N1236/240)</f>
        <v>1.2</v>
      </c>
      <c r="P1236" s="29" t="n">
        <v>594</v>
      </c>
      <c r="Q1236" s="29"/>
      <c r="R1236" s="29"/>
      <c r="S1236" s="22" t="n">
        <f aca="false">P1236+(Q1236*0.05)+(R1236/240)</f>
        <v>594</v>
      </c>
      <c r="T1236" s="22" t="n">
        <f aca="false">J1236*O1236</f>
        <v>594</v>
      </c>
      <c r="U1236" s="22" t="n">
        <f aca="false">S1236-T1236</f>
        <v>0</v>
      </c>
      <c r="V1236" s="23"/>
    </row>
    <row r="1237" customFormat="false" ht="13.8" hidden="false" customHeight="false" outlineLevel="0" collapsed="false">
      <c r="A1237" s="13" t="n">
        <v>1236</v>
      </c>
      <c r="B1237" s="12" t="s">
        <v>22</v>
      </c>
      <c r="C1237" s="26" t="str">
        <f aca="false">$C$1176</f>
        <v>BNF N. Acq. 20541</v>
      </c>
      <c r="D1237" s="12" t="n">
        <v>5</v>
      </c>
      <c r="E1237" s="14" t="n">
        <v>1749</v>
      </c>
      <c r="F1237" s="14" t="s">
        <v>24</v>
      </c>
      <c r="G1237" s="15" t="s">
        <v>703</v>
      </c>
      <c r="H1237" s="15" t="s">
        <v>677</v>
      </c>
      <c r="I1237" s="16" t="s">
        <v>186</v>
      </c>
      <c r="J1237" s="17" t="n">
        <v>325</v>
      </c>
      <c r="K1237" s="27" t="s">
        <v>28</v>
      </c>
      <c r="L1237" s="17"/>
      <c r="M1237" s="17" t="n">
        <v>35</v>
      </c>
      <c r="N1237" s="19"/>
      <c r="O1237" s="28" t="n">
        <f aca="false">L1237+(0.05*M1237)+(N1237/240)</f>
        <v>1.75</v>
      </c>
      <c r="P1237" s="29" t="n">
        <v>568</v>
      </c>
      <c r="Q1237" s="29" t="n">
        <v>15</v>
      </c>
      <c r="R1237" s="29"/>
      <c r="S1237" s="22" t="n">
        <f aca="false">P1237+(Q1237*0.05)+(R1237/240)</f>
        <v>568.75</v>
      </c>
      <c r="T1237" s="22" t="n">
        <f aca="false">J1237*O1237</f>
        <v>568.75</v>
      </c>
      <c r="U1237" s="22" t="n">
        <f aca="false">S1237-T1237</f>
        <v>0</v>
      </c>
      <c r="V1237" s="23"/>
    </row>
    <row r="1238" customFormat="false" ht="13.8" hidden="false" customHeight="false" outlineLevel="0" collapsed="false">
      <c r="A1238" s="13" t="n">
        <v>1237</v>
      </c>
      <c r="B1238" s="12" t="s">
        <v>22</v>
      </c>
      <c r="C1238" s="26" t="str">
        <f aca="false">$C$1176</f>
        <v>BNF N. Acq. 20541</v>
      </c>
      <c r="D1238" s="12" t="n">
        <v>5</v>
      </c>
      <c r="E1238" s="14" t="n">
        <v>1749</v>
      </c>
      <c r="F1238" s="14" t="s">
        <v>40</v>
      </c>
      <c r="G1238" s="15" t="s">
        <v>704</v>
      </c>
      <c r="H1238" s="15" t="s">
        <v>677</v>
      </c>
      <c r="I1238" s="16" t="s">
        <v>679</v>
      </c>
      <c r="J1238" s="17" t="n">
        <v>30</v>
      </c>
      <c r="K1238" s="27" t="s">
        <v>28</v>
      </c>
      <c r="L1238" s="17"/>
      <c r="M1238" s="17" t="n">
        <v>10</v>
      </c>
      <c r="N1238" s="19"/>
      <c r="O1238" s="28" t="n">
        <f aca="false">L1238+(0.05*M1238)+(N1238/240)</f>
        <v>0.5</v>
      </c>
      <c r="P1238" s="29" t="n">
        <v>15</v>
      </c>
      <c r="Q1238" s="29"/>
      <c r="R1238" s="29"/>
      <c r="S1238" s="22" t="n">
        <f aca="false">P1238+(Q1238*0.05)+(R1238/240)</f>
        <v>15</v>
      </c>
      <c r="T1238" s="22" t="n">
        <f aca="false">J1238*O1238</f>
        <v>15</v>
      </c>
      <c r="U1238" s="22" t="n">
        <f aca="false">S1238-T1238</f>
        <v>0</v>
      </c>
      <c r="V1238" s="23"/>
    </row>
    <row r="1239" customFormat="false" ht="13.8" hidden="false" customHeight="false" outlineLevel="0" collapsed="false">
      <c r="A1239" s="13" t="n">
        <v>1238</v>
      </c>
      <c r="B1239" s="12" t="s">
        <v>22</v>
      </c>
      <c r="C1239" s="26" t="str">
        <f aca="false">$C$1176</f>
        <v>BNF N. Acq. 20541</v>
      </c>
      <c r="D1239" s="12" t="n">
        <v>5</v>
      </c>
      <c r="E1239" s="14" t="n">
        <v>1749</v>
      </c>
      <c r="F1239" s="14" t="s">
        <v>40</v>
      </c>
      <c r="G1239" s="15" t="s">
        <v>705</v>
      </c>
      <c r="H1239" s="15" t="s">
        <v>677</v>
      </c>
      <c r="I1239" s="16" t="s">
        <v>678</v>
      </c>
      <c r="J1239" s="17" t="n">
        <v>265</v>
      </c>
      <c r="K1239" s="27" t="s">
        <v>28</v>
      </c>
      <c r="L1239" s="17"/>
      <c r="M1239" s="17" t="n">
        <v>15</v>
      </c>
      <c r="N1239" s="19"/>
      <c r="O1239" s="28" t="n">
        <f aca="false">L1239+(0.05*M1239)+(N1239/240)</f>
        <v>0.75</v>
      </c>
      <c r="P1239" s="29" t="n">
        <v>198</v>
      </c>
      <c r="Q1239" s="29" t="n">
        <v>15</v>
      </c>
      <c r="R1239" s="29"/>
      <c r="S1239" s="22" t="n">
        <f aca="false">P1239+(Q1239*0.05)+(R1239/240)</f>
        <v>198.75</v>
      </c>
      <c r="T1239" s="22" t="n">
        <f aca="false">J1239*O1239</f>
        <v>198.75</v>
      </c>
      <c r="U1239" s="22" t="n">
        <f aca="false">S1239-T1239</f>
        <v>0</v>
      </c>
      <c r="V1239" s="23"/>
    </row>
    <row r="1240" customFormat="false" ht="13.8" hidden="false" customHeight="false" outlineLevel="0" collapsed="false">
      <c r="A1240" s="13" t="n">
        <v>1239</v>
      </c>
      <c r="B1240" s="12" t="s">
        <v>22</v>
      </c>
      <c r="C1240" s="26" t="str">
        <f aca="false">$C$1176</f>
        <v>BNF N. Acq. 20541</v>
      </c>
      <c r="D1240" s="12" t="n">
        <v>5</v>
      </c>
      <c r="E1240" s="14" t="n">
        <v>1749</v>
      </c>
      <c r="F1240" s="14" t="s">
        <v>40</v>
      </c>
      <c r="G1240" s="15" t="s">
        <v>705</v>
      </c>
      <c r="H1240" s="15" t="s">
        <v>677</v>
      </c>
      <c r="I1240" s="16" t="s">
        <v>679</v>
      </c>
      <c r="J1240" s="17" t="n">
        <v>82</v>
      </c>
      <c r="K1240" s="27" t="s">
        <v>28</v>
      </c>
      <c r="L1240" s="17"/>
      <c r="M1240" s="17" t="n">
        <v>20</v>
      </c>
      <c r="N1240" s="19"/>
      <c r="O1240" s="28" t="n">
        <f aca="false">L1240+(0.05*M1240)+(N1240/240)</f>
        <v>1</v>
      </c>
      <c r="P1240" s="29" t="n">
        <v>82</v>
      </c>
      <c r="Q1240" s="29"/>
      <c r="R1240" s="29"/>
      <c r="S1240" s="22" t="n">
        <f aca="false">P1240+(Q1240*0.05)+(R1240/240)</f>
        <v>82</v>
      </c>
      <c r="T1240" s="22" t="n">
        <f aca="false">J1240*O1240</f>
        <v>82</v>
      </c>
      <c r="U1240" s="22" t="n">
        <f aca="false">S1240-T1240</f>
        <v>0</v>
      </c>
      <c r="V1240" s="23"/>
    </row>
    <row r="1241" customFormat="false" ht="13.8" hidden="false" customHeight="false" outlineLevel="0" collapsed="false">
      <c r="A1241" s="13" t="n">
        <v>1240</v>
      </c>
      <c r="B1241" s="12" t="s">
        <v>22</v>
      </c>
      <c r="C1241" s="26" t="str">
        <f aca="false">$C$1176</f>
        <v>BNF N. Acq. 20541</v>
      </c>
      <c r="D1241" s="12" t="n">
        <v>5</v>
      </c>
      <c r="E1241" s="14" t="n">
        <v>1749</v>
      </c>
      <c r="F1241" s="14" t="s">
        <v>40</v>
      </c>
      <c r="G1241" s="15" t="s">
        <v>705</v>
      </c>
      <c r="H1241" s="15" t="s">
        <v>677</v>
      </c>
      <c r="I1241" s="16" t="s">
        <v>186</v>
      </c>
      <c r="J1241" s="17" t="n">
        <v>365</v>
      </c>
      <c r="K1241" s="27" t="s">
        <v>28</v>
      </c>
      <c r="L1241" s="17"/>
      <c r="M1241" s="17" t="n">
        <v>22</v>
      </c>
      <c r="N1241" s="19"/>
      <c r="O1241" s="28" t="n">
        <f aca="false">L1241+(0.05*M1241)+(N1241/240)</f>
        <v>1.1</v>
      </c>
      <c r="P1241" s="29" t="n">
        <v>401</v>
      </c>
      <c r="Q1241" s="29" t="n">
        <v>10</v>
      </c>
      <c r="R1241" s="29"/>
      <c r="S1241" s="22" t="n">
        <f aca="false">P1241+(Q1241*0.05)+(R1241/240)</f>
        <v>401.5</v>
      </c>
      <c r="T1241" s="22" t="n">
        <f aca="false">J1241*O1241</f>
        <v>401.5</v>
      </c>
      <c r="U1241" s="22" t="n">
        <f aca="false">S1241-T1241</f>
        <v>0</v>
      </c>
      <c r="V1241" s="23"/>
    </row>
    <row r="1242" customFormat="false" ht="13.8" hidden="false" customHeight="false" outlineLevel="0" collapsed="false">
      <c r="A1242" s="13" t="n">
        <v>1241</v>
      </c>
      <c r="B1242" s="12" t="s">
        <v>22</v>
      </c>
      <c r="C1242" s="26" t="str">
        <f aca="false">$C$1176</f>
        <v>BNF N. Acq. 20541</v>
      </c>
      <c r="D1242" s="12" t="n">
        <v>5</v>
      </c>
      <c r="E1242" s="14" t="n">
        <v>1749</v>
      </c>
      <c r="F1242" s="14" t="s">
        <v>40</v>
      </c>
      <c r="G1242" s="15" t="s">
        <v>205</v>
      </c>
      <c r="H1242" s="15" t="s">
        <v>677</v>
      </c>
      <c r="I1242" s="16" t="s">
        <v>678</v>
      </c>
      <c r="J1242" s="17" t="n">
        <v>390</v>
      </c>
      <c r="K1242" s="27" t="s">
        <v>28</v>
      </c>
      <c r="L1242" s="17"/>
      <c r="M1242" s="17" t="n">
        <v>30</v>
      </c>
      <c r="N1242" s="19"/>
      <c r="O1242" s="28" t="n">
        <f aca="false">L1242+(0.05*M1242)+(N1242/240)</f>
        <v>1.5</v>
      </c>
      <c r="P1242" s="29" t="n">
        <v>585</v>
      </c>
      <c r="Q1242" s="29"/>
      <c r="R1242" s="29"/>
      <c r="S1242" s="22" t="n">
        <f aca="false">P1242+(Q1242*0.05)+(R1242/240)</f>
        <v>585</v>
      </c>
      <c r="T1242" s="22" t="n">
        <f aca="false">J1242*O1242</f>
        <v>585</v>
      </c>
      <c r="U1242" s="22" t="n">
        <f aca="false">S1242-T1242</f>
        <v>0</v>
      </c>
      <c r="V1242" s="23"/>
    </row>
    <row r="1243" customFormat="false" ht="13.8" hidden="false" customHeight="false" outlineLevel="0" collapsed="false">
      <c r="A1243" s="13" t="n">
        <v>1242</v>
      </c>
      <c r="B1243" s="12" t="s">
        <v>22</v>
      </c>
      <c r="C1243" s="26" t="str">
        <f aca="false">$C$1176</f>
        <v>BNF N. Acq. 20541</v>
      </c>
      <c r="D1243" s="12" t="n">
        <v>5</v>
      </c>
      <c r="E1243" s="14" t="n">
        <v>1749</v>
      </c>
      <c r="F1243" s="14" t="s">
        <v>40</v>
      </c>
      <c r="G1243" s="15" t="s">
        <v>706</v>
      </c>
      <c r="H1243" s="15" t="s">
        <v>677</v>
      </c>
      <c r="I1243" s="16" t="s">
        <v>679</v>
      </c>
      <c r="J1243" s="17" t="n">
        <v>30</v>
      </c>
      <c r="K1243" s="27" t="s">
        <v>248</v>
      </c>
      <c r="L1243" s="17"/>
      <c r="M1243" s="17" t="n">
        <v>40</v>
      </c>
      <c r="N1243" s="19"/>
      <c r="O1243" s="28" t="n">
        <f aca="false">L1243+(0.05*M1243)+(N1243/240)</f>
        <v>2</v>
      </c>
      <c r="P1243" s="29" t="n">
        <v>60</v>
      </c>
      <c r="Q1243" s="29"/>
      <c r="R1243" s="29"/>
      <c r="S1243" s="22" t="n">
        <f aca="false">P1243+(Q1243*0.05)+(R1243/240)</f>
        <v>60</v>
      </c>
      <c r="T1243" s="22" t="n">
        <f aca="false">J1243*O1243</f>
        <v>60</v>
      </c>
      <c r="U1243" s="22" t="n">
        <f aca="false">S1243-T1243</f>
        <v>0</v>
      </c>
      <c r="V1243" s="23"/>
    </row>
    <row r="1244" customFormat="false" ht="13.8" hidden="false" customHeight="false" outlineLevel="0" collapsed="false">
      <c r="A1244" s="13" t="n">
        <v>1243</v>
      </c>
      <c r="B1244" s="12" t="s">
        <v>22</v>
      </c>
      <c r="C1244" s="26" t="str">
        <f aca="false">$C$1176</f>
        <v>BNF N. Acq. 20541</v>
      </c>
      <c r="D1244" s="12" t="n">
        <v>5</v>
      </c>
      <c r="E1244" s="14" t="n">
        <v>1749</v>
      </c>
      <c r="F1244" s="14" t="s">
        <v>40</v>
      </c>
      <c r="G1244" s="15" t="s">
        <v>216</v>
      </c>
      <c r="H1244" s="15" t="s">
        <v>677</v>
      </c>
      <c r="I1244" s="16" t="s">
        <v>186</v>
      </c>
      <c r="J1244" s="17" t="n">
        <v>19</v>
      </c>
      <c r="K1244" s="27" t="s">
        <v>28</v>
      </c>
      <c r="L1244" s="17"/>
      <c r="M1244" s="17" t="n">
        <v>40</v>
      </c>
      <c r="N1244" s="19"/>
      <c r="O1244" s="28" t="n">
        <f aca="false">L1244+(0.05*M1244)+(N1244/240)</f>
        <v>2</v>
      </c>
      <c r="P1244" s="29" t="n">
        <v>38</v>
      </c>
      <c r="Q1244" s="29"/>
      <c r="R1244" s="29"/>
      <c r="S1244" s="22" t="n">
        <f aca="false">P1244+(Q1244*0.05)+(R1244/240)</f>
        <v>38</v>
      </c>
      <c r="T1244" s="22" t="n">
        <f aca="false">J1244*O1244</f>
        <v>38</v>
      </c>
      <c r="U1244" s="22" t="n">
        <f aca="false">S1244-T1244</f>
        <v>0</v>
      </c>
      <c r="V1244" s="23"/>
    </row>
    <row r="1245" customFormat="false" ht="13.8" hidden="false" customHeight="false" outlineLevel="0" collapsed="false">
      <c r="A1245" s="13" t="n">
        <v>1244</v>
      </c>
      <c r="B1245" s="12" t="s">
        <v>22</v>
      </c>
      <c r="C1245" s="26" t="str">
        <f aca="false">$C$1176</f>
        <v>BNF N. Acq. 20541</v>
      </c>
      <c r="D1245" s="12" t="n">
        <v>5</v>
      </c>
      <c r="E1245" s="14" t="n">
        <v>1749</v>
      </c>
      <c r="F1245" s="14" t="s">
        <v>40</v>
      </c>
      <c r="G1245" s="15" t="s">
        <v>218</v>
      </c>
      <c r="H1245" s="15" t="s">
        <v>677</v>
      </c>
      <c r="I1245" s="16" t="s">
        <v>382</v>
      </c>
      <c r="J1245" s="17" t="n">
        <v>271</v>
      </c>
      <c r="K1245" s="27" t="s">
        <v>28</v>
      </c>
      <c r="L1245" s="17"/>
      <c r="M1245" s="17" t="n">
        <v>8</v>
      </c>
      <c r="N1245" s="19"/>
      <c r="O1245" s="28" t="n">
        <f aca="false">L1245+(0.05*M1245)+(N1245/240)</f>
        <v>0.4</v>
      </c>
      <c r="P1245" s="29" t="n">
        <v>108</v>
      </c>
      <c r="Q1245" s="29" t="n">
        <v>8</v>
      </c>
      <c r="R1245" s="29"/>
      <c r="S1245" s="22" t="n">
        <f aca="false">P1245+(Q1245*0.05)+(R1245/240)</f>
        <v>108.4</v>
      </c>
      <c r="T1245" s="22" t="n">
        <f aca="false">J1245*O1245</f>
        <v>108.4</v>
      </c>
      <c r="U1245" s="22" t="n">
        <f aca="false">S1245-T1245</f>
        <v>0</v>
      </c>
      <c r="V1245" s="23"/>
    </row>
    <row r="1246" customFormat="false" ht="13.8" hidden="false" customHeight="false" outlineLevel="0" collapsed="false">
      <c r="A1246" s="13" t="n">
        <v>1245</v>
      </c>
      <c r="B1246" s="12" t="s">
        <v>22</v>
      </c>
      <c r="C1246" s="26" t="str">
        <f aca="false">$C$1176</f>
        <v>BNF N. Acq. 20541</v>
      </c>
      <c r="D1246" s="12" t="n">
        <v>6</v>
      </c>
      <c r="E1246" s="14" t="n">
        <v>1749</v>
      </c>
      <c r="F1246" s="14" t="s">
        <v>24</v>
      </c>
      <c r="G1246" s="15" t="s">
        <v>707</v>
      </c>
      <c r="H1246" s="15" t="s">
        <v>677</v>
      </c>
      <c r="I1246" s="16" t="s">
        <v>382</v>
      </c>
      <c r="J1246" s="17" t="n">
        <v>1472</v>
      </c>
      <c r="K1246" s="27" t="s">
        <v>28</v>
      </c>
      <c r="L1246" s="17"/>
      <c r="M1246" s="17" t="n">
        <v>25</v>
      </c>
      <c r="N1246" s="19"/>
      <c r="O1246" s="28" t="n">
        <f aca="false">L1246+(0.05*M1246)+(N1246/240)</f>
        <v>1.25</v>
      </c>
      <c r="P1246" s="29" t="n">
        <v>1840</v>
      </c>
      <c r="Q1246" s="29"/>
      <c r="R1246" s="29"/>
      <c r="S1246" s="22" t="n">
        <f aca="false">P1246+(Q1246*0.05)+(R1246/240)</f>
        <v>1840</v>
      </c>
      <c r="T1246" s="22" t="n">
        <f aca="false">J1246*O1246</f>
        <v>1840</v>
      </c>
      <c r="U1246" s="22" t="n">
        <f aca="false">S1246-T1246</f>
        <v>0</v>
      </c>
      <c r="V1246" s="23"/>
    </row>
    <row r="1247" customFormat="false" ht="13.8" hidden="false" customHeight="false" outlineLevel="0" collapsed="false">
      <c r="A1247" s="13" t="n">
        <v>1246</v>
      </c>
      <c r="B1247" s="12" t="s">
        <v>22</v>
      </c>
      <c r="C1247" s="26" t="str">
        <f aca="false">$C$1176</f>
        <v>BNF N. Acq. 20541</v>
      </c>
      <c r="D1247" s="12" t="n">
        <v>6</v>
      </c>
      <c r="E1247" s="14" t="n">
        <v>1749</v>
      </c>
      <c r="F1247" s="14" t="s">
        <v>24</v>
      </c>
      <c r="G1247" s="15" t="s">
        <v>707</v>
      </c>
      <c r="H1247" s="15" t="s">
        <v>677</v>
      </c>
      <c r="I1247" s="16" t="s">
        <v>682</v>
      </c>
      <c r="J1247" s="17" t="n">
        <v>250</v>
      </c>
      <c r="K1247" s="27" t="s">
        <v>28</v>
      </c>
      <c r="L1247" s="17"/>
      <c r="M1247" s="17" t="n">
        <v>10</v>
      </c>
      <c r="N1247" s="19"/>
      <c r="O1247" s="28" t="n">
        <f aca="false">L1247+(0.05*M1247)+(N1247/240)</f>
        <v>0.5</v>
      </c>
      <c r="P1247" s="29" t="n">
        <v>125</v>
      </c>
      <c r="Q1247" s="29"/>
      <c r="R1247" s="29"/>
      <c r="S1247" s="22" t="n">
        <f aca="false">P1247+(Q1247*0.05)+(R1247/240)</f>
        <v>125</v>
      </c>
      <c r="T1247" s="22" t="n">
        <f aca="false">J1247*O1247</f>
        <v>125</v>
      </c>
      <c r="U1247" s="22" t="n">
        <f aca="false">S1247-T1247</f>
        <v>0</v>
      </c>
      <c r="V1247" s="23"/>
    </row>
    <row r="1248" customFormat="false" ht="13.8" hidden="false" customHeight="false" outlineLevel="0" collapsed="false">
      <c r="A1248" s="13" t="n">
        <v>1247</v>
      </c>
      <c r="B1248" s="12" t="s">
        <v>22</v>
      </c>
      <c r="C1248" s="26" t="str">
        <f aca="false">$C$1176</f>
        <v>BNF N. Acq. 20541</v>
      </c>
      <c r="D1248" s="12" t="n">
        <v>6</v>
      </c>
      <c r="E1248" s="14" t="n">
        <v>1749</v>
      </c>
      <c r="F1248" s="14" t="s">
        <v>24</v>
      </c>
      <c r="G1248" s="15" t="s">
        <v>708</v>
      </c>
      <c r="H1248" s="15" t="s">
        <v>677</v>
      </c>
      <c r="I1248" s="16" t="s">
        <v>678</v>
      </c>
      <c r="J1248" s="17" t="n">
        <v>25.25</v>
      </c>
      <c r="K1248" s="27" t="s">
        <v>693</v>
      </c>
      <c r="L1248" s="17" t="n">
        <v>270</v>
      </c>
      <c r="M1248" s="17"/>
      <c r="N1248" s="19"/>
      <c r="O1248" s="28" t="n">
        <f aca="false">L1248+(0.05*M1248)+(N1248/240)</f>
        <v>270</v>
      </c>
      <c r="P1248" s="29" t="n">
        <v>6817</v>
      </c>
      <c r="Q1248" s="29" t="n">
        <v>10</v>
      </c>
      <c r="R1248" s="29"/>
      <c r="S1248" s="22" t="n">
        <f aca="false">P1248+(Q1248*0.05)+(R1248/240)</f>
        <v>6817.5</v>
      </c>
      <c r="T1248" s="22" t="n">
        <f aca="false">J1248*O1248</f>
        <v>6817.5</v>
      </c>
      <c r="U1248" s="22" t="n">
        <f aca="false">S1248-T1248</f>
        <v>0</v>
      </c>
      <c r="V1248" s="23"/>
    </row>
    <row r="1249" customFormat="false" ht="13.8" hidden="false" customHeight="false" outlineLevel="0" collapsed="false">
      <c r="A1249" s="13" t="n">
        <v>1248</v>
      </c>
      <c r="B1249" s="12" t="s">
        <v>22</v>
      </c>
      <c r="C1249" s="26" t="str">
        <f aca="false">$C$1176</f>
        <v>BNF N. Acq. 20541</v>
      </c>
      <c r="D1249" s="12" t="n">
        <v>6</v>
      </c>
      <c r="E1249" s="14" t="n">
        <v>1749</v>
      </c>
      <c r="F1249" s="14" t="s">
        <v>24</v>
      </c>
      <c r="G1249" s="15" t="s">
        <v>708</v>
      </c>
      <c r="H1249" s="15" t="s">
        <v>677</v>
      </c>
      <c r="I1249" s="16" t="s">
        <v>382</v>
      </c>
      <c r="J1249" s="17" t="n">
        <v>316</v>
      </c>
      <c r="K1249" s="27" t="s">
        <v>28</v>
      </c>
      <c r="L1249" s="17"/>
      <c r="M1249" s="17" t="n">
        <v>5</v>
      </c>
      <c r="N1249" s="19"/>
      <c r="O1249" s="28" t="n">
        <f aca="false">L1249+(0.05*M1249)+(N1249/240)</f>
        <v>0.25</v>
      </c>
      <c r="P1249" s="29" t="n">
        <v>79</v>
      </c>
      <c r="Q1249" s="29"/>
      <c r="R1249" s="29"/>
      <c r="S1249" s="22" t="n">
        <f aca="false">P1249+(Q1249*0.05)+(R1249/240)</f>
        <v>79</v>
      </c>
      <c r="T1249" s="22" t="n">
        <f aca="false">J1249*O1249</f>
        <v>79</v>
      </c>
      <c r="U1249" s="22" t="n">
        <f aca="false">S1249-T1249</f>
        <v>0</v>
      </c>
      <c r="V1249" s="23"/>
    </row>
    <row r="1250" customFormat="false" ht="13.8" hidden="false" customHeight="false" outlineLevel="0" collapsed="false">
      <c r="A1250" s="13" t="n">
        <v>1249</v>
      </c>
      <c r="B1250" s="12" t="s">
        <v>22</v>
      </c>
      <c r="C1250" s="26" t="str">
        <f aca="false">$C$1176</f>
        <v>BNF N. Acq. 20541</v>
      </c>
      <c r="D1250" s="12" t="n">
        <v>6</v>
      </c>
      <c r="E1250" s="14" t="n">
        <v>1749</v>
      </c>
      <c r="F1250" s="14" t="s">
        <v>24</v>
      </c>
      <c r="G1250" s="15" t="s">
        <v>708</v>
      </c>
      <c r="H1250" s="15" t="s">
        <v>677</v>
      </c>
      <c r="I1250" s="16" t="s">
        <v>679</v>
      </c>
      <c r="J1250" s="17" t="n">
        <v>2100</v>
      </c>
      <c r="K1250" s="27" t="s">
        <v>28</v>
      </c>
      <c r="L1250" s="17" t="n">
        <v>0.15</v>
      </c>
      <c r="M1250" s="17"/>
      <c r="N1250" s="19"/>
      <c r="O1250" s="28" t="n">
        <f aca="false">L1250+(0.05*M1250)+(N1250/240)</f>
        <v>0.15</v>
      </c>
      <c r="P1250" s="29" t="n">
        <v>315</v>
      </c>
      <c r="Q1250" s="29"/>
      <c r="R1250" s="29"/>
      <c r="S1250" s="22" t="n">
        <f aca="false">P1250+(Q1250*0.05)+(R1250/240)</f>
        <v>315</v>
      </c>
      <c r="T1250" s="22" t="n">
        <f aca="false">J1250*O1250</f>
        <v>315</v>
      </c>
      <c r="U1250" s="22" t="n">
        <f aca="false">S1250-T1250</f>
        <v>0</v>
      </c>
      <c r="V1250" s="23" t="s">
        <v>89</v>
      </c>
    </row>
    <row r="1251" customFormat="false" ht="13.8" hidden="false" customHeight="false" outlineLevel="0" collapsed="false">
      <c r="A1251" s="13" t="n">
        <v>1250</v>
      </c>
      <c r="B1251" s="12" t="s">
        <v>22</v>
      </c>
      <c r="C1251" s="26" t="str">
        <f aca="false">$C$1176</f>
        <v>BNF N. Acq. 20541</v>
      </c>
      <c r="D1251" s="12" t="n">
        <v>6</v>
      </c>
      <c r="E1251" s="14" t="n">
        <v>1749</v>
      </c>
      <c r="F1251" s="14" t="s">
        <v>24</v>
      </c>
      <c r="G1251" s="15" t="s">
        <v>708</v>
      </c>
      <c r="H1251" s="15" t="s">
        <v>677</v>
      </c>
      <c r="I1251" s="16" t="s">
        <v>682</v>
      </c>
      <c r="J1251" s="17" t="n">
        <v>5053</v>
      </c>
      <c r="K1251" s="27" t="s">
        <v>35</v>
      </c>
      <c r="L1251" s="17"/>
      <c r="M1251" s="17" t="n">
        <v>3</v>
      </c>
      <c r="N1251" s="19"/>
      <c r="O1251" s="28" t="n">
        <f aca="false">L1251+(0.05*M1251)+(N1251/240)</f>
        <v>0.15</v>
      </c>
      <c r="P1251" s="29" t="n">
        <v>757</v>
      </c>
      <c r="Q1251" s="29" t="n">
        <v>19</v>
      </c>
      <c r="R1251" s="29"/>
      <c r="S1251" s="22" t="n">
        <f aca="false">P1251+(Q1251*0.05)+(R1251/240)</f>
        <v>757.95</v>
      </c>
      <c r="T1251" s="22" t="n">
        <f aca="false">J1251*O1251</f>
        <v>757.95</v>
      </c>
      <c r="U1251" s="22" t="n">
        <f aca="false">S1251-T1251</f>
        <v>0</v>
      </c>
      <c r="V1251" s="23"/>
    </row>
    <row r="1252" customFormat="false" ht="13.8" hidden="false" customHeight="false" outlineLevel="0" collapsed="false">
      <c r="A1252" s="13" t="n">
        <v>1251</v>
      </c>
      <c r="B1252" s="12" t="s">
        <v>22</v>
      </c>
      <c r="C1252" s="26" t="str">
        <f aca="false">$C$1176</f>
        <v>BNF N. Acq. 20541</v>
      </c>
      <c r="D1252" s="12" t="n">
        <v>6</v>
      </c>
      <c r="E1252" s="14" t="n">
        <v>1749</v>
      </c>
      <c r="F1252" s="14" t="s">
        <v>24</v>
      </c>
      <c r="G1252" s="15" t="s">
        <v>709</v>
      </c>
      <c r="H1252" s="15" t="s">
        <v>677</v>
      </c>
      <c r="I1252" s="16" t="s">
        <v>679</v>
      </c>
      <c r="J1252" s="17" t="n">
        <v>6600</v>
      </c>
      <c r="K1252" s="27" t="s">
        <v>28</v>
      </c>
      <c r="L1252" s="17" t="n">
        <v>0.3</v>
      </c>
      <c r="M1252" s="17"/>
      <c r="N1252" s="19"/>
      <c r="O1252" s="28" t="n">
        <f aca="false">L1252+(0.05*M1252)+(N1252/240)</f>
        <v>0.3</v>
      </c>
      <c r="P1252" s="29" t="n">
        <v>1980</v>
      </c>
      <c r="Q1252" s="29"/>
      <c r="R1252" s="29"/>
      <c r="S1252" s="22" t="n">
        <f aca="false">P1252+(Q1252*0.05)+(R1252/240)</f>
        <v>1980</v>
      </c>
      <c r="T1252" s="22" t="n">
        <f aca="false">J1252*O1252</f>
        <v>1980</v>
      </c>
      <c r="U1252" s="22" t="n">
        <f aca="false">S1252-T1252</f>
        <v>0</v>
      </c>
      <c r="V1252" s="23" t="s">
        <v>89</v>
      </c>
    </row>
    <row r="1253" customFormat="false" ht="13.8" hidden="false" customHeight="false" outlineLevel="0" collapsed="false">
      <c r="A1253" s="13" t="n">
        <v>1252</v>
      </c>
      <c r="B1253" s="12" t="s">
        <v>22</v>
      </c>
      <c r="C1253" s="26" t="str">
        <f aca="false">$C$1176</f>
        <v>BNF N. Acq. 20541</v>
      </c>
      <c r="D1253" s="12" t="n">
        <v>6</v>
      </c>
      <c r="E1253" s="14" t="n">
        <v>1749</v>
      </c>
      <c r="F1253" s="14" t="s">
        <v>24</v>
      </c>
      <c r="G1253" s="15" t="s">
        <v>710</v>
      </c>
      <c r="H1253" s="15" t="s">
        <v>677</v>
      </c>
      <c r="I1253" s="16" t="s">
        <v>679</v>
      </c>
      <c r="J1253" s="17" t="n">
        <v>330</v>
      </c>
      <c r="K1253" s="27" t="s">
        <v>35</v>
      </c>
      <c r="L1253" s="17"/>
      <c r="M1253" s="17" t="n">
        <v>2</v>
      </c>
      <c r="N1253" s="19"/>
      <c r="O1253" s="28" t="n">
        <f aca="false">L1253+(0.05*M1253)+(N1253/240)</f>
        <v>0.1</v>
      </c>
      <c r="P1253" s="29" t="n">
        <v>33</v>
      </c>
      <c r="Q1253" s="29"/>
      <c r="R1253" s="29"/>
      <c r="S1253" s="22" t="n">
        <f aca="false">P1253+(Q1253*0.05)+(R1253/240)</f>
        <v>33</v>
      </c>
      <c r="T1253" s="22" t="n">
        <f aca="false">J1253*O1253</f>
        <v>33</v>
      </c>
      <c r="U1253" s="22" t="n">
        <f aca="false">S1253-T1253</f>
        <v>0</v>
      </c>
      <c r="V1253" s="23"/>
    </row>
    <row r="1254" customFormat="false" ht="13.8" hidden="false" customHeight="false" outlineLevel="0" collapsed="false">
      <c r="A1254" s="13" t="n">
        <v>1253</v>
      </c>
      <c r="B1254" s="12" t="s">
        <v>22</v>
      </c>
      <c r="C1254" s="26" t="str">
        <f aca="false">$C$1176</f>
        <v>BNF N. Acq. 20541</v>
      </c>
      <c r="D1254" s="12" t="n">
        <v>6</v>
      </c>
      <c r="E1254" s="14" t="n">
        <v>1749</v>
      </c>
      <c r="F1254" s="14" t="s">
        <v>24</v>
      </c>
      <c r="G1254" s="15" t="s">
        <v>711</v>
      </c>
      <c r="H1254" s="15" t="s">
        <v>677</v>
      </c>
      <c r="I1254" s="16" t="s">
        <v>186</v>
      </c>
      <c r="J1254" s="17" t="n">
        <v>7239</v>
      </c>
      <c r="K1254" s="27" t="s">
        <v>28</v>
      </c>
      <c r="L1254" s="17"/>
      <c r="M1254" s="17" t="n">
        <v>5</v>
      </c>
      <c r="N1254" s="19"/>
      <c r="O1254" s="28" t="n">
        <f aca="false">L1254+(0.05*M1254)+(N1254/240)</f>
        <v>0.25</v>
      </c>
      <c r="P1254" s="29" t="n">
        <v>1809</v>
      </c>
      <c r="Q1254" s="29" t="n">
        <v>15</v>
      </c>
      <c r="R1254" s="29"/>
      <c r="S1254" s="22" t="n">
        <f aca="false">P1254+(Q1254*0.05)+(R1254/240)</f>
        <v>1809.75</v>
      </c>
      <c r="T1254" s="22" t="n">
        <f aca="false">J1254*O1254</f>
        <v>1809.75</v>
      </c>
      <c r="U1254" s="22" t="n">
        <f aca="false">S1254-T1254</f>
        <v>0</v>
      </c>
      <c r="V1254" s="23"/>
    </row>
    <row r="1255" customFormat="false" ht="13.8" hidden="false" customHeight="false" outlineLevel="0" collapsed="false">
      <c r="A1255" s="13" t="n">
        <v>1254</v>
      </c>
      <c r="B1255" s="12" t="s">
        <v>22</v>
      </c>
      <c r="C1255" s="26" t="str">
        <f aca="false">$C$1176</f>
        <v>BNF N. Acq. 20541</v>
      </c>
      <c r="D1255" s="12" t="n">
        <v>6</v>
      </c>
      <c r="E1255" s="14" t="n">
        <v>1749</v>
      </c>
      <c r="F1255" s="14" t="s">
        <v>24</v>
      </c>
      <c r="G1255" s="15" t="s">
        <v>712</v>
      </c>
      <c r="H1255" s="15" t="s">
        <v>677</v>
      </c>
      <c r="I1255" s="16" t="s">
        <v>382</v>
      </c>
      <c r="J1255" s="17" t="n">
        <v>460</v>
      </c>
      <c r="K1255" s="27" t="s">
        <v>35</v>
      </c>
      <c r="L1255" s="17"/>
      <c r="M1255" s="17" t="n">
        <v>15</v>
      </c>
      <c r="N1255" s="19"/>
      <c r="O1255" s="28" t="n">
        <f aca="false">L1255+(0.05*M1255)+(N1255/240)</f>
        <v>0.75</v>
      </c>
      <c r="P1255" s="29" t="n">
        <v>345</v>
      </c>
      <c r="Q1255" s="29"/>
      <c r="R1255" s="29"/>
      <c r="S1255" s="22" t="n">
        <f aca="false">P1255+(Q1255*0.05)+(R1255/240)</f>
        <v>345</v>
      </c>
      <c r="T1255" s="22" t="n">
        <f aca="false">J1255*O1255</f>
        <v>345</v>
      </c>
      <c r="U1255" s="22" t="n">
        <f aca="false">S1255-T1255</f>
        <v>0</v>
      </c>
      <c r="V1255" s="23"/>
    </row>
    <row r="1256" customFormat="false" ht="13.8" hidden="false" customHeight="false" outlineLevel="0" collapsed="false">
      <c r="A1256" s="13" t="n">
        <v>1255</v>
      </c>
      <c r="B1256" s="12" t="s">
        <v>22</v>
      </c>
      <c r="C1256" s="26" t="str">
        <f aca="false">$C$1176</f>
        <v>BNF N. Acq. 20541</v>
      </c>
      <c r="D1256" s="12" t="n">
        <v>6</v>
      </c>
      <c r="E1256" s="14" t="n">
        <v>1749</v>
      </c>
      <c r="F1256" s="14" t="s">
        <v>24</v>
      </c>
      <c r="G1256" s="15" t="s">
        <v>712</v>
      </c>
      <c r="H1256" s="15" t="s">
        <v>677</v>
      </c>
      <c r="I1256" s="16" t="s">
        <v>679</v>
      </c>
      <c r="J1256" s="17" t="n">
        <v>330</v>
      </c>
      <c r="K1256" s="27" t="s">
        <v>35</v>
      </c>
      <c r="L1256" s="17" t="n">
        <v>3</v>
      </c>
      <c r="M1256" s="17"/>
      <c r="N1256" s="19"/>
      <c r="O1256" s="28" t="n">
        <f aca="false">L1256+(0.05*M1256)+(N1256/240)</f>
        <v>3</v>
      </c>
      <c r="P1256" s="29" t="n">
        <v>990</v>
      </c>
      <c r="Q1256" s="29"/>
      <c r="R1256" s="29"/>
      <c r="S1256" s="22" t="n">
        <f aca="false">P1256+(Q1256*0.05)+(R1256/240)</f>
        <v>990</v>
      </c>
      <c r="T1256" s="22" t="n">
        <f aca="false">J1256*O1256</f>
        <v>990</v>
      </c>
      <c r="U1256" s="22" t="n">
        <f aca="false">S1256-T1256</f>
        <v>0</v>
      </c>
      <c r="V1256" s="23"/>
    </row>
    <row r="1257" customFormat="false" ht="13.8" hidden="false" customHeight="false" outlineLevel="0" collapsed="false">
      <c r="A1257" s="13" t="n">
        <v>1256</v>
      </c>
      <c r="B1257" s="12" t="s">
        <v>22</v>
      </c>
      <c r="C1257" s="26" t="str">
        <f aca="false">$C$1176</f>
        <v>BNF N. Acq. 20541</v>
      </c>
      <c r="D1257" s="12" t="n">
        <v>6</v>
      </c>
      <c r="E1257" s="14" t="n">
        <v>1749</v>
      </c>
      <c r="F1257" s="14" t="s">
        <v>24</v>
      </c>
      <c r="G1257" s="15" t="s">
        <v>712</v>
      </c>
      <c r="H1257" s="15" t="s">
        <v>677</v>
      </c>
      <c r="I1257" s="16" t="s">
        <v>679</v>
      </c>
      <c r="J1257" s="17" t="n">
        <v>351</v>
      </c>
      <c r="K1257" s="27" t="s">
        <v>28</v>
      </c>
      <c r="L1257" s="17"/>
      <c r="M1257" s="17" t="n">
        <v>50</v>
      </c>
      <c r="N1257" s="19"/>
      <c r="O1257" s="28" t="n">
        <f aca="false">L1257+(0.05*M1257)+(N1257/240)</f>
        <v>2.5</v>
      </c>
      <c r="P1257" s="29" t="n">
        <v>877</v>
      </c>
      <c r="Q1257" s="29" t="n">
        <v>10</v>
      </c>
      <c r="R1257" s="29"/>
      <c r="S1257" s="22" t="n">
        <f aca="false">P1257+(Q1257*0.05)+(R1257/240)</f>
        <v>877.5</v>
      </c>
      <c r="T1257" s="22" t="n">
        <f aca="false">J1257*O1257</f>
        <v>877.5</v>
      </c>
      <c r="U1257" s="22" t="n">
        <f aca="false">S1257-T1257</f>
        <v>0</v>
      </c>
      <c r="V1257" s="23"/>
    </row>
    <row r="1258" customFormat="false" ht="13.8" hidden="false" customHeight="false" outlineLevel="0" collapsed="false">
      <c r="A1258" s="13" t="n">
        <v>1257</v>
      </c>
      <c r="B1258" s="12" t="s">
        <v>22</v>
      </c>
      <c r="C1258" s="26" t="str">
        <f aca="false">$C$1176</f>
        <v>BNF N. Acq. 20541</v>
      </c>
      <c r="D1258" s="12" t="n">
        <v>6</v>
      </c>
      <c r="E1258" s="14" t="n">
        <v>1749</v>
      </c>
      <c r="F1258" s="14" t="s">
        <v>24</v>
      </c>
      <c r="G1258" s="15" t="s">
        <v>712</v>
      </c>
      <c r="H1258" s="15" t="s">
        <v>677</v>
      </c>
      <c r="I1258" s="16" t="s">
        <v>679</v>
      </c>
      <c r="J1258" s="17" t="n">
        <v>1271</v>
      </c>
      <c r="K1258" s="27" t="s">
        <v>28</v>
      </c>
      <c r="L1258" s="17"/>
      <c r="M1258" s="17" t="n">
        <v>40</v>
      </c>
      <c r="N1258" s="19"/>
      <c r="O1258" s="28" t="n">
        <f aca="false">L1258+(0.05*M1258)+(N1258/240)</f>
        <v>2</v>
      </c>
      <c r="P1258" s="29" t="n">
        <v>2542</v>
      </c>
      <c r="Q1258" s="29"/>
      <c r="R1258" s="29"/>
      <c r="S1258" s="22" t="n">
        <f aca="false">P1258+(Q1258*0.05)+(R1258/240)</f>
        <v>2542</v>
      </c>
      <c r="T1258" s="22" t="n">
        <f aca="false">J1258*O1258</f>
        <v>2542</v>
      </c>
      <c r="U1258" s="22" t="n">
        <f aca="false">S1258-T1258</f>
        <v>0</v>
      </c>
      <c r="V1258" s="23"/>
    </row>
    <row r="1259" customFormat="false" ht="13.8" hidden="false" customHeight="false" outlineLevel="0" collapsed="false">
      <c r="A1259" s="13" t="n">
        <v>1258</v>
      </c>
      <c r="B1259" s="12" t="s">
        <v>22</v>
      </c>
      <c r="C1259" s="26" t="str">
        <f aca="false">$C$1176</f>
        <v>BNF N. Acq. 20541</v>
      </c>
      <c r="D1259" s="12" t="n">
        <v>6</v>
      </c>
      <c r="E1259" s="14" t="n">
        <v>1749</v>
      </c>
      <c r="F1259" s="14" t="s">
        <v>40</v>
      </c>
      <c r="G1259" s="15" t="s">
        <v>713</v>
      </c>
      <c r="H1259" s="15" t="s">
        <v>677</v>
      </c>
      <c r="I1259" s="16" t="s">
        <v>679</v>
      </c>
      <c r="J1259" s="17" t="n">
        <v>1</v>
      </c>
      <c r="K1259" s="27" t="s">
        <v>46</v>
      </c>
      <c r="L1259" s="17" t="n">
        <v>90</v>
      </c>
      <c r="M1259" s="17"/>
      <c r="N1259" s="19"/>
      <c r="O1259" s="28" t="n">
        <f aca="false">L1259+(0.05*M1259)+(N1259/240)</f>
        <v>90</v>
      </c>
      <c r="P1259" s="29" t="n">
        <v>90</v>
      </c>
      <c r="Q1259" s="29"/>
      <c r="R1259" s="29"/>
      <c r="S1259" s="22" t="n">
        <f aca="false">P1259+(Q1259*0.05)+(R1259/240)</f>
        <v>90</v>
      </c>
      <c r="T1259" s="22" t="n">
        <f aca="false">J1259*O1259</f>
        <v>90</v>
      </c>
      <c r="U1259" s="22" t="n">
        <f aca="false">S1259-T1259</f>
        <v>0</v>
      </c>
      <c r="V1259" s="23"/>
    </row>
    <row r="1260" customFormat="false" ht="13.8" hidden="false" customHeight="false" outlineLevel="0" collapsed="false">
      <c r="A1260" s="13" t="n">
        <v>1259</v>
      </c>
      <c r="B1260" s="12" t="s">
        <v>22</v>
      </c>
      <c r="C1260" s="26" t="str">
        <f aca="false">$C$1176</f>
        <v>BNF N. Acq. 20541</v>
      </c>
      <c r="D1260" s="12" t="n">
        <v>6</v>
      </c>
      <c r="E1260" s="14" t="n">
        <v>1749</v>
      </c>
      <c r="F1260" s="14" t="s">
        <v>40</v>
      </c>
      <c r="G1260" s="15" t="s">
        <v>259</v>
      </c>
      <c r="H1260" s="15" t="s">
        <v>677</v>
      </c>
      <c r="I1260" s="16" t="s">
        <v>68</v>
      </c>
      <c r="J1260" s="17" t="n">
        <f aca="false">16+(5/16)</f>
        <v>16.3125</v>
      </c>
      <c r="K1260" s="27" t="s">
        <v>28</v>
      </c>
      <c r="L1260" s="17" t="n">
        <v>216</v>
      </c>
      <c r="M1260" s="17"/>
      <c r="N1260" s="19"/>
      <c r="O1260" s="28" t="n">
        <f aca="false">L1260+(0.05*M1260)+(N1260/240)</f>
        <v>216</v>
      </c>
      <c r="P1260" s="29" t="n">
        <v>3523</v>
      </c>
      <c r="Q1260" s="29" t="n">
        <v>10</v>
      </c>
      <c r="R1260" s="29"/>
      <c r="S1260" s="22" t="n">
        <f aca="false">P1260+(Q1260*0.05)+(R1260/240)</f>
        <v>3523.5</v>
      </c>
      <c r="T1260" s="22" t="n">
        <f aca="false">J1260*O1260</f>
        <v>3523.5</v>
      </c>
      <c r="U1260" s="22" t="n">
        <f aca="false">S1260-T1260</f>
        <v>0</v>
      </c>
      <c r="V1260" s="23"/>
    </row>
    <row r="1261" customFormat="false" ht="13.8" hidden="false" customHeight="false" outlineLevel="0" collapsed="false">
      <c r="A1261" s="13" t="n">
        <v>1260</v>
      </c>
      <c r="B1261" s="12" t="s">
        <v>22</v>
      </c>
      <c r="C1261" s="26" t="str">
        <f aca="false">$C$1176</f>
        <v>BNF N. Acq. 20541</v>
      </c>
      <c r="D1261" s="12" t="n">
        <v>6</v>
      </c>
      <c r="E1261" s="14" t="n">
        <v>1749</v>
      </c>
      <c r="F1261" s="14" t="s">
        <v>40</v>
      </c>
      <c r="G1261" s="15" t="s">
        <v>259</v>
      </c>
      <c r="H1261" s="15" t="s">
        <v>677</v>
      </c>
      <c r="I1261" s="16" t="s">
        <v>678</v>
      </c>
      <c r="J1261" s="17" t="n">
        <v>722</v>
      </c>
      <c r="K1261" s="27" t="s">
        <v>714</v>
      </c>
      <c r="L1261" s="17" t="n">
        <v>80</v>
      </c>
      <c r="M1261" s="17"/>
      <c r="N1261" s="19"/>
      <c r="O1261" s="28" t="n">
        <f aca="false">L1261+(0.05*M1261)+(N1261/240)</f>
        <v>80</v>
      </c>
      <c r="P1261" s="29" t="n">
        <v>57760</v>
      </c>
      <c r="Q1261" s="29"/>
      <c r="R1261" s="29"/>
      <c r="S1261" s="22" t="n">
        <f aca="false">P1261+(Q1261*0.05)+(R1261/240)</f>
        <v>57760</v>
      </c>
      <c r="T1261" s="22" t="n">
        <f aca="false">J1261*O1261</f>
        <v>57760</v>
      </c>
      <c r="U1261" s="22" t="n">
        <f aca="false">S1261-T1261</f>
        <v>0</v>
      </c>
      <c r="V1261" s="23"/>
    </row>
    <row r="1262" customFormat="false" ht="13.8" hidden="false" customHeight="false" outlineLevel="0" collapsed="false">
      <c r="A1262" s="13" t="n">
        <v>1261</v>
      </c>
      <c r="B1262" s="12" t="s">
        <v>22</v>
      </c>
      <c r="C1262" s="26" t="str">
        <f aca="false">$C$1176</f>
        <v>BNF N. Acq. 20541</v>
      </c>
      <c r="D1262" s="12" t="n">
        <v>6</v>
      </c>
      <c r="E1262" s="14" t="n">
        <v>1749</v>
      </c>
      <c r="F1262" s="14" t="s">
        <v>40</v>
      </c>
      <c r="G1262" s="15" t="s">
        <v>259</v>
      </c>
      <c r="H1262" s="15" t="s">
        <v>677</v>
      </c>
      <c r="I1262" s="16" t="s">
        <v>678</v>
      </c>
      <c r="J1262" s="17" t="n">
        <v>1</v>
      </c>
      <c r="K1262" s="27" t="s">
        <v>715</v>
      </c>
      <c r="L1262" s="17" t="n">
        <v>1444</v>
      </c>
      <c r="M1262" s="17"/>
      <c r="N1262" s="19"/>
      <c r="O1262" s="28" t="n">
        <f aca="false">L1262+(0.05*M1262)+(N1262/240)</f>
        <v>1444</v>
      </c>
      <c r="P1262" s="29" t="n">
        <v>1444</v>
      </c>
      <c r="Q1262" s="29"/>
      <c r="R1262" s="29"/>
      <c r="S1262" s="22" t="n">
        <f aca="false">P1262+(Q1262*0.05)+(R1262/240)</f>
        <v>1444</v>
      </c>
      <c r="T1262" s="22" t="n">
        <f aca="false">J1262*O1262</f>
        <v>1444</v>
      </c>
      <c r="U1262" s="22" t="n">
        <f aca="false">S1262-T1262</f>
        <v>0</v>
      </c>
      <c r="V1262" s="23"/>
    </row>
    <row r="1263" customFormat="false" ht="13.8" hidden="false" customHeight="false" outlineLevel="0" collapsed="false">
      <c r="A1263" s="13" t="n">
        <v>1262</v>
      </c>
      <c r="B1263" s="12" t="s">
        <v>22</v>
      </c>
      <c r="C1263" s="26" t="str">
        <f aca="false">$C$1176</f>
        <v>BNF N. Acq. 20541</v>
      </c>
      <c r="D1263" s="12" t="n">
        <v>6</v>
      </c>
      <c r="E1263" s="14" t="n">
        <v>1749</v>
      </c>
      <c r="F1263" s="14" t="s">
        <v>40</v>
      </c>
      <c r="G1263" s="15" t="s">
        <v>259</v>
      </c>
      <c r="H1263" s="15" t="s">
        <v>677</v>
      </c>
      <c r="I1263" s="16" t="s">
        <v>382</v>
      </c>
      <c r="J1263" s="17" t="n">
        <v>90</v>
      </c>
      <c r="K1263" s="27" t="s">
        <v>716</v>
      </c>
      <c r="L1263" s="17" t="n">
        <v>160</v>
      </c>
      <c r="M1263" s="17"/>
      <c r="N1263" s="19"/>
      <c r="O1263" s="28" t="n">
        <f aca="false">L1263+(0.05*M1263)+(N1263/240)</f>
        <v>160</v>
      </c>
      <c r="P1263" s="29" t="n">
        <v>14400</v>
      </c>
      <c r="Q1263" s="29"/>
      <c r="R1263" s="29"/>
      <c r="S1263" s="22" t="n">
        <f aca="false">P1263+(Q1263*0.05)+(R1263/240)</f>
        <v>14400</v>
      </c>
      <c r="T1263" s="22" t="n">
        <f aca="false">J1263*O1263</f>
        <v>14400</v>
      </c>
      <c r="U1263" s="22" t="n">
        <f aca="false">S1263-T1263</f>
        <v>0</v>
      </c>
      <c r="V1263" s="23"/>
    </row>
    <row r="1264" customFormat="false" ht="14.2" hidden="false" customHeight="false" outlineLevel="0" collapsed="false">
      <c r="A1264" s="13" t="n">
        <v>1263</v>
      </c>
      <c r="B1264" s="12" t="s">
        <v>22</v>
      </c>
      <c r="C1264" s="26" t="str">
        <f aca="false">$C$1176</f>
        <v>BNF N. Acq. 20541</v>
      </c>
      <c r="D1264" s="12" t="n">
        <v>6</v>
      </c>
      <c r="E1264" s="14" t="n">
        <v>1749</v>
      </c>
      <c r="F1264" s="14" t="s">
        <v>40</v>
      </c>
      <c r="G1264" s="15" t="s">
        <v>259</v>
      </c>
      <c r="H1264" s="15" t="s">
        <v>677</v>
      </c>
      <c r="I1264" s="16" t="s">
        <v>382</v>
      </c>
      <c r="J1264" s="17" t="n">
        <f aca="false">271+(1/3)</f>
        <v>271.333333333333</v>
      </c>
      <c r="K1264" s="27" t="s">
        <v>28</v>
      </c>
      <c r="L1264" s="17" t="n">
        <v>80</v>
      </c>
      <c r="M1264" s="17"/>
      <c r="N1264" s="19"/>
      <c r="O1264" s="28" t="n">
        <f aca="false">L1264+(0.05*M1264)+(N1264/240)</f>
        <v>80</v>
      </c>
      <c r="P1264" s="29" t="n">
        <v>21706</v>
      </c>
      <c r="Q1264" s="29" t="n">
        <v>13</v>
      </c>
      <c r="R1264" s="29"/>
      <c r="S1264" s="22" t="n">
        <f aca="false">P1264+(Q1264*0.05)+(R1264/240)</f>
        <v>21706.65</v>
      </c>
      <c r="T1264" s="22" t="n">
        <f aca="false">J1264*O1264</f>
        <v>21706.6666666667</v>
      </c>
      <c r="U1264" s="22" t="n">
        <f aca="false">S1264-T1264</f>
        <v>-0.0166666666627862</v>
      </c>
      <c r="V1264" s="23" t="s">
        <v>114</v>
      </c>
    </row>
    <row r="1265" customFormat="false" ht="13.8" hidden="false" customHeight="false" outlineLevel="0" collapsed="false">
      <c r="A1265" s="13" t="n">
        <v>1264</v>
      </c>
      <c r="B1265" s="12" t="s">
        <v>22</v>
      </c>
      <c r="C1265" s="26" t="str">
        <f aca="false">$C$1176</f>
        <v>BNF N. Acq. 20541</v>
      </c>
      <c r="D1265" s="12" t="n">
        <v>6</v>
      </c>
      <c r="E1265" s="14" t="n">
        <v>1749</v>
      </c>
      <c r="F1265" s="14" t="s">
        <v>40</v>
      </c>
      <c r="G1265" s="15" t="s">
        <v>259</v>
      </c>
      <c r="H1265" s="15" t="s">
        <v>677</v>
      </c>
      <c r="I1265" s="16" t="s">
        <v>382</v>
      </c>
      <c r="J1265" s="17" t="n">
        <v>867</v>
      </c>
      <c r="K1265" s="27" t="s">
        <v>716</v>
      </c>
      <c r="L1265" s="17" t="n">
        <v>84</v>
      </c>
      <c r="M1265" s="17"/>
      <c r="N1265" s="19"/>
      <c r="O1265" s="28" t="n">
        <f aca="false">L1265+(0.05*M1265)+(N1265/240)</f>
        <v>84</v>
      </c>
      <c r="P1265" s="29" t="n">
        <v>72828</v>
      </c>
      <c r="Q1265" s="29"/>
      <c r="R1265" s="29"/>
      <c r="S1265" s="22" t="n">
        <f aca="false">P1265+(Q1265*0.05)+(R1265/240)</f>
        <v>72828</v>
      </c>
      <c r="T1265" s="22" t="n">
        <f aca="false">J1265*O1265</f>
        <v>72828</v>
      </c>
      <c r="U1265" s="22" t="n">
        <f aca="false">S1265-T1265</f>
        <v>0</v>
      </c>
      <c r="V1265" s="23"/>
    </row>
    <row r="1266" customFormat="false" ht="13.8" hidden="false" customHeight="false" outlineLevel="0" collapsed="false">
      <c r="A1266" s="13" t="n">
        <v>1265</v>
      </c>
      <c r="B1266" s="12" t="s">
        <v>22</v>
      </c>
      <c r="C1266" s="26" t="str">
        <f aca="false">$C$1176</f>
        <v>BNF N. Acq. 20541</v>
      </c>
      <c r="D1266" s="12" t="n">
        <v>6</v>
      </c>
      <c r="E1266" s="14" t="n">
        <v>1749</v>
      </c>
      <c r="F1266" s="14" t="s">
        <v>40</v>
      </c>
      <c r="G1266" s="15" t="s">
        <v>259</v>
      </c>
      <c r="H1266" s="15" t="s">
        <v>677</v>
      </c>
      <c r="I1266" s="16" t="s">
        <v>685</v>
      </c>
      <c r="J1266" s="17" t="n">
        <v>3759</v>
      </c>
      <c r="K1266" s="27" t="s">
        <v>717</v>
      </c>
      <c r="L1266" s="17"/>
      <c r="M1266" s="17" t="n">
        <v>50</v>
      </c>
      <c r="N1266" s="19"/>
      <c r="O1266" s="28" t="n">
        <f aca="false">L1266+(0.05*M1266)+(N1266/240)</f>
        <v>2.5</v>
      </c>
      <c r="P1266" s="29" t="n">
        <v>9397</v>
      </c>
      <c r="Q1266" s="29" t="n">
        <v>10</v>
      </c>
      <c r="R1266" s="29"/>
      <c r="S1266" s="22" t="n">
        <f aca="false">P1266+(Q1266*0.05)+(R1266/240)</f>
        <v>9397.5</v>
      </c>
      <c r="T1266" s="22" t="n">
        <f aca="false">J1266*O1266</f>
        <v>9397.5</v>
      </c>
      <c r="U1266" s="22" t="n">
        <f aca="false">S1266-T1266</f>
        <v>0</v>
      </c>
      <c r="V1266" s="23"/>
    </row>
    <row r="1267" customFormat="false" ht="13.8" hidden="false" customHeight="false" outlineLevel="0" collapsed="false">
      <c r="A1267" s="13" t="n">
        <v>1266</v>
      </c>
      <c r="B1267" s="12" t="s">
        <v>22</v>
      </c>
      <c r="C1267" s="26" t="str">
        <f aca="false">$C$1176</f>
        <v>BNF N. Acq. 20541</v>
      </c>
      <c r="D1267" s="12" t="n">
        <v>6</v>
      </c>
      <c r="E1267" s="14" t="n">
        <v>1749</v>
      </c>
      <c r="F1267" s="14" t="s">
        <v>40</v>
      </c>
      <c r="G1267" s="15" t="s">
        <v>259</v>
      </c>
      <c r="H1267" s="15" t="s">
        <v>677</v>
      </c>
      <c r="I1267" s="16" t="s">
        <v>679</v>
      </c>
      <c r="J1267" s="17" t="n">
        <v>13246</v>
      </c>
      <c r="K1267" s="27" t="s">
        <v>718</v>
      </c>
      <c r="L1267" s="17" t="n">
        <v>3</v>
      </c>
      <c r="M1267" s="17"/>
      <c r="N1267" s="19"/>
      <c r="O1267" s="28" t="n">
        <f aca="false">L1267+(0.05*M1267)+(N1267/240)</f>
        <v>3</v>
      </c>
      <c r="P1267" s="29" t="n">
        <v>39738</v>
      </c>
      <c r="Q1267" s="29"/>
      <c r="R1267" s="29"/>
      <c r="S1267" s="22" t="n">
        <f aca="false">P1267+(Q1267*0.05)+(R1267/240)</f>
        <v>39738</v>
      </c>
      <c r="T1267" s="22" t="n">
        <f aca="false">J1267*O1267</f>
        <v>39738</v>
      </c>
      <c r="U1267" s="22" t="n">
        <f aca="false">S1267-T1267</f>
        <v>0</v>
      </c>
      <c r="V1267" s="23"/>
    </row>
    <row r="1268" customFormat="false" ht="13.8" hidden="false" customHeight="false" outlineLevel="0" collapsed="false">
      <c r="A1268" s="13" t="n">
        <v>1267</v>
      </c>
      <c r="B1268" s="12" t="s">
        <v>22</v>
      </c>
      <c r="C1268" s="26" t="str">
        <f aca="false">$C$1176</f>
        <v>BNF N. Acq. 20541</v>
      </c>
      <c r="D1268" s="12" t="n">
        <v>7</v>
      </c>
      <c r="E1268" s="14" t="n">
        <v>1749</v>
      </c>
      <c r="F1268" s="14" t="s">
        <v>24</v>
      </c>
      <c r="G1268" s="15" t="s">
        <v>287</v>
      </c>
      <c r="H1268" s="15" t="s">
        <v>677</v>
      </c>
      <c r="I1268" s="16" t="s">
        <v>68</v>
      </c>
      <c r="J1268" s="17" t="n">
        <v>93950</v>
      </c>
      <c r="K1268" s="27" t="s">
        <v>28</v>
      </c>
      <c r="L1268" s="17" t="n">
        <v>0.12</v>
      </c>
      <c r="M1268" s="17" t="n">
        <v>0.1</v>
      </c>
      <c r="N1268" s="19"/>
      <c r="O1268" s="28" t="n">
        <f aca="false">L1268+(0.05*M1268)+(N1268/240)</f>
        <v>0.125</v>
      </c>
      <c r="P1268" s="29" t="n">
        <v>11743</v>
      </c>
      <c r="Q1268" s="29" t="n">
        <v>15</v>
      </c>
      <c r="R1268" s="29"/>
      <c r="S1268" s="22" t="n">
        <f aca="false">P1268+(Q1268*0.05)+(R1268/240)</f>
        <v>11743.75</v>
      </c>
      <c r="T1268" s="22" t="n">
        <f aca="false">J1268*O1268</f>
        <v>11743.75</v>
      </c>
      <c r="U1268" s="22" t="n">
        <f aca="false">S1268-T1268</f>
        <v>0</v>
      </c>
      <c r="V1268" s="23" t="s">
        <v>89</v>
      </c>
    </row>
    <row r="1269" customFormat="false" ht="13.8" hidden="false" customHeight="false" outlineLevel="0" collapsed="false">
      <c r="A1269" s="13" t="n">
        <v>1268</v>
      </c>
      <c r="B1269" s="12" t="s">
        <v>22</v>
      </c>
      <c r="C1269" s="26" t="str">
        <f aca="false">$C$1176</f>
        <v>BNF N. Acq. 20541</v>
      </c>
      <c r="D1269" s="12" t="n">
        <v>7</v>
      </c>
      <c r="E1269" s="14" t="n">
        <v>1749</v>
      </c>
      <c r="F1269" s="14" t="s">
        <v>24</v>
      </c>
      <c r="G1269" s="15" t="s">
        <v>287</v>
      </c>
      <c r="H1269" s="15" t="s">
        <v>677</v>
      </c>
      <c r="I1269" s="16" t="s">
        <v>678</v>
      </c>
      <c r="J1269" s="17" t="n">
        <v>63575</v>
      </c>
      <c r="K1269" s="27" t="s">
        <v>28</v>
      </c>
      <c r="L1269" s="17"/>
      <c r="M1269" s="17" t="n">
        <v>3</v>
      </c>
      <c r="N1269" s="19"/>
      <c r="O1269" s="28" t="n">
        <f aca="false">L1269+(0.05*M1269)+(N1269/240)</f>
        <v>0.15</v>
      </c>
      <c r="P1269" s="29" t="n">
        <v>9536</v>
      </c>
      <c r="Q1269" s="29" t="n">
        <v>5</v>
      </c>
      <c r="R1269" s="29"/>
      <c r="S1269" s="22" t="n">
        <f aca="false">P1269+(Q1269*0.05)+(R1269/240)</f>
        <v>9536.25</v>
      </c>
      <c r="T1269" s="22" t="n">
        <f aca="false">J1269*O1269</f>
        <v>9536.25</v>
      </c>
      <c r="U1269" s="22" t="n">
        <f aca="false">S1269-T1269</f>
        <v>0</v>
      </c>
      <c r="V1269" s="23"/>
    </row>
    <row r="1270" customFormat="false" ht="13.8" hidden="false" customHeight="false" outlineLevel="0" collapsed="false">
      <c r="A1270" s="13" t="n">
        <v>1269</v>
      </c>
      <c r="B1270" s="12" t="s">
        <v>22</v>
      </c>
      <c r="C1270" s="26" t="str">
        <f aca="false">$C$1176</f>
        <v>BNF N. Acq. 20541</v>
      </c>
      <c r="D1270" s="12" t="n">
        <v>7</v>
      </c>
      <c r="E1270" s="14" t="n">
        <v>1749</v>
      </c>
      <c r="F1270" s="14" t="s">
        <v>24</v>
      </c>
      <c r="G1270" s="15" t="s">
        <v>287</v>
      </c>
      <c r="H1270" s="15" t="s">
        <v>677</v>
      </c>
      <c r="I1270" s="16" t="s">
        <v>382</v>
      </c>
      <c r="J1270" s="17" t="n">
        <v>639025</v>
      </c>
      <c r="K1270" s="27" t="s">
        <v>28</v>
      </c>
      <c r="L1270" s="17"/>
      <c r="M1270" s="17" t="n">
        <v>3</v>
      </c>
      <c r="N1270" s="19"/>
      <c r="O1270" s="28" t="n">
        <f aca="false">L1270+(0.05*M1270)+(N1270/240)</f>
        <v>0.15</v>
      </c>
      <c r="P1270" s="29" t="n">
        <v>95853</v>
      </c>
      <c r="Q1270" s="29" t="n">
        <v>15</v>
      </c>
      <c r="R1270" s="29"/>
      <c r="S1270" s="22" t="n">
        <f aca="false">P1270+(Q1270*0.05)+(R1270/240)</f>
        <v>95853.75</v>
      </c>
      <c r="T1270" s="22" t="n">
        <f aca="false">J1270*O1270</f>
        <v>95853.75</v>
      </c>
      <c r="U1270" s="22" t="n">
        <f aca="false">S1270-T1270</f>
        <v>0</v>
      </c>
      <c r="V1270" s="23"/>
    </row>
    <row r="1271" customFormat="false" ht="13.8" hidden="false" customHeight="false" outlineLevel="0" collapsed="false">
      <c r="A1271" s="13" t="n">
        <v>1270</v>
      </c>
      <c r="B1271" s="12" t="s">
        <v>22</v>
      </c>
      <c r="C1271" s="26" t="str">
        <f aca="false">$C$1176</f>
        <v>BNF N. Acq. 20541</v>
      </c>
      <c r="D1271" s="12" t="n">
        <v>7</v>
      </c>
      <c r="E1271" s="14" t="n">
        <v>1749</v>
      </c>
      <c r="F1271" s="14" t="s">
        <v>24</v>
      </c>
      <c r="G1271" s="15" t="s">
        <v>287</v>
      </c>
      <c r="H1271" s="15" t="s">
        <v>677</v>
      </c>
      <c r="I1271" s="16" t="s">
        <v>679</v>
      </c>
      <c r="J1271" s="17" t="n">
        <v>135700</v>
      </c>
      <c r="K1271" s="27" t="s">
        <v>28</v>
      </c>
      <c r="L1271" s="17" t="n">
        <v>0.11</v>
      </c>
      <c r="M1271" s="17" t="n">
        <v>0.1</v>
      </c>
      <c r="N1271" s="19"/>
      <c r="O1271" s="28" t="n">
        <f aca="false">L1271+(0.05*M1271)+(N1271/240)</f>
        <v>0.115</v>
      </c>
      <c r="P1271" s="29" t="n">
        <v>15605</v>
      </c>
      <c r="Q1271" s="29" t="n">
        <v>10</v>
      </c>
      <c r="R1271" s="29"/>
      <c r="S1271" s="22" t="n">
        <f aca="false">P1271+(Q1271*0.05)+(R1271/240)</f>
        <v>15605.5</v>
      </c>
      <c r="T1271" s="22" t="n">
        <f aca="false">J1271*O1271</f>
        <v>15605.5</v>
      </c>
      <c r="U1271" s="22" t="n">
        <f aca="false">S1271-T1271</f>
        <v>0</v>
      </c>
      <c r="V1271" s="23" t="s">
        <v>89</v>
      </c>
    </row>
    <row r="1272" customFormat="false" ht="13.8" hidden="false" customHeight="false" outlineLevel="0" collapsed="false">
      <c r="A1272" s="13" t="n">
        <v>1271</v>
      </c>
      <c r="B1272" s="12" t="s">
        <v>22</v>
      </c>
      <c r="C1272" s="26" t="str">
        <f aca="false">$C$1176</f>
        <v>BNF N. Acq. 20541</v>
      </c>
      <c r="D1272" s="12" t="n">
        <v>7</v>
      </c>
      <c r="E1272" s="14" t="n">
        <v>1749</v>
      </c>
      <c r="F1272" s="14" t="s">
        <v>24</v>
      </c>
      <c r="G1272" s="15" t="s">
        <v>287</v>
      </c>
      <c r="H1272" s="15" t="s">
        <v>677</v>
      </c>
      <c r="I1272" s="16" t="s">
        <v>682</v>
      </c>
      <c r="J1272" s="17" t="n">
        <v>14000</v>
      </c>
      <c r="K1272" s="27" t="s">
        <v>28</v>
      </c>
      <c r="L1272" s="17" t="n">
        <v>0.11</v>
      </c>
      <c r="M1272" s="17"/>
      <c r="N1272" s="19"/>
      <c r="O1272" s="28" t="n">
        <f aca="false">L1272+(0.05*M1272)+(N1272/240)</f>
        <v>0.11</v>
      </c>
      <c r="P1272" s="29" t="n">
        <v>1540</v>
      </c>
      <c r="Q1272" s="29"/>
      <c r="R1272" s="29"/>
      <c r="S1272" s="22" t="n">
        <f aca="false">P1272+(Q1272*0.05)+(R1272/240)</f>
        <v>1540</v>
      </c>
      <c r="T1272" s="22" t="n">
        <f aca="false">J1272*O1272</f>
        <v>1540</v>
      </c>
      <c r="U1272" s="22" t="n">
        <f aca="false">S1272-T1272</f>
        <v>0</v>
      </c>
      <c r="V1272" s="23" t="s">
        <v>89</v>
      </c>
    </row>
    <row r="1273" customFormat="false" ht="13.8" hidden="false" customHeight="false" outlineLevel="0" collapsed="false">
      <c r="A1273" s="13" t="n">
        <v>1272</v>
      </c>
      <c r="B1273" s="12" t="s">
        <v>22</v>
      </c>
      <c r="C1273" s="26" t="str">
        <f aca="false">$C$1176</f>
        <v>BNF N. Acq. 20541</v>
      </c>
      <c r="D1273" s="12" t="n">
        <v>7</v>
      </c>
      <c r="E1273" s="14" t="n">
        <v>1749</v>
      </c>
      <c r="F1273" s="14" t="s">
        <v>24</v>
      </c>
      <c r="G1273" s="15" t="s">
        <v>287</v>
      </c>
      <c r="H1273" s="15" t="s">
        <v>677</v>
      </c>
      <c r="I1273" s="16" t="s">
        <v>186</v>
      </c>
      <c r="J1273" s="17" t="n">
        <v>77850</v>
      </c>
      <c r="K1273" s="27" t="s">
        <v>28</v>
      </c>
      <c r="L1273" s="17" t="n">
        <v>0.14</v>
      </c>
      <c r="M1273" s="17"/>
      <c r="N1273" s="19"/>
      <c r="O1273" s="28" t="n">
        <f aca="false">L1273+(0.05*M1273)+(N1273/240)</f>
        <v>0.14</v>
      </c>
      <c r="P1273" s="29" t="n">
        <v>10899</v>
      </c>
      <c r="Q1273" s="29"/>
      <c r="R1273" s="29"/>
      <c r="S1273" s="22" t="n">
        <f aca="false">P1273+(Q1273*0.05)+(R1273/240)</f>
        <v>10899</v>
      </c>
      <c r="T1273" s="22" t="n">
        <f aca="false">J1273*O1273</f>
        <v>10899</v>
      </c>
      <c r="U1273" s="22" t="n">
        <f aca="false">S1273-T1273</f>
        <v>0</v>
      </c>
      <c r="V1273" s="23" t="s">
        <v>89</v>
      </c>
    </row>
    <row r="1274" customFormat="false" ht="13.8" hidden="false" customHeight="false" outlineLevel="0" collapsed="false">
      <c r="A1274" s="13" t="n">
        <v>1273</v>
      </c>
      <c r="B1274" s="12" t="s">
        <v>22</v>
      </c>
      <c r="C1274" s="26" t="str">
        <f aca="false">$C$1176</f>
        <v>BNF N. Acq. 20541</v>
      </c>
      <c r="D1274" s="12" t="n">
        <v>7</v>
      </c>
      <c r="E1274" s="14" t="n">
        <v>1749</v>
      </c>
      <c r="F1274" s="14" t="s">
        <v>24</v>
      </c>
      <c r="G1274" s="16" t="s">
        <v>302</v>
      </c>
      <c r="H1274" s="15" t="s">
        <v>677</v>
      </c>
      <c r="I1274" s="16" t="s">
        <v>679</v>
      </c>
      <c r="J1274" s="17" t="n">
        <v>150</v>
      </c>
      <c r="K1274" s="27" t="s">
        <v>28</v>
      </c>
      <c r="L1274" s="17"/>
      <c r="M1274" s="17" t="n">
        <v>7</v>
      </c>
      <c r="N1274" s="19"/>
      <c r="O1274" s="28" t="n">
        <f aca="false">L1274+(0.05*M1274)+(N1274/240)</f>
        <v>0.35</v>
      </c>
      <c r="P1274" s="29" t="n">
        <v>52</v>
      </c>
      <c r="Q1274" s="29" t="n">
        <v>10</v>
      </c>
      <c r="R1274" s="29"/>
      <c r="S1274" s="22" t="n">
        <f aca="false">P1274+(Q1274*0.05)+(R1274/240)</f>
        <v>52.5</v>
      </c>
      <c r="T1274" s="22" t="n">
        <f aca="false">J1274*O1274</f>
        <v>52.5</v>
      </c>
      <c r="U1274" s="22" t="n">
        <f aca="false">S1274-T1274</f>
        <v>0</v>
      </c>
      <c r="V1274" s="23"/>
    </row>
    <row r="1275" customFormat="false" ht="13.8" hidden="false" customHeight="false" outlineLevel="0" collapsed="false">
      <c r="A1275" s="13" t="n">
        <v>1274</v>
      </c>
      <c r="B1275" s="12" t="s">
        <v>22</v>
      </c>
      <c r="C1275" s="26" t="str">
        <f aca="false">$C$1176</f>
        <v>BNF N. Acq. 20541</v>
      </c>
      <c r="D1275" s="12" t="n">
        <v>7</v>
      </c>
      <c r="E1275" s="14" t="n">
        <v>1749</v>
      </c>
      <c r="F1275" s="14" t="s">
        <v>24</v>
      </c>
      <c r="G1275" s="15" t="s">
        <v>324</v>
      </c>
      <c r="H1275" s="15" t="s">
        <v>677</v>
      </c>
      <c r="I1275" s="16" t="s">
        <v>382</v>
      </c>
      <c r="J1275" s="17" t="n">
        <v>89500</v>
      </c>
      <c r="K1275" s="27" t="s">
        <v>28</v>
      </c>
      <c r="L1275" s="17"/>
      <c r="M1275" s="17" t="n">
        <v>9</v>
      </c>
      <c r="N1275" s="19"/>
      <c r="O1275" s="28" t="n">
        <f aca="false">L1275+(0.05*M1275)+(N1275/240)</f>
        <v>0.45</v>
      </c>
      <c r="P1275" s="29" t="n">
        <v>40275</v>
      </c>
      <c r="Q1275" s="29"/>
      <c r="R1275" s="29"/>
      <c r="S1275" s="22" t="n">
        <f aca="false">P1275+(Q1275*0.05)+(R1275/240)</f>
        <v>40275</v>
      </c>
      <c r="T1275" s="22" t="n">
        <f aca="false">J1275*O1275</f>
        <v>40275</v>
      </c>
      <c r="U1275" s="22" t="n">
        <f aca="false">S1275-T1275</f>
        <v>0</v>
      </c>
      <c r="V1275" s="23"/>
    </row>
    <row r="1276" customFormat="false" ht="13.8" hidden="false" customHeight="false" outlineLevel="0" collapsed="false">
      <c r="A1276" s="13" t="n">
        <v>1275</v>
      </c>
      <c r="B1276" s="12" t="s">
        <v>22</v>
      </c>
      <c r="C1276" s="26" t="str">
        <f aca="false">$C$1176</f>
        <v>BNF N. Acq. 20541</v>
      </c>
      <c r="D1276" s="12" t="n">
        <v>7</v>
      </c>
      <c r="E1276" s="14" t="n">
        <v>1749</v>
      </c>
      <c r="F1276" s="14" t="s">
        <v>40</v>
      </c>
      <c r="G1276" s="15" t="s">
        <v>719</v>
      </c>
      <c r="H1276" s="15" t="s">
        <v>677</v>
      </c>
      <c r="I1276" s="16" t="s">
        <v>186</v>
      </c>
      <c r="J1276" s="17" t="n">
        <v>330</v>
      </c>
      <c r="K1276" s="27" t="s">
        <v>28</v>
      </c>
      <c r="L1276" s="17" t="n">
        <v>5</v>
      </c>
      <c r="M1276" s="17"/>
      <c r="N1276" s="19"/>
      <c r="O1276" s="28" t="n">
        <f aca="false">L1276+(0.05*M1276)+(N1276/240)</f>
        <v>5</v>
      </c>
      <c r="P1276" s="29" t="n">
        <v>1650</v>
      </c>
      <c r="Q1276" s="29"/>
      <c r="R1276" s="29"/>
      <c r="S1276" s="22" t="n">
        <f aca="false">P1276+(Q1276*0.05)+(R1276/240)</f>
        <v>1650</v>
      </c>
      <c r="T1276" s="22" t="n">
        <f aca="false">J1276*O1276</f>
        <v>1650</v>
      </c>
      <c r="U1276" s="22" t="n">
        <f aca="false">S1276-T1276</f>
        <v>0</v>
      </c>
      <c r="V1276" s="23"/>
    </row>
    <row r="1277" customFormat="false" ht="13.8" hidden="false" customHeight="false" outlineLevel="0" collapsed="false">
      <c r="A1277" s="13" t="n">
        <v>1276</v>
      </c>
      <c r="B1277" s="12" t="s">
        <v>22</v>
      </c>
      <c r="C1277" s="26" t="str">
        <f aca="false">$C$1176</f>
        <v>BNF N. Acq. 20541</v>
      </c>
      <c r="D1277" s="12" t="n">
        <v>7</v>
      </c>
      <c r="E1277" s="14" t="n">
        <v>1749</v>
      </c>
      <c r="F1277" s="14" t="s">
        <v>40</v>
      </c>
      <c r="G1277" s="15" t="s">
        <v>720</v>
      </c>
      <c r="H1277" s="15" t="s">
        <v>677</v>
      </c>
      <c r="I1277" s="16" t="s">
        <v>186</v>
      </c>
      <c r="J1277" s="17" t="n">
        <v>112</v>
      </c>
      <c r="K1277" s="27" t="s">
        <v>28</v>
      </c>
      <c r="L1277" s="17" t="n">
        <v>80</v>
      </c>
      <c r="M1277" s="17"/>
      <c r="N1277" s="19"/>
      <c r="O1277" s="28" t="n">
        <f aca="false">L1277+(0.05*M1277)+(N1277/240)</f>
        <v>80</v>
      </c>
      <c r="P1277" s="29" t="n">
        <v>8960</v>
      </c>
      <c r="Q1277" s="29"/>
      <c r="R1277" s="29"/>
      <c r="S1277" s="22" t="n">
        <f aca="false">P1277+(Q1277*0.05)+(R1277/240)</f>
        <v>8960</v>
      </c>
      <c r="T1277" s="22" t="n">
        <f aca="false">J1277*O1277</f>
        <v>8960</v>
      </c>
      <c r="U1277" s="22" t="n">
        <f aca="false">S1277-T1277</f>
        <v>0</v>
      </c>
      <c r="V1277" s="23"/>
    </row>
    <row r="1278" customFormat="false" ht="13.8" hidden="false" customHeight="false" outlineLevel="0" collapsed="false">
      <c r="A1278" s="13" t="n">
        <v>1277</v>
      </c>
      <c r="B1278" s="12" t="s">
        <v>22</v>
      </c>
      <c r="C1278" s="26" t="str">
        <f aca="false">$C$1176</f>
        <v>BNF N. Acq. 20541</v>
      </c>
      <c r="D1278" s="12" t="n">
        <v>7</v>
      </c>
      <c r="E1278" s="14" t="n">
        <v>1749</v>
      </c>
      <c r="F1278" s="14" t="s">
        <v>40</v>
      </c>
      <c r="G1278" s="15" t="s">
        <v>276</v>
      </c>
      <c r="H1278" s="15" t="s">
        <v>677</v>
      </c>
      <c r="I1278" s="16" t="s">
        <v>679</v>
      </c>
      <c r="J1278" s="17" t="n">
        <v>2.5</v>
      </c>
      <c r="K1278" s="27" t="s">
        <v>28</v>
      </c>
      <c r="L1278" s="17" t="n">
        <v>40</v>
      </c>
      <c r="M1278" s="17"/>
      <c r="N1278" s="19"/>
      <c r="O1278" s="28" t="n">
        <f aca="false">L1278+(0.05*M1278)+(N1278/240)</f>
        <v>40</v>
      </c>
      <c r="P1278" s="29" t="n">
        <v>100</v>
      </c>
      <c r="Q1278" s="29"/>
      <c r="R1278" s="29"/>
      <c r="S1278" s="22" t="n">
        <f aca="false">P1278+(Q1278*0.05)+(R1278/240)</f>
        <v>100</v>
      </c>
      <c r="T1278" s="22" t="n">
        <f aca="false">J1278*O1278</f>
        <v>100</v>
      </c>
      <c r="U1278" s="22" t="n">
        <f aca="false">S1278-T1278</f>
        <v>0</v>
      </c>
      <c r="V1278" s="23"/>
    </row>
    <row r="1279" customFormat="false" ht="13.8" hidden="false" customHeight="false" outlineLevel="0" collapsed="false">
      <c r="A1279" s="13" t="n">
        <v>1278</v>
      </c>
      <c r="B1279" s="12" t="s">
        <v>22</v>
      </c>
      <c r="C1279" s="26" t="str">
        <f aca="false">$C$1176</f>
        <v>BNF N. Acq. 20541</v>
      </c>
      <c r="D1279" s="12" t="n">
        <v>7</v>
      </c>
      <c r="E1279" s="14" t="n">
        <v>1749</v>
      </c>
      <c r="F1279" s="14" t="s">
        <v>40</v>
      </c>
      <c r="G1279" s="15" t="s">
        <v>276</v>
      </c>
      <c r="H1279" s="15" t="s">
        <v>677</v>
      </c>
      <c r="I1279" s="16" t="s">
        <v>186</v>
      </c>
      <c r="J1279" s="17" t="n">
        <v>113.5</v>
      </c>
      <c r="K1279" s="27" t="s">
        <v>28</v>
      </c>
      <c r="L1279" s="17" t="n">
        <v>40</v>
      </c>
      <c r="M1279" s="17"/>
      <c r="N1279" s="19"/>
      <c r="O1279" s="28" t="n">
        <f aca="false">L1279+(0.05*M1279)+(N1279/240)</f>
        <v>40</v>
      </c>
      <c r="P1279" s="29" t="n">
        <v>4540</v>
      </c>
      <c r="Q1279" s="29"/>
      <c r="R1279" s="29"/>
      <c r="S1279" s="22" t="n">
        <f aca="false">P1279+(Q1279*0.05)+(R1279/240)</f>
        <v>4540</v>
      </c>
      <c r="T1279" s="22" t="n">
        <f aca="false">J1279*O1279</f>
        <v>4540</v>
      </c>
      <c r="U1279" s="22" t="n">
        <f aca="false">S1279-T1279</f>
        <v>0</v>
      </c>
      <c r="V1279" s="23"/>
    </row>
    <row r="1280" customFormat="false" ht="13.8" hidden="false" customHeight="false" outlineLevel="0" collapsed="false">
      <c r="A1280" s="13" t="n">
        <v>1279</v>
      </c>
      <c r="B1280" s="12" t="s">
        <v>22</v>
      </c>
      <c r="C1280" s="26" t="str">
        <f aca="false">$C$1176</f>
        <v>BNF N. Acq. 20541</v>
      </c>
      <c r="D1280" s="12" t="n">
        <v>7</v>
      </c>
      <c r="E1280" s="14" t="n">
        <v>1749</v>
      </c>
      <c r="F1280" s="14" t="s">
        <v>40</v>
      </c>
      <c r="G1280" s="15" t="s">
        <v>280</v>
      </c>
      <c r="H1280" s="15" t="s">
        <v>677</v>
      </c>
      <c r="I1280" s="16" t="s">
        <v>186</v>
      </c>
      <c r="J1280" s="17" t="n">
        <v>12</v>
      </c>
      <c r="K1280" s="27" t="s">
        <v>28</v>
      </c>
      <c r="L1280" s="17" t="n">
        <v>12</v>
      </c>
      <c r="M1280" s="17"/>
      <c r="N1280" s="19"/>
      <c r="O1280" s="28" t="n">
        <f aca="false">L1280+(0.05*M1280)+(N1280/240)</f>
        <v>12</v>
      </c>
      <c r="P1280" s="29" t="n">
        <v>144</v>
      </c>
      <c r="Q1280" s="29"/>
      <c r="R1280" s="29"/>
      <c r="S1280" s="22" t="n">
        <f aca="false">P1280+(Q1280*0.05)+(R1280/240)</f>
        <v>144</v>
      </c>
      <c r="T1280" s="22" t="n">
        <f aca="false">J1280*O1280</f>
        <v>144</v>
      </c>
      <c r="U1280" s="22" t="n">
        <f aca="false">S1280-T1280</f>
        <v>0</v>
      </c>
      <c r="V1280" s="23"/>
    </row>
    <row r="1281" customFormat="false" ht="13.8" hidden="false" customHeight="false" outlineLevel="0" collapsed="false">
      <c r="A1281" s="13" t="n">
        <v>1280</v>
      </c>
      <c r="B1281" s="12" t="s">
        <v>22</v>
      </c>
      <c r="C1281" s="26" t="str">
        <f aca="false">$C$1176</f>
        <v>BNF N. Acq. 20541</v>
      </c>
      <c r="D1281" s="12" t="n">
        <v>7</v>
      </c>
      <c r="E1281" s="14" t="n">
        <v>1749</v>
      </c>
      <c r="F1281" s="14" t="s">
        <v>40</v>
      </c>
      <c r="G1281" s="15" t="s">
        <v>721</v>
      </c>
      <c r="H1281" s="15" t="s">
        <v>677</v>
      </c>
      <c r="I1281" s="16" t="s">
        <v>186</v>
      </c>
      <c r="J1281" s="17" t="n">
        <v>4</v>
      </c>
      <c r="K1281" s="27" t="s">
        <v>61</v>
      </c>
      <c r="L1281" s="17" t="n">
        <v>60</v>
      </c>
      <c r="M1281" s="17"/>
      <c r="N1281" s="19"/>
      <c r="O1281" s="28" t="n">
        <f aca="false">L1281+(0.05*M1281)+(N1281/240)</f>
        <v>60</v>
      </c>
      <c r="P1281" s="29" t="n">
        <v>240</v>
      </c>
      <c r="Q1281" s="29"/>
      <c r="R1281" s="29"/>
      <c r="S1281" s="22" t="n">
        <f aca="false">P1281+(Q1281*0.05)+(R1281/240)</f>
        <v>240</v>
      </c>
      <c r="T1281" s="22" t="n">
        <f aca="false">J1281*O1281</f>
        <v>240</v>
      </c>
      <c r="U1281" s="22" t="n">
        <f aca="false">S1281-T1281</f>
        <v>0</v>
      </c>
      <c r="V1281" s="23"/>
    </row>
    <row r="1282" customFormat="false" ht="13.8" hidden="false" customHeight="false" outlineLevel="0" collapsed="false">
      <c r="A1282" s="13" t="n">
        <v>1281</v>
      </c>
      <c r="B1282" s="12" t="s">
        <v>22</v>
      </c>
      <c r="C1282" s="26" t="str">
        <f aca="false">$C$1176</f>
        <v>BNF N. Acq. 20541</v>
      </c>
      <c r="D1282" s="12" t="n">
        <v>7</v>
      </c>
      <c r="E1282" s="14" t="n">
        <v>1749</v>
      </c>
      <c r="F1282" s="14" t="s">
        <v>40</v>
      </c>
      <c r="G1282" s="15" t="s">
        <v>721</v>
      </c>
      <c r="H1282" s="15" t="s">
        <v>677</v>
      </c>
      <c r="I1282" s="16" t="s">
        <v>186</v>
      </c>
      <c r="J1282" s="17" t="n">
        <v>1</v>
      </c>
      <c r="K1282" s="27" t="s">
        <v>46</v>
      </c>
      <c r="L1282" s="17" t="n">
        <v>42</v>
      </c>
      <c r="M1282" s="17"/>
      <c r="N1282" s="19"/>
      <c r="O1282" s="28" t="n">
        <f aca="false">L1282+(0.05*M1282)+(N1282/240)</f>
        <v>42</v>
      </c>
      <c r="P1282" s="29" t="n">
        <v>42</v>
      </c>
      <c r="Q1282" s="29"/>
      <c r="R1282" s="29"/>
      <c r="S1282" s="22" t="n">
        <f aca="false">P1282+(Q1282*0.05)+(R1282/240)</f>
        <v>42</v>
      </c>
      <c r="T1282" s="22" t="n">
        <f aca="false">J1282*O1282</f>
        <v>42</v>
      </c>
      <c r="U1282" s="22" t="n">
        <f aca="false">S1282-T1282</f>
        <v>0</v>
      </c>
      <c r="V1282" s="23"/>
    </row>
    <row r="1283" customFormat="false" ht="13.8" hidden="false" customHeight="false" outlineLevel="0" collapsed="false">
      <c r="A1283" s="13" t="n">
        <v>1282</v>
      </c>
      <c r="B1283" s="12" t="s">
        <v>22</v>
      </c>
      <c r="C1283" s="26" t="str">
        <f aca="false">$C$1176</f>
        <v>BNF N. Acq. 20541</v>
      </c>
      <c r="D1283" s="12" t="n">
        <v>7</v>
      </c>
      <c r="E1283" s="14" t="n">
        <v>1749</v>
      </c>
      <c r="F1283" s="14" t="s">
        <v>40</v>
      </c>
      <c r="G1283" s="15" t="s">
        <v>722</v>
      </c>
      <c r="H1283" s="15" t="s">
        <v>677</v>
      </c>
      <c r="I1283" s="16" t="s">
        <v>68</v>
      </c>
      <c r="J1283" s="17" t="n">
        <v>125</v>
      </c>
      <c r="K1283" s="27" t="s">
        <v>28</v>
      </c>
      <c r="L1283" s="17"/>
      <c r="M1283" s="17" t="n">
        <v>2</v>
      </c>
      <c r="N1283" s="19"/>
      <c r="O1283" s="28" t="n">
        <f aca="false">L1283+(0.05*M1283)+(N1283/240)</f>
        <v>0.1</v>
      </c>
      <c r="P1283" s="29" t="n">
        <v>12</v>
      </c>
      <c r="Q1283" s="29" t="n">
        <v>10</v>
      </c>
      <c r="R1283" s="29"/>
      <c r="S1283" s="22" t="n">
        <f aca="false">P1283+(Q1283*0.05)+(R1283/240)</f>
        <v>12.5</v>
      </c>
      <c r="T1283" s="22" t="n">
        <f aca="false">J1283*O1283</f>
        <v>12.5</v>
      </c>
      <c r="U1283" s="22" t="n">
        <f aca="false">S1283-T1283</f>
        <v>0</v>
      </c>
      <c r="V1283" s="23"/>
    </row>
    <row r="1284" customFormat="false" ht="13.8" hidden="false" customHeight="false" outlineLevel="0" collapsed="false">
      <c r="A1284" s="13" t="n">
        <v>1283</v>
      </c>
      <c r="B1284" s="12" t="s">
        <v>22</v>
      </c>
      <c r="C1284" s="26" t="str">
        <f aca="false">$C$1176</f>
        <v>BNF N. Acq. 20541</v>
      </c>
      <c r="D1284" s="12" t="n">
        <v>7</v>
      </c>
      <c r="E1284" s="14" t="n">
        <v>1749</v>
      </c>
      <c r="F1284" s="14" t="s">
        <v>40</v>
      </c>
      <c r="G1284" s="15" t="s">
        <v>723</v>
      </c>
      <c r="H1284" s="15" t="s">
        <v>677</v>
      </c>
      <c r="I1284" s="16" t="s">
        <v>186</v>
      </c>
      <c r="J1284" s="17" t="n">
        <v>17</v>
      </c>
      <c r="K1284" s="27" t="s">
        <v>28</v>
      </c>
      <c r="L1284" s="17" t="n">
        <v>5</v>
      </c>
      <c r="M1284" s="17"/>
      <c r="N1284" s="19"/>
      <c r="O1284" s="28" t="n">
        <f aca="false">L1284+(0.05*M1284)+(N1284/240)</f>
        <v>5</v>
      </c>
      <c r="P1284" s="29" t="n">
        <v>85</v>
      </c>
      <c r="Q1284" s="29"/>
      <c r="R1284" s="29"/>
      <c r="S1284" s="22" t="n">
        <f aca="false">P1284+(Q1284*0.05)+(R1284/240)</f>
        <v>85</v>
      </c>
      <c r="T1284" s="22" t="n">
        <f aca="false">J1284*O1284</f>
        <v>85</v>
      </c>
      <c r="U1284" s="22" t="n">
        <f aca="false">S1284-T1284</f>
        <v>0</v>
      </c>
      <c r="V1284" s="23"/>
    </row>
    <row r="1285" customFormat="false" ht="13.8" hidden="false" customHeight="false" outlineLevel="0" collapsed="false">
      <c r="A1285" s="13" t="n">
        <v>1284</v>
      </c>
      <c r="B1285" s="12" t="s">
        <v>22</v>
      </c>
      <c r="C1285" s="26" t="str">
        <f aca="false">$C$1176</f>
        <v>BNF N. Acq. 20541</v>
      </c>
      <c r="D1285" s="12" t="n">
        <v>7</v>
      </c>
      <c r="E1285" s="14" t="n">
        <v>1749</v>
      </c>
      <c r="F1285" s="14" t="s">
        <v>40</v>
      </c>
      <c r="G1285" s="15" t="s">
        <v>724</v>
      </c>
      <c r="H1285" s="15" t="s">
        <v>677</v>
      </c>
      <c r="I1285" s="16" t="s">
        <v>186</v>
      </c>
      <c r="J1285" s="17" t="n">
        <v>1</v>
      </c>
      <c r="K1285" s="27" t="s">
        <v>46</v>
      </c>
      <c r="L1285" s="17" t="n">
        <v>500</v>
      </c>
      <c r="M1285" s="17"/>
      <c r="N1285" s="19"/>
      <c r="O1285" s="28" t="n">
        <f aca="false">L1285+(0.05*M1285)+(N1285/240)</f>
        <v>500</v>
      </c>
      <c r="P1285" s="29" t="n">
        <v>500</v>
      </c>
      <c r="Q1285" s="29"/>
      <c r="R1285" s="29"/>
      <c r="S1285" s="22" t="n">
        <f aca="false">P1285+(Q1285*0.05)+(R1285/240)</f>
        <v>500</v>
      </c>
      <c r="T1285" s="22" t="n">
        <f aca="false">J1285*O1285</f>
        <v>500</v>
      </c>
      <c r="U1285" s="22" t="n">
        <f aca="false">S1285-T1285</f>
        <v>0</v>
      </c>
      <c r="V1285" s="23"/>
    </row>
    <row r="1286" customFormat="false" ht="13.8" hidden="false" customHeight="false" outlineLevel="0" collapsed="false">
      <c r="A1286" s="13" t="n">
        <v>1285</v>
      </c>
      <c r="B1286" s="12" t="s">
        <v>22</v>
      </c>
      <c r="C1286" s="26" t="str">
        <f aca="false">$C$1176</f>
        <v>BNF N. Acq. 20541</v>
      </c>
      <c r="D1286" s="12" t="n">
        <v>7</v>
      </c>
      <c r="E1286" s="14" t="n">
        <v>1749</v>
      </c>
      <c r="F1286" s="14" t="s">
        <v>40</v>
      </c>
      <c r="G1286" s="15" t="s">
        <v>326</v>
      </c>
      <c r="H1286" s="15" t="s">
        <v>677</v>
      </c>
      <c r="I1286" s="16" t="s">
        <v>186</v>
      </c>
      <c r="J1286" s="17" t="n">
        <v>1</v>
      </c>
      <c r="K1286" s="27" t="s">
        <v>46</v>
      </c>
      <c r="L1286" s="17" t="n">
        <v>110</v>
      </c>
      <c r="M1286" s="17"/>
      <c r="N1286" s="19"/>
      <c r="O1286" s="28" t="n">
        <f aca="false">L1286+(0.05*M1286)+(N1286/240)</f>
        <v>110</v>
      </c>
      <c r="P1286" s="29" t="n">
        <v>110</v>
      </c>
      <c r="Q1286" s="29"/>
      <c r="R1286" s="29"/>
      <c r="S1286" s="22" t="n">
        <f aca="false">P1286+(Q1286*0.05)+(R1286/240)</f>
        <v>110</v>
      </c>
      <c r="T1286" s="22" t="n">
        <f aca="false">J1286*O1286</f>
        <v>110</v>
      </c>
      <c r="U1286" s="22" t="n">
        <f aca="false">S1286-T1286</f>
        <v>0</v>
      </c>
      <c r="V1286" s="23"/>
    </row>
    <row r="1287" customFormat="false" ht="13.8" hidden="false" customHeight="false" outlineLevel="0" collapsed="false">
      <c r="A1287" s="13" t="n">
        <v>1286</v>
      </c>
      <c r="B1287" s="12" t="s">
        <v>22</v>
      </c>
      <c r="C1287" s="26" t="str">
        <f aca="false">$C$1176</f>
        <v>BNF N. Acq. 20541</v>
      </c>
      <c r="D1287" s="12" t="n">
        <v>7</v>
      </c>
      <c r="E1287" s="14" t="n">
        <v>1749</v>
      </c>
      <c r="F1287" s="14" t="s">
        <v>40</v>
      </c>
      <c r="G1287" s="15" t="s">
        <v>324</v>
      </c>
      <c r="H1287" s="15" t="s">
        <v>677</v>
      </c>
      <c r="I1287" s="16" t="s">
        <v>186</v>
      </c>
      <c r="J1287" s="17" t="n">
        <v>250</v>
      </c>
      <c r="K1287" s="27" t="s">
        <v>28</v>
      </c>
      <c r="L1287" s="17"/>
      <c r="M1287" s="17" t="n">
        <v>8</v>
      </c>
      <c r="N1287" s="19"/>
      <c r="O1287" s="28" t="n">
        <f aca="false">L1287+(0.05*M1287)+(N1287/240)</f>
        <v>0.4</v>
      </c>
      <c r="P1287" s="29" t="n">
        <v>100</v>
      </c>
      <c r="Q1287" s="29"/>
      <c r="R1287" s="29"/>
      <c r="S1287" s="22" t="n">
        <f aca="false">P1287+(Q1287*0.05)+(R1287/240)</f>
        <v>100</v>
      </c>
      <c r="T1287" s="22" t="n">
        <f aca="false">J1287*O1287</f>
        <v>100</v>
      </c>
      <c r="U1287" s="22" t="n">
        <f aca="false">S1287-T1287</f>
        <v>0</v>
      </c>
      <c r="V1287" s="23"/>
    </row>
    <row r="1288" customFormat="false" ht="13.8" hidden="false" customHeight="false" outlineLevel="0" collapsed="false">
      <c r="A1288" s="13" t="n">
        <v>1287</v>
      </c>
      <c r="B1288" s="12" t="s">
        <v>22</v>
      </c>
      <c r="C1288" s="26" t="str">
        <f aca="false">$C$1176</f>
        <v>BNF N. Acq. 20541</v>
      </c>
      <c r="D1288" s="12" t="n">
        <v>8</v>
      </c>
      <c r="E1288" s="14" t="n">
        <v>1749</v>
      </c>
      <c r="F1288" s="14" t="s">
        <v>24</v>
      </c>
      <c r="G1288" s="15" t="s">
        <v>725</v>
      </c>
      <c r="H1288" s="15" t="s">
        <v>677</v>
      </c>
      <c r="I1288" s="16" t="s">
        <v>382</v>
      </c>
      <c r="J1288" s="17" t="n">
        <v>16</v>
      </c>
      <c r="K1288" s="27" t="s">
        <v>714</v>
      </c>
      <c r="L1288" s="17" t="n">
        <v>3</v>
      </c>
      <c r="M1288" s="17"/>
      <c r="N1288" s="19"/>
      <c r="O1288" s="28" t="n">
        <f aca="false">L1288+(0.05*M1288)+(N1288/240)</f>
        <v>3</v>
      </c>
      <c r="P1288" s="29" t="n">
        <v>48</v>
      </c>
      <c r="Q1288" s="29"/>
      <c r="R1288" s="29"/>
      <c r="S1288" s="22" t="n">
        <f aca="false">P1288+(Q1288*0.05)+(R1288/240)</f>
        <v>48</v>
      </c>
      <c r="T1288" s="22" t="n">
        <f aca="false">J1288*O1288</f>
        <v>48</v>
      </c>
      <c r="U1288" s="22" t="n">
        <f aca="false">S1288-T1288</f>
        <v>0</v>
      </c>
      <c r="V1288" s="23"/>
    </row>
    <row r="1289" customFormat="false" ht="13.8" hidden="false" customHeight="false" outlineLevel="0" collapsed="false">
      <c r="A1289" s="13" t="n">
        <v>1288</v>
      </c>
      <c r="B1289" s="12" t="s">
        <v>22</v>
      </c>
      <c r="C1289" s="26" t="str">
        <f aca="false">$C$1176</f>
        <v>BNF N. Acq. 20541</v>
      </c>
      <c r="D1289" s="12" t="n">
        <v>8</v>
      </c>
      <c r="E1289" s="14" t="n">
        <v>1749</v>
      </c>
      <c r="F1289" s="14" t="s">
        <v>24</v>
      </c>
      <c r="G1289" s="15" t="s">
        <v>726</v>
      </c>
      <c r="H1289" s="15" t="s">
        <v>677</v>
      </c>
      <c r="I1289" s="16" t="s">
        <v>68</v>
      </c>
      <c r="J1289" s="17" t="n">
        <v>61.5</v>
      </c>
      <c r="K1289" s="27" t="s">
        <v>28</v>
      </c>
      <c r="L1289" s="17" t="n">
        <v>18</v>
      </c>
      <c r="M1289" s="17"/>
      <c r="N1289" s="19"/>
      <c r="O1289" s="28" t="n">
        <f aca="false">L1289+(0.05*M1289)+(N1289/240)</f>
        <v>18</v>
      </c>
      <c r="P1289" s="29" t="n">
        <v>1107</v>
      </c>
      <c r="Q1289" s="29"/>
      <c r="R1289" s="29"/>
      <c r="S1289" s="22" t="n">
        <f aca="false">P1289+(Q1289*0.05)+(R1289/240)</f>
        <v>1107</v>
      </c>
      <c r="T1289" s="22" t="n">
        <f aca="false">J1289*O1289</f>
        <v>1107</v>
      </c>
      <c r="U1289" s="22" t="n">
        <f aca="false">S1289-T1289</f>
        <v>0</v>
      </c>
      <c r="V1289" s="23"/>
    </row>
    <row r="1290" customFormat="false" ht="13.8" hidden="false" customHeight="false" outlineLevel="0" collapsed="false">
      <c r="A1290" s="13" t="n">
        <v>1289</v>
      </c>
      <c r="B1290" s="12" t="s">
        <v>22</v>
      </c>
      <c r="C1290" s="26" t="str">
        <f aca="false">$C$1176</f>
        <v>BNF N. Acq. 20541</v>
      </c>
      <c r="D1290" s="12" t="n">
        <v>8</v>
      </c>
      <c r="E1290" s="14" t="n">
        <v>1749</v>
      </c>
      <c r="F1290" s="14" t="s">
        <v>24</v>
      </c>
      <c r="G1290" s="15" t="s">
        <v>726</v>
      </c>
      <c r="H1290" s="15" t="s">
        <v>677</v>
      </c>
      <c r="I1290" s="16" t="s">
        <v>382</v>
      </c>
      <c r="J1290" s="17" t="n">
        <v>233</v>
      </c>
      <c r="K1290" s="27" t="s">
        <v>148</v>
      </c>
      <c r="L1290" s="17" t="n">
        <v>18</v>
      </c>
      <c r="M1290" s="17"/>
      <c r="N1290" s="19"/>
      <c r="O1290" s="28" t="n">
        <f aca="false">L1290+(0.05*M1290)+(N1290/240)</f>
        <v>18</v>
      </c>
      <c r="P1290" s="29" t="n">
        <v>4194</v>
      </c>
      <c r="Q1290" s="29"/>
      <c r="R1290" s="29"/>
      <c r="S1290" s="22" t="n">
        <f aca="false">P1290+(Q1290*0.05)+(R1290/240)</f>
        <v>4194</v>
      </c>
      <c r="T1290" s="22" t="n">
        <f aca="false">J1290*O1290</f>
        <v>4194</v>
      </c>
      <c r="U1290" s="22" t="n">
        <f aca="false">S1290-T1290</f>
        <v>0</v>
      </c>
      <c r="V1290" s="23"/>
    </row>
    <row r="1291" customFormat="false" ht="13.8" hidden="false" customHeight="false" outlineLevel="0" collapsed="false">
      <c r="A1291" s="13" t="n">
        <v>1290</v>
      </c>
      <c r="B1291" s="12" t="s">
        <v>22</v>
      </c>
      <c r="C1291" s="26" t="str">
        <f aca="false">$C$1176</f>
        <v>BNF N. Acq. 20541</v>
      </c>
      <c r="D1291" s="12" t="n">
        <v>8</v>
      </c>
      <c r="E1291" s="14" t="n">
        <v>1749</v>
      </c>
      <c r="F1291" s="14" t="s">
        <v>24</v>
      </c>
      <c r="G1291" s="15" t="s">
        <v>726</v>
      </c>
      <c r="H1291" s="15" t="s">
        <v>677</v>
      </c>
      <c r="I1291" s="16" t="s">
        <v>382</v>
      </c>
      <c r="J1291" s="17" t="n">
        <v>725</v>
      </c>
      <c r="K1291" s="27" t="s">
        <v>28</v>
      </c>
      <c r="L1291" s="17" t="n">
        <v>0.09</v>
      </c>
      <c r="M1291" s="17"/>
      <c r="N1291" s="19"/>
      <c r="O1291" s="28" t="n">
        <f aca="false">L1291+(0.05*M1291)+(N1291/240)</f>
        <v>0.09</v>
      </c>
      <c r="P1291" s="29" t="n">
        <v>65</v>
      </c>
      <c r="Q1291" s="29" t="n">
        <v>5</v>
      </c>
      <c r="R1291" s="29"/>
      <c r="S1291" s="22" t="n">
        <f aca="false">P1291+(Q1291*0.05)+(R1291/240)</f>
        <v>65.25</v>
      </c>
      <c r="T1291" s="22" t="n">
        <f aca="false">J1291*O1291</f>
        <v>65.25</v>
      </c>
      <c r="U1291" s="22" t="n">
        <f aca="false">S1291-T1291</f>
        <v>0</v>
      </c>
      <c r="V1291" s="23"/>
    </row>
    <row r="1292" customFormat="false" ht="13.8" hidden="false" customHeight="false" outlineLevel="0" collapsed="false">
      <c r="A1292" s="13" t="n">
        <v>1291</v>
      </c>
      <c r="B1292" s="12" t="s">
        <v>22</v>
      </c>
      <c r="C1292" s="26" t="str">
        <f aca="false">$C$1176</f>
        <v>BNF N. Acq. 20541</v>
      </c>
      <c r="D1292" s="12" t="n">
        <v>8</v>
      </c>
      <c r="E1292" s="14" t="n">
        <v>1749</v>
      </c>
      <c r="F1292" s="14" t="s">
        <v>24</v>
      </c>
      <c r="G1292" s="15" t="s">
        <v>726</v>
      </c>
      <c r="H1292" s="15" t="s">
        <v>677</v>
      </c>
      <c r="I1292" s="16" t="s">
        <v>679</v>
      </c>
      <c r="J1292" s="17" t="n">
        <v>367.5</v>
      </c>
      <c r="K1292" s="27" t="s">
        <v>148</v>
      </c>
      <c r="L1292" s="17" t="n">
        <v>22</v>
      </c>
      <c r="M1292" s="17"/>
      <c r="N1292" s="19"/>
      <c r="O1292" s="28" t="n">
        <f aca="false">L1292+(0.05*M1292)+(N1292/240)</f>
        <v>22</v>
      </c>
      <c r="P1292" s="29" t="n">
        <v>8085</v>
      </c>
      <c r="Q1292" s="29"/>
      <c r="R1292" s="29"/>
      <c r="S1292" s="22" t="n">
        <f aca="false">P1292+(Q1292*0.05)+(R1292/240)</f>
        <v>8085</v>
      </c>
      <c r="T1292" s="22" t="n">
        <f aca="false">J1292*O1292</f>
        <v>8085</v>
      </c>
      <c r="U1292" s="22" t="n">
        <f aca="false">S1292-T1292</f>
        <v>0</v>
      </c>
      <c r="V1292" s="23"/>
    </row>
    <row r="1293" customFormat="false" ht="13.8" hidden="false" customHeight="false" outlineLevel="0" collapsed="false">
      <c r="A1293" s="13" t="n">
        <v>1292</v>
      </c>
      <c r="B1293" s="12" t="s">
        <v>22</v>
      </c>
      <c r="C1293" s="26" t="str">
        <f aca="false">$C$1176</f>
        <v>BNF N. Acq. 20541</v>
      </c>
      <c r="D1293" s="12" t="n">
        <v>8</v>
      </c>
      <c r="E1293" s="14" t="n">
        <v>1749</v>
      </c>
      <c r="F1293" s="14" t="s">
        <v>24</v>
      </c>
      <c r="G1293" s="15" t="s">
        <v>726</v>
      </c>
      <c r="H1293" s="15" t="s">
        <v>677</v>
      </c>
      <c r="I1293" s="16" t="s">
        <v>682</v>
      </c>
      <c r="J1293" s="17" t="n">
        <v>23</v>
      </c>
      <c r="K1293" s="27" t="s">
        <v>148</v>
      </c>
      <c r="L1293" s="17" t="n">
        <v>25</v>
      </c>
      <c r="M1293" s="17"/>
      <c r="N1293" s="19"/>
      <c r="O1293" s="28" t="n">
        <f aca="false">L1293+(0.05*M1293)+(N1293/240)</f>
        <v>25</v>
      </c>
      <c r="P1293" s="29" t="n">
        <v>575</v>
      </c>
      <c r="Q1293" s="29"/>
      <c r="R1293" s="29"/>
      <c r="S1293" s="22" t="n">
        <f aca="false">P1293+(Q1293*0.05)+(R1293/240)</f>
        <v>575</v>
      </c>
      <c r="T1293" s="22" t="n">
        <f aca="false">J1293*O1293</f>
        <v>575</v>
      </c>
      <c r="U1293" s="22" t="n">
        <f aca="false">S1293-T1293</f>
        <v>0</v>
      </c>
      <c r="V1293" s="23"/>
    </row>
    <row r="1294" customFormat="false" ht="13.8" hidden="false" customHeight="false" outlineLevel="0" collapsed="false">
      <c r="A1294" s="13" t="n">
        <v>1293</v>
      </c>
      <c r="B1294" s="12" t="s">
        <v>22</v>
      </c>
      <c r="C1294" s="26" t="str">
        <f aca="false">$C$1176</f>
        <v>BNF N. Acq. 20541</v>
      </c>
      <c r="D1294" s="12" t="n">
        <v>8</v>
      </c>
      <c r="E1294" s="14" t="n">
        <v>1749</v>
      </c>
      <c r="F1294" s="14" t="s">
        <v>24</v>
      </c>
      <c r="G1294" s="15" t="s">
        <v>726</v>
      </c>
      <c r="H1294" s="15" t="s">
        <v>677</v>
      </c>
      <c r="I1294" s="16" t="s">
        <v>186</v>
      </c>
      <c r="J1294" s="17" t="n">
        <v>984</v>
      </c>
      <c r="K1294" s="27" t="s">
        <v>148</v>
      </c>
      <c r="L1294" s="17" t="n">
        <v>40</v>
      </c>
      <c r="M1294" s="17"/>
      <c r="N1294" s="19"/>
      <c r="O1294" s="28" t="n">
        <f aca="false">L1294+(0.05*M1294)+(N1294/240)</f>
        <v>40</v>
      </c>
      <c r="P1294" s="29" t="n">
        <v>39360</v>
      </c>
      <c r="Q1294" s="29"/>
      <c r="R1294" s="29"/>
      <c r="S1294" s="22" t="n">
        <f aca="false">P1294+(Q1294*0.05)+(R1294/240)</f>
        <v>39360</v>
      </c>
      <c r="T1294" s="22" t="n">
        <f aca="false">J1294*O1294</f>
        <v>39360</v>
      </c>
      <c r="U1294" s="22" t="n">
        <f aca="false">S1294-T1294</f>
        <v>0</v>
      </c>
      <c r="V1294" s="23"/>
    </row>
    <row r="1295" customFormat="false" ht="13.8" hidden="false" customHeight="false" outlineLevel="0" collapsed="false">
      <c r="A1295" s="13" t="n">
        <v>1294</v>
      </c>
      <c r="B1295" s="12" t="s">
        <v>22</v>
      </c>
      <c r="C1295" s="26" t="str">
        <f aca="false">$C$1176</f>
        <v>BNF N. Acq. 20541</v>
      </c>
      <c r="D1295" s="12" t="n">
        <v>8</v>
      </c>
      <c r="E1295" s="14" t="n">
        <v>1749</v>
      </c>
      <c r="F1295" s="14" t="s">
        <v>24</v>
      </c>
      <c r="G1295" s="15" t="s">
        <v>726</v>
      </c>
      <c r="H1295" s="15" t="s">
        <v>677</v>
      </c>
      <c r="I1295" s="16" t="s">
        <v>186</v>
      </c>
      <c r="J1295" s="17" t="n">
        <v>100</v>
      </c>
      <c r="K1295" s="27" t="s">
        <v>727</v>
      </c>
      <c r="L1295" s="17" t="n">
        <v>30</v>
      </c>
      <c r="M1295" s="17"/>
      <c r="N1295" s="19"/>
      <c r="O1295" s="28" t="n">
        <f aca="false">L1295+(0.05*M1295)+(N1295/240)</f>
        <v>30</v>
      </c>
      <c r="P1295" s="29" t="n">
        <v>3000</v>
      </c>
      <c r="Q1295" s="29"/>
      <c r="R1295" s="29"/>
      <c r="S1295" s="22" t="n">
        <f aca="false">P1295+(Q1295*0.05)+(R1295/240)</f>
        <v>3000</v>
      </c>
      <c r="T1295" s="22" t="n">
        <f aca="false">J1295*O1295</f>
        <v>3000</v>
      </c>
      <c r="U1295" s="22" t="n">
        <f aca="false">S1295-T1295</f>
        <v>0</v>
      </c>
      <c r="V1295" s="23"/>
    </row>
    <row r="1296" customFormat="false" ht="13.8" hidden="false" customHeight="false" outlineLevel="0" collapsed="false">
      <c r="A1296" s="13" t="n">
        <v>1295</v>
      </c>
      <c r="B1296" s="12" t="s">
        <v>22</v>
      </c>
      <c r="C1296" s="26" t="str">
        <f aca="false">$C$1176</f>
        <v>BNF N. Acq. 20541</v>
      </c>
      <c r="D1296" s="12" t="n">
        <v>8</v>
      </c>
      <c r="E1296" s="14" t="n">
        <v>1749</v>
      </c>
      <c r="F1296" s="14" t="s">
        <v>24</v>
      </c>
      <c r="G1296" s="15" t="s">
        <v>726</v>
      </c>
      <c r="H1296" s="15" t="s">
        <v>677</v>
      </c>
      <c r="I1296" s="16" t="s">
        <v>186</v>
      </c>
      <c r="J1296" s="17" t="n">
        <v>28</v>
      </c>
      <c r="K1296" s="18" t="s">
        <v>728</v>
      </c>
      <c r="L1296" s="17" t="n">
        <v>25</v>
      </c>
      <c r="M1296" s="17"/>
      <c r="N1296" s="19"/>
      <c r="O1296" s="28" t="n">
        <f aca="false">L1296+(0.05*M1296)+(N1296/240)</f>
        <v>25</v>
      </c>
      <c r="P1296" s="29" t="n">
        <v>700</v>
      </c>
      <c r="Q1296" s="29"/>
      <c r="R1296" s="29"/>
      <c r="S1296" s="22" t="n">
        <f aca="false">P1296+(Q1296*0.05)+(R1296/240)</f>
        <v>700</v>
      </c>
      <c r="T1296" s="22" t="n">
        <f aca="false">J1296*O1296</f>
        <v>700</v>
      </c>
      <c r="U1296" s="22" t="n">
        <f aca="false">S1296-T1296</f>
        <v>0</v>
      </c>
      <c r="V1296" s="23"/>
    </row>
    <row r="1297" customFormat="false" ht="13.8" hidden="false" customHeight="false" outlineLevel="0" collapsed="false">
      <c r="A1297" s="13" t="n">
        <v>1296</v>
      </c>
      <c r="B1297" s="12" t="s">
        <v>22</v>
      </c>
      <c r="C1297" s="26" t="str">
        <f aca="false">$C$1176</f>
        <v>BNF N. Acq. 20541</v>
      </c>
      <c r="D1297" s="12" t="n">
        <v>8</v>
      </c>
      <c r="E1297" s="14" t="n">
        <v>1749</v>
      </c>
      <c r="F1297" s="14" t="s">
        <v>24</v>
      </c>
      <c r="G1297" s="15" t="s">
        <v>729</v>
      </c>
      <c r="H1297" s="15" t="s">
        <v>677</v>
      </c>
      <c r="I1297" s="16" t="s">
        <v>682</v>
      </c>
      <c r="J1297" s="17" t="n">
        <v>13</v>
      </c>
      <c r="K1297" s="27" t="s">
        <v>35</v>
      </c>
      <c r="L1297" s="17" t="n">
        <v>6</v>
      </c>
      <c r="M1297" s="17"/>
      <c r="N1297" s="19"/>
      <c r="O1297" s="28" t="n">
        <f aca="false">L1297+(0.05*M1297)+(N1297/240)</f>
        <v>6</v>
      </c>
      <c r="P1297" s="29" t="n">
        <v>78</v>
      </c>
      <c r="Q1297" s="29"/>
      <c r="R1297" s="29"/>
      <c r="S1297" s="22" t="n">
        <f aca="false">P1297+(Q1297*0.05)+(R1297/240)</f>
        <v>78</v>
      </c>
      <c r="T1297" s="22" t="n">
        <f aca="false">J1297*O1297</f>
        <v>78</v>
      </c>
      <c r="U1297" s="22" t="n">
        <f aca="false">S1297-T1297</f>
        <v>0</v>
      </c>
      <c r="V1297" s="23"/>
    </row>
    <row r="1298" customFormat="false" ht="13.8" hidden="false" customHeight="false" outlineLevel="0" collapsed="false">
      <c r="A1298" s="13" t="n">
        <v>1297</v>
      </c>
      <c r="B1298" s="12" t="s">
        <v>22</v>
      </c>
      <c r="C1298" s="26" t="str">
        <f aca="false">$C$1176</f>
        <v>BNF N. Acq. 20541</v>
      </c>
      <c r="D1298" s="12" t="n">
        <v>8</v>
      </c>
      <c r="E1298" s="14" t="n">
        <v>1749</v>
      </c>
      <c r="F1298" s="14" t="s">
        <v>40</v>
      </c>
      <c r="G1298" s="15" t="s">
        <v>730</v>
      </c>
      <c r="H1298" s="15" t="s">
        <v>677</v>
      </c>
      <c r="I1298" s="16" t="s">
        <v>186</v>
      </c>
      <c r="J1298" s="17" t="n">
        <v>23.5</v>
      </c>
      <c r="K1298" s="27" t="s">
        <v>148</v>
      </c>
      <c r="L1298" s="17" t="n">
        <v>25</v>
      </c>
      <c r="M1298" s="17"/>
      <c r="N1298" s="19"/>
      <c r="O1298" s="28" t="n">
        <f aca="false">L1298+(0.05*M1298)+(N1298/240)</f>
        <v>25</v>
      </c>
      <c r="P1298" s="29" t="n">
        <v>587</v>
      </c>
      <c r="Q1298" s="29" t="n">
        <v>10</v>
      </c>
      <c r="R1298" s="29"/>
      <c r="S1298" s="22" t="n">
        <f aca="false">P1298+(Q1298*0.05)+(R1298/240)</f>
        <v>587.5</v>
      </c>
      <c r="T1298" s="22" t="n">
        <f aca="false">J1298*O1298</f>
        <v>587.5</v>
      </c>
      <c r="U1298" s="22" t="n">
        <f aca="false">S1298-T1298</f>
        <v>0</v>
      </c>
      <c r="V1298" s="23"/>
    </row>
    <row r="1299" customFormat="false" ht="13.8" hidden="false" customHeight="false" outlineLevel="0" collapsed="false">
      <c r="A1299" s="13" t="n">
        <v>1298</v>
      </c>
      <c r="B1299" s="12" t="s">
        <v>22</v>
      </c>
      <c r="C1299" s="26" t="str">
        <f aca="false">$C$1176</f>
        <v>BNF N. Acq. 20541</v>
      </c>
      <c r="D1299" s="12" t="n">
        <v>8</v>
      </c>
      <c r="E1299" s="14" t="n">
        <v>1749</v>
      </c>
      <c r="F1299" s="14" t="s">
        <v>40</v>
      </c>
      <c r="G1299" s="15" t="s">
        <v>731</v>
      </c>
      <c r="H1299" s="15" t="s">
        <v>677</v>
      </c>
      <c r="I1299" s="16" t="s">
        <v>682</v>
      </c>
      <c r="J1299" s="17" t="n">
        <v>1</v>
      </c>
      <c r="K1299" s="27" t="s">
        <v>75</v>
      </c>
      <c r="L1299" s="17" t="n">
        <v>12</v>
      </c>
      <c r="M1299" s="17"/>
      <c r="N1299" s="19"/>
      <c r="O1299" s="28" t="n">
        <f aca="false">L1299+(0.05*M1299)+(N1299/240)</f>
        <v>12</v>
      </c>
      <c r="P1299" s="29" t="n">
        <v>12</v>
      </c>
      <c r="Q1299" s="29"/>
      <c r="R1299" s="29"/>
      <c r="S1299" s="22" t="n">
        <f aca="false">P1299+(Q1299*0.05)+(R1299/240)</f>
        <v>12</v>
      </c>
      <c r="T1299" s="22" t="n">
        <f aca="false">J1299*O1299</f>
        <v>12</v>
      </c>
      <c r="U1299" s="22" t="n">
        <f aca="false">S1299-T1299</f>
        <v>0</v>
      </c>
      <c r="V1299" s="23"/>
    </row>
    <row r="1300" customFormat="false" ht="13.8" hidden="false" customHeight="false" outlineLevel="0" collapsed="false">
      <c r="A1300" s="13" t="n">
        <v>1299</v>
      </c>
      <c r="B1300" s="12" t="s">
        <v>22</v>
      </c>
      <c r="C1300" s="26" t="str">
        <f aca="false">$C$1176</f>
        <v>BNF N. Acq. 20541</v>
      </c>
      <c r="D1300" s="12" t="n">
        <v>8</v>
      </c>
      <c r="E1300" s="14" t="n">
        <v>1749</v>
      </c>
      <c r="F1300" s="14" t="s">
        <v>40</v>
      </c>
      <c r="G1300" s="15" t="s">
        <v>732</v>
      </c>
      <c r="H1300" s="15" t="s">
        <v>677</v>
      </c>
      <c r="I1300" s="16" t="s">
        <v>186</v>
      </c>
      <c r="J1300" s="17" t="n">
        <v>115</v>
      </c>
      <c r="K1300" s="27" t="s">
        <v>28</v>
      </c>
      <c r="L1300" s="17" t="n">
        <v>16</v>
      </c>
      <c r="M1300" s="17"/>
      <c r="N1300" s="19"/>
      <c r="O1300" s="28" t="n">
        <f aca="false">L1300+(0.05*M1300)+(N1300/240)</f>
        <v>16</v>
      </c>
      <c r="P1300" s="29" t="n">
        <v>1840</v>
      </c>
      <c r="Q1300" s="29"/>
      <c r="R1300" s="29"/>
      <c r="S1300" s="22" t="n">
        <f aca="false">P1300+(Q1300*0.05)+(R1300/240)</f>
        <v>1840</v>
      </c>
      <c r="T1300" s="22" t="n">
        <f aca="false">J1300*O1300</f>
        <v>1840</v>
      </c>
      <c r="U1300" s="22" t="n">
        <f aca="false">S1300-T1300</f>
        <v>0</v>
      </c>
      <c r="V1300" s="23"/>
    </row>
    <row r="1301" customFormat="false" ht="13.8" hidden="false" customHeight="false" outlineLevel="0" collapsed="false">
      <c r="A1301" s="13" t="n">
        <v>1300</v>
      </c>
      <c r="B1301" s="12" t="s">
        <v>22</v>
      </c>
      <c r="C1301" s="26" t="str">
        <f aca="false">$C$1176</f>
        <v>BNF N. Acq. 20541</v>
      </c>
      <c r="D1301" s="12" t="n">
        <v>8</v>
      </c>
      <c r="E1301" s="14" t="n">
        <v>1749</v>
      </c>
      <c r="F1301" s="14" t="s">
        <v>40</v>
      </c>
      <c r="G1301" s="15" t="s">
        <v>733</v>
      </c>
      <c r="H1301" s="15" t="s">
        <v>677</v>
      </c>
      <c r="I1301" s="16" t="s">
        <v>382</v>
      </c>
      <c r="J1301" s="17" t="n">
        <v>6</v>
      </c>
      <c r="K1301" s="27" t="s">
        <v>58</v>
      </c>
      <c r="L1301" s="17" t="n">
        <v>3</v>
      </c>
      <c r="M1301" s="17"/>
      <c r="N1301" s="19"/>
      <c r="O1301" s="28" t="n">
        <f aca="false">L1301+(0.05*M1301)+(N1301/240)</f>
        <v>3</v>
      </c>
      <c r="P1301" s="29" t="n">
        <v>18</v>
      </c>
      <c r="Q1301" s="29"/>
      <c r="R1301" s="29"/>
      <c r="S1301" s="22" t="n">
        <f aca="false">P1301+(Q1301*0.05)+(R1301/240)</f>
        <v>18</v>
      </c>
      <c r="T1301" s="22" t="n">
        <f aca="false">J1301*O1301</f>
        <v>18</v>
      </c>
      <c r="U1301" s="22" t="n">
        <f aca="false">S1301-T1301</f>
        <v>0</v>
      </c>
      <c r="V1301" s="23"/>
    </row>
    <row r="1302" customFormat="false" ht="13.8" hidden="false" customHeight="false" outlineLevel="0" collapsed="false">
      <c r="A1302" s="13" t="n">
        <v>1301</v>
      </c>
      <c r="B1302" s="12" t="s">
        <v>22</v>
      </c>
      <c r="C1302" s="26" t="str">
        <f aca="false">$C$1176</f>
        <v>BNF N. Acq. 20541</v>
      </c>
      <c r="D1302" s="12" t="n">
        <v>8</v>
      </c>
      <c r="E1302" s="14" t="n">
        <v>1749</v>
      </c>
      <c r="F1302" s="14" t="s">
        <v>40</v>
      </c>
      <c r="G1302" s="15" t="s">
        <v>734</v>
      </c>
      <c r="H1302" s="15" t="s">
        <v>677</v>
      </c>
      <c r="I1302" s="16" t="s">
        <v>382</v>
      </c>
      <c r="J1302" s="17" t="n">
        <v>6</v>
      </c>
      <c r="K1302" s="27" t="s">
        <v>58</v>
      </c>
      <c r="L1302" s="17" t="n">
        <v>3</v>
      </c>
      <c r="M1302" s="17"/>
      <c r="N1302" s="19"/>
      <c r="O1302" s="28" t="n">
        <f aca="false">L1302+(0.05*M1302)+(N1302/240)</f>
        <v>3</v>
      </c>
      <c r="P1302" s="29" t="n">
        <v>18</v>
      </c>
      <c r="Q1302" s="29"/>
      <c r="R1302" s="29"/>
      <c r="S1302" s="22" t="n">
        <f aca="false">P1302+(Q1302*0.05)+(R1302/240)</f>
        <v>18</v>
      </c>
      <c r="T1302" s="22" t="n">
        <f aca="false">J1302*O1302</f>
        <v>18</v>
      </c>
      <c r="U1302" s="22" t="n">
        <f aca="false">S1302-T1302</f>
        <v>0</v>
      </c>
      <c r="V1302" s="23"/>
    </row>
    <row r="1303" customFormat="false" ht="13.8" hidden="false" customHeight="false" outlineLevel="0" collapsed="false">
      <c r="A1303" s="13" t="n">
        <v>1302</v>
      </c>
      <c r="B1303" s="12" t="s">
        <v>22</v>
      </c>
      <c r="C1303" s="26" t="str">
        <f aca="false">$C$1176</f>
        <v>BNF N. Acq. 20541</v>
      </c>
      <c r="D1303" s="12" t="n">
        <v>9</v>
      </c>
      <c r="E1303" s="14" t="n">
        <v>1749</v>
      </c>
      <c r="F1303" s="14" t="s">
        <v>24</v>
      </c>
      <c r="G1303" s="15" t="s">
        <v>735</v>
      </c>
      <c r="H1303" s="15" t="s">
        <v>677</v>
      </c>
      <c r="I1303" s="16" t="s">
        <v>186</v>
      </c>
      <c r="J1303" s="17" t="n">
        <v>232</v>
      </c>
      <c r="K1303" s="27" t="s">
        <v>148</v>
      </c>
      <c r="L1303" s="17" t="n">
        <v>40</v>
      </c>
      <c r="M1303" s="17"/>
      <c r="N1303" s="19"/>
      <c r="O1303" s="28" t="n">
        <f aca="false">L1303+(0.05*M1303)+(N1303/240)</f>
        <v>40</v>
      </c>
      <c r="P1303" s="29" t="n">
        <v>9280</v>
      </c>
      <c r="Q1303" s="29"/>
      <c r="R1303" s="29"/>
      <c r="S1303" s="22" t="n">
        <f aca="false">P1303+(Q1303*0.05)+(R1303/240)</f>
        <v>9280</v>
      </c>
      <c r="T1303" s="22" t="n">
        <f aca="false">J1303*O1303</f>
        <v>9280</v>
      </c>
      <c r="U1303" s="22" t="n">
        <f aca="false">S1303-T1303</f>
        <v>0</v>
      </c>
      <c r="V1303" s="23"/>
    </row>
    <row r="1304" customFormat="false" ht="13.8" hidden="false" customHeight="false" outlineLevel="0" collapsed="false">
      <c r="A1304" s="13" t="n">
        <v>1303</v>
      </c>
      <c r="B1304" s="12" t="s">
        <v>22</v>
      </c>
      <c r="C1304" s="26" t="str">
        <f aca="false">$C$1176</f>
        <v>BNF N. Acq. 20541</v>
      </c>
      <c r="D1304" s="12" t="n">
        <v>9</v>
      </c>
      <c r="E1304" s="14" t="n">
        <v>1749</v>
      </c>
      <c r="F1304" s="14" t="s">
        <v>24</v>
      </c>
      <c r="G1304" s="15" t="s">
        <v>735</v>
      </c>
      <c r="H1304" s="15" t="s">
        <v>677</v>
      </c>
      <c r="I1304" s="16" t="s">
        <v>186</v>
      </c>
      <c r="J1304" s="17" t="n">
        <v>38</v>
      </c>
      <c r="K1304" s="27" t="s">
        <v>736</v>
      </c>
      <c r="L1304" s="17" t="n">
        <v>10</v>
      </c>
      <c r="M1304" s="17"/>
      <c r="N1304" s="19"/>
      <c r="O1304" s="28" t="n">
        <f aca="false">L1304+(0.05*M1304)+(N1304/240)</f>
        <v>10</v>
      </c>
      <c r="P1304" s="29" t="n">
        <v>380</v>
      </c>
      <c r="Q1304" s="29"/>
      <c r="R1304" s="29"/>
      <c r="S1304" s="22" t="n">
        <f aca="false">P1304+(Q1304*0.05)+(R1304/240)</f>
        <v>380</v>
      </c>
      <c r="T1304" s="22" t="n">
        <f aca="false">J1304*O1304</f>
        <v>380</v>
      </c>
      <c r="U1304" s="22" t="n">
        <f aca="false">S1304-T1304</f>
        <v>0</v>
      </c>
      <c r="V1304" s="23"/>
    </row>
    <row r="1305" customFormat="false" ht="13.8" hidden="false" customHeight="false" outlineLevel="0" collapsed="false">
      <c r="A1305" s="13" t="n">
        <v>1304</v>
      </c>
      <c r="B1305" s="12" t="s">
        <v>22</v>
      </c>
      <c r="C1305" s="26" t="str">
        <f aca="false">$C$1176</f>
        <v>BNF N. Acq. 20541</v>
      </c>
      <c r="D1305" s="12" t="n">
        <v>9</v>
      </c>
      <c r="E1305" s="14" t="n">
        <v>1749</v>
      </c>
      <c r="F1305" s="14" t="s">
        <v>24</v>
      </c>
      <c r="G1305" s="15" t="s">
        <v>378</v>
      </c>
      <c r="H1305" s="15" t="s">
        <v>677</v>
      </c>
      <c r="I1305" s="16" t="s">
        <v>186</v>
      </c>
      <c r="J1305" s="17" t="n">
        <v>23504</v>
      </c>
      <c r="K1305" s="27" t="s">
        <v>28</v>
      </c>
      <c r="L1305" s="17"/>
      <c r="M1305" s="17" t="n">
        <v>6</v>
      </c>
      <c r="N1305" s="19"/>
      <c r="O1305" s="28" t="n">
        <f aca="false">L1305+(0.05*M1305)+(N1305/240)</f>
        <v>0.3</v>
      </c>
      <c r="P1305" s="29" t="n">
        <v>7051</v>
      </c>
      <c r="Q1305" s="29" t="n">
        <v>4</v>
      </c>
      <c r="R1305" s="29"/>
      <c r="S1305" s="22" t="n">
        <f aca="false">P1305+(Q1305*0.05)+(R1305/240)</f>
        <v>7051.2</v>
      </c>
      <c r="T1305" s="22" t="n">
        <f aca="false">J1305*O1305</f>
        <v>7051.2</v>
      </c>
      <c r="U1305" s="22" t="n">
        <f aca="false">S1305-T1305</f>
        <v>0</v>
      </c>
      <c r="V1305" s="23"/>
    </row>
    <row r="1306" customFormat="false" ht="13.8" hidden="false" customHeight="false" outlineLevel="0" collapsed="false">
      <c r="A1306" s="13" t="n">
        <v>1305</v>
      </c>
      <c r="B1306" s="12" t="s">
        <v>22</v>
      </c>
      <c r="C1306" s="26" t="str">
        <f aca="false">$C$1176</f>
        <v>BNF N. Acq. 20541</v>
      </c>
      <c r="D1306" s="12" t="n">
        <v>9</v>
      </c>
      <c r="E1306" s="14" t="n">
        <v>1749</v>
      </c>
      <c r="F1306" s="14" t="s">
        <v>24</v>
      </c>
      <c r="G1306" s="15" t="s">
        <v>372</v>
      </c>
      <c r="H1306" s="15" t="s">
        <v>677</v>
      </c>
      <c r="I1306" s="16" t="s">
        <v>186</v>
      </c>
      <c r="J1306" s="17" t="n">
        <v>18</v>
      </c>
      <c r="K1306" s="27" t="s">
        <v>28</v>
      </c>
      <c r="L1306" s="17"/>
      <c r="M1306" s="17" t="n">
        <v>16</v>
      </c>
      <c r="N1306" s="19"/>
      <c r="O1306" s="28" t="n">
        <f aca="false">L1306+(0.05*M1306)+(N1306/240)</f>
        <v>0.8</v>
      </c>
      <c r="P1306" s="29" t="n">
        <v>14</v>
      </c>
      <c r="Q1306" s="29" t="n">
        <v>8</v>
      </c>
      <c r="R1306" s="29"/>
      <c r="S1306" s="22" t="n">
        <f aca="false">P1306+(Q1306*0.05)+(R1306/240)</f>
        <v>14.4</v>
      </c>
      <c r="T1306" s="22" t="n">
        <f aca="false">J1306*O1306</f>
        <v>14.4</v>
      </c>
      <c r="U1306" s="22" t="n">
        <f aca="false">S1306-T1306</f>
        <v>0</v>
      </c>
      <c r="V1306" s="23"/>
    </row>
    <row r="1307" customFormat="false" ht="13.8" hidden="false" customHeight="false" outlineLevel="0" collapsed="false">
      <c r="A1307" s="13" t="n">
        <v>1306</v>
      </c>
      <c r="B1307" s="12" t="s">
        <v>22</v>
      </c>
      <c r="C1307" s="26" t="str">
        <f aca="false">$C$1176</f>
        <v>BNF N. Acq. 20541</v>
      </c>
      <c r="D1307" s="12" t="n">
        <v>9</v>
      </c>
      <c r="E1307" s="14" t="n">
        <v>1749</v>
      </c>
      <c r="F1307" s="14" t="s">
        <v>24</v>
      </c>
      <c r="G1307" s="15" t="s">
        <v>737</v>
      </c>
      <c r="H1307" s="15" t="s">
        <v>677</v>
      </c>
      <c r="I1307" s="16" t="s">
        <v>682</v>
      </c>
      <c r="J1307" s="17" t="n">
        <v>167</v>
      </c>
      <c r="K1307" s="27" t="s">
        <v>455</v>
      </c>
      <c r="L1307" s="17"/>
      <c r="M1307" s="17" t="n">
        <v>25</v>
      </c>
      <c r="N1307" s="19"/>
      <c r="O1307" s="28" t="n">
        <f aca="false">L1307+(0.05*M1307)+(N1307/240)</f>
        <v>1.25</v>
      </c>
      <c r="P1307" s="29" t="n">
        <v>208</v>
      </c>
      <c r="Q1307" s="29" t="n">
        <v>15</v>
      </c>
      <c r="R1307" s="29"/>
      <c r="S1307" s="22" t="n">
        <f aca="false">P1307+(Q1307*0.05)+(R1307/240)</f>
        <v>208.75</v>
      </c>
      <c r="T1307" s="22" t="n">
        <f aca="false">J1307*O1307</f>
        <v>208.75</v>
      </c>
      <c r="U1307" s="22" t="n">
        <f aca="false">S1307-T1307</f>
        <v>0</v>
      </c>
      <c r="V1307" s="23"/>
    </row>
    <row r="1308" customFormat="false" ht="13.8" hidden="false" customHeight="false" outlineLevel="0" collapsed="false">
      <c r="A1308" s="13" t="n">
        <v>1307</v>
      </c>
      <c r="B1308" s="12" t="s">
        <v>22</v>
      </c>
      <c r="C1308" s="26" t="str">
        <f aca="false">$C$1176</f>
        <v>BNF N. Acq. 20541</v>
      </c>
      <c r="D1308" s="12" t="n">
        <v>9</v>
      </c>
      <c r="E1308" s="14" t="n">
        <v>1749</v>
      </c>
      <c r="F1308" s="14" t="s">
        <v>40</v>
      </c>
      <c r="G1308" s="15" t="s">
        <v>364</v>
      </c>
      <c r="H1308" s="15" t="s">
        <v>677</v>
      </c>
      <c r="I1308" s="16" t="s">
        <v>68</v>
      </c>
      <c r="J1308" s="17" t="n">
        <v>1670</v>
      </c>
      <c r="K1308" s="27" t="s">
        <v>28</v>
      </c>
      <c r="L1308" s="17"/>
      <c r="M1308" s="17" t="n">
        <v>10</v>
      </c>
      <c r="N1308" s="19"/>
      <c r="O1308" s="28" t="n">
        <f aca="false">L1308+(0.05*M1308)+(N1308/240)</f>
        <v>0.5</v>
      </c>
      <c r="P1308" s="29" t="n">
        <v>835</v>
      </c>
      <c r="Q1308" s="29"/>
      <c r="R1308" s="29"/>
      <c r="S1308" s="22" t="n">
        <f aca="false">P1308+(Q1308*0.05)+(R1308/240)</f>
        <v>835</v>
      </c>
      <c r="T1308" s="22" t="n">
        <f aca="false">J1308*O1308</f>
        <v>835</v>
      </c>
      <c r="U1308" s="22" t="n">
        <f aca="false">S1308-T1308</f>
        <v>0</v>
      </c>
      <c r="V1308" s="23"/>
    </row>
    <row r="1309" customFormat="false" ht="13.8" hidden="false" customHeight="false" outlineLevel="0" collapsed="false">
      <c r="A1309" s="13" t="n">
        <v>1308</v>
      </c>
      <c r="B1309" s="12" t="s">
        <v>22</v>
      </c>
      <c r="C1309" s="26" t="str">
        <f aca="false">$C$1176</f>
        <v>BNF N. Acq. 20541</v>
      </c>
      <c r="D1309" s="12" t="n">
        <v>9</v>
      </c>
      <c r="E1309" s="14" t="n">
        <v>1749</v>
      </c>
      <c r="F1309" s="14" t="s">
        <v>40</v>
      </c>
      <c r="G1309" s="15" t="s">
        <v>738</v>
      </c>
      <c r="H1309" s="15" t="s">
        <v>677</v>
      </c>
      <c r="I1309" s="16" t="s">
        <v>68</v>
      </c>
      <c r="J1309" s="17" t="n">
        <v>36</v>
      </c>
      <c r="K1309" s="27" t="s">
        <v>28</v>
      </c>
      <c r="L1309" s="17"/>
      <c r="M1309" s="17" t="n">
        <v>4</v>
      </c>
      <c r="N1309" s="19"/>
      <c r="O1309" s="28" t="n">
        <f aca="false">L1309+(0.05*M1309)+(N1309/240)</f>
        <v>0.2</v>
      </c>
      <c r="P1309" s="29" t="n">
        <v>7</v>
      </c>
      <c r="Q1309" s="29" t="n">
        <v>4</v>
      </c>
      <c r="R1309" s="29"/>
      <c r="S1309" s="22" t="n">
        <f aca="false">P1309+(Q1309*0.05)+(R1309/240)</f>
        <v>7.2</v>
      </c>
      <c r="T1309" s="22" t="n">
        <f aca="false">J1309*O1309</f>
        <v>7.2</v>
      </c>
      <c r="U1309" s="22" t="n">
        <f aca="false">S1309-T1309</f>
        <v>0</v>
      </c>
      <c r="V1309" s="23"/>
    </row>
    <row r="1310" customFormat="false" ht="13.8" hidden="false" customHeight="false" outlineLevel="0" collapsed="false">
      <c r="A1310" s="13" t="n">
        <v>1309</v>
      </c>
      <c r="B1310" s="12" t="s">
        <v>22</v>
      </c>
      <c r="C1310" s="26" t="str">
        <f aca="false">$C$1176</f>
        <v>BNF N. Acq. 20541</v>
      </c>
      <c r="D1310" s="12" t="n">
        <v>9</v>
      </c>
      <c r="E1310" s="14" t="n">
        <v>1749</v>
      </c>
      <c r="F1310" s="14" t="s">
        <v>40</v>
      </c>
      <c r="G1310" s="15" t="s">
        <v>377</v>
      </c>
      <c r="H1310" s="15" t="s">
        <v>677</v>
      </c>
      <c r="I1310" s="16" t="s">
        <v>679</v>
      </c>
      <c r="J1310" s="17" t="n">
        <v>16</v>
      </c>
      <c r="K1310" s="27" t="s">
        <v>28</v>
      </c>
      <c r="L1310" s="17"/>
      <c r="M1310" s="17" t="n">
        <v>15</v>
      </c>
      <c r="N1310" s="19"/>
      <c r="O1310" s="28" t="n">
        <f aca="false">L1310+(0.05*M1310)+(N1310/240)</f>
        <v>0.75</v>
      </c>
      <c r="P1310" s="29" t="n">
        <v>12</v>
      </c>
      <c r="Q1310" s="29"/>
      <c r="R1310" s="29"/>
      <c r="S1310" s="22" t="n">
        <f aca="false">P1310+(Q1310*0.05)+(R1310/240)</f>
        <v>12</v>
      </c>
      <c r="T1310" s="22" t="n">
        <f aca="false">J1310*O1310</f>
        <v>12</v>
      </c>
      <c r="U1310" s="22" t="n">
        <f aca="false">S1310-T1310</f>
        <v>0</v>
      </c>
      <c r="V1310" s="23"/>
    </row>
    <row r="1311" customFormat="false" ht="13.8" hidden="false" customHeight="false" outlineLevel="0" collapsed="false">
      <c r="A1311" s="13" t="n">
        <v>1310</v>
      </c>
      <c r="B1311" s="12" t="s">
        <v>22</v>
      </c>
      <c r="C1311" s="26" t="str">
        <f aca="false">$C$1176</f>
        <v>BNF N. Acq. 20541</v>
      </c>
      <c r="D1311" s="12" t="n">
        <v>9</v>
      </c>
      <c r="E1311" s="14" t="n">
        <v>1749</v>
      </c>
      <c r="F1311" s="14" t="s">
        <v>40</v>
      </c>
      <c r="G1311" s="15" t="s">
        <v>377</v>
      </c>
      <c r="H1311" s="15" t="s">
        <v>677</v>
      </c>
      <c r="I1311" s="16" t="s">
        <v>186</v>
      </c>
      <c r="J1311" s="17" t="n">
        <v>580</v>
      </c>
      <c r="K1311" s="27" t="s">
        <v>28</v>
      </c>
      <c r="L1311" s="17"/>
      <c r="M1311" s="17" t="n">
        <v>12</v>
      </c>
      <c r="N1311" s="19"/>
      <c r="O1311" s="28" t="n">
        <f aca="false">L1311+(0.05*M1311)+(N1311/240)</f>
        <v>0.6</v>
      </c>
      <c r="P1311" s="29" t="n">
        <v>348</v>
      </c>
      <c r="Q1311" s="29"/>
      <c r="R1311" s="29"/>
      <c r="S1311" s="22" t="n">
        <f aca="false">P1311+(Q1311*0.05)+(R1311/240)</f>
        <v>348</v>
      </c>
      <c r="T1311" s="22" t="n">
        <f aca="false">J1311*O1311</f>
        <v>348</v>
      </c>
      <c r="U1311" s="22" t="n">
        <f aca="false">S1311-T1311</f>
        <v>0</v>
      </c>
      <c r="V1311" s="23"/>
    </row>
    <row r="1312" customFormat="false" ht="13.8" hidden="false" customHeight="false" outlineLevel="0" collapsed="false">
      <c r="A1312" s="13" t="n">
        <v>1311</v>
      </c>
      <c r="B1312" s="12" t="s">
        <v>22</v>
      </c>
      <c r="C1312" s="26" t="str">
        <f aca="false">$C$1176</f>
        <v>BNF N. Acq. 20541</v>
      </c>
      <c r="D1312" s="12" t="n">
        <v>9</v>
      </c>
      <c r="E1312" s="14" t="n">
        <v>1749</v>
      </c>
      <c r="F1312" s="14" t="s">
        <v>40</v>
      </c>
      <c r="G1312" s="15" t="s">
        <v>381</v>
      </c>
      <c r="H1312" s="15" t="s">
        <v>677</v>
      </c>
      <c r="I1312" s="16" t="s">
        <v>678</v>
      </c>
      <c r="J1312" s="17" t="n">
        <v>56562</v>
      </c>
      <c r="K1312" s="27" t="s">
        <v>28</v>
      </c>
      <c r="L1312" s="17" t="n">
        <v>4</v>
      </c>
      <c r="M1312" s="17"/>
      <c r="N1312" s="19"/>
      <c r="O1312" s="28" t="n">
        <f aca="false">L1312+(0.05*M1312)+(N1312/240)</f>
        <v>4</v>
      </c>
      <c r="P1312" s="29" t="n">
        <v>226248</v>
      </c>
      <c r="Q1312" s="29"/>
      <c r="R1312" s="29"/>
      <c r="S1312" s="22" t="n">
        <f aca="false">P1312+(Q1312*0.05)+(R1312/240)</f>
        <v>226248</v>
      </c>
      <c r="T1312" s="22" t="n">
        <f aca="false">J1312*O1312</f>
        <v>226248</v>
      </c>
      <c r="U1312" s="22" t="n">
        <f aca="false">S1312-T1312</f>
        <v>0</v>
      </c>
      <c r="V1312" s="23"/>
    </row>
    <row r="1313" customFormat="false" ht="13.8" hidden="false" customHeight="false" outlineLevel="0" collapsed="false">
      <c r="A1313" s="13" t="n">
        <v>1312</v>
      </c>
      <c r="B1313" s="12" t="s">
        <v>22</v>
      </c>
      <c r="C1313" s="26" t="str">
        <f aca="false">$C$1176</f>
        <v>BNF N. Acq. 20541</v>
      </c>
      <c r="D1313" s="12" t="n">
        <v>9</v>
      </c>
      <c r="E1313" s="14" t="n">
        <v>1749</v>
      </c>
      <c r="F1313" s="14" t="s">
        <v>40</v>
      </c>
      <c r="G1313" s="15" t="s">
        <v>381</v>
      </c>
      <c r="H1313" s="15" t="s">
        <v>677</v>
      </c>
      <c r="I1313" s="16" t="s">
        <v>382</v>
      </c>
      <c r="J1313" s="17" t="n">
        <v>38694</v>
      </c>
      <c r="K1313" s="27" t="s">
        <v>28</v>
      </c>
      <c r="L1313" s="17" t="n">
        <v>4</v>
      </c>
      <c r="M1313" s="17" t="n">
        <v>3</v>
      </c>
      <c r="N1313" s="19"/>
      <c r="O1313" s="28" t="n">
        <f aca="false">L1313+(0.05*M1313)+(N1313/240)</f>
        <v>4.15</v>
      </c>
      <c r="P1313" s="29" t="n">
        <v>160580</v>
      </c>
      <c r="Q1313" s="29" t="n">
        <v>2</v>
      </c>
      <c r="R1313" s="29"/>
      <c r="S1313" s="22" t="n">
        <f aca="false">P1313+(Q1313*0.05)+(R1313/240)</f>
        <v>160580.1</v>
      </c>
      <c r="T1313" s="22" t="n">
        <f aca="false">J1313*O1313</f>
        <v>160580.1</v>
      </c>
      <c r="U1313" s="22" t="n">
        <f aca="false">S1313-T1313</f>
        <v>0</v>
      </c>
      <c r="V1313" s="23"/>
    </row>
    <row r="1314" customFormat="false" ht="13.8" hidden="false" customHeight="false" outlineLevel="0" collapsed="false">
      <c r="A1314" s="13" t="n">
        <v>1313</v>
      </c>
      <c r="B1314" s="12" t="s">
        <v>22</v>
      </c>
      <c r="C1314" s="26" t="str">
        <f aca="false">$C$1176</f>
        <v>BNF N. Acq. 20541</v>
      </c>
      <c r="D1314" s="12" t="n">
        <v>9</v>
      </c>
      <c r="E1314" s="14" t="n">
        <v>1749</v>
      </c>
      <c r="F1314" s="14" t="s">
        <v>40</v>
      </c>
      <c r="G1314" s="15" t="s">
        <v>739</v>
      </c>
      <c r="H1314" s="15" t="s">
        <v>677</v>
      </c>
      <c r="I1314" s="16" t="s">
        <v>685</v>
      </c>
      <c r="J1314" s="17" t="n">
        <v>1900</v>
      </c>
      <c r="K1314" s="27" t="s">
        <v>28</v>
      </c>
      <c r="L1314" s="17"/>
      <c r="M1314" s="17" t="n">
        <v>2</v>
      </c>
      <c r="N1314" s="19"/>
      <c r="O1314" s="28" t="n">
        <f aca="false">L1314+(0.05*M1314)+(N1314/240)</f>
        <v>0.1</v>
      </c>
      <c r="P1314" s="29" t="n">
        <v>190</v>
      </c>
      <c r="Q1314" s="29"/>
      <c r="R1314" s="29"/>
      <c r="S1314" s="22" t="n">
        <f aca="false">P1314+(Q1314*0.05)+(R1314/240)</f>
        <v>190</v>
      </c>
      <c r="T1314" s="22" t="n">
        <f aca="false">J1314*O1314</f>
        <v>190</v>
      </c>
      <c r="U1314" s="22" t="n">
        <f aca="false">S1314-T1314</f>
        <v>0</v>
      </c>
      <c r="V1314" s="23"/>
    </row>
    <row r="1315" customFormat="false" ht="13.8" hidden="false" customHeight="false" outlineLevel="0" collapsed="false">
      <c r="A1315" s="13" t="n">
        <v>1314</v>
      </c>
      <c r="B1315" s="12" t="s">
        <v>22</v>
      </c>
      <c r="C1315" s="26" t="str">
        <f aca="false">$C$1176</f>
        <v>BNF N. Acq. 20541</v>
      </c>
      <c r="D1315" s="12" t="n">
        <v>9</v>
      </c>
      <c r="E1315" s="14" t="n">
        <v>1749</v>
      </c>
      <c r="F1315" s="14" t="s">
        <v>40</v>
      </c>
      <c r="G1315" s="15" t="s">
        <v>408</v>
      </c>
      <c r="H1315" s="15" t="s">
        <v>677</v>
      </c>
      <c r="I1315" s="16" t="s">
        <v>685</v>
      </c>
      <c r="J1315" s="17" t="n">
        <v>265</v>
      </c>
      <c r="K1315" s="27" t="s">
        <v>28</v>
      </c>
      <c r="L1315" s="17"/>
      <c r="M1315" s="17" t="n">
        <v>7</v>
      </c>
      <c r="N1315" s="19"/>
      <c r="O1315" s="28" t="n">
        <f aca="false">L1315+(0.05*M1315)+(N1315/240)</f>
        <v>0.35</v>
      </c>
      <c r="P1315" s="29" t="n">
        <v>92</v>
      </c>
      <c r="Q1315" s="29" t="n">
        <v>15</v>
      </c>
      <c r="R1315" s="29"/>
      <c r="S1315" s="22" t="n">
        <f aca="false">P1315+(Q1315*0.05)+(R1315/240)</f>
        <v>92.75</v>
      </c>
      <c r="T1315" s="22" t="n">
        <f aca="false">J1315*O1315</f>
        <v>92.75</v>
      </c>
      <c r="U1315" s="22" t="n">
        <f aca="false">S1315-T1315</f>
        <v>0</v>
      </c>
      <c r="V1315" s="23"/>
    </row>
    <row r="1316" customFormat="false" ht="13.8" hidden="false" customHeight="false" outlineLevel="0" collapsed="false">
      <c r="A1316" s="13" t="n">
        <v>1315</v>
      </c>
      <c r="B1316" s="12" t="s">
        <v>22</v>
      </c>
      <c r="C1316" s="26" t="str">
        <f aca="false">$C$1176</f>
        <v>BNF N. Acq. 20541</v>
      </c>
      <c r="D1316" s="12" t="n">
        <v>10</v>
      </c>
      <c r="E1316" s="14" t="n">
        <v>1749</v>
      </c>
      <c r="F1316" s="14" t="s">
        <v>24</v>
      </c>
      <c r="G1316" s="15" t="s">
        <v>740</v>
      </c>
      <c r="H1316" s="15" t="s">
        <v>677</v>
      </c>
      <c r="I1316" s="16" t="s">
        <v>68</v>
      </c>
      <c r="J1316" s="17" t="n">
        <v>237</v>
      </c>
      <c r="K1316" s="27" t="s">
        <v>35</v>
      </c>
      <c r="L1316" s="17"/>
      <c r="M1316" s="17" t="n">
        <v>2</v>
      </c>
      <c r="N1316" s="19"/>
      <c r="O1316" s="28" t="n">
        <f aca="false">L1316+(0.05*M1316)+(N1316/240)</f>
        <v>0.1</v>
      </c>
      <c r="P1316" s="29" t="n">
        <v>23</v>
      </c>
      <c r="Q1316" s="29" t="n">
        <v>14</v>
      </c>
      <c r="R1316" s="29"/>
      <c r="S1316" s="22" t="n">
        <f aca="false">P1316+(Q1316*0.05)+(R1316/240)</f>
        <v>23.7</v>
      </c>
      <c r="T1316" s="22" t="n">
        <f aca="false">J1316*O1316</f>
        <v>23.7</v>
      </c>
      <c r="U1316" s="22" t="n">
        <f aca="false">S1316-T1316</f>
        <v>0</v>
      </c>
      <c r="V1316" s="23"/>
    </row>
    <row r="1317" customFormat="false" ht="13.8" hidden="false" customHeight="false" outlineLevel="0" collapsed="false">
      <c r="A1317" s="13" t="n">
        <v>1316</v>
      </c>
      <c r="B1317" s="12" t="s">
        <v>22</v>
      </c>
      <c r="C1317" s="26" t="str">
        <f aca="false">$C$1176</f>
        <v>BNF N. Acq. 20541</v>
      </c>
      <c r="D1317" s="12" t="n">
        <v>10</v>
      </c>
      <c r="E1317" s="14" t="n">
        <v>1749</v>
      </c>
      <c r="F1317" s="14" t="s">
        <v>24</v>
      </c>
      <c r="G1317" s="15" t="s">
        <v>740</v>
      </c>
      <c r="H1317" s="15" t="s">
        <v>677</v>
      </c>
      <c r="I1317" s="16" t="s">
        <v>682</v>
      </c>
      <c r="J1317" s="17" t="n">
        <v>100</v>
      </c>
      <c r="K1317" s="27" t="s">
        <v>35</v>
      </c>
      <c r="L1317" s="17"/>
      <c r="M1317" s="17" t="n">
        <v>6</v>
      </c>
      <c r="N1317" s="19"/>
      <c r="O1317" s="28" t="n">
        <f aca="false">L1317+(0.05*M1317)+(N1317/240)</f>
        <v>0.3</v>
      </c>
      <c r="P1317" s="29" t="n">
        <v>30</v>
      </c>
      <c r="Q1317" s="29"/>
      <c r="R1317" s="29"/>
      <c r="S1317" s="22" t="n">
        <f aca="false">P1317+(Q1317*0.05)+(R1317/240)</f>
        <v>30</v>
      </c>
      <c r="T1317" s="22" t="n">
        <f aca="false">J1317*O1317</f>
        <v>30</v>
      </c>
      <c r="U1317" s="22" t="n">
        <f aca="false">S1317-T1317</f>
        <v>0</v>
      </c>
      <c r="V1317" s="23"/>
    </row>
    <row r="1318" customFormat="false" ht="13.8" hidden="false" customHeight="false" outlineLevel="0" collapsed="false">
      <c r="A1318" s="13" t="n">
        <v>1317</v>
      </c>
      <c r="B1318" s="12" t="s">
        <v>22</v>
      </c>
      <c r="C1318" s="26" t="str">
        <f aca="false">$C$1176</f>
        <v>BNF N. Acq. 20541</v>
      </c>
      <c r="D1318" s="12" t="n">
        <v>10</v>
      </c>
      <c r="E1318" s="14" t="n">
        <v>1749</v>
      </c>
      <c r="F1318" s="14" t="s">
        <v>24</v>
      </c>
      <c r="G1318" s="15" t="s">
        <v>741</v>
      </c>
      <c r="H1318" s="15" t="s">
        <v>677</v>
      </c>
      <c r="I1318" s="16" t="s">
        <v>679</v>
      </c>
      <c r="J1318" s="17" t="n">
        <v>1</v>
      </c>
      <c r="K1318" s="27" t="s">
        <v>46</v>
      </c>
      <c r="L1318" s="17" t="n">
        <v>1505</v>
      </c>
      <c r="M1318" s="17"/>
      <c r="N1318" s="19"/>
      <c r="O1318" s="28" t="n">
        <f aca="false">L1318+(0.05*M1318)+(N1318/240)</f>
        <v>1505</v>
      </c>
      <c r="P1318" s="29" t="n">
        <v>1505</v>
      </c>
      <c r="Q1318" s="29"/>
      <c r="R1318" s="29"/>
      <c r="S1318" s="22" t="n">
        <f aca="false">P1318+(Q1318*0.05)+(R1318/240)</f>
        <v>1505</v>
      </c>
      <c r="T1318" s="22" t="n">
        <f aca="false">J1318*O1318</f>
        <v>1505</v>
      </c>
      <c r="U1318" s="22" t="n">
        <f aca="false">S1318-T1318</f>
        <v>0</v>
      </c>
      <c r="V1318" s="23"/>
    </row>
    <row r="1319" customFormat="false" ht="13.8" hidden="false" customHeight="false" outlineLevel="0" collapsed="false">
      <c r="A1319" s="13" t="n">
        <v>1318</v>
      </c>
      <c r="B1319" s="12" t="s">
        <v>22</v>
      </c>
      <c r="C1319" s="26" t="str">
        <f aca="false">$C$1176</f>
        <v>BNF N. Acq. 20541</v>
      </c>
      <c r="D1319" s="12" t="n">
        <v>10</v>
      </c>
      <c r="E1319" s="14" t="n">
        <v>1749</v>
      </c>
      <c r="F1319" s="14" t="s">
        <v>24</v>
      </c>
      <c r="G1319" s="15" t="s">
        <v>741</v>
      </c>
      <c r="H1319" s="15" t="s">
        <v>677</v>
      </c>
      <c r="I1319" s="16" t="s">
        <v>186</v>
      </c>
      <c r="J1319" s="17" t="n">
        <v>305</v>
      </c>
      <c r="K1319" s="27" t="s">
        <v>148</v>
      </c>
      <c r="L1319" s="17" t="n">
        <v>35</v>
      </c>
      <c r="M1319" s="17"/>
      <c r="N1319" s="19"/>
      <c r="O1319" s="28" t="n">
        <f aca="false">L1319+(0.05*M1319)+(N1319/240)</f>
        <v>35</v>
      </c>
      <c r="P1319" s="29" t="n">
        <v>10675</v>
      </c>
      <c r="Q1319" s="29"/>
      <c r="R1319" s="29"/>
      <c r="S1319" s="22" t="n">
        <f aca="false">P1319+(Q1319*0.05)+(R1319/240)</f>
        <v>10675</v>
      </c>
      <c r="T1319" s="22" t="n">
        <f aca="false">J1319*O1319</f>
        <v>10675</v>
      </c>
      <c r="U1319" s="22" t="n">
        <f aca="false">S1319-T1319</f>
        <v>0</v>
      </c>
      <c r="V1319" s="23"/>
    </row>
    <row r="1320" customFormat="false" ht="13.8" hidden="false" customHeight="false" outlineLevel="0" collapsed="false">
      <c r="A1320" s="13" t="n">
        <v>1319</v>
      </c>
      <c r="B1320" s="12" t="s">
        <v>22</v>
      </c>
      <c r="C1320" s="26" t="str">
        <f aca="false">$C$1176</f>
        <v>BNF N. Acq. 20541</v>
      </c>
      <c r="D1320" s="12" t="n">
        <v>10</v>
      </c>
      <c r="E1320" s="14" t="n">
        <v>1749</v>
      </c>
      <c r="F1320" s="14" t="s">
        <v>24</v>
      </c>
      <c r="G1320" s="15" t="s">
        <v>412</v>
      </c>
      <c r="H1320" s="15" t="s">
        <v>677</v>
      </c>
      <c r="I1320" s="16" t="s">
        <v>68</v>
      </c>
      <c r="J1320" s="17" t="n">
        <v>1</v>
      </c>
      <c r="K1320" s="27" t="s">
        <v>46</v>
      </c>
      <c r="L1320" s="17" t="n">
        <v>5600</v>
      </c>
      <c r="M1320" s="17"/>
      <c r="N1320" s="19"/>
      <c r="O1320" s="28" t="n">
        <f aca="false">L1320+(0.05*M1320)+(N1320/240)</f>
        <v>5600</v>
      </c>
      <c r="P1320" s="29" t="n">
        <v>5600</v>
      </c>
      <c r="Q1320" s="29"/>
      <c r="R1320" s="29"/>
      <c r="S1320" s="22" t="n">
        <f aca="false">P1320+(Q1320*0.05)+(R1320/240)</f>
        <v>5600</v>
      </c>
      <c r="T1320" s="22" t="n">
        <f aca="false">J1320*O1320</f>
        <v>5600</v>
      </c>
      <c r="U1320" s="22" t="n">
        <f aca="false">S1320-T1320</f>
        <v>0</v>
      </c>
      <c r="V1320" s="23"/>
    </row>
    <row r="1321" customFormat="false" ht="13.8" hidden="false" customHeight="false" outlineLevel="0" collapsed="false">
      <c r="A1321" s="13" t="n">
        <v>1320</v>
      </c>
      <c r="B1321" s="12" t="s">
        <v>22</v>
      </c>
      <c r="C1321" s="26" t="str">
        <f aca="false">$C$1176</f>
        <v>BNF N. Acq. 20541</v>
      </c>
      <c r="D1321" s="12" t="n">
        <v>10</v>
      </c>
      <c r="E1321" s="14" t="n">
        <v>1749</v>
      </c>
      <c r="F1321" s="14" t="s">
        <v>24</v>
      </c>
      <c r="G1321" s="15" t="s">
        <v>742</v>
      </c>
      <c r="H1321" s="15" t="s">
        <v>677</v>
      </c>
      <c r="I1321" s="16" t="s">
        <v>679</v>
      </c>
      <c r="J1321" s="17" t="n">
        <v>2</v>
      </c>
      <c r="K1321" s="27" t="s">
        <v>35</v>
      </c>
      <c r="L1321" s="17" t="n">
        <v>60</v>
      </c>
      <c r="M1321" s="17"/>
      <c r="N1321" s="19"/>
      <c r="O1321" s="28" t="n">
        <f aca="false">L1321+(0.05*M1321)+(N1321/240)</f>
        <v>60</v>
      </c>
      <c r="P1321" s="29" t="n">
        <v>120</v>
      </c>
      <c r="Q1321" s="29"/>
      <c r="R1321" s="29"/>
      <c r="S1321" s="22" t="n">
        <f aca="false">P1321+(Q1321*0.05)+(R1321/240)</f>
        <v>120</v>
      </c>
      <c r="T1321" s="22" t="n">
        <f aca="false">J1321*O1321</f>
        <v>120</v>
      </c>
      <c r="U1321" s="22" t="n">
        <f aca="false">S1321-T1321</f>
        <v>0</v>
      </c>
      <c r="V1321" s="23"/>
    </row>
    <row r="1322" customFormat="false" ht="13.8" hidden="false" customHeight="false" outlineLevel="0" collapsed="false">
      <c r="A1322" s="13" t="n">
        <v>1321</v>
      </c>
      <c r="B1322" s="12" t="s">
        <v>22</v>
      </c>
      <c r="C1322" s="26" t="str">
        <f aca="false">$C$1176</f>
        <v>BNF N. Acq. 20541</v>
      </c>
      <c r="D1322" s="12" t="n">
        <v>10</v>
      </c>
      <c r="E1322" s="14" t="n">
        <v>1749</v>
      </c>
      <c r="F1322" s="14" t="s">
        <v>24</v>
      </c>
      <c r="G1322" s="15" t="s">
        <v>742</v>
      </c>
      <c r="H1322" s="15" t="s">
        <v>677</v>
      </c>
      <c r="I1322" s="16" t="s">
        <v>682</v>
      </c>
      <c r="J1322" s="17" t="n">
        <v>2</v>
      </c>
      <c r="K1322" s="27" t="s">
        <v>35</v>
      </c>
      <c r="L1322" s="17" t="n">
        <v>40</v>
      </c>
      <c r="M1322" s="17"/>
      <c r="N1322" s="19"/>
      <c r="O1322" s="28" t="n">
        <f aca="false">L1322+(0.05*M1322)+(N1322/240)</f>
        <v>40</v>
      </c>
      <c r="P1322" s="29" t="n">
        <v>80</v>
      </c>
      <c r="Q1322" s="29"/>
      <c r="R1322" s="29"/>
      <c r="S1322" s="22" t="n">
        <f aca="false">P1322+(Q1322*0.05)+(R1322/240)</f>
        <v>80</v>
      </c>
      <c r="T1322" s="22" t="n">
        <f aca="false">J1322*O1322</f>
        <v>80</v>
      </c>
      <c r="U1322" s="22" t="n">
        <f aca="false">S1322-T1322</f>
        <v>0</v>
      </c>
      <c r="V1322" s="23"/>
    </row>
    <row r="1323" customFormat="false" ht="13.8" hidden="false" customHeight="false" outlineLevel="0" collapsed="false">
      <c r="A1323" s="13" t="n">
        <v>1322</v>
      </c>
      <c r="B1323" s="12" t="s">
        <v>22</v>
      </c>
      <c r="C1323" s="26" t="str">
        <f aca="false">$C$1176</f>
        <v>BNF N. Acq. 20541</v>
      </c>
      <c r="D1323" s="12" t="n">
        <v>10</v>
      </c>
      <c r="E1323" s="14" t="n">
        <v>1749</v>
      </c>
      <c r="F1323" s="14" t="s">
        <v>24</v>
      </c>
      <c r="G1323" s="15" t="s">
        <v>742</v>
      </c>
      <c r="H1323" s="15" t="s">
        <v>677</v>
      </c>
      <c r="I1323" s="16" t="s">
        <v>186</v>
      </c>
      <c r="J1323" s="17" t="n">
        <v>267</v>
      </c>
      <c r="K1323" s="27" t="s">
        <v>28</v>
      </c>
      <c r="L1323" s="17" t="n">
        <v>150</v>
      </c>
      <c r="M1323" s="17"/>
      <c r="N1323" s="19"/>
      <c r="O1323" s="28" t="n">
        <f aca="false">L1323+(0.05*M1323)+(N1323/240)</f>
        <v>150</v>
      </c>
      <c r="P1323" s="29" t="n">
        <v>40050</v>
      </c>
      <c r="Q1323" s="29"/>
      <c r="R1323" s="29"/>
      <c r="S1323" s="22" t="n">
        <f aca="false">P1323+(Q1323*0.05)+(R1323/240)</f>
        <v>40050</v>
      </c>
      <c r="T1323" s="22" t="n">
        <f aca="false">J1323*O1323</f>
        <v>40050</v>
      </c>
      <c r="U1323" s="22" t="n">
        <f aca="false">S1323-T1323</f>
        <v>0</v>
      </c>
      <c r="V1323" s="23"/>
    </row>
    <row r="1324" customFormat="false" ht="13.8" hidden="false" customHeight="false" outlineLevel="0" collapsed="false">
      <c r="A1324" s="13" t="n">
        <v>1323</v>
      </c>
      <c r="B1324" s="12" t="s">
        <v>22</v>
      </c>
      <c r="C1324" s="26" t="str">
        <f aca="false">$C$1176</f>
        <v>BNF N. Acq. 20541</v>
      </c>
      <c r="D1324" s="12" t="n">
        <v>10</v>
      </c>
      <c r="E1324" s="14" t="n">
        <v>1749</v>
      </c>
      <c r="F1324" s="14" t="s">
        <v>24</v>
      </c>
      <c r="G1324" s="15" t="s">
        <v>742</v>
      </c>
      <c r="H1324" s="15" t="s">
        <v>677</v>
      </c>
      <c r="I1324" s="16" t="s">
        <v>186</v>
      </c>
      <c r="J1324" s="17" t="n">
        <v>76</v>
      </c>
      <c r="K1324" s="27" t="s">
        <v>35</v>
      </c>
      <c r="L1324" s="17" t="n">
        <v>50</v>
      </c>
      <c r="M1324" s="17"/>
      <c r="N1324" s="19"/>
      <c r="O1324" s="28" t="n">
        <f aca="false">L1324+(0.05*M1324)+(N1324/240)</f>
        <v>50</v>
      </c>
      <c r="P1324" s="29" t="n">
        <v>3800</v>
      </c>
      <c r="Q1324" s="29"/>
      <c r="R1324" s="29"/>
      <c r="S1324" s="22" t="n">
        <f aca="false">P1324+(Q1324*0.05)+(R1324/240)</f>
        <v>3800</v>
      </c>
      <c r="T1324" s="22" t="n">
        <f aca="false">J1324*O1324</f>
        <v>3800</v>
      </c>
      <c r="U1324" s="22" t="n">
        <f aca="false">S1324-T1324</f>
        <v>0</v>
      </c>
      <c r="V1324" s="23"/>
    </row>
    <row r="1325" customFormat="false" ht="13.8" hidden="false" customHeight="false" outlineLevel="0" collapsed="false">
      <c r="A1325" s="13" t="n">
        <v>1324</v>
      </c>
      <c r="B1325" s="12" t="s">
        <v>22</v>
      </c>
      <c r="C1325" s="26" t="str">
        <f aca="false">$C$1176</f>
        <v>BNF N. Acq. 20541</v>
      </c>
      <c r="D1325" s="12" t="n">
        <v>10</v>
      </c>
      <c r="E1325" s="14" t="n">
        <v>1749</v>
      </c>
      <c r="F1325" s="14" t="s">
        <v>24</v>
      </c>
      <c r="G1325" s="24" t="s">
        <v>743</v>
      </c>
      <c r="H1325" s="15" t="s">
        <v>677</v>
      </c>
      <c r="I1325" s="16" t="s">
        <v>382</v>
      </c>
      <c r="J1325" s="17" t="n">
        <v>42</v>
      </c>
      <c r="K1325" s="27" t="s">
        <v>35</v>
      </c>
      <c r="L1325" s="17" t="n">
        <v>9</v>
      </c>
      <c r="M1325" s="17"/>
      <c r="N1325" s="19"/>
      <c r="O1325" s="28" t="n">
        <f aca="false">L1325+(0.05*M1325)+(N1325/240)</f>
        <v>9</v>
      </c>
      <c r="P1325" s="29" t="n">
        <v>378</v>
      </c>
      <c r="Q1325" s="29"/>
      <c r="R1325" s="29"/>
      <c r="S1325" s="22" t="n">
        <f aca="false">P1325+(Q1325*0.05)+(R1325/240)</f>
        <v>378</v>
      </c>
      <c r="T1325" s="22" t="n">
        <f aca="false">J1325*O1325</f>
        <v>378</v>
      </c>
      <c r="U1325" s="22" t="n">
        <f aca="false">S1325-T1325</f>
        <v>0</v>
      </c>
      <c r="V1325" s="23"/>
    </row>
    <row r="1326" customFormat="false" ht="13.8" hidden="false" customHeight="false" outlineLevel="0" collapsed="false">
      <c r="A1326" s="13" t="n">
        <v>1325</v>
      </c>
      <c r="B1326" s="12" t="s">
        <v>22</v>
      </c>
      <c r="C1326" s="26" t="str">
        <f aca="false">$C$1176</f>
        <v>BNF N. Acq. 20541</v>
      </c>
      <c r="D1326" s="12" t="n">
        <v>10</v>
      </c>
      <c r="E1326" s="14" t="n">
        <v>1749</v>
      </c>
      <c r="F1326" s="14" t="s">
        <v>24</v>
      </c>
      <c r="G1326" s="24" t="s">
        <v>743</v>
      </c>
      <c r="H1326" s="15" t="s">
        <v>677</v>
      </c>
      <c r="I1326" s="16" t="s">
        <v>382</v>
      </c>
      <c r="J1326" s="17" t="n">
        <v>68</v>
      </c>
      <c r="K1326" s="27" t="s">
        <v>35</v>
      </c>
      <c r="L1326" s="17" t="n">
        <v>7</v>
      </c>
      <c r="M1326" s="17"/>
      <c r="N1326" s="19"/>
      <c r="O1326" s="28" t="n">
        <f aca="false">L1326+(0.05*M1326)+(N1326/240)</f>
        <v>7</v>
      </c>
      <c r="P1326" s="29" t="n">
        <v>476</v>
      </c>
      <c r="Q1326" s="29"/>
      <c r="R1326" s="29"/>
      <c r="S1326" s="22" t="n">
        <f aca="false">P1326+(Q1326*0.05)+(R1326/240)</f>
        <v>476</v>
      </c>
      <c r="T1326" s="22" t="n">
        <f aca="false">J1326*O1326</f>
        <v>476</v>
      </c>
      <c r="U1326" s="22" t="n">
        <f aca="false">S1326-T1326</f>
        <v>0</v>
      </c>
      <c r="V1326" s="23"/>
    </row>
    <row r="1327" customFormat="false" ht="13.8" hidden="false" customHeight="false" outlineLevel="0" collapsed="false">
      <c r="A1327" s="13" t="n">
        <v>1326</v>
      </c>
      <c r="B1327" s="12" t="s">
        <v>22</v>
      </c>
      <c r="C1327" s="26" t="str">
        <f aca="false">$C$1176</f>
        <v>BNF N. Acq. 20541</v>
      </c>
      <c r="D1327" s="12" t="n">
        <v>10</v>
      </c>
      <c r="E1327" s="14" t="n">
        <v>1749</v>
      </c>
      <c r="F1327" s="14" t="s">
        <v>24</v>
      </c>
      <c r="G1327" s="24" t="s">
        <v>743</v>
      </c>
      <c r="H1327" s="15" t="s">
        <v>677</v>
      </c>
      <c r="I1327" s="16" t="s">
        <v>679</v>
      </c>
      <c r="J1327" s="17" t="n">
        <v>28</v>
      </c>
      <c r="K1327" s="27" t="s">
        <v>35</v>
      </c>
      <c r="L1327" s="17" t="n">
        <v>80</v>
      </c>
      <c r="M1327" s="17"/>
      <c r="N1327" s="19"/>
      <c r="O1327" s="28" t="n">
        <f aca="false">L1327+(0.05*M1327)+(N1327/240)</f>
        <v>80</v>
      </c>
      <c r="P1327" s="29" t="n">
        <v>2240</v>
      </c>
      <c r="Q1327" s="29"/>
      <c r="R1327" s="29"/>
      <c r="S1327" s="22" t="n">
        <f aca="false">P1327+(Q1327*0.05)+(R1327/240)</f>
        <v>2240</v>
      </c>
      <c r="T1327" s="22" t="n">
        <f aca="false">J1327*O1327</f>
        <v>2240</v>
      </c>
      <c r="U1327" s="22" t="n">
        <f aca="false">S1327-T1327</f>
        <v>0</v>
      </c>
      <c r="V1327" s="23"/>
    </row>
    <row r="1328" customFormat="false" ht="13.8" hidden="false" customHeight="false" outlineLevel="0" collapsed="false">
      <c r="A1328" s="13" t="n">
        <v>1327</v>
      </c>
      <c r="B1328" s="12" t="s">
        <v>22</v>
      </c>
      <c r="C1328" s="26" t="str">
        <f aca="false">$C$1176</f>
        <v>BNF N. Acq. 20541</v>
      </c>
      <c r="D1328" s="12" t="n">
        <v>10</v>
      </c>
      <c r="E1328" s="14" t="n">
        <v>1749</v>
      </c>
      <c r="F1328" s="14" t="s">
        <v>24</v>
      </c>
      <c r="G1328" s="24" t="s">
        <v>743</v>
      </c>
      <c r="H1328" s="15" t="s">
        <v>677</v>
      </c>
      <c r="I1328" s="16" t="s">
        <v>679</v>
      </c>
      <c r="J1328" s="17" t="n">
        <v>2</v>
      </c>
      <c r="K1328" s="27" t="s">
        <v>35</v>
      </c>
      <c r="L1328" s="17" t="n">
        <v>30</v>
      </c>
      <c r="M1328" s="17"/>
      <c r="N1328" s="19"/>
      <c r="O1328" s="28" t="n">
        <f aca="false">L1328+(0.05*M1328)+(N1328/240)</f>
        <v>30</v>
      </c>
      <c r="P1328" s="29" t="n">
        <v>60</v>
      </c>
      <c r="Q1328" s="29"/>
      <c r="R1328" s="29"/>
      <c r="S1328" s="22" t="n">
        <f aca="false">P1328+(Q1328*0.05)+(R1328/240)</f>
        <v>60</v>
      </c>
      <c r="T1328" s="22" t="n">
        <f aca="false">J1328*O1328</f>
        <v>60</v>
      </c>
      <c r="U1328" s="22" t="n">
        <f aca="false">S1328-T1328</f>
        <v>0</v>
      </c>
      <c r="V1328" s="23"/>
    </row>
    <row r="1329" customFormat="false" ht="13.8" hidden="false" customHeight="false" outlineLevel="0" collapsed="false">
      <c r="A1329" s="13" t="n">
        <v>1328</v>
      </c>
      <c r="B1329" s="12" t="s">
        <v>22</v>
      </c>
      <c r="C1329" s="26" t="str">
        <f aca="false">$C$1176</f>
        <v>BNF N. Acq. 20541</v>
      </c>
      <c r="D1329" s="12" t="n">
        <v>10</v>
      </c>
      <c r="E1329" s="14" t="n">
        <v>1749</v>
      </c>
      <c r="F1329" s="14" t="s">
        <v>24</v>
      </c>
      <c r="G1329" s="24" t="s">
        <v>743</v>
      </c>
      <c r="H1329" s="15" t="s">
        <v>677</v>
      </c>
      <c r="I1329" s="16" t="s">
        <v>679</v>
      </c>
      <c r="J1329" s="17" t="n">
        <v>2</v>
      </c>
      <c r="K1329" s="27" t="s">
        <v>35</v>
      </c>
      <c r="L1329" s="17" t="n">
        <v>20</v>
      </c>
      <c r="M1329" s="17"/>
      <c r="N1329" s="19"/>
      <c r="O1329" s="28" t="n">
        <f aca="false">L1329+(0.05*M1329)+(N1329/240)</f>
        <v>20</v>
      </c>
      <c r="P1329" s="29" t="n">
        <v>40</v>
      </c>
      <c r="Q1329" s="29"/>
      <c r="R1329" s="29"/>
      <c r="S1329" s="22" t="n">
        <f aca="false">P1329+(Q1329*0.05)+(R1329/240)</f>
        <v>40</v>
      </c>
      <c r="T1329" s="22" t="n">
        <f aca="false">J1329*O1329</f>
        <v>40</v>
      </c>
      <c r="U1329" s="22" t="n">
        <f aca="false">S1329-T1329</f>
        <v>0</v>
      </c>
      <c r="V1329" s="23"/>
    </row>
    <row r="1330" customFormat="false" ht="13.8" hidden="false" customHeight="false" outlineLevel="0" collapsed="false">
      <c r="A1330" s="13" t="n">
        <v>1329</v>
      </c>
      <c r="B1330" s="12" t="s">
        <v>22</v>
      </c>
      <c r="C1330" s="26" t="str">
        <f aca="false">$C$1176</f>
        <v>BNF N. Acq. 20541</v>
      </c>
      <c r="D1330" s="12" t="n">
        <v>10</v>
      </c>
      <c r="E1330" s="14" t="n">
        <v>1749</v>
      </c>
      <c r="F1330" s="14" t="s">
        <v>24</v>
      </c>
      <c r="G1330" s="24" t="s">
        <v>743</v>
      </c>
      <c r="H1330" s="15" t="s">
        <v>677</v>
      </c>
      <c r="I1330" s="16" t="s">
        <v>682</v>
      </c>
      <c r="J1330" s="17" t="n">
        <v>528</v>
      </c>
      <c r="K1330" s="27" t="s">
        <v>28</v>
      </c>
      <c r="L1330" s="17" t="n">
        <v>20</v>
      </c>
      <c r="M1330" s="17"/>
      <c r="N1330" s="19"/>
      <c r="O1330" s="28" t="n">
        <f aca="false">L1330+(0.05*M1330)+(N1330/240)</f>
        <v>20</v>
      </c>
      <c r="P1330" s="29" t="n">
        <v>10560</v>
      </c>
      <c r="Q1330" s="29"/>
      <c r="R1330" s="29"/>
      <c r="S1330" s="22" t="n">
        <f aca="false">P1330+(Q1330*0.05)+(R1330/240)</f>
        <v>10560</v>
      </c>
      <c r="T1330" s="22" t="n">
        <f aca="false">J1330*O1330</f>
        <v>10560</v>
      </c>
      <c r="U1330" s="22" t="n">
        <f aca="false">S1330-T1330</f>
        <v>0</v>
      </c>
      <c r="V1330" s="23"/>
    </row>
    <row r="1331" customFormat="false" ht="13.8" hidden="false" customHeight="false" outlineLevel="0" collapsed="false">
      <c r="A1331" s="13" t="n">
        <v>1330</v>
      </c>
      <c r="B1331" s="12" t="s">
        <v>22</v>
      </c>
      <c r="C1331" s="26" t="str">
        <f aca="false">$C$1176</f>
        <v>BNF N. Acq. 20541</v>
      </c>
      <c r="D1331" s="12" t="n">
        <v>10</v>
      </c>
      <c r="E1331" s="14" t="n">
        <v>1749</v>
      </c>
      <c r="F1331" s="14" t="s">
        <v>24</v>
      </c>
      <c r="G1331" s="15" t="s">
        <v>744</v>
      </c>
      <c r="H1331" s="15" t="s">
        <v>677</v>
      </c>
      <c r="I1331" s="16" t="s">
        <v>382</v>
      </c>
      <c r="J1331" s="17" t="n">
        <v>38</v>
      </c>
      <c r="K1331" s="27" t="s">
        <v>35</v>
      </c>
      <c r="L1331" s="17" t="n">
        <v>3</v>
      </c>
      <c r="M1331" s="17"/>
      <c r="N1331" s="19"/>
      <c r="O1331" s="28" t="n">
        <f aca="false">L1331+(0.05*M1331)+(N1331/240)</f>
        <v>3</v>
      </c>
      <c r="P1331" s="29" t="n">
        <v>114</v>
      </c>
      <c r="Q1331" s="29"/>
      <c r="R1331" s="29"/>
      <c r="S1331" s="22" t="n">
        <f aca="false">P1331+(Q1331*0.05)+(R1331/240)</f>
        <v>114</v>
      </c>
      <c r="T1331" s="22" t="n">
        <f aca="false">J1331*O1331</f>
        <v>114</v>
      </c>
      <c r="U1331" s="22" t="n">
        <f aca="false">S1331-T1331</f>
        <v>0</v>
      </c>
      <c r="V1331" s="23"/>
    </row>
    <row r="1332" customFormat="false" ht="13.8" hidden="false" customHeight="false" outlineLevel="0" collapsed="false">
      <c r="A1332" s="13" t="n">
        <v>1331</v>
      </c>
      <c r="B1332" s="12" t="s">
        <v>22</v>
      </c>
      <c r="C1332" s="26" t="str">
        <f aca="false">$C$1176</f>
        <v>BNF N. Acq. 20541</v>
      </c>
      <c r="D1332" s="12" t="n">
        <v>10</v>
      </c>
      <c r="E1332" s="14" t="n">
        <v>1749</v>
      </c>
      <c r="F1332" s="14" t="s">
        <v>40</v>
      </c>
      <c r="G1332" s="15" t="s">
        <v>412</v>
      </c>
      <c r="H1332" s="15" t="s">
        <v>677</v>
      </c>
      <c r="I1332" s="16" t="s">
        <v>685</v>
      </c>
      <c r="J1332" s="17" t="n">
        <v>1</v>
      </c>
      <c r="K1332" s="27" t="s">
        <v>46</v>
      </c>
      <c r="L1332" s="17" t="n">
        <v>6</v>
      </c>
      <c r="M1332" s="17"/>
      <c r="N1332" s="19"/>
      <c r="O1332" s="28" t="n">
        <f aca="false">L1332+(0.05*M1332)+(N1332/240)</f>
        <v>6</v>
      </c>
      <c r="P1332" s="29" t="n">
        <v>6</v>
      </c>
      <c r="Q1332" s="29"/>
      <c r="R1332" s="29"/>
      <c r="S1332" s="22" t="n">
        <f aca="false">P1332+(Q1332*0.05)+(R1332/240)</f>
        <v>6</v>
      </c>
      <c r="T1332" s="22" t="n">
        <f aca="false">J1332*O1332</f>
        <v>6</v>
      </c>
      <c r="U1332" s="22" t="n">
        <f aca="false">S1332-T1332</f>
        <v>0</v>
      </c>
      <c r="V1332" s="23"/>
    </row>
    <row r="1333" customFormat="false" ht="13.8" hidden="false" customHeight="false" outlineLevel="0" collapsed="false">
      <c r="A1333" s="13" t="n">
        <v>1332</v>
      </c>
      <c r="B1333" s="12" t="s">
        <v>22</v>
      </c>
      <c r="C1333" s="26" t="str">
        <f aca="false">$C$1176</f>
        <v>BNF N. Acq. 20541</v>
      </c>
      <c r="D1333" s="12" t="n">
        <v>10</v>
      </c>
      <c r="E1333" s="14" t="n">
        <v>1749</v>
      </c>
      <c r="F1333" s="14" t="s">
        <v>40</v>
      </c>
      <c r="G1333" s="15" t="s">
        <v>412</v>
      </c>
      <c r="H1333" s="15" t="s">
        <v>677</v>
      </c>
      <c r="I1333" s="16" t="s">
        <v>186</v>
      </c>
      <c r="J1333" s="17" t="n">
        <v>1</v>
      </c>
      <c r="K1333" s="27" t="s">
        <v>46</v>
      </c>
      <c r="L1333" s="17" t="n">
        <v>6766</v>
      </c>
      <c r="M1333" s="17"/>
      <c r="N1333" s="19"/>
      <c r="O1333" s="28" t="n">
        <f aca="false">L1333+(0.05*M1333)+(N1333/240)</f>
        <v>6766</v>
      </c>
      <c r="P1333" s="29" t="n">
        <v>6766</v>
      </c>
      <c r="Q1333" s="29"/>
      <c r="R1333" s="29"/>
      <c r="S1333" s="22" t="n">
        <f aca="false">P1333+(Q1333*0.05)+(R1333/240)</f>
        <v>6766</v>
      </c>
      <c r="T1333" s="22" t="n">
        <f aca="false">J1333*O1333</f>
        <v>6766</v>
      </c>
      <c r="U1333" s="22" t="n">
        <f aca="false">S1333-T1333</f>
        <v>0</v>
      </c>
      <c r="V1333" s="23"/>
    </row>
    <row r="1334" customFormat="false" ht="14.2" hidden="false" customHeight="false" outlineLevel="0" collapsed="false">
      <c r="A1334" s="13" t="n">
        <v>1333</v>
      </c>
      <c r="B1334" s="12" t="s">
        <v>22</v>
      </c>
      <c r="C1334" s="26" t="str">
        <f aca="false">$C$1176</f>
        <v>BNF N. Acq. 20541</v>
      </c>
      <c r="D1334" s="12" t="n">
        <v>10</v>
      </c>
      <c r="E1334" s="14" t="n">
        <v>1749</v>
      </c>
      <c r="F1334" s="14" t="s">
        <v>40</v>
      </c>
      <c r="G1334" s="15" t="s">
        <v>745</v>
      </c>
      <c r="H1334" s="15" t="s">
        <v>677</v>
      </c>
      <c r="I1334" s="16" t="s">
        <v>186</v>
      </c>
      <c r="J1334" s="17" t="n">
        <v>67657</v>
      </c>
      <c r="K1334" s="27" t="s">
        <v>28</v>
      </c>
      <c r="L1334" s="17"/>
      <c r="M1334" s="17" t="n">
        <v>5</v>
      </c>
      <c r="N1334" s="19"/>
      <c r="O1334" s="28" t="n">
        <f aca="false">L1334+(0.05*M1334)+(N1334/240)</f>
        <v>0.25</v>
      </c>
      <c r="P1334" s="29" t="n">
        <v>6914</v>
      </c>
      <c r="Q1334" s="29" t="n">
        <v>5</v>
      </c>
      <c r="R1334" s="29"/>
      <c r="S1334" s="22" t="n">
        <f aca="false">P1334+(Q1334*0.05)+(R1334/240)</f>
        <v>6914.25</v>
      </c>
      <c r="T1334" s="22" t="n">
        <f aca="false">J1334*O1334</f>
        <v>16914.25</v>
      </c>
      <c r="U1334" s="22" t="n">
        <f aca="false">S1334-T1334</f>
        <v>-10000</v>
      </c>
      <c r="V1334" s="23" t="s">
        <v>746</v>
      </c>
    </row>
    <row r="1335" customFormat="false" ht="13.8" hidden="false" customHeight="false" outlineLevel="0" collapsed="false">
      <c r="A1335" s="13" t="n">
        <v>1334</v>
      </c>
      <c r="B1335" s="12" t="s">
        <v>22</v>
      </c>
      <c r="C1335" s="26" t="str">
        <f aca="false">$C$1176</f>
        <v>BNF N. Acq. 20541</v>
      </c>
      <c r="D1335" s="12" t="n">
        <v>10</v>
      </c>
      <c r="E1335" s="14" t="n">
        <v>1749</v>
      </c>
      <c r="F1335" s="14" t="s">
        <v>40</v>
      </c>
      <c r="G1335" s="15" t="s">
        <v>747</v>
      </c>
      <c r="H1335" s="15" t="s">
        <v>677</v>
      </c>
      <c r="I1335" s="16" t="s">
        <v>679</v>
      </c>
      <c r="J1335" s="17" t="n">
        <v>100</v>
      </c>
      <c r="K1335" s="27" t="s">
        <v>28</v>
      </c>
      <c r="L1335" s="17"/>
      <c r="M1335" s="17" t="n">
        <v>8</v>
      </c>
      <c r="N1335" s="19"/>
      <c r="O1335" s="28" t="n">
        <f aca="false">L1335+(0.05*M1335)+(N1335/240)</f>
        <v>0.4</v>
      </c>
      <c r="P1335" s="29" t="n">
        <v>40</v>
      </c>
      <c r="Q1335" s="29"/>
      <c r="R1335" s="29"/>
      <c r="S1335" s="22" t="n">
        <f aca="false">P1335+(Q1335*0.05)+(R1335/240)</f>
        <v>40</v>
      </c>
      <c r="T1335" s="22" t="n">
        <f aca="false">J1335*O1335</f>
        <v>40</v>
      </c>
      <c r="U1335" s="22" t="n">
        <f aca="false">S1335-T1335</f>
        <v>0</v>
      </c>
      <c r="V1335" s="23"/>
    </row>
    <row r="1336" customFormat="false" ht="13.8" hidden="false" customHeight="false" outlineLevel="0" collapsed="false">
      <c r="A1336" s="13" t="n">
        <v>1335</v>
      </c>
      <c r="B1336" s="12" t="s">
        <v>22</v>
      </c>
      <c r="C1336" s="26" t="str">
        <f aca="false">$C$1176</f>
        <v>BNF N. Acq. 20541</v>
      </c>
      <c r="D1336" s="12" t="n">
        <v>10</v>
      </c>
      <c r="E1336" s="14" t="n">
        <v>1749</v>
      </c>
      <c r="F1336" s="14" t="s">
        <v>40</v>
      </c>
      <c r="G1336" s="15" t="s">
        <v>420</v>
      </c>
      <c r="H1336" s="15" t="s">
        <v>677</v>
      </c>
      <c r="I1336" s="16" t="s">
        <v>186</v>
      </c>
      <c r="J1336" s="17" t="n">
        <v>2663</v>
      </c>
      <c r="K1336" s="27" t="s">
        <v>28</v>
      </c>
      <c r="L1336" s="17" t="n">
        <v>4</v>
      </c>
      <c r="M1336" s="17"/>
      <c r="N1336" s="19"/>
      <c r="O1336" s="28" t="n">
        <f aca="false">L1336+(0.05*M1336)+(N1336/240)</f>
        <v>4</v>
      </c>
      <c r="P1336" s="29" t="n">
        <v>10652</v>
      </c>
      <c r="Q1336" s="29"/>
      <c r="R1336" s="29"/>
      <c r="S1336" s="22" t="n">
        <f aca="false">P1336+(Q1336*0.05)+(R1336/240)</f>
        <v>10652</v>
      </c>
      <c r="T1336" s="22" t="n">
        <f aca="false">J1336*O1336</f>
        <v>10652</v>
      </c>
      <c r="U1336" s="22" t="n">
        <f aca="false">S1336-T1336</f>
        <v>0</v>
      </c>
      <c r="V1336" s="23"/>
    </row>
    <row r="1337" customFormat="false" ht="13.8" hidden="false" customHeight="false" outlineLevel="0" collapsed="false">
      <c r="A1337" s="13" t="n">
        <v>1336</v>
      </c>
      <c r="B1337" s="12" t="s">
        <v>22</v>
      </c>
      <c r="C1337" s="26" t="str">
        <f aca="false">$C$1176</f>
        <v>BNF N. Acq. 20541</v>
      </c>
      <c r="D1337" s="12" t="n">
        <v>10</v>
      </c>
      <c r="E1337" s="14" t="n">
        <v>1749</v>
      </c>
      <c r="F1337" s="14" t="s">
        <v>40</v>
      </c>
      <c r="G1337" s="15" t="s">
        <v>424</v>
      </c>
      <c r="H1337" s="15" t="s">
        <v>677</v>
      </c>
      <c r="I1337" s="16" t="s">
        <v>682</v>
      </c>
      <c r="J1337" s="17" t="n">
        <v>4200</v>
      </c>
      <c r="K1337" s="27" t="s">
        <v>28</v>
      </c>
      <c r="L1337" s="17"/>
      <c r="M1337" s="17" t="n">
        <v>1</v>
      </c>
      <c r="N1337" s="19"/>
      <c r="O1337" s="28" t="n">
        <f aca="false">L1337+(0.05*M1337)+(N1337/240)</f>
        <v>0.05</v>
      </c>
      <c r="P1337" s="29" t="n">
        <v>210</v>
      </c>
      <c r="Q1337" s="29"/>
      <c r="R1337" s="29"/>
      <c r="S1337" s="22" t="n">
        <f aca="false">P1337+(Q1337*0.05)+(R1337/240)</f>
        <v>210</v>
      </c>
      <c r="T1337" s="22" t="n">
        <f aca="false">J1337*O1337</f>
        <v>210</v>
      </c>
      <c r="U1337" s="22" t="n">
        <f aca="false">S1337-T1337</f>
        <v>0</v>
      </c>
      <c r="V1337" s="23"/>
    </row>
    <row r="1338" customFormat="false" ht="13.8" hidden="false" customHeight="false" outlineLevel="0" collapsed="false">
      <c r="A1338" s="13" t="n">
        <v>1337</v>
      </c>
      <c r="B1338" s="12" t="s">
        <v>22</v>
      </c>
      <c r="C1338" s="26" t="str">
        <f aca="false">$C$1176</f>
        <v>BNF N. Acq. 20541</v>
      </c>
      <c r="D1338" s="12" t="n">
        <v>11</v>
      </c>
      <c r="E1338" s="14" t="n">
        <v>1749</v>
      </c>
      <c r="F1338" s="14" t="s">
        <v>24</v>
      </c>
      <c r="G1338" s="15" t="s">
        <v>748</v>
      </c>
      <c r="H1338" s="15" t="s">
        <v>677</v>
      </c>
      <c r="I1338" s="16" t="s">
        <v>679</v>
      </c>
      <c r="J1338" s="17" t="n">
        <v>88</v>
      </c>
      <c r="K1338" s="27" t="s">
        <v>35</v>
      </c>
      <c r="L1338" s="17" t="n">
        <v>4</v>
      </c>
      <c r="M1338" s="17"/>
      <c r="N1338" s="19"/>
      <c r="O1338" s="28" t="n">
        <f aca="false">L1338+(0.05*M1338)+(N1338/240)</f>
        <v>4</v>
      </c>
      <c r="P1338" s="29" t="n">
        <v>352</v>
      </c>
      <c r="Q1338" s="29"/>
      <c r="R1338" s="29"/>
      <c r="S1338" s="22" t="n">
        <f aca="false">P1338+(Q1338*0.05)+(R1338/240)</f>
        <v>352</v>
      </c>
      <c r="T1338" s="22" t="n">
        <f aca="false">J1338*O1338</f>
        <v>352</v>
      </c>
      <c r="U1338" s="22" t="n">
        <f aca="false">S1338-T1338</f>
        <v>0</v>
      </c>
      <c r="V1338" s="23"/>
    </row>
    <row r="1339" customFormat="false" ht="13.8" hidden="false" customHeight="false" outlineLevel="0" collapsed="false">
      <c r="A1339" s="13" t="n">
        <v>1338</v>
      </c>
      <c r="B1339" s="12" t="s">
        <v>22</v>
      </c>
      <c r="C1339" s="26" t="str">
        <f aca="false">$C$1176</f>
        <v>BNF N. Acq. 20541</v>
      </c>
      <c r="D1339" s="12" t="n">
        <v>11</v>
      </c>
      <c r="E1339" s="14" t="n">
        <v>1749</v>
      </c>
      <c r="F1339" s="14" t="s">
        <v>24</v>
      </c>
      <c r="G1339" s="15" t="s">
        <v>748</v>
      </c>
      <c r="H1339" s="15" t="s">
        <v>677</v>
      </c>
      <c r="I1339" s="16" t="s">
        <v>186</v>
      </c>
      <c r="J1339" s="17" t="n">
        <v>480</v>
      </c>
      <c r="K1339" s="27" t="s">
        <v>28</v>
      </c>
      <c r="L1339" s="17"/>
      <c r="M1339" s="17" t="n">
        <v>50</v>
      </c>
      <c r="N1339" s="19"/>
      <c r="O1339" s="28" t="n">
        <f aca="false">L1339+(0.05*M1339)+(N1339/240)</f>
        <v>2.5</v>
      </c>
      <c r="P1339" s="29" t="n">
        <v>1200</v>
      </c>
      <c r="Q1339" s="29"/>
      <c r="R1339" s="29"/>
      <c r="S1339" s="22" t="n">
        <f aca="false">P1339+(Q1339*0.05)+(R1339/240)</f>
        <v>1200</v>
      </c>
      <c r="T1339" s="22" t="n">
        <f aca="false">J1339*O1339</f>
        <v>1200</v>
      </c>
      <c r="U1339" s="22" t="n">
        <f aca="false">S1339-T1339</f>
        <v>0</v>
      </c>
      <c r="V1339" s="23"/>
    </row>
    <row r="1340" customFormat="false" ht="13.8" hidden="false" customHeight="false" outlineLevel="0" collapsed="false">
      <c r="A1340" s="13" t="n">
        <v>1339</v>
      </c>
      <c r="B1340" s="12" t="s">
        <v>22</v>
      </c>
      <c r="C1340" s="26" t="str">
        <f aca="false">$C$1176</f>
        <v>BNF N. Acq. 20541</v>
      </c>
      <c r="D1340" s="12" t="n">
        <v>11</v>
      </c>
      <c r="E1340" s="14" t="n">
        <v>1749</v>
      </c>
      <c r="F1340" s="14" t="s">
        <v>24</v>
      </c>
      <c r="G1340" s="15" t="s">
        <v>511</v>
      </c>
      <c r="H1340" s="15" t="s">
        <v>677</v>
      </c>
      <c r="I1340" s="16" t="s">
        <v>68</v>
      </c>
      <c r="J1340" s="17" t="n">
        <v>111440</v>
      </c>
      <c r="K1340" s="27" t="s">
        <v>28</v>
      </c>
      <c r="L1340" s="17"/>
      <c r="M1340" s="17" t="n">
        <v>25</v>
      </c>
      <c r="N1340" s="19"/>
      <c r="O1340" s="28" t="n">
        <f aca="false">L1340+(0.05*M1340)+(N1340/240)</f>
        <v>1.25</v>
      </c>
      <c r="P1340" s="29" t="n">
        <v>139300</v>
      </c>
      <c r="Q1340" s="29"/>
      <c r="R1340" s="29"/>
      <c r="S1340" s="22" t="n">
        <f aca="false">P1340+(Q1340*0.05)+(R1340/240)</f>
        <v>139300</v>
      </c>
      <c r="T1340" s="22" t="n">
        <f aca="false">J1340*O1340</f>
        <v>139300</v>
      </c>
      <c r="U1340" s="22" t="n">
        <f aca="false">S1340-T1340</f>
        <v>0</v>
      </c>
      <c r="V1340" s="23"/>
    </row>
    <row r="1341" customFormat="false" ht="13.8" hidden="false" customHeight="false" outlineLevel="0" collapsed="false">
      <c r="A1341" s="13" t="n">
        <v>1340</v>
      </c>
      <c r="B1341" s="12" t="s">
        <v>22</v>
      </c>
      <c r="C1341" s="26" t="str">
        <f aca="false">$C$1176</f>
        <v>BNF N. Acq. 20541</v>
      </c>
      <c r="D1341" s="12" t="n">
        <v>11</v>
      </c>
      <c r="E1341" s="14" t="n">
        <v>1749</v>
      </c>
      <c r="F1341" s="14" t="s">
        <v>24</v>
      </c>
      <c r="G1341" s="15" t="s">
        <v>511</v>
      </c>
      <c r="H1341" s="15" t="s">
        <v>677</v>
      </c>
      <c r="I1341" s="16" t="s">
        <v>68</v>
      </c>
      <c r="J1341" s="17" t="n">
        <v>612</v>
      </c>
      <c r="K1341" s="27" t="s">
        <v>35</v>
      </c>
      <c r="L1341" s="17"/>
      <c r="M1341" s="17" t="n">
        <v>10</v>
      </c>
      <c r="N1341" s="19"/>
      <c r="O1341" s="28" t="n">
        <f aca="false">L1341+(0.05*M1341)+(N1341/240)</f>
        <v>0.5</v>
      </c>
      <c r="P1341" s="29" t="n">
        <v>306</v>
      </c>
      <c r="Q1341" s="29"/>
      <c r="R1341" s="29"/>
      <c r="S1341" s="22" t="n">
        <f aca="false">P1341+(Q1341*0.05)+(R1341/240)</f>
        <v>306</v>
      </c>
      <c r="T1341" s="22" t="n">
        <f aca="false">J1341*O1341</f>
        <v>306</v>
      </c>
      <c r="U1341" s="22" t="n">
        <f aca="false">S1341-T1341</f>
        <v>0</v>
      </c>
      <c r="V1341" s="23"/>
    </row>
    <row r="1342" customFormat="false" ht="13.8" hidden="false" customHeight="false" outlineLevel="0" collapsed="false">
      <c r="A1342" s="13" t="n">
        <v>1341</v>
      </c>
      <c r="B1342" s="12" t="s">
        <v>22</v>
      </c>
      <c r="C1342" s="26" t="str">
        <f aca="false">$C$1176</f>
        <v>BNF N. Acq. 20541</v>
      </c>
      <c r="D1342" s="12" t="n">
        <v>11</v>
      </c>
      <c r="E1342" s="14" t="n">
        <v>1749</v>
      </c>
      <c r="F1342" s="14" t="s">
        <v>24</v>
      </c>
      <c r="G1342" s="15" t="s">
        <v>511</v>
      </c>
      <c r="H1342" s="15" t="s">
        <v>677</v>
      </c>
      <c r="I1342" s="16" t="s">
        <v>678</v>
      </c>
      <c r="J1342" s="17" t="n">
        <v>341.5</v>
      </c>
      <c r="K1342" s="27" t="s">
        <v>690</v>
      </c>
      <c r="L1342" s="17" t="n">
        <v>110</v>
      </c>
      <c r="M1342" s="17"/>
      <c r="N1342" s="19"/>
      <c r="O1342" s="28" t="n">
        <f aca="false">L1342+(0.05*M1342)+(N1342/240)</f>
        <v>110</v>
      </c>
      <c r="P1342" s="29" t="n">
        <v>37565</v>
      </c>
      <c r="Q1342" s="29"/>
      <c r="R1342" s="29"/>
      <c r="S1342" s="22" t="n">
        <f aca="false">P1342+(Q1342*0.05)+(R1342/240)</f>
        <v>37565</v>
      </c>
      <c r="T1342" s="22" t="n">
        <f aca="false">J1342*O1342</f>
        <v>37565</v>
      </c>
      <c r="U1342" s="22" t="n">
        <f aca="false">S1342-T1342</f>
        <v>0</v>
      </c>
      <c r="V1342" s="23"/>
    </row>
    <row r="1343" customFormat="false" ht="13.8" hidden="false" customHeight="false" outlineLevel="0" collapsed="false">
      <c r="A1343" s="13" t="n">
        <v>1342</v>
      </c>
      <c r="B1343" s="12" t="s">
        <v>22</v>
      </c>
      <c r="C1343" s="26" t="str">
        <f aca="false">$C$1176</f>
        <v>BNF N. Acq. 20541</v>
      </c>
      <c r="D1343" s="12" t="n">
        <v>11</v>
      </c>
      <c r="E1343" s="14" t="n">
        <v>1749</v>
      </c>
      <c r="F1343" s="14" t="s">
        <v>24</v>
      </c>
      <c r="G1343" s="15" t="s">
        <v>511</v>
      </c>
      <c r="H1343" s="15" t="s">
        <v>677</v>
      </c>
      <c r="I1343" s="16" t="s">
        <v>678</v>
      </c>
      <c r="J1343" s="17" t="n">
        <v>13</v>
      </c>
      <c r="K1343" s="27" t="s">
        <v>61</v>
      </c>
      <c r="L1343" s="17" t="n">
        <v>11</v>
      </c>
      <c r="M1343" s="17"/>
      <c r="N1343" s="19"/>
      <c r="O1343" s="28" t="n">
        <f aca="false">L1343+(0.05*M1343)+(N1343/240)</f>
        <v>11</v>
      </c>
      <c r="P1343" s="29" t="n">
        <v>143</v>
      </c>
      <c r="Q1343" s="29"/>
      <c r="R1343" s="29"/>
      <c r="S1343" s="22" t="n">
        <f aca="false">P1343+(Q1343*0.05)+(R1343/240)</f>
        <v>143</v>
      </c>
      <c r="T1343" s="22" t="n">
        <f aca="false">J1343*O1343</f>
        <v>143</v>
      </c>
      <c r="U1343" s="22" t="n">
        <f aca="false">S1343-T1343</f>
        <v>0</v>
      </c>
      <c r="V1343" s="23"/>
    </row>
    <row r="1344" customFormat="false" ht="13.8" hidden="false" customHeight="false" outlineLevel="0" collapsed="false">
      <c r="A1344" s="13" t="n">
        <v>1343</v>
      </c>
      <c r="B1344" s="12" t="s">
        <v>22</v>
      </c>
      <c r="C1344" s="26" t="str">
        <f aca="false">$C$1176</f>
        <v>BNF N. Acq. 20541</v>
      </c>
      <c r="D1344" s="12" t="n">
        <v>11</v>
      </c>
      <c r="E1344" s="14" t="n">
        <v>1749</v>
      </c>
      <c r="F1344" s="14" t="s">
        <v>24</v>
      </c>
      <c r="G1344" s="15" t="s">
        <v>511</v>
      </c>
      <c r="H1344" s="15" t="s">
        <v>677</v>
      </c>
      <c r="I1344" s="16" t="s">
        <v>382</v>
      </c>
      <c r="J1344" s="17" t="n">
        <v>9725</v>
      </c>
      <c r="K1344" s="27" t="s">
        <v>28</v>
      </c>
      <c r="L1344" s="17"/>
      <c r="M1344" s="17" t="n">
        <v>18</v>
      </c>
      <c r="N1344" s="19"/>
      <c r="O1344" s="28" t="n">
        <f aca="false">L1344+(0.05*M1344)+(N1344/240)</f>
        <v>0.9</v>
      </c>
      <c r="P1344" s="29" t="n">
        <v>8752</v>
      </c>
      <c r="Q1344" s="29" t="n">
        <v>10</v>
      </c>
      <c r="R1344" s="29"/>
      <c r="S1344" s="22" t="n">
        <f aca="false">P1344+(Q1344*0.05)+(R1344/240)</f>
        <v>8752.5</v>
      </c>
      <c r="T1344" s="22" t="n">
        <f aca="false">J1344*O1344</f>
        <v>8752.5</v>
      </c>
      <c r="U1344" s="22" t="n">
        <f aca="false">S1344-T1344</f>
        <v>0</v>
      </c>
      <c r="V1344" s="23"/>
    </row>
    <row r="1345" customFormat="false" ht="13.8" hidden="false" customHeight="false" outlineLevel="0" collapsed="false">
      <c r="A1345" s="13" t="n">
        <v>1344</v>
      </c>
      <c r="B1345" s="12" t="s">
        <v>22</v>
      </c>
      <c r="C1345" s="26" t="str">
        <f aca="false">$C$1176</f>
        <v>BNF N. Acq. 20541</v>
      </c>
      <c r="D1345" s="12" t="n">
        <v>11</v>
      </c>
      <c r="E1345" s="14" t="n">
        <v>1749</v>
      </c>
      <c r="F1345" s="14" t="s">
        <v>24</v>
      </c>
      <c r="G1345" s="15" t="s">
        <v>511</v>
      </c>
      <c r="H1345" s="15" t="s">
        <v>677</v>
      </c>
      <c r="I1345" s="16" t="s">
        <v>382</v>
      </c>
      <c r="J1345" s="17" t="n">
        <v>40000</v>
      </c>
      <c r="K1345" s="27" t="s">
        <v>28</v>
      </c>
      <c r="L1345" s="17"/>
      <c r="M1345" s="17" t="n">
        <v>16</v>
      </c>
      <c r="N1345" s="19"/>
      <c r="O1345" s="28" t="n">
        <f aca="false">L1345+(0.05*M1345)+(N1345/240)</f>
        <v>0.8</v>
      </c>
      <c r="P1345" s="29" t="n">
        <v>32000</v>
      </c>
      <c r="Q1345" s="29"/>
      <c r="R1345" s="29"/>
      <c r="S1345" s="22" t="n">
        <f aca="false">P1345+(Q1345*0.05)+(R1345/240)</f>
        <v>32000</v>
      </c>
      <c r="T1345" s="22" t="n">
        <f aca="false">J1345*O1345</f>
        <v>32000</v>
      </c>
      <c r="U1345" s="22" t="n">
        <f aca="false">S1345-T1345</f>
        <v>0</v>
      </c>
      <c r="V1345" s="23"/>
    </row>
    <row r="1346" customFormat="false" ht="13.8" hidden="false" customHeight="false" outlineLevel="0" collapsed="false">
      <c r="A1346" s="13" t="n">
        <v>1345</v>
      </c>
      <c r="B1346" s="12" t="s">
        <v>22</v>
      </c>
      <c r="C1346" s="26" t="str">
        <f aca="false">$C$1176</f>
        <v>BNF N. Acq. 20541</v>
      </c>
      <c r="D1346" s="12" t="n">
        <v>11</v>
      </c>
      <c r="E1346" s="14" t="n">
        <v>1749</v>
      </c>
      <c r="F1346" s="14" t="s">
        <v>24</v>
      </c>
      <c r="G1346" s="15" t="s">
        <v>511</v>
      </c>
      <c r="H1346" s="15" t="s">
        <v>677</v>
      </c>
      <c r="I1346" s="16" t="s">
        <v>382</v>
      </c>
      <c r="J1346" s="17" t="n">
        <v>4400</v>
      </c>
      <c r="K1346" s="27" t="s">
        <v>28</v>
      </c>
      <c r="L1346" s="17"/>
      <c r="M1346" s="17" t="n">
        <v>12</v>
      </c>
      <c r="N1346" s="19"/>
      <c r="O1346" s="28" t="n">
        <f aca="false">L1346+(0.05*M1346)+(N1346/240)</f>
        <v>0.6</v>
      </c>
      <c r="P1346" s="29" t="n">
        <v>2640</v>
      </c>
      <c r="Q1346" s="29"/>
      <c r="R1346" s="29"/>
      <c r="S1346" s="22" t="n">
        <f aca="false">P1346+(Q1346*0.05)+(R1346/240)</f>
        <v>2640</v>
      </c>
      <c r="T1346" s="22" t="n">
        <f aca="false">J1346*O1346</f>
        <v>2640</v>
      </c>
      <c r="U1346" s="22" t="n">
        <f aca="false">S1346-T1346</f>
        <v>0</v>
      </c>
      <c r="V1346" s="23"/>
    </row>
    <row r="1347" customFormat="false" ht="13.8" hidden="false" customHeight="false" outlineLevel="0" collapsed="false">
      <c r="A1347" s="13" t="n">
        <v>1346</v>
      </c>
      <c r="B1347" s="12" t="s">
        <v>22</v>
      </c>
      <c r="C1347" s="26" t="str">
        <f aca="false">$C$1176</f>
        <v>BNF N. Acq. 20541</v>
      </c>
      <c r="D1347" s="12" t="n">
        <v>11</v>
      </c>
      <c r="E1347" s="14" t="n">
        <v>1749</v>
      </c>
      <c r="F1347" s="14" t="s">
        <v>24</v>
      </c>
      <c r="G1347" s="15" t="s">
        <v>511</v>
      </c>
      <c r="H1347" s="15" t="s">
        <v>677</v>
      </c>
      <c r="I1347" s="16" t="s">
        <v>382</v>
      </c>
      <c r="J1347" s="17" t="n">
        <v>6000</v>
      </c>
      <c r="K1347" s="27" t="s">
        <v>28</v>
      </c>
      <c r="L1347" s="17"/>
      <c r="M1347" s="17" t="n">
        <v>11</v>
      </c>
      <c r="N1347" s="19"/>
      <c r="O1347" s="28" t="n">
        <f aca="false">L1347+(0.05*M1347)+(N1347/240)</f>
        <v>0.55</v>
      </c>
      <c r="P1347" s="29" t="n">
        <v>3300</v>
      </c>
      <c r="Q1347" s="29"/>
      <c r="R1347" s="29"/>
      <c r="S1347" s="22" t="n">
        <f aca="false">P1347+(Q1347*0.05)+(R1347/240)</f>
        <v>3300</v>
      </c>
      <c r="T1347" s="22" t="n">
        <f aca="false">J1347*O1347</f>
        <v>3300</v>
      </c>
      <c r="U1347" s="22" t="n">
        <f aca="false">S1347-T1347</f>
        <v>0</v>
      </c>
      <c r="V1347" s="23"/>
    </row>
    <row r="1348" customFormat="false" ht="13.8" hidden="false" customHeight="false" outlineLevel="0" collapsed="false">
      <c r="A1348" s="13" t="n">
        <v>1347</v>
      </c>
      <c r="B1348" s="12" t="s">
        <v>22</v>
      </c>
      <c r="C1348" s="26" t="str">
        <f aca="false">$C$1176</f>
        <v>BNF N. Acq. 20541</v>
      </c>
      <c r="D1348" s="12" t="n">
        <v>11</v>
      </c>
      <c r="E1348" s="14" t="n">
        <v>1749</v>
      </c>
      <c r="F1348" s="14" t="s">
        <v>24</v>
      </c>
      <c r="G1348" s="15" t="s">
        <v>511</v>
      </c>
      <c r="H1348" s="15" t="s">
        <v>677</v>
      </c>
      <c r="I1348" s="16" t="s">
        <v>382</v>
      </c>
      <c r="J1348" s="17" t="n">
        <v>7194</v>
      </c>
      <c r="K1348" s="27" t="s">
        <v>28</v>
      </c>
      <c r="L1348" s="17"/>
      <c r="M1348" s="17" t="n">
        <v>15</v>
      </c>
      <c r="N1348" s="19"/>
      <c r="O1348" s="28" t="n">
        <f aca="false">L1348+(0.05*M1348)+(N1348/240)</f>
        <v>0.75</v>
      </c>
      <c r="P1348" s="29" t="n">
        <v>5395</v>
      </c>
      <c r="Q1348" s="29" t="n">
        <v>10</v>
      </c>
      <c r="R1348" s="29"/>
      <c r="S1348" s="22" t="n">
        <f aca="false">P1348+(Q1348*0.05)+(R1348/240)</f>
        <v>5395.5</v>
      </c>
      <c r="T1348" s="22" t="n">
        <f aca="false">J1348*O1348</f>
        <v>5395.5</v>
      </c>
      <c r="U1348" s="22" t="n">
        <f aca="false">S1348-T1348</f>
        <v>0</v>
      </c>
      <c r="V1348" s="23"/>
    </row>
    <row r="1349" customFormat="false" ht="13.8" hidden="false" customHeight="false" outlineLevel="0" collapsed="false">
      <c r="A1349" s="13" t="n">
        <v>1348</v>
      </c>
      <c r="B1349" s="12" t="s">
        <v>22</v>
      </c>
      <c r="C1349" s="26" t="str">
        <f aca="false">$C$1176</f>
        <v>BNF N. Acq. 20541</v>
      </c>
      <c r="D1349" s="12" t="n">
        <v>11</v>
      </c>
      <c r="E1349" s="14" t="n">
        <v>1749</v>
      </c>
      <c r="F1349" s="14" t="s">
        <v>24</v>
      </c>
      <c r="G1349" s="15" t="s">
        <v>511</v>
      </c>
      <c r="H1349" s="15" t="s">
        <v>677</v>
      </c>
      <c r="I1349" s="16" t="s">
        <v>679</v>
      </c>
      <c r="J1349" s="17" t="n">
        <v>1403</v>
      </c>
      <c r="K1349" s="27" t="s">
        <v>28</v>
      </c>
      <c r="L1349" s="17" t="n">
        <v>4</v>
      </c>
      <c r="M1349" s="17" t="n">
        <v>10</v>
      </c>
      <c r="N1349" s="19"/>
      <c r="O1349" s="28" t="n">
        <f aca="false">L1349+(0.05*M1349)+(N1349/240)</f>
        <v>4.5</v>
      </c>
      <c r="P1349" s="29" t="n">
        <v>6313</v>
      </c>
      <c r="Q1349" s="29" t="n">
        <v>10</v>
      </c>
      <c r="R1349" s="29"/>
      <c r="S1349" s="22" t="n">
        <f aca="false">P1349+(Q1349*0.05)+(R1349/240)</f>
        <v>6313.5</v>
      </c>
      <c r="T1349" s="22" t="n">
        <f aca="false">J1349*O1349</f>
        <v>6313.5</v>
      </c>
      <c r="U1349" s="22" t="n">
        <f aca="false">S1349-T1349</f>
        <v>0</v>
      </c>
      <c r="V1349" s="23"/>
    </row>
    <row r="1350" customFormat="false" ht="13.8" hidden="false" customHeight="false" outlineLevel="0" collapsed="false">
      <c r="A1350" s="13" t="n">
        <v>1349</v>
      </c>
      <c r="B1350" s="12" t="s">
        <v>22</v>
      </c>
      <c r="C1350" s="26" t="str">
        <f aca="false">$C$1176</f>
        <v>BNF N. Acq. 20541</v>
      </c>
      <c r="D1350" s="12" t="n">
        <v>11</v>
      </c>
      <c r="E1350" s="14" t="n">
        <v>1749</v>
      </c>
      <c r="F1350" s="14" t="s">
        <v>24</v>
      </c>
      <c r="G1350" s="15" t="s">
        <v>511</v>
      </c>
      <c r="H1350" s="15" t="s">
        <v>677</v>
      </c>
      <c r="I1350" s="16" t="s">
        <v>679</v>
      </c>
      <c r="J1350" s="17" t="n">
        <v>1613</v>
      </c>
      <c r="K1350" s="27" t="s">
        <v>28</v>
      </c>
      <c r="L1350" s="17" t="n">
        <v>3</v>
      </c>
      <c r="M1350" s="17" t="n">
        <v>10</v>
      </c>
      <c r="N1350" s="19"/>
      <c r="O1350" s="28" t="n">
        <f aca="false">L1350+(0.05*M1350)+(N1350/240)</f>
        <v>3.5</v>
      </c>
      <c r="P1350" s="29" t="n">
        <v>5645</v>
      </c>
      <c r="Q1350" s="29" t="n">
        <v>10</v>
      </c>
      <c r="R1350" s="29"/>
      <c r="S1350" s="22" t="n">
        <f aca="false">P1350+(Q1350*0.05)+(R1350/240)</f>
        <v>5645.5</v>
      </c>
      <c r="T1350" s="22" t="n">
        <f aca="false">J1350*O1350</f>
        <v>5645.5</v>
      </c>
      <c r="U1350" s="22" t="n">
        <f aca="false">S1350-T1350</f>
        <v>0</v>
      </c>
      <c r="V1350" s="23"/>
    </row>
    <row r="1351" customFormat="false" ht="13.8" hidden="false" customHeight="false" outlineLevel="0" collapsed="false">
      <c r="A1351" s="13" t="n">
        <v>1350</v>
      </c>
      <c r="B1351" s="12" t="s">
        <v>22</v>
      </c>
      <c r="C1351" s="26" t="str">
        <f aca="false">$C$1176</f>
        <v>BNF N. Acq. 20541</v>
      </c>
      <c r="D1351" s="12" t="n">
        <v>11</v>
      </c>
      <c r="E1351" s="14" t="n">
        <v>1749</v>
      </c>
      <c r="F1351" s="14" t="s">
        <v>24</v>
      </c>
      <c r="G1351" s="15" t="s">
        <v>511</v>
      </c>
      <c r="H1351" s="15" t="s">
        <v>677</v>
      </c>
      <c r="I1351" s="16" t="s">
        <v>679</v>
      </c>
      <c r="J1351" s="17" t="n">
        <v>170</v>
      </c>
      <c r="K1351" s="27" t="s">
        <v>28</v>
      </c>
      <c r="L1351" s="17"/>
      <c r="M1351" s="17" t="n">
        <v>40</v>
      </c>
      <c r="N1351" s="19"/>
      <c r="O1351" s="28" t="n">
        <f aca="false">L1351+(0.05*M1351)+(N1351/240)</f>
        <v>2</v>
      </c>
      <c r="P1351" s="29" t="n">
        <v>340</v>
      </c>
      <c r="Q1351" s="29"/>
      <c r="R1351" s="29"/>
      <c r="S1351" s="22" t="n">
        <f aca="false">P1351+(Q1351*0.05)+(R1351/240)</f>
        <v>340</v>
      </c>
      <c r="T1351" s="22" t="n">
        <f aca="false">J1351*O1351</f>
        <v>340</v>
      </c>
      <c r="U1351" s="22" t="n">
        <f aca="false">S1351-T1351</f>
        <v>0</v>
      </c>
      <c r="V1351" s="23"/>
    </row>
    <row r="1352" customFormat="false" ht="13.8" hidden="false" customHeight="false" outlineLevel="0" collapsed="false">
      <c r="A1352" s="13" t="n">
        <v>1351</v>
      </c>
      <c r="B1352" s="12" t="s">
        <v>22</v>
      </c>
      <c r="C1352" s="26" t="str">
        <f aca="false">$C$1176</f>
        <v>BNF N. Acq. 20541</v>
      </c>
      <c r="D1352" s="12" t="n">
        <v>11</v>
      </c>
      <c r="E1352" s="14" t="n">
        <v>1749</v>
      </c>
      <c r="F1352" s="14" t="s">
        <v>24</v>
      </c>
      <c r="G1352" s="15" t="s">
        <v>511</v>
      </c>
      <c r="H1352" s="15" t="s">
        <v>677</v>
      </c>
      <c r="I1352" s="16" t="s">
        <v>679</v>
      </c>
      <c r="J1352" s="17" t="n">
        <v>3648</v>
      </c>
      <c r="K1352" s="27" t="s">
        <v>28</v>
      </c>
      <c r="L1352" s="17"/>
      <c r="M1352" s="17" t="n">
        <v>30</v>
      </c>
      <c r="N1352" s="19"/>
      <c r="O1352" s="28" t="n">
        <f aca="false">L1352+(0.05*M1352)+(N1352/240)</f>
        <v>1.5</v>
      </c>
      <c r="P1352" s="29" t="n">
        <v>5472</v>
      </c>
      <c r="Q1352" s="29"/>
      <c r="R1352" s="29"/>
      <c r="S1352" s="22" t="n">
        <f aca="false">P1352+(Q1352*0.05)+(R1352/240)</f>
        <v>5472</v>
      </c>
      <c r="T1352" s="22" t="n">
        <f aca="false">J1352*O1352</f>
        <v>5472</v>
      </c>
      <c r="U1352" s="22" t="n">
        <f aca="false">S1352-T1352</f>
        <v>0</v>
      </c>
      <c r="V1352" s="23"/>
    </row>
    <row r="1353" customFormat="false" ht="13.8" hidden="false" customHeight="false" outlineLevel="0" collapsed="false">
      <c r="A1353" s="13" t="n">
        <v>1352</v>
      </c>
      <c r="B1353" s="12" t="s">
        <v>22</v>
      </c>
      <c r="C1353" s="26" t="str">
        <f aca="false">$C$1176</f>
        <v>BNF N. Acq. 20541</v>
      </c>
      <c r="D1353" s="12" t="n">
        <v>11</v>
      </c>
      <c r="E1353" s="14" t="n">
        <v>1749</v>
      </c>
      <c r="F1353" s="14" t="s">
        <v>24</v>
      </c>
      <c r="G1353" s="15" t="s">
        <v>511</v>
      </c>
      <c r="H1353" s="15" t="s">
        <v>677</v>
      </c>
      <c r="I1353" s="16" t="s">
        <v>679</v>
      </c>
      <c r="J1353" s="17" t="n">
        <v>15421</v>
      </c>
      <c r="K1353" s="27" t="s">
        <v>28</v>
      </c>
      <c r="L1353" s="17"/>
      <c r="M1353" s="17" t="n">
        <v>20</v>
      </c>
      <c r="N1353" s="19"/>
      <c r="O1353" s="28" t="n">
        <f aca="false">L1353+(0.05*M1353)+(N1353/240)</f>
        <v>1</v>
      </c>
      <c r="P1353" s="29" t="n">
        <v>15421</v>
      </c>
      <c r="Q1353" s="29"/>
      <c r="R1353" s="29"/>
      <c r="S1353" s="22" t="n">
        <f aca="false">P1353+(Q1353*0.05)+(R1353/240)</f>
        <v>15421</v>
      </c>
      <c r="T1353" s="22" t="n">
        <f aca="false">J1353*O1353</f>
        <v>15421</v>
      </c>
      <c r="U1353" s="22" t="n">
        <f aca="false">S1353-T1353</f>
        <v>0</v>
      </c>
      <c r="V1353" s="23"/>
    </row>
    <row r="1354" customFormat="false" ht="13.8" hidden="false" customHeight="false" outlineLevel="0" collapsed="false">
      <c r="A1354" s="13" t="n">
        <v>1353</v>
      </c>
      <c r="B1354" s="12" t="s">
        <v>22</v>
      </c>
      <c r="C1354" s="26" t="str">
        <f aca="false">$C$1176</f>
        <v>BNF N. Acq. 20541</v>
      </c>
      <c r="D1354" s="12" t="n">
        <v>11</v>
      </c>
      <c r="E1354" s="14" t="n">
        <v>1749</v>
      </c>
      <c r="F1354" s="14" t="s">
        <v>24</v>
      </c>
      <c r="G1354" s="15" t="s">
        <v>511</v>
      </c>
      <c r="H1354" s="15" t="s">
        <v>677</v>
      </c>
      <c r="I1354" s="16" t="s">
        <v>679</v>
      </c>
      <c r="J1354" s="17" t="n">
        <v>5997</v>
      </c>
      <c r="K1354" s="27" t="s">
        <v>28</v>
      </c>
      <c r="L1354" s="17"/>
      <c r="M1354" s="17" t="n">
        <v>15</v>
      </c>
      <c r="N1354" s="19"/>
      <c r="O1354" s="28" t="n">
        <f aca="false">L1354+(0.05*M1354)+(N1354/240)</f>
        <v>0.75</v>
      </c>
      <c r="P1354" s="29" t="n">
        <v>4497</v>
      </c>
      <c r="Q1354" s="29" t="n">
        <v>15</v>
      </c>
      <c r="R1354" s="29"/>
      <c r="S1354" s="22" t="n">
        <f aca="false">P1354+(Q1354*0.05)+(R1354/240)</f>
        <v>4497.75</v>
      </c>
      <c r="T1354" s="22" t="n">
        <f aca="false">J1354*O1354</f>
        <v>4497.75</v>
      </c>
      <c r="U1354" s="22" t="n">
        <f aca="false">S1354-T1354</f>
        <v>0</v>
      </c>
      <c r="V1354" s="23"/>
    </row>
    <row r="1355" customFormat="false" ht="13.8" hidden="false" customHeight="false" outlineLevel="0" collapsed="false">
      <c r="A1355" s="13" t="n">
        <v>1354</v>
      </c>
      <c r="B1355" s="12" t="s">
        <v>22</v>
      </c>
      <c r="C1355" s="26" t="str">
        <f aca="false">$C$1176</f>
        <v>BNF N. Acq. 20541</v>
      </c>
      <c r="D1355" s="12" t="n">
        <v>11</v>
      </c>
      <c r="E1355" s="14" t="n">
        <v>1749</v>
      </c>
      <c r="F1355" s="14" t="s">
        <v>24</v>
      </c>
      <c r="G1355" s="15" t="s">
        <v>511</v>
      </c>
      <c r="H1355" s="15" t="s">
        <v>677</v>
      </c>
      <c r="I1355" s="16" t="s">
        <v>679</v>
      </c>
      <c r="J1355" s="17" t="n">
        <v>3089</v>
      </c>
      <c r="K1355" s="27" t="s">
        <v>28</v>
      </c>
      <c r="L1355" s="17"/>
      <c r="M1355" s="17" t="n">
        <v>12</v>
      </c>
      <c r="N1355" s="19"/>
      <c r="O1355" s="28" t="n">
        <f aca="false">L1355+(0.05*M1355)+(N1355/240)</f>
        <v>0.6</v>
      </c>
      <c r="P1355" s="29" t="n">
        <v>1853</v>
      </c>
      <c r="Q1355" s="29" t="n">
        <v>8</v>
      </c>
      <c r="R1355" s="29"/>
      <c r="S1355" s="22" t="n">
        <f aca="false">P1355+(Q1355*0.05)+(R1355/240)</f>
        <v>1853.4</v>
      </c>
      <c r="T1355" s="22" t="n">
        <f aca="false">J1355*O1355</f>
        <v>1853.4</v>
      </c>
      <c r="U1355" s="22" t="n">
        <f aca="false">S1355-T1355</f>
        <v>0</v>
      </c>
      <c r="V1355" s="23"/>
    </row>
    <row r="1356" customFormat="false" ht="14.2" hidden="false" customHeight="false" outlineLevel="0" collapsed="false">
      <c r="A1356" s="13" t="n">
        <v>1355</v>
      </c>
      <c r="B1356" s="12" t="s">
        <v>22</v>
      </c>
      <c r="C1356" s="26" t="str">
        <f aca="false">$C$1176</f>
        <v>BNF N. Acq. 20541</v>
      </c>
      <c r="D1356" s="12" t="n">
        <v>11</v>
      </c>
      <c r="E1356" s="14" t="n">
        <v>1749</v>
      </c>
      <c r="F1356" s="14" t="s">
        <v>24</v>
      </c>
      <c r="G1356" s="15" t="s">
        <v>511</v>
      </c>
      <c r="H1356" s="15" t="s">
        <v>677</v>
      </c>
      <c r="I1356" s="16" t="s">
        <v>679</v>
      </c>
      <c r="J1356" s="17" t="n">
        <v>9756</v>
      </c>
      <c r="K1356" s="27" t="s">
        <v>28</v>
      </c>
      <c r="L1356" s="17"/>
      <c r="M1356" s="17" t="n">
        <v>6</v>
      </c>
      <c r="N1356" s="19"/>
      <c r="O1356" s="28" t="n">
        <f aca="false">L1356+(0.05*M1356)+(N1356/240)</f>
        <v>0.3</v>
      </c>
      <c r="P1356" s="29" t="n">
        <v>2926</v>
      </c>
      <c r="Q1356" s="29" t="n">
        <v>10</v>
      </c>
      <c r="R1356" s="29"/>
      <c r="S1356" s="22" t="n">
        <f aca="false">P1356+(Q1356*0.05)+(R1356/240)</f>
        <v>2926.5</v>
      </c>
      <c r="T1356" s="22" t="n">
        <f aca="false">J1356*O1356</f>
        <v>2926.8</v>
      </c>
      <c r="U1356" s="22" t="n">
        <f aca="false">S1356-T1356</f>
        <v>-0.300000000000637</v>
      </c>
      <c r="V1356" s="23" t="s">
        <v>114</v>
      </c>
    </row>
    <row r="1357" customFormat="false" ht="13.8" hidden="false" customHeight="false" outlineLevel="0" collapsed="false">
      <c r="A1357" s="13" t="n">
        <v>1356</v>
      </c>
      <c r="B1357" s="12" t="s">
        <v>22</v>
      </c>
      <c r="C1357" s="26" t="str">
        <f aca="false">$C$1176</f>
        <v>BNF N. Acq. 20541</v>
      </c>
      <c r="D1357" s="12" t="n">
        <v>11</v>
      </c>
      <c r="E1357" s="14" t="n">
        <v>1749</v>
      </c>
      <c r="F1357" s="14" t="s">
        <v>24</v>
      </c>
      <c r="G1357" s="15" t="s">
        <v>511</v>
      </c>
      <c r="H1357" s="15" t="s">
        <v>677</v>
      </c>
      <c r="I1357" s="16" t="s">
        <v>679</v>
      </c>
      <c r="J1357" s="17" t="n">
        <v>4377</v>
      </c>
      <c r="K1357" s="27" t="s">
        <v>28</v>
      </c>
      <c r="L1357" s="17"/>
      <c r="M1357" s="17" t="n">
        <v>4</v>
      </c>
      <c r="N1357" s="19"/>
      <c r="O1357" s="28" t="n">
        <f aca="false">L1357+(0.05*M1357)+(N1357/240)</f>
        <v>0.2</v>
      </c>
      <c r="P1357" s="29" t="n">
        <v>875</v>
      </c>
      <c r="Q1357" s="29" t="n">
        <v>8</v>
      </c>
      <c r="R1357" s="29"/>
      <c r="S1357" s="22" t="n">
        <f aca="false">P1357+(Q1357*0.05)+(R1357/240)</f>
        <v>875.4</v>
      </c>
      <c r="T1357" s="22" t="n">
        <f aca="false">J1357*O1357</f>
        <v>875.4</v>
      </c>
      <c r="U1357" s="22" t="n">
        <f aca="false">S1357-T1357</f>
        <v>0</v>
      </c>
      <c r="V1357" s="23"/>
    </row>
    <row r="1358" customFormat="false" ht="13.8" hidden="false" customHeight="false" outlineLevel="0" collapsed="false">
      <c r="A1358" s="13" t="n">
        <v>1357</v>
      </c>
      <c r="B1358" s="12" t="s">
        <v>22</v>
      </c>
      <c r="C1358" s="26" t="str">
        <f aca="false">$C$1176</f>
        <v>BNF N. Acq. 20541</v>
      </c>
      <c r="D1358" s="12" t="n">
        <v>11</v>
      </c>
      <c r="E1358" s="14" t="n">
        <v>1749</v>
      </c>
      <c r="F1358" s="14" t="s">
        <v>24</v>
      </c>
      <c r="G1358" s="15" t="s">
        <v>511</v>
      </c>
      <c r="H1358" s="15" t="s">
        <v>677</v>
      </c>
      <c r="I1358" s="16" t="s">
        <v>682</v>
      </c>
      <c r="J1358" s="17" t="n">
        <v>108449</v>
      </c>
      <c r="K1358" s="27" t="s">
        <v>28</v>
      </c>
      <c r="L1358" s="17"/>
      <c r="M1358" s="17" t="n">
        <v>15</v>
      </c>
      <c r="N1358" s="19"/>
      <c r="O1358" s="28" t="n">
        <f aca="false">L1358+(0.05*M1358)+(N1358/240)</f>
        <v>0.75</v>
      </c>
      <c r="P1358" s="29" t="n">
        <v>81336</v>
      </c>
      <c r="Q1358" s="29" t="n">
        <v>15</v>
      </c>
      <c r="R1358" s="29"/>
      <c r="S1358" s="22" t="n">
        <f aca="false">P1358+(Q1358*0.05)+(R1358/240)</f>
        <v>81336.75</v>
      </c>
      <c r="T1358" s="22" t="n">
        <f aca="false">J1358*O1358</f>
        <v>81336.75</v>
      </c>
      <c r="U1358" s="22" t="n">
        <f aca="false">S1358-T1358</f>
        <v>0</v>
      </c>
      <c r="V1358" s="23"/>
    </row>
    <row r="1359" customFormat="false" ht="13.8" hidden="false" customHeight="false" outlineLevel="0" collapsed="false">
      <c r="A1359" s="13" t="n">
        <v>1358</v>
      </c>
      <c r="B1359" s="12" t="s">
        <v>22</v>
      </c>
      <c r="C1359" s="26" t="str">
        <f aca="false">$C$1176</f>
        <v>BNF N. Acq. 20541</v>
      </c>
      <c r="D1359" s="12" t="n">
        <v>11</v>
      </c>
      <c r="E1359" s="14" t="n">
        <v>1749</v>
      </c>
      <c r="F1359" s="14" t="s">
        <v>24</v>
      </c>
      <c r="G1359" s="15" t="s">
        <v>511</v>
      </c>
      <c r="H1359" s="15" t="s">
        <v>677</v>
      </c>
      <c r="I1359" s="16" t="s">
        <v>186</v>
      </c>
      <c r="J1359" s="17" t="n">
        <v>116674</v>
      </c>
      <c r="K1359" s="27" t="s">
        <v>28</v>
      </c>
      <c r="L1359" s="17"/>
      <c r="M1359" s="17" t="n">
        <v>25</v>
      </c>
      <c r="N1359" s="19"/>
      <c r="O1359" s="28" t="n">
        <f aca="false">L1359+(0.05*M1359)+(N1359/240)</f>
        <v>1.25</v>
      </c>
      <c r="P1359" s="29" t="n">
        <v>145842</v>
      </c>
      <c r="Q1359" s="29" t="n">
        <v>10</v>
      </c>
      <c r="R1359" s="29"/>
      <c r="S1359" s="22" t="n">
        <f aca="false">P1359+(Q1359*0.05)+(R1359/240)</f>
        <v>145842.5</v>
      </c>
      <c r="T1359" s="22" t="n">
        <f aca="false">J1359*O1359</f>
        <v>145842.5</v>
      </c>
      <c r="U1359" s="22" t="n">
        <f aca="false">S1359-T1359</f>
        <v>0</v>
      </c>
      <c r="V1359" s="23"/>
    </row>
    <row r="1360" customFormat="false" ht="13.8" hidden="false" customHeight="false" outlineLevel="0" collapsed="false">
      <c r="A1360" s="13" t="n">
        <v>1359</v>
      </c>
      <c r="B1360" s="12" t="s">
        <v>22</v>
      </c>
      <c r="C1360" s="26" t="str">
        <f aca="false">$C$1176</f>
        <v>BNF N. Acq. 20541</v>
      </c>
      <c r="D1360" s="12" t="n">
        <v>11</v>
      </c>
      <c r="E1360" s="14" t="n">
        <v>1749</v>
      </c>
      <c r="F1360" s="14" t="s">
        <v>24</v>
      </c>
      <c r="G1360" s="15" t="s">
        <v>512</v>
      </c>
      <c r="H1360" s="15" t="s">
        <v>677</v>
      </c>
      <c r="I1360" s="16" t="s">
        <v>186</v>
      </c>
      <c r="J1360" s="17" t="n">
        <v>25290</v>
      </c>
      <c r="K1360" s="27" t="s">
        <v>28</v>
      </c>
      <c r="L1360" s="17"/>
      <c r="M1360" s="17" t="n">
        <v>4</v>
      </c>
      <c r="N1360" s="19"/>
      <c r="O1360" s="28" t="n">
        <f aca="false">L1360+(0.05*M1360)+(N1360/240)</f>
        <v>0.2</v>
      </c>
      <c r="P1360" s="29" t="n">
        <v>5058</v>
      </c>
      <c r="Q1360" s="29"/>
      <c r="R1360" s="29"/>
      <c r="S1360" s="22" t="n">
        <f aca="false">P1360+(Q1360*0.05)+(R1360/240)</f>
        <v>5058</v>
      </c>
      <c r="T1360" s="22" t="n">
        <f aca="false">J1360*O1360</f>
        <v>5058</v>
      </c>
      <c r="U1360" s="22" t="n">
        <f aca="false">S1360-T1360</f>
        <v>0</v>
      </c>
      <c r="V1360" s="23"/>
    </row>
    <row r="1361" customFormat="false" ht="13.8" hidden="false" customHeight="false" outlineLevel="0" collapsed="false">
      <c r="A1361" s="13" t="n">
        <v>1360</v>
      </c>
      <c r="B1361" s="12" t="s">
        <v>22</v>
      </c>
      <c r="C1361" s="26" t="str">
        <f aca="false">$C$1176</f>
        <v>BNF N. Acq. 20541</v>
      </c>
      <c r="D1361" s="12" t="n">
        <v>11</v>
      </c>
      <c r="E1361" s="14" t="n">
        <v>1749</v>
      </c>
      <c r="F1361" s="14" t="s">
        <v>40</v>
      </c>
      <c r="G1361" s="15" t="s">
        <v>749</v>
      </c>
      <c r="H1361" s="15" t="s">
        <v>677</v>
      </c>
      <c r="I1361" s="16" t="s">
        <v>186</v>
      </c>
      <c r="J1361" s="17" t="n">
        <v>74</v>
      </c>
      <c r="K1361" s="30" t="s">
        <v>750</v>
      </c>
      <c r="L1361" s="17" t="n">
        <v>8</v>
      </c>
      <c r="M1361" s="17"/>
      <c r="N1361" s="19"/>
      <c r="O1361" s="28" t="n">
        <f aca="false">L1361+(0.05*M1361)+(N1361/240)</f>
        <v>8</v>
      </c>
      <c r="P1361" s="29" t="n">
        <v>592</v>
      </c>
      <c r="Q1361" s="29"/>
      <c r="R1361" s="29"/>
      <c r="S1361" s="22" t="n">
        <f aca="false">P1361+(Q1361*0.05)+(R1361/240)</f>
        <v>592</v>
      </c>
      <c r="T1361" s="22" t="n">
        <f aca="false">J1361*O1361</f>
        <v>592</v>
      </c>
      <c r="U1361" s="22" t="n">
        <f aca="false">S1361-T1361</f>
        <v>0</v>
      </c>
      <c r="V1361" s="23"/>
    </row>
    <row r="1362" customFormat="false" ht="13.8" hidden="false" customHeight="false" outlineLevel="0" collapsed="false">
      <c r="A1362" s="13" t="n">
        <v>1361</v>
      </c>
      <c r="B1362" s="12" t="s">
        <v>22</v>
      </c>
      <c r="C1362" s="26" t="str">
        <f aca="false">$C$1176</f>
        <v>BNF N. Acq. 20541</v>
      </c>
      <c r="D1362" s="12" t="n">
        <v>11</v>
      </c>
      <c r="E1362" s="14" t="n">
        <v>1749</v>
      </c>
      <c r="F1362" s="14" t="s">
        <v>40</v>
      </c>
      <c r="G1362" s="15" t="s">
        <v>751</v>
      </c>
      <c r="H1362" s="15" t="s">
        <v>677</v>
      </c>
      <c r="I1362" s="16" t="s">
        <v>68</v>
      </c>
      <c r="J1362" s="17" t="n">
        <v>620</v>
      </c>
      <c r="K1362" s="27" t="s">
        <v>28</v>
      </c>
      <c r="L1362" s="17"/>
      <c r="M1362" s="17" t="n">
        <v>2</v>
      </c>
      <c r="N1362" s="19"/>
      <c r="O1362" s="28" t="n">
        <f aca="false">L1362+(0.05*M1362)+(N1362/240)</f>
        <v>0.1</v>
      </c>
      <c r="P1362" s="29" t="n">
        <v>62</v>
      </c>
      <c r="Q1362" s="29"/>
      <c r="R1362" s="29"/>
      <c r="S1362" s="22" t="n">
        <f aca="false">P1362+(Q1362*0.05)+(R1362/240)</f>
        <v>62</v>
      </c>
      <c r="T1362" s="22" t="n">
        <f aca="false">J1362*O1362</f>
        <v>62</v>
      </c>
      <c r="U1362" s="22" t="n">
        <f aca="false">S1362-T1362</f>
        <v>0</v>
      </c>
      <c r="V1362" s="23"/>
    </row>
    <row r="1363" customFormat="false" ht="13.8" hidden="false" customHeight="false" outlineLevel="0" collapsed="false">
      <c r="A1363" s="13" t="n">
        <v>1362</v>
      </c>
      <c r="B1363" s="12" t="s">
        <v>22</v>
      </c>
      <c r="C1363" s="26" t="str">
        <f aca="false">$C$1176</f>
        <v>BNF N. Acq. 20541</v>
      </c>
      <c r="D1363" s="12" t="n">
        <v>11</v>
      </c>
      <c r="E1363" s="14" t="n">
        <v>1749</v>
      </c>
      <c r="F1363" s="14" t="s">
        <v>40</v>
      </c>
      <c r="G1363" s="15" t="s">
        <v>751</v>
      </c>
      <c r="H1363" s="15" t="s">
        <v>677</v>
      </c>
      <c r="I1363" s="16" t="s">
        <v>678</v>
      </c>
      <c r="J1363" s="17" t="n">
        <v>91</v>
      </c>
      <c r="K1363" s="27" t="s">
        <v>714</v>
      </c>
      <c r="L1363" s="17" t="n">
        <v>35</v>
      </c>
      <c r="M1363" s="17"/>
      <c r="N1363" s="19"/>
      <c r="O1363" s="28" t="n">
        <f aca="false">L1363+(0.05*M1363)+(N1363/240)</f>
        <v>35</v>
      </c>
      <c r="P1363" s="29" t="n">
        <v>3185</v>
      </c>
      <c r="Q1363" s="29"/>
      <c r="R1363" s="29"/>
      <c r="S1363" s="22" t="n">
        <f aca="false">P1363+(Q1363*0.05)+(R1363/240)</f>
        <v>3185</v>
      </c>
      <c r="T1363" s="22" t="n">
        <f aca="false">J1363*O1363</f>
        <v>3185</v>
      </c>
      <c r="U1363" s="22" t="n">
        <f aca="false">S1363-T1363</f>
        <v>0</v>
      </c>
      <c r="V1363" s="23"/>
    </row>
    <row r="1364" customFormat="false" ht="13.8" hidden="false" customHeight="false" outlineLevel="0" collapsed="false">
      <c r="A1364" s="13" t="n">
        <v>1363</v>
      </c>
      <c r="B1364" s="12" t="s">
        <v>22</v>
      </c>
      <c r="C1364" s="26" t="str">
        <f aca="false">$C$1176</f>
        <v>BNF N. Acq. 20541</v>
      </c>
      <c r="D1364" s="12" t="n">
        <v>11</v>
      </c>
      <c r="E1364" s="14" t="n">
        <v>1749</v>
      </c>
      <c r="F1364" s="14" t="s">
        <v>40</v>
      </c>
      <c r="G1364" s="15" t="s">
        <v>751</v>
      </c>
      <c r="H1364" s="15" t="s">
        <v>677</v>
      </c>
      <c r="I1364" s="16" t="s">
        <v>679</v>
      </c>
      <c r="J1364" s="17" t="n">
        <v>889</v>
      </c>
      <c r="K1364" s="27" t="s">
        <v>28</v>
      </c>
      <c r="L1364" s="17"/>
      <c r="M1364" s="17" t="n">
        <v>2</v>
      </c>
      <c r="N1364" s="19"/>
      <c r="O1364" s="28" t="n">
        <f aca="false">L1364+(0.05*M1364)+(N1364/240)</f>
        <v>0.1</v>
      </c>
      <c r="P1364" s="29" t="n">
        <v>88</v>
      </c>
      <c r="Q1364" s="29" t="n">
        <v>18</v>
      </c>
      <c r="R1364" s="29"/>
      <c r="S1364" s="22" t="n">
        <f aca="false">P1364+(Q1364*0.05)+(R1364/240)</f>
        <v>88.9</v>
      </c>
      <c r="T1364" s="22" t="n">
        <f aca="false">J1364*O1364</f>
        <v>88.9</v>
      </c>
      <c r="U1364" s="22" t="n">
        <f aca="false">S1364-T1364</f>
        <v>0</v>
      </c>
      <c r="V1364" s="23"/>
    </row>
    <row r="1365" customFormat="false" ht="13.8" hidden="false" customHeight="false" outlineLevel="0" collapsed="false">
      <c r="A1365" s="13" t="n">
        <v>1364</v>
      </c>
      <c r="B1365" s="12" t="s">
        <v>22</v>
      </c>
      <c r="C1365" s="26" t="str">
        <f aca="false">$C$1176</f>
        <v>BNF N. Acq. 20541</v>
      </c>
      <c r="D1365" s="12" t="n">
        <v>12</v>
      </c>
      <c r="E1365" s="14" t="n">
        <v>1749</v>
      </c>
      <c r="F1365" s="14" t="s">
        <v>24</v>
      </c>
      <c r="G1365" s="15" t="s">
        <v>752</v>
      </c>
      <c r="H1365" s="15" t="s">
        <v>677</v>
      </c>
      <c r="I1365" s="16" t="s">
        <v>186</v>
      </c>
      <c r="J1365" s="17" t="n">
        <v>2160</v>
      </c>
      <c r="K1365" s="27" t="s">
        <v>28</v>
      </c>
      <c r="L1365" s="17"/>
      <c r="M1365" s="17" t="n">
        <v>12</v>
      </c>
      <c r="N1365" s="19"/>
      <c r="O1365" s="28" t="n">
        <f aca="false">L1365+(0.05*M1365)+(N1365/240)</f>
        <v>0.6</v>
      </c>
      <c r="P1365" s="29" t="n">
        <v>1296</v>
      </c>
      <c r="Q1365" s="29"/>
      <c r="R1365" s="29"/>
      <c r="S1365" s="22" t="n">
        <f aca="false">P1365+(Q1365*0.05)+(R1365/240)</f>
        <v>1296</v>
      </c>
      <c r="T1365" s="22" t="n">
        <f aca="false">J1365*O1365</f>
        <v>1296</v>
      </c>
      <c r="U1365" s="22" t="n">
        <f aca="false">S1365-T1365</f>
        <v>0</v>
      </c>
      <c r="V1365" s="23"/>
    </row>
    <row r="1366" customFormat="false" ht="14.2" hidden="false" customHeight="false" outlineLevel="0" collapsed="false">
      <c r="A1366" s="13" t="n">
        <v>1365</v>
      </c>
      <c r="B1366" s="12" t="s">
        <v>22</v>
      </c>
      <c r="C1366" s="26" t="str">
        <f aca="false">$C$1176</f>
        <v>BNF N. Acq. 20541</v>
      </c>
      <c r="D1366" s="12" t="n">
        <v>12</v>
      </c>
      <c r="E1366" s="14" t="n">
        <v>1749</v>
      </c>
      <c r="F1366" s="14" t="s">
        <v>24</v>
      </c>
      <c r="G1366" s="15" t="s">
        <v>753</v>
      </c>
      <c r="H1366" s="15" t="s">
        <v>677</v>
      </c>
      <c r="I1366" s="16" t="s">
        <v>68</v>
      </c>
      <c r="J1366" s="17" t="n">
        <v>2462</v>
      </c>
      <c r="K1366" s="27" t="s">
        <v>35</v>
      </c>
      <c r="L1366" s="17"/>
      <c r="M1366" s="17" t="n">
        <v>25</v>
      </c>
      <c r="N1366" s="19"/>
      <c r="O1366" s="28" t="n">
        <f aca="false">L1366+(0.05*M1366)+(N1366/240)</f>
        <v>1.25</v>
      </c>
      <c r="P1366" s="29" t="n">
        <v>3087</v>
      </c>
      <c r="Q1366" s="29" t="n">
        <v>10</v>
      </c>
      <c r="R1366" s="29"/>
      <c r="S1366" s="22" t="n">
        <f aca="false">P1366+(Q1366*0.05)+(R1366/240)</f>
        <v>3087.5</v>
      </c>
      <c r="T1366" s="22" t="n">
        <f aca="false">J1366*O1366</f>
        <v>3077.5</v>
      </c>
      <c r="U1366" s="22" t="n">
        <f aca="false">S1366-T1366</f>
        <v>10</v>
      </c>
      <c r="V1366" s="23" t="s">
        <v>754</v>
      </c>
    </row>
    <row r="1367" customFormat="false" ht="13.8" hidden="false" customHeight="false" outlineLevel="0" collapsed="false">
      <c r="A1367" s="13" t="n">
        <v>1366</v>
      </c>
      <c r="B1367" s="12" t="s">
        <v>22</v>
      </c>
      <c r="C1367" s="26" t="str">
        <f aca="false">$C$1176</f>
        <v>BNF N. Acq. 20541</v>
      </c>
      <c r="D1367" s="12" t="n">
        <v>12</v>
      </c>
      <c r="E1367" s="14" t="n">
        <v>1749</v>
      </c>
      <c r="F1367" s="14" t="s">
        <v>24</v>
      </c>
      <c r="G1367" s="15" t="s">
        <v>755</v>
      </c>
      <c r="H1367" s="15" t="s">
        <v>677</v>
      </c>
      <c r="I1367" s="16" t="s">
        <v>382</v>
      </c>
      <c r="J1367" s="17" t="n">
        <v>150</v>
      </c>
      <c r="K1367" s="27" t="s">
        <v>148</v>
      </c>
      <c r="L1367" s="17" t="n">
        <v>25</v>
      </c>
      <c r="M1367" s="17"/>
      <c r="N1367" s="19"/>
      <c r="O1367" s="28" t="n">
        <f aca="false">L1367+(0.05*M1367)+(N1367/240)</f>
        <v>25</v>
      </c>
      <c r="P1367" s="29" t="n">
        <v>3750</v>
      </c>
      <c r="Q1367" s="29"/>
      <c r="R1367" s="29"/>
      <c r="S1367" s="22" t="n">
        <f aca="false">P1367+(Q1367*0.05)+(R1367/240)</f>
        <v>3750</v>
      </c>
      <c r="T1367" s="22" t="n">
        <f aca="false">J1367*O1367</f>
        <v>3750</v>
      </c>
      <c r="U1367" s="22" t="n">
        <f aca="false">S1367-T1367</f>
        <v>0</v>
      </c>
      <c r="V1367" s="23"/>
    </row>
    <row r="1368" customFormat="false" ht="13.8" hidden="false" customHeight="false" outlineLevel="0" collapsed="false">
      <c r="A1368" s="13" t="n">
        <v>1367</v>
      </c>
      <c r="B1368" s="12" t="s">
        <v>22</v>
      </c>
      <c r="C1368" s="26" t="str">
        <f aca="false">$C$1176</f>
        <v>BNF N. Acq. 20541</v>
      </c>
      <c r="D1368" s="12" t="n">
        <v>12</v>
      </c>
      <c r="E1368" s="14" t="n">
        <v>1749</v>
      </c>
      <c r="F1368" s="14" t="s">
        <v>24</v>
      </c>
      <c r="G1368" s="15" t="s">
        <v>755</v>
      </c>
      <c r="H1368" s="15" t="s">
        <v>677</v>
      </c>
      <c r="I1368" s="16" t="s">
        <v>682</v>
      </c>
      <c r="J1368" s="17" t="n">
        <v>5984.5</v>
      </c>
      <c r="K1368" s="27" t="s">
        <v>148</v>
      </c>
      <c r="L1368" s="17" t="n">
        <v>50</v>
      </c>
      <c r="M1368" s="17"/>
      <c r="N1368" s="19"/>
      <c r="O1368" s="28" t="n">
        <f aca="false">L1368+(0.05*M1368)+(N1368/240)</f>
        <v>50</v>
      </c>
      <c r="P1368" s="29" t="n">
        <v>299225</v>
      </c>
      <c r="Q1368" s="29"/>
      <c r="R1368" s="29"/>
      <c r="S1368" s="22" t="n">
        <f aca="false">P1368+(Q1368*0.05)+(R1368/240)</f>
        <v>299225</v>
      </c>
      <c r="T1368" s="22" t="n">
        <f aca="false">J1368*O1368</f>
        <v>299225</v>
      </c>
      <c r="U1368" s="22" t="n">
        <f aca="false">S1368-T1368</f>
        <v>0</v>
      </c>
      <c r="V1368" s="23"/>
    </row>
    <row r="1369" customFormat="false" ht="13.8" hidden="false" customHeight="false" outlineLevel="0" collapsed="false">
      <c r="A1369" s="13" t="n">
        <v>1368</v>
      </c>
      <c r="B1369" s="12" t="s">
        <v>22</v>
      </c>
      <c r="C1369" s="26" t="str">
        <f aca="false">$C$1176</f>
        <v>BNF N. Acq. 20541</v>
      </c>
      <c r="D1369" s="12" t="n">
        <v>12</v>
      </c>
      <c r="E1369" s="14" t="n">
        <v>1749</v>
      </c>
      <c r="F1369" s="14" t="s">
        <v>24</v>
      </c>
      <c r="G1369" s="15" t="s">
        <v>756</v>
      </c>
      <c r="H1369" s="15" t="s">
        <v>677</v>
      </c>
      <c r="I1369" s="16" t="s">
        <v>186</v>
      </c>
      <c r="J1369" s="17" t="n">
        <v>1867</v>
      </c>
      <c r="K1369" s="27" t="s">
        <v>35</v>
      </c>
      <c r="L1369" s="17"/>
      <c r="M1369" s="17" t="n">
        <v>25</v>
      </c>
      <c r="N1369" s="19"/>
      <c r="O1369" s="28" t="n">
        <f aca="false">L1369+(0.05*M1369)+(N1369/240)</f>
        <v>1.25</v>
      </c>
      <c r="P1369" s="29" t="n">
        <v>2333</v>
      </c>
      <c r="Q1369" s="29" t="n">
        <v>15</v>
      </c>
      <c r="R1369" s="29"/>
      <c r="S1369" s="22" t="n">
        <f aca="false">P1369+(Q1369*0.05)+(R1369/240)</f>
        <v>2333.75</v>
      </c>
      <c r="T1369" s="22" t="n">
        <f aca="false">J1369*O1369</f>
        <v>2333.75</v>
      </c>
      <c r="U1369" s="22" t="n">
        <f aca="false">S1369-T1369</f>
        <v>0</v>
      </c>
      <c r="V1369" s="23"/>
    </row>
    <row r="1370" customFormat="false" ht="13.8" hidden="false" customHeight="false" outlineLevel="0" collapsed="false">
      <c r="A1370" s="13" t="n">
        <v>1369</v>
      </c>
      <c r="B1370" s="12" t="s">
        <v>22</v>
      </c>
      <c r="C1370" s="26" t="str">
        <f aca="false">$C$1176</f>
        <v>BNF N. Acq. 20541</v>
      </c>
      <c r="D1370" s="12" t="n">
        <v>12</v>
      </c>
      <c r="E1370" s="14" t="n">
        <v>1749</v>
      </c>
      <c r="F1370" s="14" t="s">
        <v>24</v>
      </c>
      <c r="G1370" s="15" t="s">
        <v>757</v>
      </c>
      <c r="H1370" s="15" t="s">
        <v>677</v>
      </c>
      <c r="I1370" s="16" t="s">
        <v>68</v>
      </c>
      <c r="J1370" s="17" t="n">
        <v>2756</v>
      </c>
      <c r="K1370" s="27" t="s">
        <v>28</v>
      </c>
      <c r="L1370" s="17"/>
      <c r="M1370" s="17" t="n">
        <v>10</v>
      </c>
      <c r="N1370" s="19"/>
      <c r="O1370" s="28" t="n">
        <f aca="false">L1370+(0.05*M1370)+(N1370/240)</f>
        <v>0.5</v>
      </c>
      <c r="P1370" s="29" t="n">
        <v>1378</v>
      </c>
      <c r="Q1370" s="29"/>
      <c r="R1370" s="29"/>
      <c r="S1370" s="22" t="n">
        <f aca="false">P1370+(Q1370*0.05)+(R1370/240)</f>
        <v>1378</v>
      </c>
      <c r="T1370" s="22" t="n">
        <f aca="false">J1370*O1370</f>
        <v>1378</v>
      </c>
      <c r="U1370" s="22" t="n">
        <f aca="false">S1370-T1370</f>
        <v>0</v>
      </c>
      <c r="V1370" s="23"/>
    </row>
    <row r="1371" customFormat="false" ht="13.8" hidden="false" customHeight="false" outlineLevel="0" collapsed="false">
      <c r="A1371" s="13" t="n">
        <v>1370</v>
      </c>
      <c r="B1371" s="12" t="s">
        <v>22</v>
      </c>
      <c r="C1371" s="26" t="str">
        <f aca="false">$C$1176</f>
        <v>BNF N. Acq. 20541</v>
      </c>
      <c r="D1371" s="12" t="n">
        <v>12</v>
      </c>
      <c r="E1371" s="14" t="n">
        <v>1749</v>
      </c>
      <c r="F1371" s="14" t="s">
        <v>24</v>
      </c>
      <c r="G1371" s="15" t="s">
        <v>757</v>
      </c>
      <c r="H1371" s="15" t="s">
        <v>677</v>
      </c>
      <c r="I1371" s="16" t="s">
        <v>186</v>
      </c>
      <c r="J1371" s="17" t="n">
        <v>4656</v>
      </c>
      <c r="K1371" s="27" t="s">
        <v>28</v>
      </c>
      <c r="L1371" s="17"/>
      <c r="M1371" s="17" t="n">
        <v>15</v>
      </c>
      <c r="N1371" s="19"/>
      <c r="O1371" s="28" t="n">
        <f aca="false">L1371+(0.05*M1371)+(N1371/240)</f>
        <v>0.75</v>
      </c>
      <c r="P1371" s="29" t="n">
        <v>3492</v>
      </c>
      <c r="Q1371" s="29"/>
      <c r="R1371" s="29"/>
      <c r="S1371" s="22" t="n">
        <f aca="false">P1371+(Q1371*0.05)+(R1371/240)</f>
        <v>3492</v>
      </c>
      <c r="T1371" s="22" t="n">
        <f aca="false">J1371*O1371</f>
        <v>3492</v>
      </c>
      <c r="U1371" s="22" t="n">
        <f aca="false">S1371-T1371</f>
        <v>0</v>
      </c>
      <c r="V1371" s="23"/>
    </row>
    <row r="1372" customFormat="false" ht="13.8" hidden="false" customHeight="false" outlineLevel="0" collapsed="false">
      <c r="A1372" s="13" t="n">
        <v>1371</v>
      </c>
      <c r="B1372" s="12" t="s">
        <v>22</v>
      </c>
      <c r="C1372" s="26" t="str">
        <f aca="false">$C$1176</f>
        <v>BNF N. Acq. 20541</v>
      </c>
      <c r="D1372" s="12" t="n">
        <v>12</v>
      </c>
      <c r="E1372" s="14" t="n">
        <v>1749</v>
      </c>
      <c r="F1372" s="14" t="s">
        <v>24</v>
      </c>
      <c r="G1372" s="15" t="s">
        <v>758</v>
      </c>
      <c r="H1372" s="15" t="s">
        <v>677</v>
      </c>
      <c r="I1372" s="16" t="s">
        <v>679</v>
      </c>
      <c r="J1372" s="17" t="n">
        <v>15</v>
      </c>
      <c r="K1372" s="27" t="s">
        <v>35</v>
      </c>
      <c r="L1372" s="17" t="n">
        <v>12</v>
      </c>
      <c r="M1372" s="17"/>
      <c r="N1372" s="19"/>
      <c r="O1372" s="28" t="n">
        <f aca="false">L1372+(0.05*M1372)+(N1372/240)</f>
        <v>12</v>
      </c>
      <c r="P1372" s="29" t="n">
        <v>180</v>
      </c>
      <c r="Q1372" s="29"/>
      <c r="R1372" s="29"/>
      <c r="S1372" s="22" t="n">
        <f aca="false">P1372+(Q1372*0.05)+(R1372/240)</f>
        <v>180</v>
      </c>
      <c r="T1372" s="22" t="n">
        <f aca="false">J1372*O1372</f>
        <v>180</v>
      </c>
      <c r="U1372" s="22" t="n">
        <f aca="false">S1372-T1372</f>
        <v>0</v>
      </c>
      <c r="V1372" s="23"/>
    </row>
    <row r="1373" customFormat="false" ht="13.8" hidden="false" customHeight="false" outlineLevel="0" collapsed="false">
      <c r="A1373" s="13" t="n">
        <v>1372</v>
      </c>
      <c r="B1373" s="12" t="s">
        <v>22</v>
      </c>
      <c r="C1373" s="26" t="str">
        <f aca="false">$C$1176</f>
        <v>BNF N. Acq. 20541</v>
      </c>
      <c r="D1373" s="12" t="n">
        <v>12</v>
      </c>
      <c r="E1373" s="14" t="n">
        <v>1749</v>
      </c>
      <c r="F1373" s="14" t="s">
        <v>24</v>
      </c>
      <c r="G1373" s="15" t="s">
        <v>759</v>
      </c>
      <c r="H1373" s="15" t="s">
        <v>677</v>
      </c>
      <c r="I1373" s="16" t="s">
        <v>382</v>
      </c>
      <c r="J1373" s="17" t="n">
        <v>159</v>
      </c>
      <c r="K1373" s="27" t="s">
        <v>148</v>
      </c>
      <c r="L1373" s="17" t="n">
        <v>50</v>
      </c>
      <c r="M1373" s="17"/>
      <c r="N1373" s="19"/>
      <c r="O1373" s="28" t="n">
        <f aca="false">L1373+(0.05*M1373)+(N1373/240)</f>
        <v>50</v>
      </c>
      <c r="P1373" s="29" t="n">
        <v>7950</v>
      </c>
      <c r="Q1373" s="29"/>
      <c r="R1373" s="29"/>
      <c r="S1373" s="22" t="n">
        <f aca="false">P1373+(Q1373*0.05)+(R1373/240)</f>
        <v>7950</v>
      </c>
      <c r="T1373" s="22" t="n">
        <f aca="false">J1373*O1373</f>
        <v>7950</v>
      </c>
      <c r="U1373" s="22" t="n">
        <f aca="false">S1373-T1373</f>
        <v>0</v>
      </c>
      <c r="V1373" s="23"/>
    </row>
    <row r="1374" customFormat="false" ht="13.8" hidden="false" customHeight="false" outlineLevel="0" collapsed="false">
      <c r="A1374" s="13" t="n">
        <v>1373</v>
      </c>
      <c r="B1374" s="12" t="s">
        <v>22</v>
      </c>
      <c r="C1374" s="26" t="str">
        <f aca="false">$C$1176</f>
        <v>BNF N. Acq. 20541</v>
      </c>
      <c r="D1374" s="12" t="n">
        <v>12</v>
      </c>
      <c r="E1374" s="14" t="n">
        <v>1749</v>
      </c>
      <c r="F1374" s="14" t="s">
        <v>24</v>
      </c>
      <c r="G1374" s="15" t="s">
        <v>759</v>
      </c>
      <c r="H1374" s="15" t="s">
        <v>677</v>
      </c>
      <c r="I1374" s="16" t="s">
        <v>679</v>
      </c>
      <c r="J1374" s="17" t="n">
        <v>37.5</v>
      </c>
      <c r="K1374" s="27" t="s">
        <v>148</v>
      </c>
      <c r="L1374" s="17" t="n">
        <v>40</v>
      </c>
      <c r="M1374" s="17"/>
      <c r="N1374" s="19"/>
      <c r="O1374" s="28" t="n">
        <f aca="false">L1374+(0.05*M1374)+(N1374/240)</f>
        <v>40</v>
      </c>
      <c r="P1374" s="29" t="n">
        <v>1500</v>
      </c>
      <c r="Q1374" s="29"/>
      <c r="R1374" s="29"/>
      <c r="S1374" s="22" t="n">
        <f aca="false">P1374+(Q1374*0.05)+(R1374/240)</f>
        <v>1500</v>
      </c>
      <c r="T1374" s="22" t="n">
        <f aca="false">J1374*O1374</f>
        <v>1500</v>
      </c>
      <c r="U1374" s="22" t="n">
        <f aca="false">S1374-T1374</f>
        <v>0</v>
      </c>
      <c r="V1374" s="23"/>
    </row>
    <row r="1375" customFormat="false" ht="13.8" hidden="false" customHeight="false" outlineLevel="0" collapsed="false">
      <c r="A1375" s="13" t="n">
        <v>1374</v>
      </c>
      <c r="B1375" s="12" t="s">
        <v>22</v>
      </c>
      <c r="C1375" s="26" t="str">
        <f aca="false">$C$1176</f>
        <v>BNF N. Acq. 20541</v>
      </c>
      <c r="D1375" s="12" t="n">
        <v>12</v>
      </c>
      <c r="E1375" s="14" t="n">
        <v>1749</v>
      </c>
      <c r="F1375" s="14" t="s">
        <v>24</v>
      </c>
      <c r="G1375" s="15" t="s">
        <v>759</v>
      </c>
      <c r="H1375" s="15" t="s">
        <v>677</v>
      </c>
      <c r="I1375" s="16" t="s">
        <v>679</v>
      </c>
      <c r="J1375" s="17" t="n">
        <v>1</v>
      </c>
      <c r="K1375" s="27" t="s">
        <v>760</v>
      </c>
      <c r="L1375" s="17" t="n">
        <v>20</v>
      </c>
      <c r="M1375" s="17"/>
      <c r="N1375" s="19"/>
      <c r="O1375" s="28" t="n">
        <f aca="false">L1375+(0.05*M1375)+(N1375/240)</f>
        <v>20</v>
      </c>
      <c r="P1375" s="29" t="n">
        <v>20</v>
      </c>
      <c r="Q1375" s="29"/>
      <c r="R1375" s="29"/>
      <c r="S1375" s="22" t="n">
        <f aca="false">P1375+(Q1375*0.05)+(R1375/240)</f>
        <v>20</v>
      </c>
      <c r="T1375" s="22" t="n">
        <f aca="false">J1375*O1375</f>
        <v>20</v>
      </c>
      <c r="U1375" s="22" t="n">
        <f aca="false">S1375-T1375</f>
        <v>0</v>
      </c>
      <c r="V1375" s="23"/>
    </row>
    <row r="1376" customFormat="false" ht="13.8" hidden="false" customHeight="false" outlineLevel="0" collapsed="false">
      <c r="A1376" s="13" t="n">
        <v>1375</v>
      </c>
      <c r="B1376" s="12" t="s">
        <v>22</v>
      </c>
      <c r="C1376" s="26" t="str">
        <f aca="false">$C$1176</f>
        <v>BNF N. Acq. 20541</v>
      </c>
      <c r="D1376" s="12" t="n">
        <v>12</v>
      </c>
      <c r="E1376" s="14" t="n">
        <v>1749</v>
      </c>
      <c r="F1376" s="14" t="s">
        <v>24</v>
      </c>
      <c r="G1376" s="15" t="s">
        <v>759</v>
      </c>
      <c r="H1376" s="15" t="s">
        <v>677</v>
      </c>
      <c r="I1376" s="16" t="s">
        <v>186</v>
      </c>
      <c r="J1376" s="17" t="n">
        <v>11</v>
      </c>
      <c r="K1376" s="27" t="s">
        <v>148</v>
      </c>
      <c r="L1376" s="17" t="n">
        <v>70</v>
      </c>
      <c r="M1376" s="17"/>
      <c r="N1376" s="19"/>
      <c r="O1376" s="28" t="n">
        <f aca="false">L1376+(0.05*M1376)+(N1376/240)</f>
        <v>70</v>
      </c>
      <c r="P1376" s="29" t="n">
        <v>770</v>
      </c>
      <c r="Q1376" s="29"/>
      <c r="R1376" s="29"/>
      <c r="S1376" s="22" t="n">
        <f aca="false">P1376+(Q1376*0.05)+(R1376/240)</f>
        <v>770</v>
      </c>
      <c r="T1376" s="22" t="n">
        <f aca="false">J1376*O1376</f>
        <v>770</v>
      </c>
      <c r="U1376" s="22" t="n">
        <f aca="false">S1376-T1376</f>
        <v>0</v>
      </c>
      <c r="V1376" s="23"/>
    </row>
    <row r="1377" customFormat="false" ht="13.8" hidden="false" customHeight="false" outlineLevel="0" collapsed="false">
      <c r="A1377" s="13" t="n">
        <v>1376</v>
      </c>
      <c r="B1377" s="12" t="s">
        <v>22</v>
      </c>
      <c r="C1377" s="26" t="str">
        <f aca="false">$C$1176</f>
        <v>BNF N. Acq. 20541</v>
      </c>
      <c r="D1377" s="12" t="n">
        <v>12</v>
      </c>
      <c r="E1377" s="14" t="n">
        <v>1749</v>
      </c>
      <c r="F1377" s="14" t="s">
        <v>40</v>
      </c>
      <c r="G1377" s="15" t="s">
        <v>543</v>
      </c>
      <c r="H1377" s="15" t="s">
        <v>677</v>
      </c>
      <c r="I1377" s="16" t="s">
        <v>685</v>
      </c>
      <c r="J1377" s="17" t="n">
        <v>50</v>
      </c>
      <c r="K1377" s="27" t="s">
        <v>28</v>
      </c>
      <c r="L1377" s="17"/>
      <c r="M1377" s="17" t="n">
        <v>2</v>
      </c>
      <c r="N1377" s="19" t="n">
        <v>6</v>
      </c>
      <c r="O1377" s="28" t="n">
        <f aca="false">L1377+(0.05*M1377)+(N1377/240)</f>
        <v>0.125</v>
      </c>
      <c r="P1377" s="29" t="n">
        <v>6</v>
      </c>
      <c r="Q1377" s="29" t="n">
        <v>5</v>
      </c>
      <c r="R1377" s="29"/>
      <c r="S1377" s="22" t="n">
        <f aca="false">P1377+(Q1377*0.05)+(R1377/240)</f>
        <v>6.25</v>
      </c>
      <c r="T1377" s="22" t="n">
        <f aca="false">J1377*O1377</f>
        <v>6.25</v>
      </c>
      <c r="U1377" s="22" t="n">
        <f aca="false">S1377-T1377</f>
        <v>0</v>
      </c>
      <c r="V1377" s="23"/>
    </row>
    <row r="1378" customFormat="false" ht="13.8" hidden="false" customHeight="false" outlineLevel="0" collapsed="false">
      <c r="A1378" s="13" t="n">
        <v>1377</v>
      </c>
      <c r="B1378" s="12" t="s">
        <v>22</v>
      </c>
      <c r="C1378" s="26" t="str">
        <f aca="false">$C$1176</f>
        <v>BNF N. Acq. 20541</v>
      </c>
      <c r="D1378" s="12" t="n">
        <v>12</v>
      </c>
      <c r="E1378" s="14" t="n">
        <v>1749</v>
      </c>
      <c r="F1378" s="14" t="s">
        <v>40</v>
      </c>
      <c r="G1378" s="15" t="s">
        <v>761</v>
      </c>
      <c r="H1378" s="15" t="s">
        <v>677</v>
      </c>
      <c r="I1378" s="16" t="s">
        <v>382</v>
      </c>
      <c r="J1378" s="17" t="n">
        <v>1013</v>
      </c>
      <c r="K1378" s="27" t="s">
        <v>28</v>
      </c>
      <c r="L1378" s="17"/>
      <c r="M1378" s="17" t="n">
        <v>13</v>
      </c>
      <c r="N1378" s="19"/>
      <c r="O1378" s="28" t="n">
        <f aca="false">L1378+(0.05*M1378)+(N1378/240)</f>
        <v>0.65</v>
      </c>
      <c r="P1378" s="29" t="n">
        <v>658</v>
      </c>
      <c r="Q1378" s="29" t="n">
        <v>9</v>
      </c>
      <c r="R1378" s="29"/>
      <c r="S1378" s="22" t="n">
        <f aca="false">P1378+(Q1378*0.05)+(R1378/240)</f>
        <v>658.45</v>
      </c>
      <c r="T1378" s="22" t="n">
        <f aca="false">J1378*O1378</f>
        <v>658.45</v>
      </c>
      <c r="U1378" s="22" t="n">
        <f aca="false">S1378-T1378</f>
        <v>0</v>
      </c>
      <c r="V1378" s="23"/>
    </row>
    <row r="1379" customFormat="false" ht="13.8" hidden="false" customHeight="false" outlineLevel="0" collapsed="false">
      <c r="A1379" s="13" t="n">
        <v>1378</v>
      </c>
      <c r="B1379" s="12" t="s">
        <v>22</v>
      </c>
      <c r="C1379" s="26" t="str">
        <f aca="false">$C$1176</f>
        <v>BNF N. Acq. 20541</v>
      </c>
      <c r="D1379" s="12" t="n">
        <v>12</v>
      </c>
      <c r="E1379" s="14" t="n">
        <v>1749</v>
      </c>
      <c r="F1379" s="14" t="s">
        <v>40</v>
      </c>
      <c r="G1379" s="15" t="s">
        <v>762</v>
      </c>
      <c r="H1379" s="15" t="s">
        <v>677</v>
      </c>
      <c r="I1379" s="16" t="s">
        <v>186</v>
      </c>
      <c r="J1379" s="17" t="n">
        <v>16</v>
      </c>
      <c r="K1379" s="27" t="s">
        <v>28</v>
      </c>
      <c r="L1379" s="17" t="n">
        <v>12</v>
      </c>
      <c r="M1379" s="17"/>
      <c r="N1379" s="19"/>
      <c r="O1379" s="28" t="n">
        <f aca="false">L1379+(0.05*M1379)+(N1379/240)</f>
        <v>12</v>
      </c>
      <c r="P1379" s="29" t="n">
        <v>192</v>
      </c>
      <c r="Q1379" s="29"/>
      <c r="R1379" s="29"/>
      <c r="S1379" s="22" t="n">
        <f aca="false">P1379+(Q1379*0.05)+(R1379/240)</f>
        <v>192</v>
      </c>
      <c r="T1379" s="22" t="n">
        <f aca="false">J1379*O1379</f>
        <v>192</v>
      </c>
      <c r="U1379" s="22" t="n">
        <f aca="false">S1379-T1379</f>
        <v>0</v>
      </c>
      <c r="V1379" s="23"/>
    </row>
    <row r="1380" customFormat="false" ht="13.8" hidden="false" customHeight="false" outlineLevel="0" collapsed="false">
      <c r="A1380" s="13" t="n">
        <v>1379</v>
      </c>
      <c r="B1380" s="12" t="s">
        <v>22</v>
      </c>
      <c r="C1380" s="26" t="str">
        <f aca="false">$C$1176</f>
        <v>BNF N. Acq. 20541</v>
      </c>
      <c r="D1380" s="12" t="n">
        <v>12</v>
      </c>
      <c r="E1380" s="14" t="n">
        <v>1749</v>
      </c>
      <c r="F1380" s="14" t="s">
        <v>40</v>
      </c>
      <c r="G1380" s="15" t="s">
        <v>553</v>
      </c>
      <c r="H1380" s="15" t="s">
        <v>677</v>
      </c>
      <c r="I1380" s="16" t="s">
        <v>186</v>
      </c>
      <c r="J1380" s="17" t="n">
        <v>104</v>
      </c>
      <c r="K1380" s="27" t="s">
        <v>28</v>
      </c>
      <c r="L1380" s="17" t="n">
        <v>60</v>
      </c>
      <c r="M1380" s="17"/>
      <c r="N1380" s="19"/>
      <c r="O1380" s="28" t="n">
        <f aca="false">L1380+(0.05*M1380)+(N1380/240)</f>
        <v>60</v>
      </c>
      <c r="P1380" s="29" t="n">
        <v>6240</v>
      </c>
      <c r="Q1380" s="29"/>
      <c r="R1380" s="29"/>
      <c r="S1380" s="22" t="n">
        <f aca="false">P1380+(Q1380*0.05)+(R1380/240)</f>
        <v>6240</v>
      </c>
      <c r="T1380" s="22" t="n">
        <f aca="false">J1380*O1380</f>
        <v>6240</v>
      </c>
      <c r="U1380" s="22" t="n">
        <f aca="false">S1380-T1380</f>
        <v>0</v>
      </c>
      <c r="V1380" s="23"/>
    </row>
    <row r="1381" customFormat="false" ht="13.8" hidden="false" customHeight="false" outlineLevel="0" collapsed="false">
      <c r="A1381" s="13" t="n">
        <v>1380</v>
      </c>
      <c r="B1381" s="12" t="s">
        <v>22</v>
      </c>
      <c r="C1381" s="26" t="str">
        <f aca="false">$C$1176</f>
        <v>BNF N. Acq. 20541</v>
      </c>
      <c r="D1381" s="12" t="n">
        <v>13</v>
      </c>
      <c r="E1381" s="14" t="n">
        <v>1749</v>
      </c>
      <c r="F1381" s="14" t="s">
        <v>24</v>
      </c>
      <c r="G1381" s="15" t="s">
        <v>561</v>
      </c>
      <c r="H1381" s="15" t="s">
        <v>677</v>
      </c>
      <c r="I1381" s="16" t="s">
        <v>186</v>
      </c>
      <c r="J1381" s="17" t="n">
        <v>55992</v>
      </c>
      <c r="K1381" s="27" t="s">
        <v>28</v>
      </c>
      <c r="L1381" s="17"/>
      <c r="M1381" s="17" t="n">
        <v>10</v>
      </c>
      <c r="N1381" s="19"/>
      <c r="O1381" s="28" t="n">
        <f aca="false">L1381+(0.05*M1381)+(N1381/240)</f>
        <v>0.5</v>
      </c>
      <c r="P1381" s="29" t="n">
        <v>27996</v>
      </c>
      <c r="Q1381" s="29"/>
      <c r="R1381" s="29"/>
      <c r="S1381" s="22" t="n">
        <f aca="false">P1381+(Q1381*0.05)+(R1381/240)</f>
        <v>27996</v>
      </c>
      <c r="T1381" s="22" t="n">
        <f aca="false">J1381*O1381</f>
        <v>27996</v>
      </c>
      <c r="U1381" s="22" t="n">
        <f aca="false">S1381-T1381</f>
        <v>0</v>
      </c>
      <c r="V1381" s="23"/>
    </row>
    <row r="1382" customFormat="false" ht="13.8" hidden="false" customHeight="false" outlineLevel="0" collapsed="false">
      <c r="A1382" s="13" t="n">
        <v>1381</v>
      </c>
      <c r="B1382" s="12" t="s">
        <v>22</v>
      </c>
      <c r="C1382" s="26" t="str">
        <f aca="false">$C$1176</f>
        <v>BNF N. Acq. 20541</v>
      </c>
      <c r="D1382" s="12" t="n">
        <v>13</v>
      </c>
      <c r="E1382" s="14" t="n">
        <v>1749</v>
      </c>
      <c r="F1382" s="14" t="s">
        <v>24</v>
      </c>
      <c r="G1382" s="15" t="s">
        <v>763</v>
      </c>
      <c r="H1382" s="15" t="s">
        <v>677</v>
      </c>
      <c r="I1382" s="16" t="s">
        <v>186</v>
      </c>
      <c r="J1382" s="17" t="n">
        <v>20</v>
      </c>
      <c r="K1382" s="27" t="s">
        <v>35</v>
      </c>
      <c r="L1382" s="17"/>
      <c r="M1382" s="17" t="n">
        <v>50</v>
      </c>
      <c r="N1382" s="19"/>
      <c r="O1382" s="28" t="n">
        <f aca="false">L1382+(0.05*M1382)+(N1382/240)</f>
        <v>2.5</v>
      </c>
      <c r="P1382" s="29" t="n">
        <v>50</v>
      </c>
      <c r="Q1382" s="29"/>
      <c r="R1382" s="29"/>
      <c r="S1382" s="22" t="n">
        <f aca="false">P1382+(Q1382*0.05)+(R1382/240)</f>
        <v>50</v>
      </c>
      <c r="T1382" s="22" t="n">
        <f aca="false">J1382*O1382</f>
        <v>50</v>
      </c>
      <c r="U1382" s="22" t="n">
        <f aca="false">S1382-T1382</f>
        <v>0</v>
      </c>
      <c r="V1382" s="23"/>
    </row>
    <row r="1383" customFormat="false" ht="13.8" hidden="false" customHeight="false" outlineLevel="0" collapsed="false">
      <c r="A1383" s="13" t="n">
        <v>1382</v>
      </c>
      <c r="B1383" s="12" t="s">
        <v>22</v>
      </c>
      <c r="C1383" s="26" t="str">
        <f aca="false">$C$1176</f>
        <v>BNF N. Acq. 20541</v>
      </c>
      <c r="D1383" s="12" t="n">
        <v>13</v>
      </c>
      <c r="E1383" s="14" t="n">
        <v>1749</v>
      </c>
      <c r="F1383" s="14" t="s">
        <v>24</v>
      </c>
      <c r="G1383" s="15" t="s">
        <v>579</v>
      </c>
      <c r="H1383" s="15" t="s">
        <v>677</v>
      </c>
      <c r="I1383" s="16" t="s">
        <v>382</v>
      </c>
      <c r="J1383" s="17" t="n">
        <v>1000</v>
      </c>
      <c r="K1383" s="27" t="s">
        <v>28</v>
      </c>
      <c r="L1383" s="17"/>
      <c r="M1383" s="17" t="n">
        <v>2</v>
      </c>
      <c r="N1383" s="19"/>
      <c r="O1383" s="28" t="n">
        <f aca="false">L1383+(0.05*M1383)+(N1383/240)</f>
        <v>0.1</v>
      </c>
      <c r="P1383" s="29" t="n">
        <v>100</v>
      </c>
      <c r="Q1383" s="29"/>
      <c r="R1383" s="29"/>
      <c r="S1383" s="22" t="n">
        <f aca="false">P1383+(Q1383*0.05)+(R1383/240)</f>
        <v>100</v>
      </c>
      <c r="T1383" s="22" t="n">
        <f aca="false">J1383*O1383</f>
        <v>100</v>
      </c>
      <c r="U1383" s="22" t="n">
        <f aca="false">S1383-T1383</f>
        <v>0</v>
      </c>
      <c r="V1383" s="23"/>
    </row>
    <row r="1384" customFormat="false" ht="13.8" hidden="false" customHeight="false" outlineLevel="0" collapsed="false">
      <c r="A1384" s="13" t="n">
        <v>1383</v>
      </c>
      <c r="B1384" s="12" t="s">
        <v>22</v>
      </c>
      <c r="C1384" s="26" t="str">
        <f aca="false">$C$1176</f>
        <v>BNF N. Acq. 20541</v>
      </c>
      <c r="D1384" s="12" t="n">
        <v>13</v>
      </c>
      <c r="E1384" s="14" t="n">
        <v>1749</v>
      </c>
      <c r="F1384" s="14" t="s">
        <v>24</v>
      </c>
      <c r="G1384" s="15" t="s">
        <v>579</v>
      </c>
      <c r="H1384" s="15" t="s">
        <v>677</v>
      </c>
      <c r="I1384" s="16" t="s">
        <v>679</v>
      </c>
      <c r="J1384" s="17" t="n">
        <v>2692</v>
      </c>
      <c r="K1384" s="27" t="s">
        <v>28</v>
      </c>
      <c r="L1384" s="17"/>
      <c r="M1384" s="17" t="n">
        <v>4</v>
      </c>
      <c r="N1384" s="19"/>
      <c r="O1384" s="28" t="n">
        <f aca="false">L1384+(0.05*M1384)+(N1384/240)</f>
        <v>0.2</v>
      </c>
      <c r="P1384" s="29" t="n">
        <v>538</v>
      </c>
      <c r="Q1384" s="29" t="n">
        <v>8</v>
      </c>
      <c r="R1384" s="29"/>
      <c r="S1384" s="22" t="n">
        <f aca="false">P1384+(Q1384*0.05)+(R1384/240)</f>
        <v>538.4</v>
      </c>
      <c r="T1384" s="22" t="n">
        <f aca="false">J1384*O1384</f>
        <v>538.4</v>
      </c>
      <c r="U1384" s="22" t="n">
        <f aca="false">S1384-T1384</f>
        <v>0</v>
      </c>
      <c r="V1384" s="23"/>
    </row>
    <row r="1385" customFormat="false" ht="13.8" hidden="false" customHeight="false" outlineLevel="0" collapsed="false">
      <c r="A1385" s="13" t="n">
        <v>1384</v>
      </c>
      <c r="B1385" s="12" t="s">
        <v>22</v>
      </c>
      <c r="C1385" s="26" t="str">
        <f aca="false">$C$1176</f>
        <v>BNF N. Acq. 20541</v>
      </c>
      <c r="D1385" s="12" t="n">
        <v>13</v>
      </c>
      <c r="E1385" s="14" t="n">
        <v>1749</v>
      </c>
      <c r="F1385" s="14" t="s">
        <v>24</v>
      </c>
      <c r="G1385" s="15" t="s">
        <v>579</v>
      </c>
      <c r="H1385" s="15" t="s">
        <v>677</v>
      </c>
      <c r="I1385" s="16" t="s">
        <v>186</v>
      </c>
      <c r="J1385" s="17" t="n">
        <v>8000</v>
      </c>
      <c r="K1385" s="27" t="s">
        <v>28</v>
      </c>
      <c r="L1385" s="17"/>
      <c r="M1385" s="17" t="n">
        <v>6</v>
      </c>
      <c r="N1385" s="19"/>
      <c r="O1385" s="28" t="n">
        <f aca="false">L1385+(0.05*M1385)+(N1385/240)</f>
        <v>0.3</v>
      </c>
      <c r="P1385" s="29" t="n">
        <v>2400</v>
      </c>
      <c r="Q1385" s="29"/>
      <c r="R1385" s="29"/>
      <c r="S1385" s="22" t="n">
        <f aca="false">P1385+(Q1385*0.05)+(R1385/240)</f>
        <v>2400</v>
      </c>
      <c r="T1385" s="22" t="n">
        <f aca="false">J1385*O1385</f>
        <v>2400</v>
      </c>
      <c r="U1385" s="22" t="n">
        <f aca="false">S1385-T1385</f>
        <v>0</v>
      </c>
      <c r="V1385" s="23"/>
    </row>
    <row r="1386" customFormat="false" ht="13.8" hidden="false" customHeight="false" outlineLevel="0" collapsed="false">
      <c r="A1386" s="13" t="n">
        <v>1385</v>
      </c>
      <c r="B1386" s="12" t="s">
        <v>22</v>
      </c>
      <c r="C1386" s="26" t="str">
        <f aca="false">$C$1176</f>
        <v>BNF N. Acq. 20541</v>
      </c>
      <c r="D1386" s="12" t="n">
        <v>13</v>
      </c>
      <c r="E1386" s="14" t="n">
        <v>1749</v>
      </c>
      <c r="F1386" s="14" t="s">
        <v>24</v>
      </c>
      <c r="G1386" s="15" t="s">
        <v>584</v>
      </c>
      <c r="H1386" s="15" t="s">
        <v>677</v>
      </c>
      <c r="I1386" s="16" t="s">
        <v>382</v>
      </c>
      <c r="J1386" s="17" t="n">
        <v>2</v>
      </c>
      <c r="K1386" s="27" t="s">
        <v>375</v>
      </c>
      <c r="L1386" s="17" t="n">
        <v>40</v>
      </c>
      <c r="M1386" s="17"/>
      <c r="N1386" s="19"/>
      <c r="O1386" s="28" t="n">
        <f aca="false">L1386+(0.05*M1386)+(N1386/240)</f>
        <v>40</v>
      </c>
      <c r="P1386" s="29" t="n">
        <v>80</v>
      </c>
      <c r="Q1386" s="29"/>
      <c r="R1386" s="29"/>
      <c r="S1386" s="22" t="n">
        <f aca="false">P1386+(Q1386*0.05)+(R1386/240)</f>
        <v>80</v>
      </c>
      <c r="T1386" s="22" t="n">
        <f aca="false">J1386*O1386</f>
        <v>80</v>
      </c>
      <c r="U1386" s="22" t="n">
        <f aca="false">S1386-T1386</f>
        <v>0</v>
      </c>
      <c r="V1386" s="23"/>
    </row>
    <row r="1387" customFormat="false" ht="13.8" hidden="false" customHeight="false" outlineLevel="0" collapsed="false">
      <c r="A1387" s="13" t="n">
        <v>1386</v>
      </c>
      <c r="B1387" s="12" t="s">
        <v>22</v>
      </c>
      <c r="C1387" s="26" t="str">
        <f aca="false">$C$1176</f>
        <v>BNF N. Acq. 20541</v>
      </c>
      <c r="D1387" s="12" t="n">
        <v>13</v>
      </c>
      <c r="E1387" s="14" t="n">
        <v>1749</v>
      </c>
      <c r="F1387" s="14" t="s">
        <v>24</v>
      </c>
      <c r="G1387" s="15" t="s">
        <v>584</v>
      </c>
      <c r="H1387" s="15" t="s">
        <v>677</v>
      </c>
      <c r="I1387" s="16" t="s">
        <v>186</v>
      </c>
      <c r="J1387" s="17" t="n">
        <v>495</v>
      </c>
      <c r="K1387" s="27" t="s">
        <v>28</v>
      </c>
      <c r="L1387" s="17"/>
      <c r="M1387" s="17" t="n">
        <v>9</v>
      </c>
      <c r="N1387" s="19"/>
      <c r="O1387" s="28" t="n">
        <f aca="false">L1387+(0.05*M1387)+(N1387/240)</f>
        <v>0.45</v>
      </c>
      <c r="P1387" s="29" t="n">
        <v>222</v>
      </c>
      <c r="Q1387" s="29" t="n">
        <v>15</v>
      </c>
      <c r="R1387" s="29"/>
      <c r="S1387" s="22" t="n">
        <f aca="false">P1387+(Q1387*0.05)+(R1387/240)</f>
        <v>222.75</v>
      </c>
      <c r="T1387" s="22" t="n">
        <f aca="false">J1387*O1387</f>
        <v>222.75</v>
      </c>
      <c r="U1387" s="22" t="n">
        <f aca="false">S1387-T1387</f>
        <v>0</v>
      </c>
      <c r="V1387" s="23"/>
    </row>
    <row r="1388" customFormat="false" ht="13.8" hidden="false" customHeight="false" outlineLevel="0" collapsed="false">
      <c r="A1388" s="13" t="n">
        <v>1387</v>
      </c>
      <c r="B1388" s="12" t="s">
        <v>22</v>
      </c>
      <c r="C1388" s="26" t="str">
        <f aca="false">$C$1176</f>
        <v>BNF N. Acq. 20541</v>
      </c>
      <c r="D1388" s="12" t="n">
        <v>13</v>
      </c>
      <c r="E1388" s="14" t="n">
        <v>1749</v>
      </c>
      <c r="F1388" s="14" t="s">
        <v>40</v>
      </c>
      <c r="G1388" s="15" t="s">
        <v>561</v>
      </c>
      <c r="H1388" s="15" t="s">
        <v>677</v>
      </c>
      <c r="I1388" s="16" t="s">
        <v>186</v>
      </c>
      <c r="J1388" s="17" t="n">
        <v>100</v>
      </c>
      <c r="K1388" s="27" t="s">
        <v>28</v>
      </c>
      <c r="L1388" s="17"/>
      <c r="M1388" s="17" t="n">
        <v>10</v>
      </c>
      <c r="N1388" s="19"/>
      <c r="O1388" s="28" t="n">
        <f aca="false">L1388+(0.05*M1388)+(N1388/240)</f>
        <v>0.5</v>
      </c>
      <c r="P1388" s="29" t="n">
        <v>50</v>
      </c>
      <c r="Q1388" s="29"/>
      <c r="R1388" s="29"/>
      <c r="S1388" s="22" t="n">
        <f aca="false">P1388+(Q1388*0.05)+(R1388/240)</f>
        <v>50</v>
      </c>
      <c r="T1388" s="22" t="n">
        <f aca="false">J1388*O1388</f>
        <v>50</v>
      </c>
      <c r="U1388" s="22" t="n">
        <f aca="false">S1388-T1388</f>
        <v>0</v>
      </c>
      <c r="V1388" s="23"/>
    </row>
    <row r="1389" customFormat="false" ht="13.8" hidden="false" customHeight="false" outlineLevel="0" collapsed="false">
      <c r="A1389" s="13" t="n">
        <v>1388</v>
      </c>
      <c r="B1389" s="12" t="s">
        <v>22</v>
      </c>
      <c r="C1389" s="26" t="str">
        <f aca="false">$C$1176</f>
        <v>BNF N. Acq. 20541</v>
      </c>
      <c r="D1389" s="12" t="n">
        <v>13</v>
      </c>
      <c r="E1389" s="14" t="n">
        <v>1749</v>
      </c>
      <c r="F1389" s="14" t="s">
        <v>40</v>
      </c>
      <c r="G1389" s="15" t="s">
        <v>764</v>
      </c>
      <c r="H1389" s="15" t="s">
        <v>677</v>
      </c>
      <c r="I1389" s="16" t="s">
        <v>382</v>
      </c>
      <c r="J1389" s="17" t="n">
        <v>4350</v>
      </c>
      <c r="K1389" s="27" t="s">
        <v>44</v>
      </c>
      <c r="L1389" s="17" t="n">
        <v>9</v>
      </c>
      <c r="M1389" s="17"/>
      <c r="N1389" s="19"/>
      <c r="O1389" s="28" t="n">
        <f aca="false">L1389+(0.05*M1389)+(N1389/240)</f>
        <v>9</v>
      </c>
      <c r="P1389" s="29" t="n">
        <v>39150</v>
      </c>
      <c r="Q1389" s="29"/>
      <c r="R1389" s="29"/>
      <c r="S1389" s="22" t="n">
        <f aca="false">P1389+(Q1389*0.05)+(R1389/240)</f>
        <v>39150</v>
      </c>
      <c r="T1389" s="22" t="n">
        <f aca="false">J1389*O1389</f>
        <v>39150</v>
      </c>
      <c r="U1389" s="22" t="n">
        <f aca="false">S1389-T1389</f>
        <v>0</v>
      </c>
      <c r="V1389" s="23"/>
    </row>
    <row r="1390" customFormat="false" ht="14.2" hidden="false" customHeight="false" outlineLevel="0" collapsed="false">
      <c r="A1390" s="13" t="n">
        <v>1389</v>
      </c>
      <c r="B1390" s="12" t="s">
        <v>22</v>
      </c>
      <c r="C1390" s="26" t="str">
        <f aca="false">$C$1176</f>
        <v>BNF N. Acq. 20541</v>
      </c>
      <c r="D1390" s="12" t="n">
        <v>13</v>
      </c>
      <c r="E1390" s="14" t="n">
        <v>1749</v>
      </c>
      <c r="F1390" s="14" t="s">
        <v>40</v>
      </c>
      <c r="G1390" s="15" t="s">
        <v>764</v>
      </c>
      <c r="H1390" s="15" t="s">
        <v>677</v>
      </c>
      <c r="I1390" s="16" t="s">
        <v>679</v>
      </c>
      <c r="J1390" s="17" t="n">
        <v>92</v>
      </c>
      <c r="K1390" s="27" t="s">
        <v>44</v>
      </c>
      <c r="L1390" s="17" t="n">
        <v>30</v>
      </c>
      <c r="M1390" s="17"/>
      <c r="N1390" s="19"/>
      <c r="O1390" s="28" t="n">
        <f aca="false">L1390+(0.05*M1390)+(N1390/240)</f>
        <v>30</v>
      </c>
      <c r="P1390" s="29" t="n">
        <v>2660</v>
      </c>
      <c r="Q1390" s="29"/>
      <c r="R1390" s="29"/>
      <c r="S1390" s="22" t="n">
        <f aca="false">P1390+(Q1390*0.05)+(R1390/240)</f>
        <v>2660</v>
      </c>
      <c r="T1390" s="22" t="n">
        <f aca="false">J1390*O1390</f>
        <v>2760</v>
      </c>
      <c r="U1390" s="22" t="n">
        <f aca="false">S1390-T1390</f>
        <v>-100</v>
      </c>
      <c r="V1390" s="23" t="s">
        <v>754</v>
      </c>
    </row>
    <row r="1391" customFormat="false" ht="13.8" hidden="false" customHeight="false" outlineLevel="0" collapsed="false">
      <c r="A1391" s="13" t="n">
        <v>1390</v>
      </c>
      <c r="B1391" s="12" t="s">
        <v>22</v>
      </c>
      <c r="C1391" s="26" t="str">
        <f aca="false">$C$1176</f>
        <v>BNF N. Acq. 20541</v>
      </c>
      <c r="D1391" s="12" t="n">
        <v>13</v>
      </c>
      <c r="E1391" s="14" t="n">
        <v>1749</v>
      </c>
      <c r="F1391" s="14" t="s">
        <v>40</v>
      </c>
      <c r="G1391" s="15" t="s">
        <v>573</v>
      </c>
      <c r="H1391" s="15" t="s">
        <v>677</v>
      </c>
      <c r="I1391" s="16" t="s">
        <v>682</v>
      </c>
      <c r="J1391" s="17" t="n">
        <v>69</v>
      </c>
      <c r="K1391" s="27" t="s">
        <v>248</v>
      </c>
      <c r="L1391" s="17" t="n">
        <v>3</v>
      </c>
      <c r="M1391" s="17" t="n">
        <v>10</v>
      </c>
      <c r="N1391" s="19"/>
      <c r="O1391" s="28" t="n">
        <f aca="false">L1391+(0.05*M1391)+(N1391/240)</f>
        <v>3.5</v>
      </c>
      <c r="P1391" s="29" t="n">
        <v>241</v>
      </c>
      <c r="Q1391" s="29" t="n">
        <v>10</v>
      </c>
      <c r="R1391" s="29"/>
      <c r="S1391" s="22" t="n">
        <f aca="false">P1391+(Q1391*0.05)+(R1391/240)</f>
        <v>241.5</v>
      </c>
      <c r="T1391" s="22" t="n">
        <f aca="false">J1391*O1391</f>
        <v>241.5</v>
      </c>
      <c r="U1391" s="22" t="n">
        <f aca="false">S1391-T1391</f>
        <v>0</v>
      </c>
      <c r="V1391" s="23"/>
    </row>
    <row r="1392" customFormat="false" ht="13.8" hidden="false" customHeight="false" outlineLevel="0" collapsed="false">
      <c r="A1392" s="13" t="n">
        <v>1391</v>
      </c>
      <c r="B1392" s="12" t="s">
        <v>22</v>
      </c>
      <c r="C1392" s="26" t="str">
        <f aca="false">$C$1176</f>
        <v>BNF N. Acq. 20541</v>
      </c>
      <c r="D1392" s="12" t="n">
        <v>13</v>
      </c>
      <c r="E1392" s="14" t="n">
        <v>1749</v>
      </c>
      <c r="F1392" s="14" t="s">
        <v>40</v>
      </c>
      <c r="G1392" s="15" t="s">
        <v>573</v>
      </c>
      <c r="H1392" s="15" t="s">
        <v>677</v>
      </c>
      <c r="I1392" s="16" t="s">
        <v>186</v>
      </c>
      <c r="J1392" s="17" t="n">
        <v>1721</v>
      </c>
      <c r="K1392" s="27" t="s">
        <v>28</v>
      </c>
      <c r="L1392" s="17" t="n">
        <v>4</v>
      </c>
      <c r="M1392" s="17"/>
      <c r="N1392" s="19"/>
      <c r="O1392" s="28" t="n">
        <f aca="false">L1392+(0.05*M1392)+(N1392/240)</f>
        <v>4</v>
      </c>
      <c r="P1392" s="29" t="n">
        <v>6884</v>
      </c>
      <c r="Q1392" s="29"/>
      <c r="R1392" s="29"/>
      <c r="S1392" s="22" t="n">
        <f aca="false">P1392+(Q1392*0.05)+(R1392/240)</f>
        <v>6884</v>
      </c>
      <c r="T1392" s="22" t="n">
        <f aca="false">J1392*O1392</f>
        <v>6884</v>
      </c>
      <c r="U1392" s="22" t="n">
        <f aca="false">S1392-T1392</f>
        <v>0</v>
      </c>
      <c r="V1392" s="23"/>
    </row>
    <row r="1393" customFormat="false" ht="13.8" hidden="false" customHeight="false" outlineLevel="0" collapsed="false">
      <c r="A1393" s="13" t="n">
        <v>1392</v>
      </c>
      <c r="B1393" s="12" t="s">
        <v>22</v>
      </c>
      <c r="C1393" s="26" t="str">
        <f aca="false">$C$1176</f>
        <v>BNF N. Acq. 20541</v>
      </c>
      <c r="D1393" s="12" t="n">
        <v>13</v>
      </c>
      <c r="E1393" s="14" t="n">
        <v>1749</v>
      </c>
      <c r="F1393" s="14" t="s">
        <v>40</v>
      </c>
      <c r="G1393" s="15" t="s">
        <v>765</v>
      </c>
      <c r="H1393" s="15" t="s">
        <v>677</v>
      </c>
      <c r="I1393" s="16" t="s">
        <v>679</v>
      </c>
      <c r="J1393" s="17" t="n">
        <v>22075</v>
      </c>
      <c r="K1393" s="27" t="s">
        <v>28</v>
      </c>
      <c r="L1393" s="17"/>
      <c r="M1393" s="17" t="n">
        <v>2</v>
      </c>
      <c r="N1393" s="19"/>
      <c r="O1393" s="28" t="n">
        <f aca="false">L1393+(0.05*M1393)+(N1393/240)</f>
        <v>0.1</v>
      </c>
      <c r="P1393" s="29" t="n">
        <v>2207</v>
      </c>
      <c r="Q1393" s="29" t="n">
        <v>10</v>
      </c>
      <c r="R1393" s="29"/>
      <c r="S1393" s="22" t="n">
        <f aca="false">P1393+(Q1393*0.05)+(R1393/240)</f>
        <v>2207.5</v>
      </c>
      <c r="T1393" s="22" t="n">
        <f aca="false">J1393*O1393</f>
        <v>2207.5</v>
      </c>
      <c r="U1393" s="22" t="n">
        <f aca="false">S1393-T1393</f>
        <v>0</v>
      </c>
      <c r="V1393" s="23"/>
    </row>
    <row r="1394" customFormat="false" ht="13.8" hidden="false" customHeight="false" outlineLevel="0" collapsed="false">
      <c r="A1394" s="13" t="n">
        <v>1393</v>
      </c>
      <c r="B1394" s="12" t="s">
        <v>22</v>
      </c>
      <c r="C1394" s="26" t="str">
        <f aca="false">$C$1176</f>
        <v>BNF N. Acq. 20541</v>
      </c>
      <c r="D1394" s="12" t="n">
        <v>13</v>
      </c>
      <c r="E1394" s="14" t="n">
        <v>1749</v>
      </c>
      <c r="F1394" s="14" t="s">
        <v>40</v>
      </c>
      <c r="G1394" s="15" t="s">
        <v>766</v>
      </c>
      <c r="H1394" s="15" t="s">
        <v>677</v>
      </c>
      <c r="I1394" s="16" t="s">
        <v>678</v>
      </c>
      <c r="J1394" s="17" t="n">
        <v>172750</v>
      </c>
      <c r="K1394" s="27" t="s">
        <v>28</v>
      </c>
      <c r="L1394" s="17"/>
      <c r="M1394" s="17" t="n">
        <v>6</v>
      </c>
      <c r="N1394" s="19"/>
      <c r="O1394" s="28" t="n">
        <f aca="false">L1394+(0.05*M1394)+(N1394/240)</f>
        <v>0.3</v>
      </c>
      <c r="P1394" s="29" t="n">
        <v>51825</v>
      </c>
      <c r="Q1394" s="29"/>
      <c r="R1394" s="29"/>
      <c r="S1394" s="22" t="n">
        <f aca="false">P1394+(Q1394*0.05)+(R1394/240)</f>
        <v>51825</v>
      </c>
      <c r="T1394" s="22" t="n">
        <f aca="false">J1394*O1394</f>
        <v>51825</v>
      </c>
      <c r="U1394" s="22" t="n">
        <f aca="false">S1394-T1394</f>
        <v>0</v>
      </c>
      <c r="V1394" s="23"/>
    </row>
    <row r="1395" customFormat="false" ht="13.8" hidden="false" customHeight="false" outlineLevel="0" collapsed="false">
      <c r="A1395" s="13" t="n">
        <v>1394</v>
      </c>
      <c r="B1395" s="12" t="s">
        <v>22</v>
      </c>
      <c r="C1395" s="26" t="str">
        <f aca="false">$C$1176</f>
        <v>BNF N. Acq. 20541</v>
      </c>
      <c r="D1395" s="12" t="n">
        <v>13</v>
      </c>
      <c r="E1395" s="14" t="n">
        <v>1749</v>
      </c>
      <c r="F1395" s="14" t="s">
        <v>40</v>
      </c>
      <c r="G1395" s="15" t="s">
        <v>766</v>
      </c>
      <c r="H1395" s="15" t="s">
        <v>677</v>
      </c>
      <c r="I1395" s="16" t="s">
        <v>382</v>
      </c>
      <c r="J1395" s="17" t="n">
        <v>525</v>
      </c>
      <c r="K1395" s="27" t="s">
        <v>28</v>
      </c>
      <c r="L1395" s="17"/>
      <c r="M1395" s="17" t="n">
        <v>15</v>
      </c>
      <c r="N1395" s="19"/>
      <c r="O1395" s="28" t="n">
        <f aca="false">L1395+(0.05*M1395)+(N1395/240)</f>
        <v>0.75</v>
      </c>
      <c r="P1395" s="29" t="n">
        <v>393</v>
      </c>
      <c r="Q1395" s="29" t="n">
        <v>15</v>
      </c>
      <c r="R1395" s="29"/>
      <c r="S1395" s="22" t="n">
        <f aca="false">P1395+(Q1395*0.05)+(R1395/240)</f>
        <v>393.75</v>
      </c>
      <c r="T1395" s="22" t="n">
        <f aca="false">J1395*O1395</f>
        <v>393.75</v>
      </c>
      <c r="U1395" s="22" t="n">
        <f aca="false">S1395-T1395</f>
        <v>0</v>
      </c>
      <c r="V1395" s="23"/>
    </row>
    <row r="1396" customFormat="false" ht="13.8" hidden="false" customHeight="false" outlineLevel="0" collapsed="false">
      <c r="A1396" s="13" t="n">
        <v>1395</v>
      </c>
      <c r="B1396" s="12" t="s">
        <v>22</v>
      </c>
      <c r="C1396" s="26" t="str">
        <f aca="false">$C$1176</f>
        <v>BNF N. Acq. 20541</v>
      </c>
      <c r="D1396" s="12" t="n">
        <v>13</v>
      </c>
      <c r="E1396" s="14" t="n">
        <v>1749</v>
      </c>
      <c r="F1396" s="14" t="s">
        <v>40</v>
      </c>
      <c r="G1396" s="15" t="s">
        <v>766</v>
      </c>
      <c r="H1396" s="15" t="s">
        <v>677</v>
      </c>
      <c r="I1396" s="16" t="s">
        <v>186</v>
      </c>
      <c r="J1396" s="17" t="n">
        <v>17950</v>
      </c>
      <c r="K1396" s="27" t="s">
        <v>28</v>
      </c>
      <c r="L1396" s="17"/>
      <c r="M1396" s="17" t="n">
        <v>8</v>
      </c>
      <c r="N1396" s="19"/>
      <c r="O1396" s="28" t="n">
        <f aca="false">L1396+(0.05*M1396)+(N1396/240)</f>
        <v>0.4</v>
      </c>
      <c r="P1396" s="29" t="n">
        <v>7180</v>
      </c>
      <c r="Q1396" s="29"/>
      <c r="R1396" s="29"/>
      <c r="S1396" s="22" t="n">
        <f aca="false">P1396+(Q1396*0.05)+(R1396/240)</f>
        <v>7180</v>
      </c>
      <c r="T1396" s="22" t="n">
        <f aca="false">J1396*O1396</f>
        <v>7180</v>
      </c>
      <c r="U1396" s="22" t="n">
        <f aca="false">S1396-T1396</f>
        <v>0</v>
      </c>
      <c r="V1396" s="23"/>
    </row>
    <row r="1397" customFormat="false" ht="13.8" hidden="false" customHeight="false" outlineLevel="0" collapsed="false">
      <c r="A1397" s="13" t="n">
        <v>1396</v>
      </c>
      <c r="B1397" s="12" t="s">
        <v>22</v>
      </c>
      <c r="C1397" s="26" t="str">
        <f aca="false">$C$1176</f>
        <v>BNF N. Acq. 20541</v>
      </c>
      <c r="D1397" s="12" t="n">
        <v>13</v>
      </c>
      <c r="E1397" s="14" t="n">
        <v>1749</v>
      </c>
      <c r="F1397" s="14" t="s">
        <v>40</v>
      </c>
      <c r="G1397" s="15" t="s">
        <v>767</v>
      </c>
      <c r="H1397" s="15" t="s">
        <v>677</v>
      </c>
      <c r="I1397" s="16" t="s">
        <v>678</v>
      </c>
      <c r="J1397" s="17" t="n">
        <v>13950</v>
      </c>
      <c r="K1397" s="27" t="s">
        <v>28</v>
      </c>
      <c r="L1397" s="17"/>
      <c r="M1397" s="17" t="n">
        <v>4</v>
      </c>
      <c r="N1397" s="19"/>
      <c r="O1397" s="28" t="n">
        <f aca="false">L1397+(0.05*M1397)+(N1397/240)</f>
        <v>0.2</v>
      </c>
      <c r="P1397" s="29" t="n">
        <v>2790</v>
      </c>
      <c r="Q1397" s="29"/>
      <c r="R1397" s="29"/>
      <c r="S1397" s="22" t="n">
        <f aca="false">P1397+(Q1397*0.05)+(R1397/240)</f>
        <v>2790</v>
      </c>
      <c r="T1397" s="22" t="n">
        <f aca="false">J1397*O1397</f>
        <v>2790</v>
      </c>
      <c r="U1397" s="22" t="n">
        <f aca="false">S1397-T1397</f>
        <v>0</v>
      </c>
      <c r="V1397" s="23"/>
    </row>
    <row r="1398" customFormat="false" ht="13.8" hidden="false" customHeight="false" outlineLevel="0" collapsed="false">
      <c r="A1398" s="13" t="n">
        <v>1397</v>
      </c>
      <c r="B1398" s="12" t="s">
        <v>22</v>
      </c>
      <c r="C1398" s="26" t="str">
        <f aca="false">$C$1176</f>
        <v>BNF N. Acq. 20541</v>
      </c>
      <c r="D1398" s="12" t="n">
        <v>13</v>
      </c>
      <c r="E1398" s="14" t="n">
        <v>1749</v>
      </c>
      <c r="F1398" s="14" t="s">
        <v>40</v>
      </c>
      <c r="G1398" s="15" t="s">
        <v>767</v>
      </c>
      <c r="H1398" s="15" t="s">
        <v>677</v>
      </c>
      <c r="I1398" s="16" t="s">
        <v>382</v>
      </c>
      <c r="J1398" s="17" t="n">
        <v>675</v>
      </c>
      <c r="K1398" s="27" t="s">
        <v>28</v>
      </c>
      <c r="L1398" s="17"/>
      <c r="M1398" s="17" t="n">
        <v>5</v>
      </c>
      <c r="N1398" s="19"/>
      <c r="O1398" s="28" t="n">
        <f aca="false">L1398+(0.05*M1398)+(N1398/240)</f>
        <v>0.25</v>
      </c>
      <c r="P1398" s="29" t="n">
        <v>168</v>
      </c>
      <c r="Q1398" s="29" t="n">
        <v>15</v>
      </c>
      <c r="R1398" s="29"/>
      <c r="S1398" s="22" t="n">
        <f aca="false">P1398+(Q1398*0.05)+(R1398/240)</f>
        <v>168.75</v>
      </c>
      <c r="T1398" s="22" t="n">
        <f aca="false">J1398*O1398</f>
        <v>168.75</v>
      </c>
      <c r="U1398" s="22" t="n">
        <f aca="false">S1398-T1398</f>
        <v>0</v>
      </c>
      <c r="V1398" s="23"/>
    </row>
    <row r="1399" customFormat="false" ht="13.8" hidden="false" customHeight="false" outlineLevel="0" collapsed="false">
      <c r="A1399" s="13" t="n">
        <v>1398</v>
      </c>
      <c r="B1399" s="12" t="s">
        <v>22</v>
      </c>
      <c r="C1399" s="26" t="str">
        <f aca="false">$C$1176</f>
        <v>BNF N. Acq. 20541</v>
      </c>
      <c r="D1399" s="12" t="n">
        <v>13</v>
      </c>
      <c r="E1399" s="14" t="n">
        <v>1749</v>
      </c>
      <c r="F1399" s="14" t="s">
        <v>40</v>
      </c>
      <c r="G1399" s="15" t="s">
        <v>768</v>
      </c>
      <c r="H1399" s="15" t="s">
        <v>677</v>
      </c>
      <c r="I1399" s="16" t="s">
        <v>679</v>
      </c>
      <c r="J1399" s="17" t="n">
        <v>240</v>
      </c>
      <c r="K1399" s="27" t="s">
        <v>28</v>
      </c>
      <c r="L1399" s="17"/>
      <c r="M1399" s="17" t="n">
        <v>9</v>
      </c>
      <c r="N1399" s="19"/>
      <c r="O1399" s="28" t="n">
        <f aca="false">L1399+(0.05*M1399)+(N1399/240)</f>
        <v>0.45</v>
      </c>
      <c r="P1399" s="29" t="n">
        <v>108</v>
      </c>
      <c r="Q1399" s="29"/>
      <c r="R1399" s="29"/>
      <c r="S1399" s="22" t="n">
        <f aca="false">P1399+(Q1399*0.05)+(R1399/240)</f>
        <v>108</v>
      </c>
      <c r="T1399" s="22" t="n">
        <f aca="false">J1399*O1399</f>
        <v>108</v>
      </c>
      <c r="U1399" s="22" t="n">
        <f aca="false">S1399-T1399</f>
        <v>0</v>
      </c>
      <c r="V1399" s="23"/>
    </row>
    <row r="1400" customFormat="false" ht="13.8" hidden="false" customHeight="false" outlineLevel="0" collapsed="false">
      <c r="A1400" s="13" t="n">
        <v>1399</v>
      </c>
      <c r="B1400" s="12" t="s">
        <v>22</v>
      </c>
      <c r="C1400" s="26" t="str">
        <f aca="false">$C$1176</f>
        <v>BNF N. Acq. 20541</v>
      </c>
      <c r="D1400" s="12" t="n">
        <v>13</v>
      </c>
      <c r="E1400" s="14" t="n">
        <v>1749</v>
      </c>
      <c r="F1400" s="14" t="s">
        <v>40</v>
      </c>
      <c r="G1400" s="15" t="s">
        <v>583</v>
      </c>
      <c r="H1400" s="15" t="s">
        <v>677</v>
      </c>
      <c r="I1400" s="16" t="s">
        <v>382</v>
      </c>
      <c r="J1400" s="17" t="n">
        <v>8350</v>
      </c>
      <c r="K1400" s="27" t="s">
        <v>28</v>
      </c>
      <c r="L1400" s="17"/>
      <c r="M1400" s="17" t="n">
        <v>8</v>
      </c>
      <c r="N1400" s="19"/>
      <c r="O1400" s="28" t="n">
        <f aca="false">L1400+(0.05*M1400)+(N1400/240)</f>
        <v>0.4</v>
      </c>
      <c r="P1400" s="29" t="n">
        <v>3340</v>
      </c>
      <c r="Q1400" s="29"/>
      <c r="R1400" s="29"/>
      <c r="S1400" s="22" t="n">
        <f aca="false">P1400+(Q1400*0.05)+(R1400/240)</f>
        <v>3340</v>
      </c>
      <c r="T1400" s="22" t="n">
        <f aca="false">J1400*O1400</f>
        <v>3340</v>
      </c>
      <c r="U1400" s="22" t="n">
        <f aca="false">S1400-T1400</f>
        <v>0</v>
      </c>
      <c r="V1400" s="23"/>
    </row>
    <row r="1401" customFormat="false" ht="13.8" hidden="false" customHeight="false" outlineLevel="0" collapsed="false">
      <c r="A1401" s="13" t="n">
        <v>1400</v>
      </c>
      <c r="B1401" s="12" t="s">
        <v>22</v>
      </c>
      <c r="C1401" s="26" t="str">
        <f aca="false">$C$1176</f>
        <v>BNF N. Acq. 20541</v>
      </c>
      <c r="D1401" s="12" t="n">
        <v>13</v>
      </c>
      <c r="E1401" s="14" t="n">
        <v>1749</v>
      </c>
      <c r="F1401" s="14" t="s">
        <v>40</v>
      </c>
      <c r="G1401" s="15" t="s">
        <v>583</v>
      </c>
      <c r="H1401" s="15" t="s">
        <v>677</v>
      </c>
      <c r="I1401" s="16" t="s">
        <v>679</v>
      </c>
      <c r="J1401" s="17" t="n">
        <v>2250</v>
      </c>
      <c r="K1401" s="27" t="s">
        <v>28</v>
      </c>
      <c r="L1401" s="17"/>
      <c r="M1401" s="17" t="n">
        <v>8</v>
      </c>
      <c r="N1401" s="19"/>
      <c r="O1401" s="28" t="n">
        <f aca="false">L1401+(0.05*M1401)+(N1401/240)</f>
        <v>0.4</v>
      </c>
      <c r="P1401" s="29" t="n">
        <v>900</v>
      </c>
      <c r="Q1401" s="29"/>
      <c r="R1401" s="29"/>
      <c r="S1401" s="22" t="n">
        <f aca="false">P1401+(Q1401*0.05)+(R1401/240)</f>
        <v>900</v>
      </c>
      <c r="T1401" s="22" t="n">
        <f aca="false">J1401*O1401</f>
        <v>900</v>
      </c>
      <c r="U1401" s="22" t="n">
        <f aca="false">S1401-T1401</f>
        <v>0</v>
      </c>
      <c r="V1401" s="23"/>
    </row>
    <row r="1402" customFormat="false" ht="14.2" hidden="false" customHeight="false" outlineLevel="0" collapsed="false">
      <c r="A1402" s="13" t="n">
        <v>1401</v>
      </c>
      <c r="B1402" s="12" t="s">
        <v>22</v>
      </c>
      <c r="C1402" s="26" t="str">
        <f aca="false">$C$1176</f>
        <v>BNF N. Acq. 20541</v>
      </c>
      <c r="D1402" s="12" t="n">
        <v>14</v>
      </c>
      <c r="E1402" s="14" t="n">
        <v>1749</v>
      </c>
      <c r="F1402" s="14" t="s">
        <v>24</v>
      </c>
      <c r="G1402" s="15" t="s">
        <v>602</v>
      </c>
      <c r="H1402" s="15" t="s">
        <v>677</v>
      </c>
      <c r="I1402" s="16" t="s">
        <v>186</v>
      </c>
      <c r="J1402" s="17" t="n">
        <v>6889</v>
      </c>
      <c r="K1402" s="27" t="s">
        <v>28</v>
      </c>
      <c r="L1402" s="17"/>
      <c r="M1402" s="17" t="n">
        <v>8</v>
      </c>
      <c r="N1402" s="19"/>
      <c r="O1402" s="28" t="n">
        <f aca="false">L1402+(0.05*M1402)+(N1402/240)</f>
        <v>0.4</v>
      </c>
      <c r="P1402" s="29" t="n">
        <v>2755</v>
      </c>
      <c r="Q1402" s="29"/>
      <c r="R1402" s="29"/>
      <c r="S1402" s="22" t="n">
        <f aca="false">P1402+(Q1402*0.05)+(R1402/240)</f>
        <v>2755</v>
      </c>
      <c r="T1402" s="22" t="n">
        <f aca="false">J1402*O1402</f>
        <v>2755.6</v>
      </c>
      <c r="U1402" s="22" t="n">
        <f aca="false">S1402-T1402</f>
        <v>-0.600000000000364</v>
      </c>
      <c r="V1402" s="23" t="s">
        <v>769</v>
      </c>
    </row>
    <row r="1403" customFormat="false" ht="13.8" hidden="false" customHeight="false" outlineLevel="0" collapsed="false">
      <c r="A1403" s="13" t="n">
        <v>1402</v>
      </c>
      <c r="B1403" s="12" t="s">
        <v>22</v>
      </c>
      <c r="C1403" s="26" t="str">
        <f aca="false">$C$1176</f>
        <v>BNF N. Acq. 20541</v>
      </c>
      <c r="D1403" s="12" t="n">
        <v>14</v>
      </c>
      <c r="E1403" s="14" t="n">
        <v>1749</v>
      </c>
      <c r="F1403" s="14" t="s">
        <v>24</v>
      </c>
      <c r="G1403" s="15" t="s">
        <v>589</v>
      </c>
      <c r="H1403" s="15" t="s">
        <v>677</v>
      </c>
      <c r="I1403" s="16" t="s">
        <v>678</v>
      </c>
      <c r="J1403" s="17" t="n">
        <v>1120</v>
      </c>
      <c r="K1403" s="27" t="s">
        <v>28</v>
      </c>
      <c r="L1403" s="17" t="n">
        <v>4</v>
      </c>
      <c r="M1403" s="17"/>
      <c r="N1403" s="19"/>
      <c r="O1403" s="28" t="n">
        <f aca="false">L1403+(0.05*M1403)+(N1403/240)</f>
        <v>4</v>
      </c>
      <c r="P1403" s="29" t="n">
        <v>4480</v>
      </c>
      <c r="Q1403" s="29"/>
      <c r="R1403" s="29"/>
      <c r="S1403" s="22" t="n">
        <f aca="false">P1403+(Q1403*0.05)+(R1403/240)</f>
        <v>4480</v>
      </c>
      <c r="T1403" s="22" t="n">
        <f aca="false">J1403*O1403</f>
        <v>4480</v>
      </c>
      <c r="U1403" s="22" t="n">
        <f aca="false">S1403-T1403</f>
        <v>0</v>
      </c>
      <c r="V1403" s="23"/>
    </row>
    <row r="1404" customFormat="false" ht="13.8" hidden="false" customHeight="false" outlineLevel="0" collapsed="false">
      <c r="A1404" s="13" t="n">
        <v>1403</v>
      </c>
      <c r="B1404" s="12" t="s">
        <v>22</v>
      </c>
      <c r="C1404" s="26" t="str">
        <f aca="false">$C$1176</f>
        <v>BNF N. Acq. 20541</v>
      </c>
      <c r="D1404" s="12" t="n">
        <v>14</v>
      </c>
      <c r="E1404" s="14" t="n">
        <v>1749</v>
      </c>
      <c r="F1404" s="14" t="s">
        <v>40</v>
      </c>
      <c r="G1404" s="15" t="s">
        <v>593</v>
      </c>
      <c r="H1404" s="15" t="s">
        <v>677</v>
      </c>
      <c r="I1404" s="16" t="s">
        <v>186</v>
      </c>
      <c r="J1404" s="17" t="n">
        <v>200</v>
      </c>
      <c r="K1404" s="27" t="s">
        <v>28</v>
      </c>
      <c r="L1404" s="17" t="n">
        <v>5</v>
      </c>
      <c r="M1404" s="17"/>
      <c r="N1404" s="19"/>
      <c r="O1404" s="28" t="n">
        <f aca="false">L1404+(0.05*M1404)+(N1404/240)</f>
        <v>5</v>
      </c>
      <c r="P1404" s="29" t="n">
        <v>1000</v>
      </c>
      <c r="Q1404" s="29"/>
      <c r="R1404" s="29"/>
      <c r="S1404" s="22" t="n">
        <f aca="false">P1404+(Q1404*0.05)+(R1404/240)</f>
        <v>1000</v>
      </c>
      <c r="T1404" s="22" t="n">
        <f aca="false">J1404*O1404</f>
        <v>1000</v>
      </c>
      <c r="U1404" s="22" t="n">
        <f aca="false">S1404-T1404</f>
        <v>0</v>
      </c>
      <c r="V1404" s="23"/>
    </row>
    <row r="1405" customFormat="false" ht="13.8" hidden="false" customHeight="false" outlineLevel="0" collapsed="false">
      <c r="A1405" s="13" t="n">
        <v>1404</v>
      </c>
      <c r="B1405" s="12" t="s">
        <v>22</v>
      </c>
      <c r="C1405" s="26" t="str">
        <f aca="false">$C$1176</f>
        <v>BNF N. Acq. 20541</v>
      </c>
      <c r="D1405" s="12" t="n">
        <v>14</v>
      </c>
      <c r="E1405" s="14" t="n">
        <v>1749</v>
      </c>
      <c r="F1405" s="14" t="s">
        <v>40</v>
      </c>
      <c r="G1405" s="15" t="s">
        <v>770</v>
      </c>
      <c r="H1405" s="15" t="s">
        <v>677</v>
      </c>
      <c r="I1405" s="16" t="s">
        <v>186</v>
      </c>
      <c r="J1405" s="17" t="n">
        <v>1</v>
      </c>
      <c r="K1405" s="27" t="s">
        <v>46</v>
      </c>
      <c r="L1405" s="17" t="n">
        <v>30</v>
      </c>
      <c r="M1405" s="17"/>
      <c r="N1405" s="19"/>
      <c r="O1405" s="28" t="n">
        <f aca="false">L1405+(0.05*M1405)+(N1405/240)</f>
        <v>30</v>
      </c>
      <c r="P1405" s="29" t="n">
        <v>30</v>
      </c>
      <c r="Q1405" s="29"/>
      <c r="R1405" s="29"/>
      <c r="S1405" s="22" t="n">
        <f aca="false">P1405+(Q1405*0.05)+(R1405/240)</f>
        <v>30</v>
      </c>
      <c r="T1405" s="22" t="n">
        <f aca="false">J1405*O1405</f>
        <v>30</v>
      </c>
      <c r="U1405" s="22" t="n">
        <f aca="false">S1405-T1405</f>
        <v>0</v>
      </c>
      <c r="V1405" s="23"/>
    </row>
    <row r="1406" customFormat="false" ht="13.8" hidden="false" customHeight="false" outlineLevel="0" collapsed="false">
      <c r="A1406" s="13" t="n">
        <v>1405</v>
      </c>
      <c r="B1406" s="12" t="s">
        <v>22</v>
      </c>
      <c r="C1406" s="26" t="str">
        <f aca="false">$C$1176</f>
        <v>BNF N. Acq. 20541</v>
      </c>
      <c r="D1406" s="12" t="n">
        <v>14</v>
      </c>
      <c r="E1406" s="14" t="n">
        <v>1749</v>
      </c>
      <c r="F1406" s="14" t="s">
        <v>40</v>
      </c>
      <c r="G1406" s="15" t="s">
        <v>771</v>
      </c>
      <c r="H1406" s="15" t="s">
        <v>677</v>
      </c>
      <c r="I1406" s="16" t="s">
        <v>186</v>
      </c>
      <c r="J1406" s="17" t="n">
        <v>4</v>
      </c>
      <c r="K1406" s="27" t="s">
        <v>28</v>
      </c>
      <c r="L1406" s="17" t="n">
        <v>40</v>
      </c>
      <c r="M1406" s="17"/>
      <c r="N1406" s="19"/>
      <c r="O1406" s="28" t="n">
        <f aca="false">L1406+(0.05*M1406)+(N1406/240)</f>
        <v>40</v>
      </c>
      <c r="P1406" s="29" t="n">
        <v>160</v>
      </c>
      <c r="Q1406" s="29"/>
      <c r="R1406" s="29"/>
      <c r="S1406" s="22" t="n">
        <f aca="false">P1406+(Q1406*0.05)+(R1406/240)</f>
        <v>160</v>
      </c>
      <c r="T1406" s="22" t="n">
        <f aca="false">J1406*O1406</f>
        <v>160</v>
      </c>
      <c r="U1406" s="22" t="n">
        <f aca="false">S1406-T1406</f>
        <v>0</v>
      </c>
      <c r="V1406" s="23"/>
    </row>
    <row r="1407" customFormat="false" ht="13.8" hidden="false" customHeight="false" outlineLevel="0" collapsed="false">
      <c r="A1407" s="13" t="n">
        <v>1406</v>
      </c>
      <c r="B1407" s="12" t="s">
        <v>22</v>
      </c>
      <c r="C1407" s="26" t="str">
        <f aca="false">$C$1176</f>
        <v>BNF N. Acq. 20541</v>
      </c>
      <c r="D1407" s="12" t="n">
        <v>14</v>
      </c>
      <c r="E1407" s="14" t="n">
        <v>1749</v>
      </c>
      <c r="F1407" s="14" t="s">
        <v>40</v>
      </c>
      <c r="G1407" s="15" t="s">
        <v>772</v>
      </c>
      <c r="H1407" s="15" t="s">
        <v>677</v>
      </c>
      <c r="I1407" s="16" t="s">
        <v>186</v>
      </c>
      <c r="J1407" s="17" t="n">
        <v>1</v>
      </c>
      <c r="K1407" s="27" t="s">
        <v>46</v>
      </c>
      <c r="L1407" s="17" t="n">
        <v>64</v>
      </c>
      <c r="M1407" s="17"/>
      <c r="N1407" s="19"/>
      <c r="O1407" s="28" t="n">
        <f aca="false">L1407+(0.05*M1407)+(N1407/240)</f>
        <v>64</v>
      </c>
      <c r="P1407" s="29" t="n">
        <v>64</v>
      </c>
      <c r="Q1407" s="29"/>
      <c r="R1407" s="29"/>
      <c r="S1407" s="22" t="n">
        <f aca="false">P1407+(Q1407*0.05)+(R1407/240)</f>
        <v>64</v>
      </c>
      <c r="T1407" s="22" t="n">
        <f aca="false">J1407*O1407</f>
        <v>64</v>
      </c>
      <c r="U1407" s="22" t="n">
        <f aca="false">S1407-T1407</f>
        <v>0</v>
      </c>
      <c r="V1407" s="23"/>
    </row>
    <row r="1408" customFormat="false" ht="13.8" hidden="false" customHeight="false" outlineLevel="0" collapsed="false">
      <c r="A1408" s="13" t="n">
        <v>1407</v>
      </c>
      <c r="B1408" s="12" t="s">
        <v>22</v>
      </c>
      <c r="C1408" s="26" t="str">
        <f aca="false">$C$1176</f>
        <v>BNF N. Acq. 20541</v>
      </c>
      <c r="D1408" s="12" t="n">
        <v>14</v>
      </c>
      <c r="E1408" s="14" t="n">
        <v>1749</v>
      </c>
      <c r="F1408" s="14" t="s">
        <v>40</v>
      </c>
      <c r="G1408" s="15" t="s">
        <v>589</v>
      </c>
      <c r="H1408" s="15" t="s">
        <v>677</v>
      </c>
      <c r="I1408" s="16" t="s">
        <v>679</v>
      </c>
      <c r="J1408" s="17" t="n">
        <v>73</v>
      </c>
      <c r="K1408" s="27" t="s">
        <v>28</v>
      </c>
      <c r="L1408" s="17" t="n">
        <v>3</v>
      </c>
      <c r="M1408" s="17"/>
      <c r="N1408" s="19"/>
      <c r="O1408" s="28" t="n">
        <f aca="false">L1408+(0.05*M1408)+(N1408/240)</f>
        <v>3</v>
      </c>
      <c r="P1408" s="29" t="n">
        <v>219</v>
      </c>
      <c r="Q1408" s="29"/>
      <c r="R1408" s="29"/>
      <c r="S1408" s="22" t="n">
        <f aca="false">P1408+(Q1408*0.05)+(R1408/240)</f>
        <v>219</v>
      </c>
      <c r="T1408" s="22" t="n">
        <f aca="false">J1408*O1408</f>
        <v>219</v>
      </c>
      <c r="U1408" s="22" t="n">
        <f aca="false">S1408-T1408</f>
        <v>0</v>
      </c>
      <c r="V1408" s="23"/>
    </row>
    <row r="1409" customFormat="false" ht="13.8" hidden="false" customHeight="false" outlineLevel="0" collapsed="false">
      <c r="A1409" s="13" t="n">
        <v>1408</v>
      </c>
      <c r="B1409" s="12" t="s">
        <v>22</v>
      </c>
      <c r="C1409" s="26" t="str">
        <f aca="false">$C$1176</f>
        <v>BNF N. Acq. 20541</v>
      </c>
      <c r="D1409" s="12" t="n">
        <v>14</v>
      </c>
      <c r="E1409" s="14" t="n">
        <v>1749</v>
      </c>
      <c r="F1409" s="14" t="s">
        <v>40</v>
      </c>
      <c r="G1409" s="15" t="s">
        <v>773</v>
      </c>
      <c r="H1409" s="15" t="s">
        <v>677</v>
      </c>
      <c r="I1409" s="16" t="s">
        <v>186</v>
      </c>
      <c r="J1409" s="17" t="n">
        <v>55</v>
      </c>
      <c r="K1409" s="27" t="s">
        <v>28</v>
      </c>
      <c r="L1409" s="17" t="n">
        <v>35</v>
      </c>
      <c r="M1409" s="17"/>
      <c r="N1409" s="19"/>
      <c r="O1409" s="28" t="n">
        <f aca="false">L1409+(0.05*M1409)+(N1409/240)</f>
        <v>35</v>
      </c>
      <c r="P1409" s="29" t="n">
        <v>1925</v>
      </c>
      <c r="Q1409" s="29"/>
      <c r="R1409" s="29"/>
      <c r="S1409" s="22" t="n">
        <f aca="false">P1409+(Q1409*0.05)+(R1409/240)</f>
        <v>1925</v>
      </c>
      <c r="T1409" s="22" t="n">
        <f aca="false">J1409*O1409</f>
        <v>1925</v>
      </c>
      <c r="U1409" s="22" t="n">
        <f aca="false">S1409-T1409</f>
        <v>0</v>
      </c>
      <c r="V1409" s="23"/>
    </row>
    <row r="1410" customFormat="false" ht="13.8" hidden="false" customHeight="false" outlineLevel="0" collapsed="false">
      <c r="A1410" s="13" t="n">
        <v>1409</v>
      </c>
      <c r="B1410" s="12" t="s">
        <v>22</v>
      </c>
      <c r="C1410" s="26" t="str">
        <f aca="false">$C$1176</f>
        <v>BNF N. Acq. 20541</v>
      </c>
      <c r="D1410" s="12" t="n">
        <v>14</v>
      </c>
      <c r="E1410" s="14" t="n">
        <v>1749</v>
      </c>
      <c r="F1410" s="14" t="s">
        <v>40</v>
      </c>
      <c r="G1410" s="15" t="s">
        <v>774</v>
      </c>
      <c r="H1410" s="15" t="s">
        <v>677</v>
      </c>
      <c r="I1410" s="16" t="s">
        <v>682</v>
      </c>
      <c r="J1410" s="17" t="n">
        <v>36</v>
      </c>
      <c r="K1410" s="27" t="s">
        <v>248</v>
      </c>
      <c r="L1410" s="17"/>
      <c r="M1410" s="17" t="n">
        <v>24</v>
      </c>
      <c r="N1410" s="19"/>
      <c r="O1410" s="28" t="n">
        <f aca="false">L1410+(0.05*M1410)+(N1410/240)</f>
        <v>1.2</v>
      </c>
      <c r="P1410" s="29" t="n">
        <v>43</v>
      </c>
      <c r="Q1410" s="29" t="n">
        <v>4</v>
      </c>
      <c r="R1410" s="29"/>
      <c r="S1410" s="22" t="n">
        <f aca="false">P1410+(Q1410*0.05)+(R1410/240)</f>
        <v>43.2</v>
      </c>
      <c r="T1410" s="22" t="n">
        <f aca="false">J1410*O1410</f>
        <v>43.2</v>
      </c>
      <c r="U1410" s="22" t="n">
        <f aca="false">S1410-T1410</f>
        <v>0</v>
      </c>
      <c r="V1410" s="23"/>
    </row>
    <row r="1411" customFormat="false" ht="13.8" hidden="false" customHeight="false" outlineLevel="0" collapsed="false">
      <c r="A1411" s="13" t="n">
        <v>1410</v>
      </c>
      <c r="B1411" s="12" t="s">
        <v>22</v>
      </c>
      <c r="C1411" s="26" t="str">
        <f aca="false">$C$1176</f>
        <v>BNF N. Acq. 20541</v>
      </c>
      <c r="D1411" s="12" t="n">
        <v>14</v>
      </c>
      <c r="E1411" s="14" t="n">
        <v>1749</v>
      </c>
      <c r="F1411" s="14" t="s">
        <v>40</v>
      </c>
      <c r="G1411" s="15" t="s">
        <v>775</v>
      </c>
      <c r="H1411" s="15" t="s">
        <v>677</v>
      </c>
      <c r="I1411" s="16" t="s">
        <v>186</v>
      </c>
      <c r="J1411" s="17" t="n">
        <v>12</v>
      </c>
      <c r="K1411" s="27" t="s">
        <v>28</v>
      </c>
      <c r="L1411" s="17" t="n">
        <v>4</v>
      </c>
      <c r="M1411" s="17" t="n">
        <v>10</v>
      </c>
      <c r="N1411" s="19"/>
      <c r="O1411" s="28" t="n">
        <f aca="false">L1411+(0.05*M1411)+(N1411/240)</f>
        <v>4.5</v>
      </c>
      <c r="P1411" s="29" t="n">
        <v>54</v>
      </c>
      <c r="Q1411" s="29"/>
      <c r="R1411" s="29"/>
      <c r="S1411" s="22" t="n">
        <f aca="false">P1411+(Q1411*0.05)+(R1411/240)</f>
        <v>54</v>
      </c>
      <c r="T1411" s="22" t="n">
        <f aca="false">J1411*O1411</f>
        <v>54</v>
      </c>
      <c r="U1411" s="22" t="n">
        <f aca="false">S1411-T1411</f>
        <v>0</v>
      </c>
      <c r="V1411" s="23"/>
    </row>
    <row r="1412" customFormat="false" ht="13.8" hidden="false" customHeight="false" outlineLevel="0" collapsed="false">
      <c r="A1412" s="13" t="n">
        <v>1411</v>
      </c>
      <c r="B1412" s="12" t="s">
        <v>22</v>
      </c>
      <c r="C1412" s="26" t="str">
        <f aca="false">$C$1176</f>
        <v>BNF N. Acq. 20541</v>
      </c>
      <c r="D1412" s="12" t="n">
        <v>14</v>
      </c>
      <c r="E1412" s="14" t="n">
        <v>1749</v>
      </c>
      <c r="F1412" s="14" t="s">
        <v>40</v>
      </c>
      <c r="G1412" s="15" t="s">
        <v>776</v>
      </c>
      <c r="H1412" s="15" t="s">
        <v>677</v>
      </c>
      <c r="I1412" s="16" t="s">
        <v>186</v>
      </c>
      <c r="J1412" s="17" t="n">
        <v>540</v>
      </c>
      <c r="K1412" s="27" t="s">
        <v>28</v>
      </c>
      <c r="L1412" s="17" t="n">
        <v>7</v>
      </c>
      <c r="M1412" s="17"/>
      <c r="N1412" s="19"/>
      <c r="O1412" s="28" t="n">
        <f aca="false">L1412+(0.05*M1412)+(N1412/240)</f>
        <v>7</v>
      </c>
      <c r="P1412" s="29" t="n">
        <v>3780</v>
      </c>
      <c r="Q1412" s="29"/>
      <c r="R1412" s="29"/>
      <c r="S1412" s="22" t="n">
        <f aca="false">P1412+(Q1412*0.05)+(R1412/240)</f>
        <v>3780</v>
      </c>
      <c r="T1412" s="22" t="n">
        <f aca="false">J1412*O1412</f>
        <v>3780</v>
      </c>
      <c r="U1412" s="22" t="n">
        <f aca="false">S1412-T1412</f>
        <v>0</v>
      </c>
      <c r="V1412" s="23"/>
    </row>
    <row r="1413" customFormat="false" ht="13.8" hidden="false" customHeight="false" outlineLevel="0" collapsed="false">
      <c r="A1413" s="13" t="n">
        <v>1412</v>
      </c>
      <c r="B1413" s="12" t="s">
        <v>22</v>
      </c>
      <c r="C1413" s="26" t="str">
        <f aca="false">$C$1176</f>
        <v>BNF N. Acq. 20541</v>
      </c>
      <c r="D1413" s="12" t="n">
        <v>14</v>
      </c>
      <c r="E1413" s="14" t="n">
        <v>1749</v>
      </c>
      <c r="F1413" s="14" t="s">
        <v>40</v>
      </c>
      <c r="G1413" s="15" t="s">
        <v>777</v>
      </c>
      <c r="H1413" s="15" t="s">
        <v>677</v>
      </c>
      <c r="I1413" s="16" t="s">
        <v>679</v>
      </c>
      <c r="J1413" s="17" t="n">
        <v>150</v>
      </c>
      <c r="K1413" s="27" t="s">
        <v>28</v>
      </c>
      <c r="L1413" s="17" t="n">
        <v>3</v>
      </c>
      <c r="M1413" s="17"/>
      <c r="N1413" s="19"/>
      <c r="O1413" s="28" t="n">
        <f aca="false">L1413+(0.05*M1413)+(N1413/240)</f>
        <v>3</v>
      </c>
      <c r="P1413" s="29" t="n">
        <v>450</v>
      </c>
      <c r="Q1413" s="29"/>
      <c r="R1413" s="29"/>
      <c r="S1413" s="22" t="n">
        <f aca="false">P1413+(Q1413*0.05)+(R1413/240)</f>
        <v>450</v>
      </c>
      <c r="T1413" s="22" t="n">
        <f aca="false">J1413*O1413</f>
        <v>450</v>
      </c>
      <c r="U1413" s="22" t="n">
        <f aca="false">S1413-T1413</f>
        <v>0</v>
      </c>
      <c r="V1413" s="23"/>
    </row>
    <row r="1414" customFormat="false" ht="13.8" hidden="false" customHeight="false" outlineLevel="0" collapsed="false">
      <c r="A1414" s="13" t="n">
        <v>1413</v>
      </c>
      <c r="B1414" s="12" t="s">
        <v>22</v>
      </c>
      <c r="C1414" s="26" t="str">
        <f aca="false">$C$1176</f>
        <v>BNF N. Acq. 20541</v>
      </c>
      <c r="D1414" s="12" t="n">
        <v>14</v>
      </c>
      <c r="E1414" s="14" t="n">
        <v>1749</v>
      </c>
      <c r="F1414" s="14" t="s">
        <v>40</v>
      </c>
      <c r="G1414" s="15" t="s">
        <v>778</v>
      </c>
      <c r="H1414" s="15" t="s">
        <v>677</v>
      </c>
      <c r="I1414" s="16" t="s">
        <v>186</v>
      </c>
      <c r="J1414" s="17" t="n">
        <v>86</v>
      </c>
      <c r="K1414" s="27" t="s">
        <v>28</v>
      </c>
      <c r="L1414" s="17" t="n">
        <v>10</v>
      </c>
      <c r="M1414" s="17"/>
      <c r="N1414" s="19"/>
      <c r="O1414" s="28" t="n">
        <f aca="false">L1414+(0.05*M1414)+(N1414/240)</f>
        <v>10</v>
      </c>
      <c r="P1414" s="29" t="n">
        <v>860</v>
      </c>
      <c r="Q1414" s="29"/>
      <c r="R1414" s="29"/>
      <c r="S1414" s="22" t="n">
        <f aca="false">P1414+(Q1414*0.05)+(R1414/240)</f>
        <v>860</v>
      </c>
      <c r="T1414" s="22" t="n">
        <f aca="false">J1414*O1414</f>
        <v>860</v>
      </c>
      <c r="U1414" s="22" t="n">
        <f aca="false">S1414-T1414</f>
        <v>0</v>
      </c>
      <c r="V1414" s="23"/>
    </row>
    <row r="1415" customFormat="false" ht="13.8" hidden="false" customHeight="false" outlineLevel="0" collapsed="false">
      <c r="A1415" s="13" t="n">
        <v>1414</v>
      </c>
      <c r="B1415" s="12" t="s">
        <v>22</v>
      </c>
      <c r="C1415" s="26" t="str">
        <f aca="false">$C$1176</f>
        <v>BNF N. Acq. 20541</v>
      </c>
      <c r="D1415" s="12" t="n">
        <v>14</v>
      </c>
      <c r="E1415" s="14" t="n">
        <v>1749</v>
      </c>
      <c r="F1415" s="14" t="s">
        <v>40</v>
      </c>
      <c r="G1415" s="15" t="s">
        <v>779</v>
      </c>
      <c r="H1415" s="15" t="s">
        <v>677</v>
      </c>
      <c r="I1415" s="16" t="s">
        <v>186</v>
      </c>
      <c r="J1415" s="17" t="n">
        <v>2568</v>
      </c>
      <c r="K1415" s="27" t="s">
        <v>455</v>
      </c>
      <c r="L1415" s="17"/>
      <c r="M1415" s="17" t="n">
        <v>16</v>
      </c>
      <c r="N1415" s="19"/>
      <c r="O1415" s="28" t="n">
        <f aca="false">L1415+(0.05*M1415)+(N1415/240)</f>
        <v>0.8</v>
      </c>
      <c r="P1415" s="29" t="n">
        <v>2054</v>
      </c>
      <c r="Q1415" s="29" t="n">
        <v>8</v>
      </c>
      <c r="R1415" s="29"/>
      <c r="S1415" s="22" t="n">
        <f aca="false">P1415+(Q1415*0.05)+(R1415/240)</f>
        <v>2054.4</v>
      </c>
      <c r="T1415" s="22" t="n">
        <f aca="false">J1415*O1415</f>
        <v>2054.4</v>
      </c>
      <c r="U1415" s="22" t="n">
        <f aca="false">S1415-T1415</f>
        <v>0</v>
      </c>
      <c r="V1415" s="23"/>
    </row>
    <row r="1416" customFormat="false" ht="13.8" hidden="false" customHeight="false" outlineLevel="0" collapsed="false">
      <c r="A1416" s="13" t="n">
        <v>1415</v>
      </c>
      <c r="B1416" s="12" t="s">
        <v>22</v>
      </c>
      <c r="C1416" s="26" t="str">
        <f aca="false">$C$1176</f>
        <v>BNF N. Acq. 20541</v>
      </c>
      <c r="D1416" s="12" t="n">
        <v>14</v>
      </c>
      <c r="E1416" s="14" t="n">
        <v>1749</v>
      </c>
      <c r="F1416" s="14" t="s">
        <v>40</v>
      </c>
      <c r="G1416" s="15" t="s">
        <v>780</v>
      </c>
      <c r="H1416" s="15" t="s">
        <v>677</v>
      </c>
      <c r="I1416" s="16" t="s">
        <v>186</v>
      </c>
      <c r="J1416" s="17" t="n">
        <f aca="false">S1416/L1416</f>
        <v>2.62454545454545</v>
      </c>
      <c r="K1416" s="27" t="s">
        <v>28</v>
      </c>
      <c r="L1416" s="17" t="n">
        <v>55</v>
      </c>
      <c r="M1416" s="17"/>
      <c r="N1416" s="19"/>
      <c r="O1416" s="28" t="n">
        <f aca="false">L1416+(0.05*M1416)+(N1416/240)</f>
        <v>55</v>
      </c>
      <c r="P1416" s="29" t="n">
        <v>144</v>
      </c>
      <c r="Q1416" s="29" t="n">
        <v>7</v>
      </c>
      <c r="R1416" s="29"/>
      <c r="S1416" s="22" t="n">
        <f aca="false">P1416+(Q1416*0.05)+(R1416/240)</f>
        <v>144.35</v>
      </c>
      <c r="T1416" s="22" t="n">
        <f aca="false">J1416*O1416</f>
        <v>144.35</v>
      </c>
      <c r="U1416" s="22" t="n">
        <f aca="false">S1416-T1416</f>
        <v>0</v>
      </c>
      <c r="V1416" s="23" t="s">
        <v>781</v>
      </c>
    </row>
    <row r="1417" customFormat="false" ht="13.8" hidden="false" customHeight="false" outlineLevel="0" collapsed="false">
      <c r="A1417" s="13" t="n">
        <v>1416</v>
      </c>
      <c r="B1417" s="12" t="s">
        <v>22</v>
      </c>
      <c r="C1417" s="26" t="str">
        <f aca="false">$C$1176</f>
        <v>BNF N. Acq. 20541</v>
      </c>
      <c r="D1417" s="12" t="n">
        <v>14</v>
      </c>
      <c r="E1417" s="14" t="n">
        <v>1749</v>
      </c>
      <c r="F1417" s="14" t="s">
        <v>40</v>
      </c>
      <c r="G1417" s="15" t="s">
        <v>649</v>
      </c>
      <c r="H1417" s="15" t="s">
        <v>677</v>
      </c>
      <c r="I1417" s="16" t="s">
        <v>685</v>
      </c>
      <c r="J1417" s="17" t="n">
        <v>660</v>
      </c>
      <c r="K1417" s="27" t="s">
        <v>28</v>
      </c>
      <c r="L1417" s="17"/>
      <c r="M1417" s="17" t="n">
        <v>15</v>
      </c>
      <c r="N1417" s="19"/>
      <c r="O1417" s="28" t="n">
        <f aca="false">L1417+(0.05*M1417)+(N1417/240)</f>
        <v>0.75</v>
      </c>
      <c r="P1417" s="29" t="n">
        <v>495</v>
      </c>
      <c r="Q1417" s="29"/>
      <c r="R1417" s="29"/>
      <c r="S1417" s="22" t="n">
        <f aca="false">P1417+(Q1417*0.05)+(R1417/240)</f>
        <v>495</v>
      </c>
      <c r="T1417" s="22" t="n">
        <f aca="false">J1417*O1417</f>
        <v>495</v>
      </c>
      <c r="U1417" s="22" t="n">
        <f aca="false">S1417-T1417</f>
        <v>0</v>
      </c>
      <c r="V1417" s="23"/>
    </row>
    <row r="1418" customFormat="false" ht="13.8" hidden="false" customHeight="false" outlineLevel="0" collapsed="false">
      <c r="A1418" s="13" t="n">
        <v>1417</v>
      </c>
      <c r="B1418" s="12" t="s">
        <v>22</v>
      </c>
      <c r="C1418" s="26" t="str">
        <f aca="false">$C$1176</f>
        <v>BNF N. Acq. 20541</v>
      </c>
      <c r="D1418" s="12" t="n">
        <v>14</v>
      </c>
      <c r="E1418" s="14" t="n">
        <v>1749</v>
      </c>
      <c r="F1418" s="14" t="s">
        <v>40</v>
      </c>
      <c r="G1418" s="15" t="s">
        <v>641</v>
      </c>
      <c r="H1418" s="15" t="s">
        <v>677</v>
      </c>
      <c r="I1418" s="16" t="s">
        <v>186</v>
      </c>
      <c r="J1418" s="17" t="n">
        <v>340</v>
      </c>
      <c r="K1418" s="27" t="s">
        <v>28</v>
      </c>
      <c r="L1418" s="17"/>
      <c r="M1418" s="17" t="n">
        <v>20</v>
      </c>
      <c r="N1418" s="19"/>
      <c r="O1418" s="28" t="n">
        <f aca="false">L1418+(0.05*M1418)+(N1418/240)</f>
        <v>1</v>
      </c>
      <c r="P1418" s="29" t="n">
        <v>340</v>
      </c>
      <c r="Q1418" s="29"/>
      <c r="R1418" s="29"/>
      <c r="S1418" s="22" t="n">
        <f aca="false">P1418+(Q1418*0.05)+(R1418/240)</f>
        <v>340</v>
      </c>
      <c r="T1418" s="22" t="n">
        <f aca="false">J1418*O1418</f>
        <v>340</v>
      </c>
      <c r="U1418" s="22" t="n">
        <f aca="false">S1418-T1418</f>
        <v>0</v>
      </c>
      <c r="V1418" s="23"/>
    </row>
    <row r="1419" customFormat="false" ht="13.8" hidden="false" customHeight="false" outlineLevel="0" collapsed="false">
      <c r="A1419" s="13" t="n">
        <v>1418</v>
      </c>
      <c r="B1419" s="12" t="s">
        <v>22</v>
      </c>
      <c r="C1419" s="26" t="str">
        <f aca="false">$C$1176</f>
        <v>BNF N. Acq. 20541</v>
      </c>
      <c r="D1419" s="12" t="n">
        <v>14</v>
      </c>
      <c r="E1419" s="14" t="n">
        <v>1749</v>
      </c>
      <c r="F1419" s="14" t="s">
        <v>40</v>
      </c>
      <c r="G1419" s="15" t="s">
        <v>643</v>
      </c>
      <c r="H1419" s="15" t="s">
        <v>677</v>
      </c>
      <c r="I1419" s="16" t="s">
        <v>186</v>
      </c>
      <c r="J1419" s="17" t="n">
        <v>96</v>
      </c>
      <c r="K1419" s="27" t="s">
        <v>533</v>
      </c>
      <c r="L1419" s="17" t="n">
        <v>40</v>
      </c>
      <c r="M1419" s="17"/>
      <c r="N1419" s="19"/>
      <c r="O1419" s="28" t="n">
        <f aca="false">L1419+(0.05*M1419)+(N1419/240)</f>
        <v>40</v>
      </c>
      <c r="P1419" s="29" t="n">
        <v>3840</v>
      </c>
      <c r="Q1419" s="29"/>
      <c r="R1419" s="29"/>
      <c r="S1419" s="22" t="n">
        <f aca="false">P1419+(Q1419*0.05)+(R1419/240)</f>
        <v>3840</v>
      </c>
      <c r="T1419" s="22" t="n">
        <f aca="false">J1419*O1419</f>
        <v>3840</v>
      </c>
      <c r="U1419" s="22" t="n">
        <f aca="false">S1419-T1419</f>
        <v>0</v>
      </c>
      <c r="V1419" s="23"/>
    </row>
    <row r="1420" customFormat="false" ht="13.8" hidden="false" customHeight="false" outlineLevel="0" collapsed="false">
      <c r="A1420" s="13" t="n">
        <v>1419</v>
      </c>
      <c r="B1420" s="12" t="s">
        <v>22</v>
      </c>
      <c r="C1420" s="26" t="str">
        <f aca="false">$C$1176</f>
        <v>BNF N. Acq. 20541</v>
      </c>
      <c r="D1420" s="12" t="n">
        <v>15</v>
      </c>
      <c r="E1420" s="14" t="n">
        <v>1749</v>
      </c>
      <c r="F1420" s="14" t="s">
        <v>40</v>
      </c>
      <c r="G1420" s="15" t="s">
        <v>782</v>
      </c>
      <c r="H1420" s="15" t="s">
        <v>677</v>
      </c>
      <c r="I1420" s="16" t="s">
        <v>679</v>
      </c>
      <c r="J1420" s="17" t="n">
        <v>6.5</v>
      </c>
      <c r="K1420" s="27" t="s">
        <v>176</v>
      </c>
      <c r="L1420" s="17" t="n">
        <v>125</v>
      </c>
      <c r="M1420" s="17"/>
      <c r="N1420" s="19"/>
      <c r="O1420" s="28" t="n">
        <f aca="false">L1420+(0.05*M1420)+(N1420/240)</f>
        <v>125</v>
      </c>
      <c r="P1420" s="29" t="n">
        <v>812</v>
      </c>
      <c r="Q1420" s="29" t="n">
        <v>10</v>
      </c>
      <c r="R1420" s="29"/>
      <c r="S1420" s="22" t="n">
        <f aca="false">P1420+(Q1420*0.05)+(R1420/240)</f>
        <v>812.5</v>
      </c>
      <c r="T1420" s="22" t="n">
        <f aca="false">J1420*O1420</f>
        <v>812.5</v>
      </c>
      <c r="U1420" s="22" t="n">
        <f aca="false">S1420-T1420</f>
        <v>0</v>
      </c>
      <c r="V1420" s="23"/>
    </row>
    <row r="1421" customFormat="false" ht="13.8" hidden="false" customHeight="false" outlineLevel="0" collapsed="false">
      <c r="A1421" s="13" t="n">
        <v>1420</v>
      </c>
      <c r="B1421" s="12" t="s">
        <v>22</v>
      </c>
      <c r="C1421" s="26" t="str">
        <f aca="false">$C$1176</f>
        <v>BNF N. Acq. 20541</v>
      </c>
      <c r="D1421" s="12" t="n">
        <v>15</v>
      </c>
      <c r="E1421" s="14" t="n">
        <v>1749</v>
      </c>
      <c r="F1421" s="14" t="s">
        <v>40</v>
      </c>
      <c r="G1421" s="15" t="s">
        <v>783</v>
      </c>
      <c r="H1421" s="15" t="s">
        <v>677</v>
      </c>
      <c r="I1421" s="16" t="s">
        <v>68</v>
      </c>
      <c r="J1421" s="17" t="n">
        <v>1</v>
      </c>
      <c r="K1421" s="27" t="s">
        <v>46</v>
      </c>
      <c r="L1421" s="17" t="n">
        <v>147</v>
      </c>
      <c r="M1421" s="17" t="n">
        <v>8</v>
      </c>
      <c r="N1421" s="19"/>
      <c r="O1421" s="28" t="n">
        <f aca="false">L1421+(0.05*M1421)+(N1421/240)</f>
        <v>147.4</v>
      </c>
      <c r="P1421" s="29" t="n">
        <v>147</v>
      </c>
      <c r="Q1421" s="29" t="n">
        <v>8</v>
      </c>
      <c r="R1421" s="29"/>
      <c r="S1421" s="22" t="n">
        <f aca="false">P1421+(Q1421*0.05)+(R1421/240)</f>
        <v>147.4</v>
      </c>
      <c r="T1421" s="22" t="n">
        <f aca="false">J1421*O1421</f>
        <v>147.4</v>
      </c>
      <c r="U1421" s="22" t="n">
        <f aca="false">S1421-T1421</f>
        <v>0</v>
      </c>
      <c r="V1421" s="23"/>
    </row>
    <row r="1422" customFormat="false" ht="13.8" hidden="false" customHeight="false" outlineLevel="0" collapsed="false">
      <c r="A1422" s="13" t="n">
        <v>1421</v>
      </c>
      <c r="B1422" s="12" t="s">
        <v>22</v>
      </c>
      <c r="C1422" s="26" t="str">
        <f aca="false">$C$1176</f>
        <v>BNF N. Acq. 20541</v>
      </c>
      <c r="D1422" s="12" t="n">
        <v>15</v>
      </c>
      <c r="E1422" s="14" t="n">
        <v>1749</v>
      </c>
      <c r="F1422" s="14" t="s">
        <v>40</v>
      </c>
      <c r="G1422" s="15" t="s">
        <v>783</v>
      </c>
      <c r="H1422" s="15" t="s">
        <v>677</v>
      </c>
      <c r="I1422" s="16" t="s">
        <v>679</v>
      </c>
      <c r="J1422" s="17" t="n">
        <v>1.5</v>
      </c>
      <c r="K1422" s="27" t="s">
        <v>176</v>
      </c>
      <c r="L1422" s="17" t="n">
        <v>250</v>
      </c>
      <c r="M1422" s="17"/>
      <c r="N1422" s="19"/>
      <c r="O1422" s="28" t="n">
        <f aca="false">L1422+(0.05*M1422)+(N1422/240)</f>
        <v>250</v>
      </c>
      <c r="P1422" s="29" t="n">
        <v>375</v>
      </c>
      <c r="Q1422" s="29"/>
      <c r="R1422" s="29"/>
      <c r="S1422" s="22" t="n">
        <f aca="false">P1422+(Q1422*0.05)+(R1422/240)</f>
        <v>375</v>
      </c>
      <c r="T1422" s="22" t="n">
        <f aca="false">J1422*O1422</f>
        <v>375</v>
      </c>
      <c r="U1422" s="22" t="n">
        <f aca="false">S1422-T1422</f>
        <v>0</v>
      </c>
      <c r="V1422" s="23"/>
    </row>
    <row r="1423" customFormat="false" ht="13.8" hidden="false" customHeight="false" outlineLevel="0" collapsed="false">
      <c r="A1423" s="13" t="n">
        <v>1422</v>
      </c>
      <c r="B1423" s="12" t="s">
        <v>22</v>
      </c>
      <c r="C1423" s="26" t="str">
        <f aca="false">$C$1176</f>
        <v>BNF N. Acq. 20541</v>
      </c>
      <c r="D1423" s="12" t="n">
        <v>15</v>
      </c>
      <c r="E1423" s="14" t="n">
        <v>1749</v>
      </c>
      <c r="F1423" s="14" t="s">
        <v>40</v>
      </c>
      <c r="G1423" s="15" t="s">
        <v>784</v>
      </c>
      <c r="H1423" s="15" t="s">
        <v>677</v>
      </c>
      <c r="I1423" s="16" t="s">
        <v>678</v>
      </c>
      <c r="J1423" s="17" t="n">
        <v>26</v>
      </c>
      <c r="K1423" s="27" t="s">
        <v>176</v>
      </c>
      <c r="L1423" s="17" t="n">
        <v>150</v>
      </c>
      <c r="M1423" s="17"/>
      <c r="N1423" s="19"/>
      <c r="O1423" s="28" t="n">
        <f aca="false">L1423+(0.05*M1423)+(N1423/240)</f>
        <v>150</v>
      </c>
      <c r="P1423" s="29" t="n">
        <v>3900</v>
      </c>
      <c r="Q1423" s="29"/>
      <c r="R1423" s="29"/>
      <c r="S1423" s="22" t="n">
        <f aca="false">P1423+(Q1423*0.05)+(R1423/240)</f>
        <v>3900</v>
      </c>
      <c r="T1423" s="22" t="n">
        <f aca="false">J1423*O1423</f>
        <v>3900</v>
      </c>
      <c r="U1423" s="22" t="n">
        <f aca="false">S1423-T1423</f>
        <v>0</v>
      </c>
      <c r="V1423" s="23"/>
    </row>
    <row r="1424" customFormat="false" ht="13.8" hidden="false" customHeight="false" outlineLevel="0" collapsed="false">
      <c r="A1424" s="13" t="n">
        <v>1423</v>
      </c>
      <c r="B1424" s="12" t="s">
        <v>22</v>
      </c>
      <c r="C1424" s="26" t="str">
        <f aca="false">$C$1176</f>
        <v>BNF N. Acq. 20541</v>
      </c>
      <c r="D1424" s="12" t="n">
        <v>15</v>
      </c>
      <c r="E1424" s="14" t="n">
        <v>1749</v>
      </c>
      <c r="F1424" s="14" t="s">
        <v>40</v>
      </c>
      <c r="G1424" s="15" t="s">
        <v>784</v>
      </c>
      <c r="H1424" s="15" t="s">
        <v>677</v>
      </c>
      <c r="I1424" s="16" t="s">
        <v>678</v>
      </c>
      <c r="J1424" s="17" t="n">
        <v>1</v>
      </c>
      <c r="K1424" s="27" t="s">
        <v>715</v>
      </c>
      <c r="L1424" s="17" t="n">
        <v>529</v>
      </c>
      <c r="M1424" s="17" t="n">
        <v>6</v>
      </c>
      <c r="N1424" s="19"/>
      <c r="O1424" s="28" t="n">
        <f aca="false">L1424+(0.05*M1424)+(N1424/240)</f>
        <v>529.3</v>
      </c>
      <c r="P1424" s="29" t="n">
        <v>529</v>
      </c>
      <c r="Q1424" s="29" t="n">
        <v>6</v>
      </c>
      <c r="R1424" s="29"/>
      <c r="S1424" s="22" t="n">
        <f aca="false">P1424+(Q1424*0.05)+(R1424/240)</f>
        <v>529.3</v>
      </c>
      <c r="T1424" s="22" t="n">
        <f aca="false">J1424*O1424</f>
        <v>529.3</v>
      </c>
      <c r="U1424" s="22" t="n">
        <f aca="false">S1424-T1424</f>
        <v>0</v>
      </c>
      <c r="V1424" s="23"/>
    </row>
    <row r="1425" customFormat="false" ht="13.8" hidden="false" customHeight="false" outlineLevel="0" collapsed="false">
      <c r="A1425" s="13" t="n">
        <v>1424</v>
      </c>
      <c r="B1425" s="12" t="s">
        <v>22</v>
      </c>
      <c r="C1425" s="26" t="str">
        <f aca="false">$C$1176</f>
        <v>BNF N. Acq. 20541</v>
      </c>
      <c r="D1425" s="12" t="n">
        <v>15</v>
      </c>
      <c r="E1425" s="14" t="n">
        <v>1749</v>
      </c>
      <c r="F1425" s="14" t="s">
        <v>40</v>
      </c>
      <c r="G1425" s="15" t="s">
        <v>785</v>
      </c>
      <c r="H1425" s="15" t="s">
        <v>677</v>
      </c>
      <c r="I1425" s="16" t="s">
        <v>678</v>
      </c>
      <c r="J1425" s="17" t="n">
        <v>10.5</v>
      </c>
      <c r="K1425" s="27" t="s">
        <v>176</v>
      </c>
      <c r="L1425" s="17" t="n">
        <v>200</v>
      </c>
      <c r="M1425" s="17"/>
      <c r="N1425" s="19"/>
      <c r="O1425" s="28" t="n">
        <f aca="false">L1425+(0.05*M1425)+(N1425/240)</f>
        <v>200</v>
      </c>
      <c r="P1425" s="29" t="n">
        <v>2100</v>
      </c>
      <c r="Q1425" s="29"/>
      <c r="R1425" s="29"/>
      <c r="S1425" s="22" t="n">
        <f aca="false">P1425+(Q1425*0.05)+(R1425/240)</f>
        <v>2100</v>
      </c>
      <c r="T1425" s="22" t="n">
        <f aca="false">J1425*O1425</f>
        <v>2100</v>
      </c>
      <c r="U1425" s="22" t="n">
        <f aca="false">S1425-T1425</f>
        <v>0</v>
      </c>
      <c r="V1425" s="23"/>
    </row>
    <row r="1426" customFormat="false" ht="13.8" hidden="false" customHeight="false" outlineLevel="0" collapsed="false">
      <c r="A1426" s="13" t="n">
        <v>1425</v>
      </c>
      <c r="B1426" s="12" t="s">
        <v>22</v>
      </c>
      <c r="C1426" s="26" t="str">
        <f aca="false">$C$1176</f>
        <v>BNF N. Acq. 20541</v>
      </c>
      <c r="D1426" s="12" t="n">
        <v>15</v>
      </c>
      <c r="E1426" s="14" t="n">
        <v>1749</v>
      </c>
      <c r="F1426" s="14" t="s">
        <v>40</v>
      </c>
      <c r="G1426" s="15" t="s">
        <v>785</v>
      </c>
      <c r="H1426" s="15" t="s">
        <v>677</v>
      </c>
      <c r="I1426" s="16" t="s">
        <v>678</v>
      </c>
      <c r="J1426" s="17" t="n">
        <v>285</v>
      </c>
      <c r="K1426" s="27" t="s">
        <v>28</v>
      </c>
      <c r="L1426" s="17" t="n">
        <v>150</v>
      </c>
      <c r="M1426" s="17"/>
      <c r="N1426" s="19"/>
      <c r="O1426" s="28" t="n">
        <f aca="false">L1426+(0.05*M1426)+(N1426/240)</f>
        <v>150</v>
      </c>
      <c r="P1426" s="29" t="n">
        <v>42750</v>
      </c>
      <c r="Q1426" s="29"/>
      <c r="R1426" s="29"/>
      <c r="S1426" s="22" t="n">
        <f aca="false">P1426+(Q1426*0.05)+(R1426/240)</f>
        <v>42750</v>
      </c>
      <c r="T1426" s="22" t="n">
        <f aca="false">J1426*O1426</f>
        <v>42750</v>
      </c>
      <c r="U1426" s="22" t="n">
        <f aca="false">S1426-T1426</f>
        <v>0</v>
      </c>
      <c r="V1426" s="23"/>
    </row>
    <row r="1427" customFormat="false" ht="13.8" hidden="false" customHeight="false" outlineLevel="0" collapsed="false">
      <c r="A1427" s="13" t="n">
        <v>1426</v>
      </c>
      <c r="B1427" s="12" t="s">
        <v>22</v>
      </c>
      <c r="C1427" s="26" t="str">
        <f aca="false">$C$1176</f>
        <v>BNF N. Acq. 20541</v>
      </c>
      <c r="D1427" s="12" t="n">
        <v>15</v>
      </c>
      <c r="E1427" s="14" t="n">
        <v>1749</v>
      </c>
      <c r="F1427" s="14" t="s">
        <v>40</v>
      </c>
      <c r="G1427" s="15" t="s">
        <v>785</v>
      </c>
      <c r="H1427" s="15" t="s">
        <v>677</v>
      </c>
      <c r="I1427" s="16" t="s">
        <v>678</v>
      </c>
      <c r="J1427" s="17" t="n">
        <v>1</v>
      </c>
      <c r="K1427" s="27" t="s">
        <v>715</v>
      </c>
      <c r="L1427" s="17" t="n">
        <v>3877</v>
      </c>
      <c r="M1427" s="17" t="n">
        <v>19</v>
      </c>
      <c r="N1427" s="19"/>
      <c r="O1427" s="28" t="n">
        <f aca="false">L1427+(0.05*M1427)+(N1427/240)</f>
        <v>3877.95</v>
      </c>
      <c r="P1427" s="29" t="n">
        <v>3877</v>
      </c>
      <c r="Q1427" s="29" t="n">
        <v>19</v>
      </c>
      <c r="R1427" s="29"/>
      <c r="S1427" s="22" t="n">
        <f aca="false">P1427+(Q1427*0.05)+(R1427/240)</f>
        <v>3877.95</v>
      </c>
      <c r="T1427" s="22" t="n">
        <f aca="false">J1427*O1427</f>
        <v>3877.95</v>
      </c>
      <c r="U1427" s="22" t="n">
        <f aca="false">S1427-T1427</f>
        <v>0</v>
      </c>
      <c r="V1427" s="23"/>
    </row>
    <row r="1428" customFormat="false" ht="14.2" hidden="false" customHeight="false" outlineLevel="0" collapsed="false">
      <c r="A1428" s="13" t="n">
        <v>1427</v>
      </c>
      <c r="B1428" s="12" t="s">
        <v>22</v>
      </c>
      <c r="C1428" s="26" t="str">
        <f aca="false">$C$1176</f>
        <v>BNF N. Acq. 20541</v>
      </c>
      <c r="D1428" s="12" t="n">
        <v>15</v>
      </c>
      <c r="E1428" s="14" t="n">
        <v>1749</v>
      </c>
      <c r="F1428" s="14" t="s">
        <v>40</v>
      </c>
      <c r="G1428" s="15" t="s">
        <v>786</v>
      </c>
      <c r="H1428" s="15" t="s">
        <v>677</v>
      </c>
      <c r="I1428" s="16" t="s">
        <v>678</v>
      </c>
      <c r="J1428" s="17" t="n">
        <v>379.75</v>
      </c>
      <c r="K1428" s="27" t="s">
        <v>176</v>
      </c>
      <c r="L1428" s="17" t="n">
        <v>250</v>
      </c>
      <c r="M1428" s="17"/>
      <c r="N1428" s="19"/>
      <c r="O1428" s="28" t="n">
        <f aca="false">L1428+(0.05*M1428)+(N1428/240)</f>
        <v>250</v>
      </c>
      <c r="P1428" s="29" t="n">
        <v>94987</v>
      </c>
      <c r="Q1428" s="29" t="n">
        <v>10</v>
      </c>
      <c r="R1428" s="29"/>
      <c r="S1428" s="22" t="n">
        <f aca="false">P1428+(Q1428*0.05)+(R1428/240)</f>
        <v>94987.5</v>
      </c>
      <c r="T1428" s="22" t="n">
        <f aca="false">J1428*O1428</f>
        <v>94937.5</v>
      </c>
      <c r="U1428" s="22" t="n">
        <f aca="false">S1428-T1428</f>
        <v>50</v>
      </c>
      <c r="V1428" s="23" t="s">
        <v>31</v>
      </c>
    </row>
    <row r="1429" customFormat="false" ht="13.8" hidden="false" customHeight="false" outlineLevel="0" collapsed="false">
      <c r="A1429" s="13" t="n">
        <v>1428</v>
      </c>
      <c r="B1429" s="12" t="s">
        <v>22</v>
      </c>
      <c r="C1429" s="26" t="str">
        <f aca="false">$C$1176</f>
        <v>BNF N. Acq. 20541</v>
      </c>
      <c r="D1429" s="12" t="n">
        <v>15</v>
      </c>
      <c r="E1429" s="14" t="n">
        <v>1749</v>
      </c>
      <c r="F1429" s="14" t="s">
        <v>40</v>
      </c>
      <c r="G1429" s="15" t="s">
        <v>786</v>
      </c>
      <c r="H1429" s="15" t="s">
        <v>677</v>
      </c>
      <c r="I1429" s="16" t="s">
        <v>678</v>
      </c>
      <c r="J1429" s="17" t="n">
        <v>2658.75</v>
      </c>
      <c r="K1429" s="27" t="s">
        <v>28</v>
      </c>
      <c r="L1429" s="17" t="n">
        <v>200</v>
      </c>
      <c r="M1429" s="17"/>
      <c r="N1429" s="19"/>
      <c r="O1429" s="28" t="n">
        <f aca="false">L1429+(0.05*M1429)+(N1429/240)</f>
        <v>200</v>
      </c>
      <c r="P1429" s="29" t="n">
        <v>531750</v>
      </c>
      <c r="Q1429" s="29"/>
      <c r="R1429" s="29"/>
      <c r="S1429" s="22" t="n">
        <f aca="false">P1429+(Q1429*0.05)+(R1429/240)</f>
        <v>531750</v>
      </c>
      <c r="T1429" s="22" t="n">
        <f aca="false">J1429*O1429</f>
        <v>531750</v>
      </c>
      <c r="U1429" s="22" t="n">
        <f aca="false">S1429-T1429</f>
        <v>0</v>
      </c>
      <c r="V1429" s="23"/>
    </row>
    <row r="1430" customFormat="false" ht="13.8" hidden="false" customHeight="false" outlineLevel="0" collapsed="false">
      <c r="A1430" s="13" t="n">
        <v>1429</v>
      </c>
      <c r="B1430" s="12" t="s">
        <v>22</v>
      </c>
      <c r="C1430" s="26" t="str">
        <f aca="false">$C$1176</f>
        <v>BNF N. Acq. 20541</v>
      </c>
      <c r="D1430" s="12" t="n">
        <v>15</v>
      </c>
      <c r="E1430" s="14" t="n">
        <v>1749</v>
      </c>
      <c r="F1430" s="14" t="s">
        <v>40</v>
      </c>
      <c r="G1430" s="15" t="s">
        <v>786</v>
      </c>
      <c r="H1430" s="15" t="s">
        <v>677</v>
      </c>
      <c r="I1430" s="16" t="s">
        <v>678</v>
      </c>
      <c r="J1430" s="17" t="n">
        <v>1</v>
      </c>
      <c r="K1430" s="27" t="s">
        <v>715</v>
      </c>
      <c r="L1430" s="17" t="n">
        <v>66625</v>
      </c>
      <c r="M1430" s="17" t="n">
        <v>9</v>
      </c>
      <c r="N1430" s="19"/>
      <c r="O1430" s="28" t="n">
        <f aca="false">L1430+(0.05*M1430)+(N1430/240)</f>
        <v>66625.45</v>
      </c>
      <c r="P1430" s="29" t="n">
        <v>66625</v>
      </c>
      <c r="Q1430" s="29" t="n">
        <v>9</v>
      </c>
      <c r="R1430" s="29"/>
      <c r="S1430" s="22" t="n">
        <f aca="false">P1430+(Q1430*0.05)+(R1430/240)</f>
        <v>66625.45</v>
      </c>
      <c r="T1430" s="22" t="n">
        <f aca="false">J1430*O1430</f>
        <v>66625.45</v>
      </c>
      <c r="U1430" s="22" t="n">
        <f aca="false">S1430-T1430</f>
        <v>0</v>
      </c>
      <c r="V1430" s="23"/>
    </row>
    <row r="1431" customFormat="false" ht="13.8" hidden="false" customHeight="false" outlineLevel="0" collapsed="false">
      <c r="A1431" s="13" t="n">
        <v>1430</v>
      </c>
      <c r="B1431" s="12" t="s">
        <v>22</v>
      </c>
      <c r="C1431" s="26" t="str">
        <f aca="false">$C$1176</f>
        <v>BNF N. Acq. 20541</v>
      </c>
      <c r="D1431" s="12" t="n">
        <v>15</v>
      </c>
      <c r="E1431" s="14" t="n">
        <v>1749</v>
      </c>
      <c r="F1431" s="14" t="s">
        <v>40</v>
      </c>
      <c r="G1431" s="15" t="s">
        <v>650</v>
      </c>
      <c r="H1431" s="15" t="s">
        <v>677</v>
      </c>
      <c r="I1431" s="16" t="s">
        <v>186</v>
      </c>
      <c r="J1431" s="17" t="n">
        <v>43.5</v>
      </c>
      <c r="K1431" s="27" t="s">
        <v>28</v>
      </c>
      <c r="L1431" s="17" t="n">
        <v>576</v>
      </c>
      <c r="M1431" s="17"/>
      <c r="N1431" s="19"/>
      <c r="O1431" s="28" t="n">
        <f aca="false">L1431+(0.05*M1431)+(N1431/240)</f>
        <v>576</v>
      </c>
      <c r="P1431" s="29" t="n">
        <v>25056</v>
      </c>
      <c r="Q1431" s="29"/>
      <c r="R1431" s="29"/>
      <c r="S1431" s="22" t="n">
        <f aca="false">P1431+(Q1431*0.05)+(R1431/240)</f>
        <v>25056</v>
      </c>
      <c r="T1431" s="22" t="n">
        <f aca="false">J1431*O1431</f>
        <v>25056</v>
      </c>
      <c r="U1431" s="22" t="n">
        <f aca="false">S1431-T1431</f>
        <v>0</v>
      </c>
      <c r="V1431" s="23"/>
    </row>
    <row r="1432" customFormat="false" ht="13.8" hidden="false" customHeight="false" outlineLevel="0" collapsed="false">
      <c r="A1432" s="13" t="n">
        <v>1431</v>
      </c>
      <c r="B1432" s="12" t="s">
        <v>22</v>
      </c>
      <c r="C1432" s="26" t="str">
        <f aca="false">$C$1176</f>
        <v>BNF N. Acq. 20541</v>
      </c>
      <c r="D1432" s="12" t="n">
        <v>15</v>
      </c>
      <c r="E1432" s="14" t="n">
        <v>1749</v>
      </c>
      <c r="F1432" s="14" t="s">
        <v>40</v>
      </c>
      <c r="G1432" s="15" t="s">
        <v>650</v>
      </c>
      <c r="H1432" s="15" t="s">
        <v>677</v>
      </c>
      <c r="I1432" s="16" t="s">
        <v>186</v>
      </c>
      <c r="J1432" s="17" t="n">
        <v>166</v>
      </c>
      <c r="K1432" s="27" t="s">
        <v>437</v>
      </c>
      <c r="L1432" s="17" t="n">
        <v>4</v>
      </c>
      <c r="M1432" s="17"/>
      <c r="N1432" s="19"/>
      <c r="O1432" s="28" t="n">
        <f aca="false">L1432+(0.05*M1432)+(N1432/240)</f>
        <v>4</v>
      </c>
      <c r="P1432" s="29" t="n">
        <v>664</v>
      </c>
      <c r="Q1432" s="29"/>
      <c r="R1432" s="29"/>
      <c r="S1432" s="22" t="n">
        <f aca="false">P1432+(Q1432*0.05)+(R1432/240)</f>
        <v>664</v>
      </c>
      <c r="T1432" s="22" t="n">
        <f aca="false">J1432*O1432</f>
        <v>664</v>
      </c>
      <c r="U1432" s="22" t="n">
        <f aca="false">S1432-T1432</f>
        <v>0</v>
      </c>
      <c r="V1432" s="23"/>
    </row>
    <row r="1433" customFormat="false" ht="13.8" hidden="false" customHeight="false" outlineLevel="0" collapsed="false">
      <c r="A1433" s="13" t="n">
        <v>1432</v>
      </c>
      <c r="B1433" s="12" t="s">
        <v>22</v>
      </c>
      <c r="C1433" s="26" t="str">
        <f aca="false">$C$1176</f>
        <v>BNF N. Acq. 20541</v>
      </c>
      <c r="D1433" s="12" t="n">
        <v>15</v>
      </c>
      <c r="E1433" s="14" t="n">
        <v>1749</v>
      </c>
      <c r="F1433" s="14" t="s">
        <v>40</v>
      </c>
      <c r="G1433" s="15" t="s">
        <v>661</v>
      </c>
      <c r="H1433" s="15" t="s">
        <v>677</v>
      </c>
      <c r="I1433" s="16" t="s">
        <v>186</v>
      </c>
      <c r="J1433" s="17" t="n">
        <v>2</v>
      </c>
      <c r="K1433" s="27" t="s">
        <v>44</v>
      </c>
      <c r="L1433" s="17" t="n">
        <v>864</v>
      </c>
      <c r="M1433" s="17"/>
      <c r="N1433" s="19"/>
      <c r="O1433" s="28" t="n">
        <f aca="false">L1433+(0.05*M1433)+(N1433/240)</f>
        <v>864</v>
      </c>
      <c r="P1433" s="29" t="n">
        <v>1728</v>
      </c>
      <c r="Q1433" s="29"/>
      <c r="R1433" s="29"/>
      <c r="S1433" s="22" t="n">
        <f aca="false">P1433+(Q1433*0.05)+(R1433/240)</f>
        <v>1728</v>
      </c>
      <c r="T1433" s="22" t="n">
        <f aca="false">J1433*O1433</f>
        <v>1728</v>
      </c>
      <c r="U1433" s="22" t="n">
        <f aca="false">S1433-T1433</f>
        <v>0</v>
      </c>
      <c r="V1433" s="23"/>
    </row>
    <row r="1434" customFormat="false" ht="13.8" hidden="false" customHeight="false" outlineLevel="0" collapsed="false">
      <c r="A1434" s="13" t="n">
        <v>1433</v>
      </c>
      <c r="B1434" s="12" t="s">
        <v>22</v>
      </c>
      <c r="C1434" s="26" t="str">
        <f aca="false">$C$1176</f>
        <v>BNF N. Acq. 20541</v>
      </c>
      <c r="D1434" s="12" t="n">
        <v>15</v>
      </c>
      <c r="E1434" s="14" t="n">
        <v>1749</v>
      </c>
      <c r="F1434" s="14" t="s">
        <v>40</v>
      </c>
      <c r="G1434" s="15" t="s">
        <v>661</v>
      </c>
      <c r="H1434" s="15" t="s">
        <v>677</v>
      </c>
      <c r="I1434" s="16" t="s">
        <v>186</v>
      </c>
      <c r="J1434" s="17" t="n">
        <v>612</v>
      </c>
      <c r="K1434" s="27" t="s">
        <v>79</v>
      </c>
      <c r="L1434" s="17" t="n">
        <v>3</v>
      </c>
      <c r="M1434" s="17"/>
      <c r="N1434" s="19"/>
      <c r="O1434" s="28" t="n">
        <f aca="false">L1434+(0.05*M1434)+(N1434/240)</f>
        <v>3</v>
      </c>
      <c r="P1434" s="29" t="n">
        <v>1836</v>
      </c>
      <c r="Q1434" s="29"/>
      <c r="R1434" s="29"/>
      <c r="S1434" s="22" t="n">
        <f aca="false">P1434+(Q1434*0.05)+(R1434/240)</f>
        <v>1836</v>
      </c>
      <c r="T1434" s="22" t="n">
        <f aca="false">J1434*O1434</f>
        <v>1836</v>
      </c>
      <c r="U1434" s="22" t="n">
        <f aca="false">S1434-T1434</f>
        <v>0</v>
      </c>
      <c r="V1434" s="23"/>
    </row>
    <row r="1435" customFormat="false" ht="14.2" hidden="false" customHeight="false" outlineLevel="0" collapsed="false">
      <c r="A1435" s="13" t="n">
        <v>1434</v>
      </c>
      <c r="B1435" s="12" t="s">
        <v>22</v>
      </c>
      <c r="C1435" s="26" t="str">
        <f aca="false">$C$1176</f>
        <v>BNF N. Acq. 20541</v>
      </c>
      <c r="D1435" s="12" t="n">
        <v>15</v>
      </c>
      <c r="E1435" s="14" t="n">
        <v>1749</v>
      </c>
      <c r="F1435" s="14" t="s">
        <v>40</v>
      </c>
      <c r="G1435" s="15" t="s">
        <v>787</v>
      </c>
      <c r="H1435" s="15" t="s">
        <v>677</v>
      </c>
      <c r="I1435" s="16" t="s">
        <v>382</v>
      </c>
      <c r="J1435" s="17" t="n">
        <v>12.75</v>
      </c>
      <c r="K1435" s="27" t="s">
        <v>28</v>
      </c>
      <c r="L1435" s="17" t="n">
        <v>22</v>
      </c>
      <c r="M1435" s="17" t="n">
        <v>10</v>
      </c>
      <c r="N1435" s="19"/>
      <c r="O1435" s="28" t="n">
        <f aca="false">L1435+(0.05*M1435)+(N1435/240)</f>
        <v>22.5</v>
      </c>
      <c r="P1435" s="29" t="n">
        <v>286</v>
      </c>
      <c r="Q1435" s="29" t="n">
        <v>17</v>
      </c>
      <c r="R1435" s="29"/>
      <c r="S1435" s="22" t="n">
        <f aca="false">P1435+(Q1435*0.05)+(R1435/240)</f>
        <v>286.85</v>
      </c>
      <c r="T1435" s="22" t="n">
        <f aca="false">J1435*O1435</f>
        <v>286.875</v>
      </c>
      <c r="U1435" s="22" t="n">
        <f aca="false">S1435-T1435</f>
        <v>-0.0249999999999773</v>
      </c>
      <c r="V1435" s="23" t="s">
        <v>114</v>
      </c>
    </row>
    <row r="1436" customFormat="false" ht="13.8" hidden="false" customHeight="false" outlineLevel="0" collapsed="false">
      <c r="A1436" s="13" t="n">
        <v>1435</v>
      </c>
      <c r="B1436" s="12" t="s">
        <v>22</v>
      </c>
      <c r="C1436" s="26" t="str">
        <f aca="false">$C$1176</f>
        <v>BNF N. Acq. 20541</v>
      </c>
      <c r="D1436" s="12" t="n">
        <v>15</v>
      </c>
      <c r="E1436" s="14" t="n">
        <v>1749</v>
      </c>
      <c r="F1436" s="14" t="s">
        <v>40</v>
      </c>
      <c r="G1436" s="15" t="s">
        <v>788</v>
      </c>
      <c r="H1436" s="15" t="s">
        <v>677</v>
      </c>
      <c r="I1436" s="16" t="s">
        <v>186</v>
      </c>
      <c r="J1436" s="17" t="n">
        <v>1</v>
      </c>
      <c r="K1436" s="27" t="s">
        <v>789</v>
      </c>
      <c r="L1436" s="17" t="n">
        <v>216</v>
      </c>
      <c r="M1436" s="17"/>
      <c r="N1436" s="19"/>
      <c r="O1436" s="28" t="n">
        <f aca="false">L1436+(0.05*M1436)+(N1436/240)</f>
        <v>216</v>
      </c>
      <c r="P1436" s="29" t="n">
        <v>216</v>
      </c>
      <c r="Q1436" s="29"/>
      <c r="R1436" s="29"/>
      <c r="S1436" s="22" t="n">
        <f aca="false">P1436+(Q1436*0.05)+(R1436/240)</f>
        <v>216</v>
      </c>
      <c r="T1436" s="22" t="n">
        <f aca="false">J1436*O1436</f>
        <v>216</v>
      </c>
      <c r="U1436" s="22" t="n">
        <f aca="false">S1436-T1436</f>
        <v>0</v>
      </c>
      <c r="V1436" s="23"/>
    </row>
    <row r="1437" customFormat="false" ht="13.8" hidden="false" customHeight="false" outlineLevel="0" collapsed="false">
      <c r="A1437" s="13" t="n">
        <v>1436</v>
      </c>
      <c r="B1437" s="12" t="s">
        <v>22</v>
      </c>
      <c r="C1437" s="26" t="str">
        <f aca="false">$C$1176</f>
        <v>BNF N. Acq. 20541</v>
      </c>
      <c r="D1437" s="12" t="n">
        <v>15</v>
      </c>
      <c r="E1437" s="14" t="n">
        <v>1749</v>
      </c>
      <c r="F1437" s="14" t="s">
        <v>40</v>
      </c>
      <c r="G1437" s="15" t="s">
        <v>790</v>
      </c>
      <c r="H1437" s="15" t="s">
        <v>677</v>
      </c>
      <c r="I1437" s="16" t="s">
        <v>685</v>
      </c>
      <c r="J1437" s="17" t="n">
        <v>88.25</v>
      </c>
      <c r="K1437" s="27" t="s">
        <v>44</v>
      </c>
      <c r="L1437" s="17" t="n">
        <v>50</v>
      </c>
      <c r="M1437" s="17"/>
      <c r="N1437" s="19"/>
      <c r="O1437" s="28" t="n">
        <f aca="false">L1437+(0.05*M1437)+(N1437/240)</f>
        <v>50</v>
      </c>
      <c r="P1437" s="29" t="n">
        <v>4412</v>
      </c>
      <c r="Q1437" s="29" t="n">
        <v>10</v>
      </c>
      <c r="R1437" s="29"/>
      <c r="S1437" s="22" t="n">
        <f aca="false">P1437+(Q1437*0.05)+(R1437/240)</f>
        <v>4412.5</v>
      </c>
      <c r="T1437" s="22" t="n">
        <f aca="false">J1437*O1437</f>
        <v>4412.5</v>
      </c>
      <c r="U1437" s="22" t="n">
        <f aca="false">S1437-T1437</f>
        <v>0</v>
      </c>
      <c r="V1437" s="23"/>
    </row>
    <row r="1438" customFormat="false" ht="14.2" hidden="false" customHeight="false" outlineLevel="0" collapsed="false">
      <c r="A1438" s="13" t="n">
        <v>1437</v>
      </c>
      <c r="B1438" s="12" t="s">
        <v>22</v>
      </c>
      <c r="C1438" s="26" t="str">
        <f aca="false">$C$1176</f>
        <v>BNF N. Acq. 20541</v>
      </c>
      <c r="D1438" s="12" t="n">
        <v>15</v>
      </c>
      <c r="E1438" s="14" t="n">
        <v>1749</v>
      </c>
      <c r="F1438" s="14" t="s">
        <v>40</v>
      </c>
      <c r="G1438" s="15" t="s">
        <v>791</v>
      </c>
      <c r="H1438" s="15" t="s">
        <v>677</v>
      </c>
      <c r="I1438" s="16" t="s">
        <v>679</v>
      </c>
      <c r="J1438" s="17" t="n">
        <f aca="false">9+(5/8)</f>
        <v>9.625</v>
      </c>
      <c r="K1438" s="27" t="s">
        <v>28</v>
      </c>
      <c r="L1438" s="17" t="n">
        <v>80</v>
      </c>
      <c r="M1438" s="17"/>
      <c r="N1438" s="19"/>
      <c r="O1438" s="28" t="n">
        <f aca="false">L1438+(0.05*M1438)+(N1438/240)</f>
        <v>80</v>
      </c>
      <c r="P1438" s="29" t="n">
        <v>750</v>
      </c>
      <c r="Q1438" s="29"/>
      <c r="R1438" s="29"/>
      <c r="S1438" s="22" t="n">
        <f aca="false">P1438+(Q1438*0.05)+(R1438/240)</f>
        <v>750</v>
      </c>
      <c r="T1438" s="22" t="n">
        <f aca="false">J1438*O1438</f>
        <v>770</v>
      </c>
      <c r="U1438" s="22" t="n">
        <f aca="false">S1438-T1438</f>
        <v>-20</v>
      </c>
      <c r="V1438" s="23" t="s">
        <v>31</v>
      </c>
    </row>
    <row r="1439" customFormat="false" ht="13.8" hidden="false" customHeight="false" outlineLevel="0" collapsed="false">
      <c r="A1439" s="13" t="n">
        <v>1438</v>
      </c>
      <c r="B1439" s="12" t="s">
        <v>22</v>
      </c>
      <c r="C1439" s="26" t="str">
        <f aca="false">$C$1176</f>
        <v>BNF N. Acq. 20541</v>
      </c>
      <c r="D1439" s="12" t="n">
        <v>15</v>
      </c>
      <c r="E1439" s="14" t="n">
        <v>1749</v>
      </c>
      <c r="F1439" s="14" t="s">
        <v>40</v>
      </c>
      <c r="G1439" s="15" t="s">
        <v>667</v>
      </c>
      <c r="H1439" s="15" t="s">
        <v>677</v>
      </c>
      <c r="I1439" s="16" t="s">
        <v>68</v>
      </c>
      <c r="J1439" s="17" t="n">
        <v>4</v>
      </c>
      <c r="K1439" s="27" t="s">
        <v>714</v>
      </c>
      <c r="L1439" s="17" t="n">
        <v>35</v>
      </c>
      <c r="M1439" s="17"/>
      <c r="N1439" s="19"/>
      <c r="O1439" s="28" t="n">
        <f aca="false">L1439+(0.05*M1439)+(N1439/240)</f>
        <v>35</v>
      </c>
      <c r="P1439" s="29" t="n">
        <v>140</v>
      </c>
      <c r="Q1439" s="29"/>
      <c r="R1439" s="29"/>
      <c r="S1439" s="22" t="n">
        <f aca="false">P1439+(Q1439*0.05)+(R1439/240)</f>
        <v>140</v>
      </c>
      <c r="T1439" s="22" t="n">
        <f aca="false">J1439*O1439</f>
        <v>140</v>
      </c>
      <c r="U1439" s="22" t="n">
        <f aca="false">S1439-T1439</f>
        <v>0</v>
      </c>
      <c r="V1439" s="23"/>
    </row>
    <row r="1440" customFormat="false" ht="13.8" hidden="false" customHeight="false" outlineLevel="0" collapsed="false">
      <c r="A1440" s="13" t="n">
        <v>1439</v>
      </c>
      <c r="B1440" s="12" t="s">
        <v>22</v>
      </c>
      <c r="C1440" s="26" t="str">
        <f aca="false">$C$1176</f>
        <v>BNF N. Acq. 20541</v>
      </c>
      <c r="D1440" s="12" t="n">
        <v>15</v>
      </c>
      <c r="E1440" s="14" t="n">
        <v>1749</v>
      </c>
      <c r="F1440" s="14" t="s">
        <v>40</v>
      </c>
      <c r="G1440" s="15" t="s">
        <v>667</v>
      </c>
      <c r="H1440" s="15" t="s">
        <v>677</v>
      </c>
      <c r="I1440" s="16" t="s">
        <v>678</v>
      </c>
      <c r="J1440" s="17" t="n">
        <v>59.5</v>
      </c>
      <c r="K1440" s="27" t="s">
        <v>176</v>
      </c>
      <c r="L1440" s="17" t="n">
        <v>150</v>
      </c>
      <c r="M1440" s="17"/>
      <c r="N1440" s="19"/>
      <c r="O1440" s="28" t="n">
        <f aca="false">L1440+(0.05*M1440)+(N1440/240)</f>
        <v>150</v>
      </c>
      <c r="P1440" s="29" t="n">
        <v>8925</v>
      </c>
      <c r="Q1440" s="29"/>
      <c r="R1440" s="29"/>
      <c r="S1440" s="22" t="n">
        <f aca="false">P1440+(Q1440*0.05)+(R1440/240)</f>
        <v>8925</v>
      </c>
      <c r="T1440" s="22" t="n">
        <f aca="false">J1440*O1440</f>
        <v>8925</v>
      </c>
      <c r="U1440" s="22" t="n">
        <f aca="false">S1440-T1440</f>
        <v>0</v>
      </c>
      <c r="V1440" s="23"/>
    </row>
    <row r="1441" customFormat="false" ht="13.8" hidden="false" customHeight="false" outlineLevel="0" collapsed="false">
      <c r="A1441" s="13" t="n">
        <v>1440</v>
      </c>
      <c r="B1441" s="12" t="s">
        <v>22</v>
      </c>
      <c r="C1441" s="26" t="str">
        <f aca="false">$C$1176</f>
        <v>BNF N. Acq. 20541</v>
      </c>
      <c r="D1441" s="12" t="n">
        <v>15</v>
      </c>
      <c r="E1441" s="14" t="n">
        <v>1749</v>
      </c>
      <c r="F1441" s="14" t="s">
        <v>40</v>
      </c>
      <c r="G1441" s="15" t="s">
        <v>667</v>
      </c>
      <c r="H1441" s="15" t="s">
        <v>677</v>
      </c>
      <c r="I1441" s="16" t="s">
        <v>678</v>
      </c>
      <c r="J1441" s="17" t="n">
        <v>1</v>
      </c>
      <c r="K1441" s="27" t="s">
        <v>715</v>
      </c>
      <c r="L1441" s="17" t="n">
        <v>892</v>
      </c>
      <c r="M1441" s="17" t="n">
        <v>10</v>
      </c>
      <c r="N1441" s="19"/>
      <c r="O1441" s="28" t="n">
        <f aca="false">L1441+(0.05*M1441)+(N1441/240)</f>
        <v>892.5</v>
      </c>
      <c r="P1441" s="29" t="n">
        <v>892</v>
      </c>
      <c r="Q1441" s="29" t="n">
        <v>10</v>
      </c>
      <c r="R1441" s="29"/>
      <c r="S1441" s="22" t="n">
        <f aca="false">P1441+(Q1441*0.05)+(R1441/240)</f>
        <v>892.5</v>
      </c>
      <c r="T1441" s="22" t="n">
        <f aca="false">J1441*O1441</f>
        <v>892.5</v>
      </c>
      <c r="U1441" s="22" t="n">
        <f aca="false">S1441-T1441</f>
        <v>0</v>
      </c>
      <c r="V1441" s="23"/>
    </row>
    <row r="1442" customFormat="false" ht="13.8" hidden="false" customHeight="false" outlineLevel="0" collapsed="false">
      <c r="A1442" s="13" t="n">
        <v>1441</v>
      </c>
      <c r="B1442" s="12" t="s">
        <v>22</v>
      </c>
      <c r="C1442" s="26" t="str">
        <f aca="false">$C$1176</f>
        <v>BNF N. Acq. 20541</v>
      </c>
      <c r="D1442" s="12" t="n">
        <v>15</v>
      </c>
      <c r="E1442" s="14" t="n">
        <v>1749</v>
      </c>
      <c r="F1442" s="14" t="s">
        <v>40</v>
      </c>
      <c r="G1442" s="15" t="s">
        <v>667</v>
      </c>
      <c r="H1442" s="15" t="s">
        <v>677</v>
      </c>
      <c r="I1442" s="16" t="s">
        <v>679</v>
      </c>
      <c r="J1442" s="17" t="n">
        <v>2</v>
      </c>
      <c r="K1442" s="27" t="s">
        <v>736</v>
      </c>
      <c r="L1442" s="17" t="n">
        <v>60</v>
      </c>
      <c r="M1442" s="17"/>
      <c r="N1442" s="19"/>
      <c r="O1442" s="28" t="n">
        <f aca="false">L1442+(0.05*M1442)+(N1442/240)</f>
        <v>60</v>
      </c>
      <c r="P1442" s="29" t="n">
        <v>120</v>
      </c>
      <c r="Q1442" s="29"/>
      <c r="R1442" s="29"/>
      <c r="S1442" s="22" t="n">
        <f aca="false">P1442+(Q1442*0.05)+(R1442/240)</f>
        <v>120</v>
      </c>
      <c r="T1442" s="22" t="n">
        <f aca="false">J1442*O1442</f>
        <v>120</v>
      </c>
      <c r="U1442" s="22" t="n">
        <f aca="false">S1442-T1442</f>
        <v>0</v>
      </c>
      <c r="V1442" s="23"/>
    </row>
    <row r="1443" customFormat="false" ht="13.8" hidden="false" customHeight="false" outlineLevel="0" collapsed="false">
      <c r="A1443" s="13" t="n">
        <v>1442</v>
      </c>
      <c r="B1443" s="12" t="s">
        <v>22</v>
      </c>
      <c r="C1443" s="26" t="str">
        <f aca="false">$C$1176</f>
        <v>BNF N. Acq. 20541</v>
      </c>
      <c r="D1443" s="12" t="n">
        <v>15</v>
      </c>
      <c r="E1443" s="14" t="n">
        <v>1749</v>
      </c>
      <c r="F1443" s="14" t="s">
        <v>40</v>
      </c>
      <c r="G1443" s="15" t="s">
        <v>667</v>
      </c>
      <c r="H1443" s="15" t="s">
        <v>677</v>
      </c>
      <c r="I1443" s="16" t="s">
        <v>186</v>
      </c>
      <c r="J1443" s="17" t="n">
        <v>1</v>
      </c>
      <c r="K1443" s="27" t="s">
        <v>46</v>
      </c>
      <c r="L1443" s="17" t="n">
        <v>828</v>
      </c>
      <c r="M1443" s="17"/>
      <c r="N1443" s="19"/>
      <c r="O1443" s="28" t="n">
        <f aca="false">L1443+(0.05*M1443)+(N1443/240)</f>
        <v>828</v>
      </c>
      <c r="P1443" s="29" t="n">
        <v>828</v>
      </c>
      <c r="Q1443" s="29"/>
      <c r="R1443" s="29"/>
      <c r="S1443" s="22" t="n">
        <f aca="false">P1443+(Q1443*0.05)+(R1443/240)</f>
        <v>828</v>
      </c>
      <c r="T1443" s="22" t="n">
        <f aca="false">J1443*O1443</f>
        <v>828</v>
      </c>
      <c r="U1443" s="22" t="n">
        <f aca="false">S1443-T1443</f>
        <v>0</v>
      </c>
      <c r="V1443" s="23"/>
    </row>
    <row r="1444" customFormat="false" ht="13.8" hidden="false" customHeight="false" outlineLevel="0" collapsed="false">
      <c r="A1444" s="13" t="n">
        <v>1443</v>
      </c>
      <c r="B1444" s="12" t="s">
        <v>22</v>
      </c>
      <c r="C1444" s="13" t="s">
        <v>792</v>
      </c>
      <c r="D1444" s="12" t="n">
        <v>2</v>
      </c>
      <c r="E1444" s="14" t="n">
        <v>1749</v>
      </c>
      <c r="F1444" s="14" t="s">
        <v>24</v>
      </c>
      <c r="G1444" s="15" t="s">
        <v>25</v>
      </c>
      <c r="H1444" s="15" t="s">
        <v>793</v>
      </c>
      <c r="I1444" s="16" t="s">
        <v>794</v>
      </c>
      <c r="J1444" s="17" t="n">
        <v>2825</v>
      </c>
      <c r="K1444" s="18" t="s">
        <v>28</v>
      </c>
      <c r="L1444" s="17"/>
      <c r="M1444" s="17" t="n">
        <v>5</v>
      </c>
      <c r="N1444" s="19"/>
      <c r="O1444" s="31" t="n">
        <f aca="false">L1444+(0.05*M1444)+(N1444/240)</f>
        <v>0.25</v>
      </c>
      <c r="P1444" s="21" t="n">
        <v>706</v>
      </c>
      <c r="Q1444" s="21" t="n">
        <v>5</v>
      </c>
      <c r="R1444" s="21"/>
      <c r="S1444" s="22" t="n">
        <f aca="false">P1444+(0.05*Q1444)+(R1444/240)</f>
        <v>706.25</v>
      </c>
      <c r="T1444" s="22" t="n">
        <f aca="false">J1444*O1444</f>
        <v>706.25</v>
      </c>
      <c r="U1444" s="22" t="n">
        <f aca="false">S1444-T1444</f>
        <v>0</v>
      </c>
      <c r="V1444" s="23"/>
    </row>
    <row r="1445" customFormat="false" ht="13.8" hidden="false" customHeight="false" outlineLevel="0" collapsed="false">
      <c r="A1445" s="13" t="n">
        <v>1444</v>
      </c>
      <c r="B1445" s="12" t="s">
        <v>22</v>
      </c>
      <c r="C1445" s="13" t="s">
        <v>792</v>
      </c>
      <c r="D1445" s="12" t="n">
        <v>2</v>
      </c>
      <c r="E1445" s="14" t="n">
        <v>1749</v>
      </c>
      <c r="F1445" s="14" t="s">
        <v>24</v>
      </c>
      <c r="G1445" s="15" t="s">
        <v>795</v>
      </c>
      <c r="H1445" s="15" t="s">
        <v>793</v>
      </c>
      <c r="I1445" s="16" t="s">
        <v>685</v>
      </c>
      <c r="J1445" s="17" t="n">
        <v>3662</v>
      </c>
      <c r="K1445" s="18" t="s">
        <v>28</v>
      </c>
      <c r="L1445" s="17"/>
      <c r="M1445" s="17" t="n">
        <v>1</v>
      </c>
      <c r="N1445" s="19"/>
      <c r="O1445" s="31" t="n">
        <f aca="false">L1445+(0.05*M1445)+(N1445/240)</f>
        <v>0.05</v>
      </c>
      <c r="P1445" s="21" t="n">
        <v>183</v>
      </c>
      <c r="Q1445" s="21" t="n">
        <v>2</v>
      </c>
      <c r="R1445" s="21"/>
      <c r="S1445" s="22" t="n">
        <f aca="false">P1445+(0.05*Q1445)+(R1445/240)</f>
        <v>183.1</v>
      </c>
      <c r="T1445" s="22" t="n">
        <f aca="false">J1445*O1445</f>
        <v>183.1</v>
      </c>
      <c r="U1445" s="22" t="n">
        <f aca="false">S1445-T1445</f>
        <v>0</v>
      </c>
      <c r="V1445" s="23"/>
    </row>
    <row r="1446" customFormat="false" ht="13.8" hidden="false" customHeight="false" outlineLevel="0" collapsed="false">
      <c r="A1446" s="13" t="n">
        <v>1445</v>
      </c>
      <c r="B1446" s="12" t="s">
        <v>22</v>
      </c>
      <c r="C1446" s="13" t="s">
        <v>792</v>
      </c>
      <c r="D1446" s="12" t="n">
        <v>2</v>
      </c>
      <c r="E1446" s="14" t="n">
        <v>1749</v>
      </c>
      <c r="F1446" s="14" t="s">
        <v>24</v>
      </c>
      <c r="G1446" s="15" t="s">
        <v>795</v>
      </c>
      <c r="H1446" s="15" t="s">
        <v>793</v>
      </c>
      <c r="I1446" s="16" t="s">
        <v>796</v>
      </c>
      <c r="J1446" s="17" t="n">
        <v>273</v>
      </c>
      <c r="K1446" s="18" t="s">
        <v>335</v>
      </c>
      <c r="L1446" s="17" t="n">
        <v>15</v>
      </c>
      <c r="M1446" s="17"/>
      <c r="N1446" s="19"/>
      <c r="O1446" s="31" t="n">
        <f aca="false">L1446+(0.05*M1446)+(N1446/240)</f>
        <v>15</v>
      </c>
      <c r="P1446" s="21" t="n">
        <v>4095</v>
      </c>
      <c r="Q1446" s="21"/>
      <c r="R1446" s="21"/>
      <c r="S1446" s="22" t="n">
        <f aca="false">P1446+(0.05*Q1446)+(R1446/240)</f>
        <v>4095</v>
      </c>
      <c r="T1446" s="22" t="n">
        <f aca="false">J1446*O1446</f>
        <v>4095</v>
      </c>
      <c r="U1446" s="22" t="n">
        <f aca="false">S1446-T1446</f>
        <v>0</v>
      </c>
      <c r="V1446" s="23"/>
    </row>
    <row r="1447" customFormat="false" ht="13.8" hidden="false" customHeight="false" outlineLevel="0" collapsed="false">
      <c r="A1447" s="13" t="n">
        <v>1446</v>
      </c>
      <c r="B1447" s="12" t="s">
        <v>22</v>
      </c>
      <c r="C1447" s="13" t="s">
        <v>792</v>
      </c>
      <c r="D1447" s="12" t="n">
        <v>2</v>
      </c>
      <c r="E1447" s="14" t="n">
        <v>1749</v>
      </c>
      <c r="F1447" s="14" t="s">
        <v>24</v>
      </c>
      <c r="G1447" s="15" t="s">
        <v>795</v>
      </c>
      <c r="H1447" s="15" t="s">
        <v>793</v>
      </c>
      <c r="I1447" s="16" t="s">
        <v>796</v>
      </c>
      <c r="J1447" s="17" t="n">
        <v>20410</v>
      </c>
      <c r="K1447" s="18" t="s">
        <v>797</v>
      </c>
      <c r="L1447" s="17"/>
      <c r="M1447" s="17" t="n">
        <v>4</v>
      </c>
      <c r="N1447" s="19"/>
      <c r="O1447" s="31" t="n">
        <f aca="false">L1447+(0.05*M1447)+(N1447/240)</f>
        <v>0.2</v>
      </c>
      <c r="P1447" s="21" t="n">
        <v>4082</v>
      </c>
      <c r="Q1447" s="21"/>
      <c r="R1447" s="21"/>
      <c r="S1447" s="22" t="n">
        <f aca="false">P1447+(0.05*Q1447)+(R1447/240)</f>
        <v>4082</v>
      </c>
      <c r="T1447" s="22" t="n">
        <f aca="false">J1447*O1447</f>
        <v>4082</v>
      </c>
      <c r="U1447" s="22" t="n">
        <f aca="false">S1447-T1447</f>
        <v>0</v>
      </c>
      <c r="V1447" s="23"/>
    </row>
    <row r="1448" customFormat="false" ht="13.8" hidden="false" customHeight="false" outlineLevel="0" collapsed="false">
      <c r="A1448" s="13" t="n">
        <v>1447</v>
      </c>
      <c r="B1448" s="12" t="s">
        <v>22</v>
      </c>
      <c r="C1448" s="13" t="s">
        <v>792</v>
      </c>
      <c r="D1448" s="12" t="n">
        <v>2</v>
      </c>
      <c r="E1448" s="14" t="n">
        <v>1749</v>
      </c>
      <c r="F1448" s="14" t="s">
        <v>24</v>
      </c>
      <c r="G1448" s="15" t="s">
        <v>798</v>
      </c>
      <c r="H1448" s="15" t="s">
        <v>793</v>
      </c>
      <c r="I1448" s="16" t="s">
        <v>799</v>
      </c>
      <c r="J1448" s="17" t="n">
        <v>256</v>
      </c>
      <c r="K1448" s="18" t="s">
        <v>35</v>
      </c>
      <c r="L1448" s="17" t="n">
        <v>4</v>
      </c>
      <c r="M1448" s="17"/>
      <c r="N1448" s="19"/>
      <c r="O1448" s="31" t="n">
        <f aca="false">L1448+(0.05*M1448)+(N1448/240)</f>
        <v>4</v>
      </c>
      <c r="P1448" s="21" t="n">
        <v>1024</v>
      </c>
      <c r="Q1448" s="21"/>
      <c r="R1448" s="21"/>
      <c r="S1448" s="22" t="n">
        <f aca="false">P1448+(0.05*Q1448)+(R1448/240)</f>
        <v>1024</v>
      </c>
      <c r="T1448" s="22" t="n">
        <f aca="false">J1448*O1448</f>
        <v>1024</v>
      </c>
      <c r="U1448" s="22" t="n">
        <f aca="false">S1448-T1448</f>
        <v>0</v>
      </c>
      <c r="V1448" s="23"/>
    </row>
    <row r="1449" customFormat="false" ht="13.8" hidden="false" customHeight="false" outlineLevel="0" collapsed="false">
      <c r="A1449" s="13" t="n">
        <v>1448</v>
      </c>
      <c r="B1449" s="12" t="s">
        <v>22</v>
      </c>
      <c r="C1449" s="13" t="s">
        <v>792</v>
      </c>
      <c r="D1449" s="12" t="n">
        <v>2</v>
      </c>
      <c r="E1449" s="14" t="n">
        <v>1749</v>
      </c>
      <c r="F1449" s="14" t="s">
        <v>24</v>
      </c>
      <c r="G1449" s="15" t="s">
        <v>800</v>
      </c>
      <c r="H1449" s="15" t="s">
        <v>793</v>
      </c>
      <c r="I1449" s="16" t="s">
        <v>796</v>
      </c>
      <c r="J1449" s="17" t="n">
        <v>800</v>
      </c>
      <c r="K1449" s="18" t="s">
        <v>28</v>
      </c>
      <c r="L1449" s="17"/>
      <c r="M1449" s="17" t="n">
        <v>2</v>
      </c>
      <c r="N1449" s="19"/>
      <c r="O1449" s="31" t="n">
        <f aca="false">L1449+(0.05*M1449)+(N1449/240)</f>
        <v>0.1</v>
      </c>
      <c r="P1449" s="21" t="n">
        <v>80</v>
      </c>
      <c r="Q1449" s="21"/>
      <c r="R1449" s="21"/>
      <c r="S1449" s="22" t="n">
        <f aca="false">P1449+(0.05*Q1449)+(R1449/240)</f>
        <v>80</v>
      </c>
      <c r="T1449" s="22" t="n">
        <f aca="false">J1449*O1449</f>
        <v>80</v>
      </c>
      <c r="U1449" s="22" t="n">
        <f aca="false">S1449-T1449</f>
        <v>0</v>
      </c>
      <c r="V1449" s="23"/>
    </row>
    <row r="1450" customFormat="false" ht="13.8" hidden="false" customHeight="false" outlineLevel="0" collapsed="false">
      <c r="A1450" s="13" t="n">
        <v>1449</v>
      </c>
      <c r="B1450" s="12" t="s">
        <v>22</v>
      </c>
      <c r="C1450" s="13" t="s">
        <v>792</v>
      </c>
      <c r="D1450" s="12" t="n">
        <v>2</v>
      </c>
      <c r="E1450" s="14" t="n">
        <v>1749</v>
      </c>
      <c r="F1450" s="14" t="s">
        <v>24</v>
      </c>
      <c r="G1450" s="15" t="s">
        <v>801</v>
      </c>
      <c r="H1450" s="15" t="s">
        <v>793</v>
      </c>
      <c r="I1450" s="16" t="s">
        <v>794</v>
      </c>
      <c r="J1450" s="17" t="n">
        <v>700</v>
      </c>
      <c r="K1450" s="18" t="s">
        <v>28</v>
      </c>
      <c r="L1450" s="17"/>
      <c r="M1450" s="17" t="n">
        <v>10</v>
      </c>
      <c r="N1450" s="19"/>
      <c r="O1450" s="31" t="n">
        <f aca="false">L1450+(0.05*M1450)+(N1450/240)</f>
        <v>0.5</v>
      </c>
      <c r="P1450" s="21" t="n">
        <v>350</v>
      </c>
      <c r="Q1450" s="21"/>
      <c r="R1450" s="21"/>
      <c r="S1450" s="22" t="n">
        <f aca="false">P1450+(0.05*Q1450)+(R1450/240)</f>
        <v>350</v>
      </c>
      <c r="T1450" s="22" t="n">
        <f aca="false">J1450*O1450</f>
        <v>350</v>
      </c>
      <c r="U1450" s="22" t="n">
        <f aca="false">S1450-T1450</f>
        <v>0</v>
      </c>
      <c r="V1450" s="23"/>
    </row>
    <row r="1451" customFormat="false" ht="13.8" hidden="false" customHeight="false" outlineLevel="0" collapsed="false">
      <c r="A1451" s="13" t="n">
        <v>1450</v>
      </c>
      <c r="B1451" s="12" t="s">
        <v>22</v>
      </c>
      <c r="C1451" s="13" t="s">
        <v>792</v>
      </c>
      <c r="D1451" s="12" t="n">
        <v>2</v>
      </c>
      <c r="E1451" s="14" t="n">
        <v>1749</v>
      </c>
      <c r="F1451" s="14" t="s">
        <v>24</v>
      </c>
      <c r="G1451" s="15" t="s">
        <v>801</v>
      </c>
      <c r="H1451" s="15" t="s">
        <v>793</v>
      </c>
      <c r="I1451" s="16" t="s">
        <v>799</v>
      </c>
      <c r="J1451" s="17" t="n">
        <v>124630</v>
      </c>
      <c r="K1451" s="18" t="s">
        <v>28</v>
      </c>
      <c r="L1451" s="17"/>
      <c r="M1451" s="17" t="n">
        <v>4</v>
      </c>
      <c r="N1451" s="19"/>
      <c r="O1451" s="31" t="n">
        <f aca="false">L1451+(0.05*M1451)+(N1451/240)</f>
        <v>0.2</v>
      </c>
      <c r="P1451" s="21" t="n">
        <v>24926</v>
      </c>
      <c r="Q1451" s="21"/>
      <c r="R1451" s="21"/>
      <c r="S1451" s="22" t="n">
        <f aca="false">P1451+(0.05*Q1451)+(R1451/240)</f>
        <v>24926</v>
      </c>
      <c r="T1451" s="22" t="n">
        <f aca="false">J1451*O1451</f>
        <v>24926</v>
      </c>
      <c r="U1451" s="22" t="n">
        <f aca="false">S1451-T1451</f>
        <v>0</v>
      </c>
      <c r="V1451" s="23"/>
    </row>
    <row r="1452" customFormat="false" ht="13.8" hidden="false" customHeight="false" outlineLevel="0" collapsed="false">
      <c r="A1452" s="13" t="n">
        <v>1451</v>
      </c>
      <c r="B1452" s="12" t="s">
        <v>22</v>
      </c>
      <c r="C1452" s="13" t="s">
        <v>792</v>
      </c>
      <c r="D1452" s="12" t="n">
        <v>2</v>
      </c>
      <c r="E1452" s="14" t="n">
        <v>1749</v>
      </c>
      <c r="F1452" s="14" t="s">
        <v>24</v>
      </c>
      <c r="G1452" s="15" t="s">
        <v>801</v>
      </c>
      <c r="H1452" s="15" t="s">
        <v>793</v>
      </c>
      <c r="I1452" s="16" t="s">
        <v>685</v>
      </c>
      <c r="J1452" s="17" t="n">
        <v>1889</v>
      </c>
      <c r="K1452" s="18" t="s">
        <v>28</v>
      </c>
      <c r="L1452" s="17"/>
      <c r="M1452" s="17" t="n">
        <v>6</v>
      </c>
      <c r="N1452" s="19"/>
      <c r="O1452" s="31" t="n">
        <f aca="false">L1452+(0.05*M1452)+(N1452/240)</f>
        <v>0.3</v>
      </c>
      <c r="P1452" s="21" t="n">
        <v>566</v>
      </c>
      <c r="Q1452" s="21" t="n">
        <v>14</v>
      </c>
      <c r="R1452" s="21"/>
      <c r="S1452" s="22" t="n">
        <f aca="false">P1452+(0.05*Q1452)+(R1452/240)</f>
        <v>566.7</v>
      </c>
      <c r="T1452" s="22" t="n">
        <f aca="false">J1452*O1452</f>
        <v>566.7</v>
      </c>
      <c r="U1452" s="22" t="n">
        <f aca="false">S1452-T1452</f>
        <v>0</v>
      </c>
      <c r="V1452" s="23"/>
    </row>
    <row r="1453" customFormat="false" ht="13.8" hidden="false" customHeight="false" outlineLevel="0" collapsed="false">
      <c r="A1453" s="13" t="n">
        <v>1452</v>
      </c>
      <c r="B1453" s="12" t="s">
        <v>22</v>
      </c>
      <c r="C1453" s="13" t="s">
        <v>792</v>
      </c>
      <c r="D1453" s="12" t="n">
        <v>2</v>
      </c>
      <c r="E1453" s="14" t="n">
        <v>1749</v>
      </c>
      <c r="F1453" s="14" t="s">
        <v>24</v>
      </c>
      <c r="G1453" s="15" t="s">
        <v>801</v>
      </c>
      <c r="H1453" s="15" t="s">
        <v>793</v>
      </c>
      <c r="I1453" s="16" t="s">
        <v>796</v>
      </c>
      <c r="J1453" s="17" t="n">
        <v>265</v>
      </c>
      <c r="K1453" s="18" t="s">
        <v>28</v>
      </c>
      <c r="L1453" s="17"/>
      <c r="M1453" s="17" t="n">
        <v>6</v>
      </c>
      <c r="N1453" s="19"/>
      <c r="O1453" s="31" t="n">
        <f aca="false">L1453+(0.05*M1453)+(N1453/240)</f>
        <v>0.3</v>
      </c>
      <c r="P1453" s="21" t="n">
        <v>79</v>
      </c>
      <c r="Q1453" s="21" t="n">
        <v>10</v>
      </c>
      <c r="R1453" s="21"/>
      <c r="S1453" s="22" t="n">
        <f aca="false">P1453+(0.05*Q1453)+(R1453/240)</f>
        <v>79.5</v>
      </c>
      <c r="T1453" s="22" t="n">
        <f aca="false">J1453*O1453</f>
        <v>79.5</v>
      </c>
      <c r="U1453" s="22" t="n">
        <f aca="false">S1453-T1453</f>
        <v>0</v>
      </c>
      <c r="V1453" s="23"/>
    </row>
    <row r="1454" customFormat="false" ht="13.8" hidden="false" customHeight="false" outlineLevel="0" collapsed="false">
      <c r="A1454" s="13" t="n">
        <v>1453</v>
      </c>
      <c r="B1454" s="12" t="s">
        <v>22</v>
      </c>
      <c r="C1454" s="13" t="s">
        <v>792</v>
      </c>
      <c r="D1454" s="12" t="n">
        <v>2</v>
      </c>
      <c r="E1454" s="14" t="n">
        <v>1749</v>
      </c>
      <c r="F1454" s="14" t="s">
        <v>24</v>
      </c>
      <c r="G1454" s="15" t="s">
        <v>801</v>
      </c>
      <c r="H1454" s="15" t="s">
        <v>793</v>
      </c>
      <c r="I1454" s="16" t="s">
        <v>682</v>
      </c>
      <c r="J1454" s="17" t="n">
        <v>6</v>
      </c>
      <c r="K1454" s="18" t="s">
        <v>148</v>
      </c>
      <c r="L1454" s="17" t="n">
        <v>20</v>
      </c>
      <c r="M1454" s="17"/>
      <c r="N1454" s="19"/>
      <c r="O1454" s="31" t="n">
        <f aca="false">L1454+(0.05*M1454)+(N1454/240)</f>
        <v>20</v>
      </c>
      <c r="P1454" s="21" t="n">
        <v>120</v>
      </c>
      <c r="Q1454" s="21"/>
      <c r="R1454" s="21"/>
      <c r="S1454" s="22" t="n">
        <f aca="false">P1454+(0.05*Q1454)+(R1454/240)</f>
        <v>120</v>
      </c>
      <c r="T1454" s="22" t="n">
        <f aca="false">J1454*O1454</f>
        <v>120</v>
      </c>
      <c r="U1454" s="22" t="n">
        <f aca="false">S1454-T1454</f>
        <v>0</v>
      </c>
      <c r="V1454" s="23"/>
    </row>
    <row r="1455" customFormat="false" ht="13.8" hidden="false" customHeight="false" outlineLevel="0" collapsed="false">
      <c r="A1455" s="13" t="n">
        <v>1454</v>
      </c>
      <c r="B1455" s="12" t="s">
        <v>22</v>
      </c>
      <c r="C1455" s="13" t="s">
        <v>792</v>
      </c>
      <c r="D1455" s="12" t="n">
        <v>2</v>
      </c>
      <c r="E1455" s="14" t="n">
        <v>1749</v>
      </c>
      <c r="F1455" s="14" t="s">
        <v>24</v>
      </c>
      <c r="G1455" s="15" t="s">
        <v>801</v>
      </c>
      <c r="H1455" s="15" t="s">
        <v>793</v>
      </c>
      <c r="I1455" s="16" t="s">
        <v>682</v>
      </c>
      <c r="J1455" s="17" t="n">
        <v>2</v>
      </c>
      <c r="K1455" s="18" t="s">
        <v>802</v>
      </c>
      <c r="L1455" s="17" t="n">
        <v>10</v>
      </c>
      <c r="M1455" s="17"/>
      <c r="N1455" s="19"/>
      <c r="O1455" s="31" t="n">
        <f aca="false">L1455+(0.05*M1455)+(N1455/240)</f>
        <v>10</v>
      </c>
      <c r="P1455" s="21" t="n">
        <v>20</v>
      </c>
      <c r="Q1455" s="21"/>
      <c r="R1455" s="21"/>
      <c r="S1455" s="22" t="n">
        <f aca="false">P1455+(0.05*Q1455)+(R1455/240)</f>
        <v>20</v>
      </c>
      <c r="T1455" s="22" t="n">
        <f aca="false">J1455*O1455</f>
        <v>20</v>
      </c>
      <c r="U1455" s="22" t="n">
        <f aca="false">S1455-T1455</f>
        <v>0</v>
      </c>
      <c r="V1455" s="23"/>
    </row>
    <row r="1456" customFormat="false" ht="13.8" hidden="false" customHeight="false" outlineLevel="0" collapsed="false">
      <c r="A1456" s="13" t="n">
        <v>1455</v>
      </c>
      <c r="B1456" s="12" t="s">
        <v>22</v>
      </c>
      <c r="C1456" s="13" t="s">
        <v>792</v>
      </c>
      <c r="D1456" s="12" t="n">
        <v>2</v>
      </c>
      <c r="E1456" s="14" t="n">
        <v>1749</v>
      </c>
      <c r="F1456" s="14" t="s">
        <v>24</v>
      </c>
      <c r="G1456" s="15" t="s">
        <v>801</v>
      </c>
      <c r="H1456" s="15" t="s">
        <v>793</v>
      </c>
      <c r="I1456" s="16" t="s">
        <v>186</v>
      </c>
      <c r="J1456" s="17" t="n">
        <v>57102</v>
      </c>
      <c r="K1456" s="18" t="s">
        <v>28</v>
      </c>
      <c r="L1456" s="17"/>
      <c r="M1456" s="17" t="n">
        <v>8</v>
      </c>
      <c r="N1456" s="19"/>
      <c r="O1456" s="31" t="n">
        <f aca="false">L1456+(0.05*M1456)+(N1456/240)</f>
        <v>0.4</v>
      </c>
      <c r="P1456" s="21" t="n">
        <v>22840</v>
      </c>
      <c r="Q1456" s="21" t="n">
        <v>16</v>
      </c>
      <c r="R1456" s="21"/>
      <c r="S1456" s="22" t="n">
        <f aca="false">P1456+(0.05*Q1456)+(R1456/240)</f>
        <v>22840.8</v>
      </c>
      <c r="T1456" s="22" t="n">
        <f aca="false">J1456*O1456</f>
        <v>22840.8</v>
      </c>
      <c r="U1456" s="22" t="n">
        <f aca="false">S1456-T1456</f>
        <v>0</v>
      </c>
      <c r="V1456" s="23"/>
    </row>
    <row r="1457" customFormat="false" ht="13.8" hidden="false" customHeight="false" outlineLevel="0" collapsed="false">
      <c r="A1457" s="13" t="n">
        <v>1456</v>
      </c>
      <c r="B1457" s="12" t="s">
        <v>22</v>
      </c>
      <c r="C1457" s="13" t="s">
        <v>792</v>
      </c>
      <c r="D1457" s="12" t="n">
        <v>2</v>
      </c>
      <c r="E1457" s="14" t="n">
        <v>1749</v>
      </c>
      <c r="F1457" s="14" t="s">
        <v>24</v>
      </c>
      <c r="G1457" s="15" t="s">
        <v>803</v>
      </c>
      <c r="H1457" s="15" t="s">
        <v>793</v>
      </c>
      <c r="I1457" s="16" t="s">
        <v>68</v>
      </c>
      <c r="J1457" s="17" t="n">
        <v>120</v>
      </c>
      <c r="K1457" s="18" t="s">
        <v>28</v>
      </c>
      <c r="L1457" s="17"/>
      <c r="M1457" s="17" t="n">
        <v>4</v>
      </c>
      <c r="N1457" s="19"/>
      <c r="O1457" s="31" t="n">
        <f aca="false">L1457+(0.05*M1457)+(N1457/240)</f>
        <v>0.2</v>
      </c>
      <c r="P1457" s="21" t="n">
        <v>24</v>
      </c>
      <c r="Q1457" s="21"/>
      <c r="R1457" s="21"/>
      <c r="S1457" s="22" t="n">
        <f aca="false">P1457+(0.05*Q1457)+(R1457/240)</f>
        <v>24</v>
      </c>
      <c r="T1457" s="22" t="n">
        <f aca="false">J1457*O1457</f>
        <v>24</v>
      </c>
      <c r="U1457" s="22" t="n">
        <f aca="false">S1457-T1457</f>
        <v>0</v>
      </c>
      <c r="V1457" s="23"/>
    </row>
    <row r="1458" customFormat="false" ht="13.8" hidden="false" customHeight="false" outlineLevel="0" collapsed="false">
      <c r="A1458" s="13" t="n">
        <v>1457</v>
      </c>
      <c r="B1458" s="12" t="s">
        <v>22</v>
      </c>
      <c r="C1458" s="13" t="s">
        <v>792</v>
      </c>
      <c r="D1458" s="12" t="n">
        <v>2</v>
      </c>
      <c r="E1458" s="14" t="n">
        <v>1749</v>
      </c>
      <c r="F1458" s="14" t="s">
        <v>24</v>
      </c>
      <c r="G1458" s="15" t="s">
        <v>803</v>
      </c>
      <c r="H1458" s="15" t="s">
        <v>793</v>
      </c>
      <c r="I1458" s="16" t="s">
        <v>186</v>
      </c>
      <c r="J1458" s="17" t="n">
        <v>7070</v>
      </c>
      <c r="K1458" s="18" t="s">
        <v>28</v>
      </c>
      <c r="L1458" s="17"/>
      <c r="M1458" s="17" t="n">
        <v>3</v>
      </c>
      <c r="N1458" s="19"/>
      <c r="O1458" s="31" t="n">
        <f aca="false">L1458+(0.05*M1458)+(N1458/240)</f>
        <v>0.15</v>
      </c>
      <c r="P1458" s="21" t="n">
        <v>1060</v>
      </c>
      <c r="Q1458" s="21" t="n">
        <v>10</v>
      </c>
      <c r="R1458" s="21"/>
      <c r="S1458" s="22" t="n">
        <f aca="false">P1458+(0.05*Q1458)+(R1458/240)</f>
        <v>1060.5</v>
      </c>
      <c r="T1458" s="22" t="n">
        <f aca="false">J1458*O1458</f>
        <v>1060.5</v>
      </c>
      <c r="U1458" s="22" t="n">
        <f aca="false">S1458-T1458</f>
        <v>0</v>
      </c>
      <c r="V1458" s="23"/>
    </row>
    <row r="1459" customFormat="false" ht="13.8" hidden="false" customHeight="false" outlineLevel="0" collapsed="false">
      <c r="A1459" s="13" t="n">
        <v>1458</v>
      </c>
      <c r="B1459" s="12" t="s">
        <v>22</v>
      </c>
      <c r="C1459" s="13" t="s">
        <v>792</v>
      </c>
      <c r="D1459" s="12" t="n">
        <v>2</v>
      </c>
      <c r="E1459" s="14" t="n">
        <v>1749</v>
      </c>
      <c r="F1459" s="14" t="s">
        <v>40</v>
      </c>
      <c r="G1459" s="15" t="s">
        <v>25</v>
      </c>
      <c r="H1459" s="15" t="s">
        <v>793</v>
      </c>
      <c r="I1459" s="16" t="s">
        <v>799</v>
      </c>
      <c r="J1459" s="17" t="n">
        <v>97818</v>
      </c>
      <c r="K1459" s="18" t="s">
        <v>28</v>
      </c>
      <c r="L1459" s="17"/>
      <c r="M1459" s="17" t="n">
        <v>7</v>
      </c>
      <c r="N1459" s="19"/>
      <c r="O1459" s="31" t="n">
        <f aca="false">L1459+(0.05*M1459)+(N1459/240)</f>
        <v>0.35</v>
      </c>
      <c r="P1459" s="21" t="n">
        <v>34236</v>
      </c>
      <c r="Q1459" s="21" t="n">
        <v>6</v>
      </c>
      <c r="R1459" s="21"/>
      <c r="S1459" s="22" t="n">
        <f aca="false">P1459+(0.05*Q1459)+(R1459/240)</f>
        <v>34236.3</v>
      </c>
      <c r="T1459" s="22" t="n">
        <f aca="false">J1459*O1459</f>
        <v>34236.3</v>
      </c>
      <c r="U1459" s="22" t="n">
        <f aca="false">S1459-T1459</f>
        <v>0</v>
      </c>
      <c r="V1459" s="23"/>
    </row>
    <row r="1460" customFormat="false" ht="13.8" hidden="false" customHeight="false" outlineLevel="0" collapsed="false">
      <c r="A1460" s="13" t="n">
        <v>1459</v>
      </c>
      <c r="B1460" s="12" t="s">
        <v>22</v>
      </c>
      <c r="C1460" s="13" t="s">
        <v>792</v>
      </c>
      <c r="D1460" s="12" t="n">
        <v>2</v>
      </c>
      <c r="E1460" s="14" t="n">
        <v>1749</v>
      </c>
      <c r="F1460" s="14" t="s">
        <v>40</v>
      </c>
      <c r="G1460" s="15" t="s">
        <v>804</v>
      </c>
      <c r="H1460" s="15" t="s">
        <v>793</v>
      </c>
      <c r="I1460" s="16" t="s">
        <v>799</v>
      </c>
      <c r="J1460" s="17" t="n">
        <v>28164</v>
      </c>
      <c r="K1460" s="18" t="s">
        <v>35</v>
      </c>
      <c r="L1460" s="17" t="n">
        <v>9</v>
      </c>
      <c r="M1460" s="17"/>
      <c r="N1460" s="19"/>
      <c r="O1460" s="31" t="n">
        <f aca="false">L1460+(0.05*M1460)+(N1460/240)</f>
        <v>9</v>
      </c>
      <c r="P1460" s="21" t="n">
        <v>253476</v>
      </c>
      <c r="Q1460" s="21"/>
      <c r="R1460" s="21"/>
      <c r="S1460" s="22" t="n">
        <f aca="false">P1460+(0.05*Q1460)+(R1460/240)</f>
        <v>253476</v>
      </c>
      <c r="T1460" s="22" t="n">
        <f aca="false">J1460*O1460</f>
        <v>253476</v>
      </c>
      <c r="U1460" s="22" t="n">
        <f aca="false">S1460-T1460</f>
        <v>0</v>
      </c>
      <c r="V1460" s="23"/>
    </row>
    <row r="1461" customFormat="false" ht="13.8" hidden="false" customHeight="false" outlineLevel="0" collapsed="false">
      <c r="A1461" s="13" t="n">
        <v>1460</v>
      </c>
      <c r="B1461" s="12" t="s">
        <v>22</v>
      </c>
      <c r="C1461" s="13" t="s">
        <v>792</v>
      </c>
      <c r="D1461" s="12" t="n">
        <v>2</v>
      </c>
      <c r="E1461" s="14" t="n">
        <v>1749</v>
      </c>
      <c r="F1461" s="14" t="s">
        <v>40</v>
      </c>
      <c r="G1461" s="15" t="s">
        <v>798</v>
      </c>
      <c r="H1461" s="15" t="s">
        <v>793</v>
      </c>
      <c r="I1461" s="16" t="s">
        <v>799</v>
      </c>
      <c r="J1461" s="17" t="n">
        <v>56</v>
      </c>
      <c r="K1461" s="18" t="s">
        <v>35</v>
      </c>
      <c r="L1461" s="17" t="n">
        <v>3</v>
      </c>
      <c r="M1461" s="17"/>
      <c r="N1461" s="19"/>
      <c r="O1461" s="31" t="n">
        <f aca="false">L1461+(0.05*M1461)+(N1461/240)</f>
        <v>3</v>
      </c>
      <c r="P1461" s="21" t="n">
        <v>168</v>
      </c>
      <c r="Q1461" s="21"/>
      <c r="R1461" s="21"/>
      <c r="S1461" s="22" t="n">
        <f aca="false">P1461+(0.05*Q1461)+(R1461/240)</f>
        <v>168</v>
      </c>
      <c r="T1461" s="22" t="n">
        <f aca="false">J1461*O1461</f>
        <v>168</v>
      </c>
      <c r="U1461" s="22" t="n">
        <f aca="false">S1461-T1461</f>
        <v>0</v>
      </c>
      <c r="V1461" s="23"/>
    </row>
    <row r="1462" customFormat="false" ht="13.8" hidden="false" customHeight="false" outlineLevel="0" collapsed="false">
      <c r="A1462" s="13" t="n">
        <v>1461</v>
      </c>
      <c r="B1462" s="12" t="s">
        <v>22</v>
      </c>
      <c r="C1462" s="13" t="s">
        <v>792</v>
      </c>
      <c r="D1462" s="12" t="n">
        <v>2</v>
      </c>
      <c r="E1462" s="14" t="n">
        <v>1749</v>
      </c>
      <c r="F1462" s="14" t="s">
        <v>40</v>
      </c>
      <c r="G1462" s="15" t="s">
        <v>805</v>
      </c>
      <c r="H1462" s="15" t="s">
        <v>793</v>
      </c>
      <c r="I1462" s="16" t="s">
        <v>685</v>
      </c>
      <c r="J1462" s="17" t="n">
        <v>5</v>
      </c>
      <c r="K1462" s="18" t="s">
        <v>28</v>
      </c>
      <c r="L1462" s="17"/>
      <c r="M1462" s="17" t="n">
        <v>25</v>
      </c>
      <c r="N1462" s="19"/>
      <c r="O1462" s="31" t="n">
        <f aca="false">L1462+(0.05*M1462)+(N1462/240)</f>
        <v>1.25</v>
      </c>
      <c r="P1462" s="21" t="n">
        <v>6</v>
      </c>
      <c r="Q1462" s="21" t="n">
        <v>5</v>
      </c>
      <c r="R1462" s="21"/>
      <c r="S1462" s="22" t="n">
        <f aca="false">P1462+(0.05*Q1462)+(R1462/240)</f>
        <v>6.25</v>
      </c>
      <c r="T1462" s="22" t="n">
        <f aca="false">J1462*O1462</f>
        <v>6.25</v>
      </c>
      <c r="U1462" s="22" t="n">
        <f aca="false">S1462-T1462</f>
        <v>0</v>
      </c>
      <c r="V1462" s="23"/>
    </row>
    <row r="1463" customFormat="false" ht="13.8" hidden="false" customHeight="false" outlineLevel="0" collapsed="false">
      <c r="A1463" s="13" t="n">
        <v>1462</v>
      </c>
      <c r="B1463" s="12" t="s">
        <v>22</v>
      </c>
      <c r="C1463" s="13" t="s">
        <v>792</v>
      </c>
      <c r="D1463" s="12" t="n">
        <v>2</v>
      </c>
      <c r="E1463" s="14" t="n">
        <v>1749</v>
      </c>
      <c r="F1463" s="14" t="s">
        <v>40</v>
      </c>
      <c r="G1463" s="15" t="s">
        <v>38</v>
      </c>
      <c r="H1463" s="15" t="s">
        <v>793</v>
      </c>
      <c r="I1463" s="16" t="s">
        <v>799</v>
      </c>
      <c r="J1463" s="17" t="n">
        <v>68650</v>
      </c>
      <c r="K1463" s="18" t="s">
        <v>28</v>
      </c>
      <c r="L1463" s="17" t="n">
        <v>0.12</v>
      </c>
      <c r="M1463" s="17"/>
      <c r="N1463" s="19"/>
      <c r="O1463" s="31" t="n">
        <f aca="false">L1463+(0.05*M1463)+(N1463/240)</f>
        <v>0.12</v>
      </c>
      <c r="P1463" s="21" t="n">
        <v>8238</v>
      </c>
      <c r="Q1463" s="21"/>
      <c r="R1463" s="21"/>
      <c r="S1463" s="22" t="n">
        <f aca="false">P1463+(0.05*Q1463)+(R1463/240)</f>
        <v>8238</v>
      </c>
      <c r="T1463" s="22" t="n">
        <f aca="false">J1463*O1463</f>
        <v>8238</v>
      </c>
      <c r="U1463" s="22" t="n">
        <f aca="false">S1463-T1463</f>
        <v>0</v>
      </c>
      <c r="V1463" s="23" t="s">
        <v>89</v>
      </c>
    </row>
    <row r="1464" customFormat="false" ht="13.8" hidden="false" customHeight="false" outlineLevel="0" collapsed="false">
      <c r="A1464" s="13" t="n">
        <v>1463</v>
      </c>
      <c r="B1464" s="12" t="s">
        <v>22</v>
      </c>
      <c r="C1464" s="13" t="s">
        <v>792</v>
      </c>
      <c r="D1464" s="12" t="n">
        <v>2</v>
      </c>
      <c r="E1464" s="14" t="n">
        <v>1749</v>
      </c>
      <c r="F1464" s="14" t="s">
        <v>40</v>
      </c>
      <c r="G1464" s="15" t="s">
        <v>806</v>
      </c>
      <c r="H1464" s="15" t="s">
        <v>793</v>
      </c>
      <c r="I1464" s="16" t="s">
        <v>799</v>
      </c>
      <c r="J1464" s="17" t="n">
        <v>1661</v>
      </c>
      <c r="K1464" s="18" t="s">
        <v>28</v>
      </c>
      <c r="L1464" s="17"/>
      <c r="M1464" s="17" t="n">
        <v>14</v>
      </c>
      <c r="N1464" s="19"/>
      <c r="O1464" s="31" t="n">
        <f aca="false">L1464+(0.05*M1464)+(N1464/240)</f>
        <v>0.7</v>
      </c>
      <c r="P1464" s="21" t="n">
        <v>1162</v>
      </c>
      <c r="Q1464" s="21" t="n">
        <v>14</v>
      </c>
      <c r="R1464" s="21"/>
      <c r="S1464" s="22" t="n">
        <f aca="false">P1464+(0.05*Q1464)+(R1464/240)</f>
        <v>1162.7</v>
      </c>
      <c r="T1464" s="22" t="n">
        <f aca="false">J1464*O1464</f>
        <v>1162.7</v>
      </c>
      <c r="U1464" s="22" t="n">
        <f aca="false">S1464-T1464</f>
        <v>0</v>
      </c>
      <c r="V1464" s="23"/>
    </row>
    <row r="1465" customFormat="false" ht="13.8" hidden="false" customHeight="false" outlineLevel="0" collapsed="false">
      <c r="A1465" s="13" t="n">
        <v>1464</v>
      </c>
      <c r="B1465" s="12" t="s">
        <v>22</v>
      </c>
      <c r="C1465" s="13" t="s">
        <v>792</v>
      </c>
      <c r="D1465" s="12" t="n">
        <v>2</v>
      </c>
      <c r="E1465" s="14" t="n">
        <v>1749</v>
      </c>
      <c r="F1465" s="14" t="s">
        <v>40</v>
      </c>
      <c r="G1465" s="15" t="s">
        <v>801</v>
      </c>
      <c r="H1465" s="15" t="s">
        <v>793</v>
      </c>
      <c r="I1465" s="16" t="s">
        <v>799</v>
      </c>
      <c r="J1465" s="17" t="n">
        <v>300</v>
      </c>
      <c r="K1465" s="18" t="s">
        <v>28</v>
      </c>
      <c r="L1465" s="17"/>
      <c r="M1465" s="17" t="n">
        <v>4</v>
      </c>
      <c r="N1465" s="19"/>
      <c r="O1465" s="31" t="n">
        <f aca="false">L1465+(0.05*M1465)+(N1465/240)</f>
        <v>0.2</v>
      </c>
      <c r="P1465" s="21" t="n">
        <v>60</v>
      </c>
      <c r="Q1465" s="21"/>
      <c r="R1465" s="21"/>
      <c r="S1465" s="22" t="n">
        <f aca="false">P1465+(0.05*Q1465)+(R1465/240)</f>
        <v>60</v>
      </c>
      <c r="T1465" s="22" t="n">
        <f aca="false">J1465*O1465</f>
        <v>60</v>
      </c>
      <c r="U1465" s="22" t="n">
        <f aca="false">S1465-T1465</f>
        <v>0</v>
      </c>
      <c r="V1465" s="23"/>
    </row>
    <row r="1466" customFormat="false" ht="13.8" hidden="false" customHeight="false" outlineLevel="0" collapsed="false">
      <c r="A1466" s="13" t="n">
        <v>1465</v>
      </c>
      <c r="B1466" s="12" t="s">
        <v>22</v>
      </c>
      <c r="C1466" s="13" t="s">
        <v>792</v>
      </c>
      <c r="D1466" s="12" t="n">
        <v>3</v>
      </c>
      <c r="E1466" s="14" t="n">
        <v>1749</v>
      </c>
      <c r="F1466" s="14" t="s">
        <v>24</v>
      </c>
      <c r="G1466" s="15" t="s">
        <v>39</v>
      </c>
      <c r="H1466" s="15" t="s">
        <v>793</v>
      </c>
      <c r="I1466" s="16" t="s">
        <v>799</v>
      </c>
      <c r="J1466" s="17" t="n">
        <v>7500</v>
      </c>
      <c r="K1466" s="18" t="s">
        <v>28</v>
      </c>
      <c r="L1466" s="17"/>
      <c r="M1466" s="17" t="n">
        <v>4</v>
      </c>
      <c r="N1466" s="19"/>
      <c r="O1466" s="31" t="n">
        <f aca="false">L1466+(0.05*M1466)+(N1466/240)</f>
        <v>0.2</v>
      </c>
      <c r="P1466" s="21" t="n">
        <v>1500</v>
      </c>
      <c r="Q1466" s="21"/>
      <c r="R1466" s="21"/>
      <c r="S1466" s="22" t="n">
        <f aca="false">P1466+(0.05*Q1466)+(R1466/240)</f>
        <v>1500</v>
      </c>
      <c r="T1466" s="22" t="n">
        <f aca="false">J1466*O1466</f>
        <v>1500</v>
      </c>
      <c r="U1466" s="22" t="n">
        <f aca="false">S1466-T1466</f>
        <v>0</v>
      </c>
      <c r="V1466" s="23"/>
    </row>
    <row r="1467" customFormat="false" ht="13.8" hidden="false" customHeight="false" outlineLevel="0" collapsed="false">
      <c r="A1467" s="13" t="n">
        <v>1466</v>
      </c>
      <c r="B1467" s="12" t="s">
        <v>22</v>
      </c>
      <c r="C1467" s="13" t="s">
        <v>792</v>
      </c>
      <c r="D1467" s="12" t="n">
        <v>3</v>
      </c>
      <c r="E1467" s="14" t="n">
        <v>1749</v>
      </c>
      <c r="F1467" s="14" t="s">
        <v>24</v>
      </c>
      <c r="G1467" s="15" t="s">
        <v>49</v>
      </c>
      <c r="H1467" s="15" t="s">
        <v>793</v>
      </c>
      <c r="I1467" s="16" t="s">
        <v>799</v>
      </c>
      <c r="J1467" s="17" t="n">
        <v>423</v>
      </c>
      <c r="K1467" s="18" t="s">
        <v>148</v>
      </c>
      <c r="L1467" s="17" t="n">
        <v>11</v>
      </c>
      <c r="M1467" s="17"/>
      <c r="N1467" s="19"/>
      <c r="O1467" s="31" t="n">
        <f aca="false">L1467+(0.05*M1467)+(N1467/240)</f>
        <v>11</v>
      </c>
      <c r="P1467" s="21" t="n">
        <v>4653</v>
      </c>
      <c r="Q1467" s="21"/>
      <c r="R1467" s="21"/>
      <c r="S1467" s="22" t="n">
        <f aca="false">P1467+(0.05*Q1467)+(R1467/240)</f>
        <v>4653</v>
      </c>
      <c r="T1467" s="22" t="n">
        <f aca="false">J1467*O1467</f>
        <v>4653</v>
      </c>
      <c r="U1467" s="22" t="n">
        <f aca="false">S1467-T1467</f>
        <v>0</v>
      </c>
      <c r="V1467" s="23"/>
    </row>
    <row r="1468" customFormat="false" ht="13.8" hidden="false" customHeight="false" outlineLevel="0" collapsed="false">
      <c r="A1468" s="13" t="n">
        <v>1467</v>
      </c>
      <c r="B1468" s="12" t="s">
        <v>22</v>
      </c>
      <c r="C1468" s="13" t="s">
        <v>792</v>
      </c>
      <c r="D1468" s="12" t="n">
        <v>3</v>
      </c>
      <c r="E1468" s="14" t="n">
        <v>1749</v>
      </c>
      <c r="F1468" s="14" t="s">
        <v>24</v>
      </c>
      <c r="G1468" s="15" t="s">
        <v>49</v>
      </c>
      <c r="H1468" s="15" t="s">
        <v>793</v>
      </c>
      <c r="I1468" s="16" t="s">
        <v>799</v>
      </c>
      <c r="J1468" s="17" t="n">
        <v>41150</v>
      </c>
      <c r="K1468" s="18" t="s">
        <v>28</v>
      </c>
      <c r="L1468" s="17"/>
      <c r="M1468" s="17" t="n">
        <v>10</v>
      </c>
      <c r="N1468" s="19"/>
      <c r="O1468" s="31" t="n">
        <f aca="false">L1468+(0.05*M1468)+(N1468/240)</f>
        <v>0.5</v>
      </c>
      <c r="P1468" s="21" t="n">
        <v>20575</v>
      </c>
      <c r="Q1468" s="21"/>
      <c r="R1468" s="21"/>
      <c r="S1468" s="22" t="n">
        <f aca="false">P1468+(0.05*Q1468)+(R1468/240)</f>
        <v>20575</v>
      </c>
      <c r="T1468" s="22" t="n">
        <f aca="false">J1468*O1468</f>
        <v>20575</v>
      </c>
      <c r="U1468" s="22" t="n">
        <f aca="false">S1468-T1468</f>
        <v>0</v>
      </c>
      <c r="V1468" s="23"/>
    </row>
    <row r="1469" customFormat="false" ht="13.8" hidden="false" customHeight="false" outlineLevel="0" collapsed="false">
      <c r="A1469" s="13" t="n">
        <v>1468</v>
      </c>
      <c r="B1469" s="12" t="s">
        <v>22</v>
      </c>
      <c r="C1469" s="13" t="s">
        <v>792</v>
      </c>
      <c r="D1469" s="12" t="n">
        <v>3</v>
      </c>
      <c r="E1469" s="14" t="n">
        <v>1749</v>
      </c>
      <c r="F1469" s="14" t="s">
        <v>24</v>
      </c>
      <c r="G1469" s="15" t="s">
        <v>49</v>
      </c>
      <c r="H1469" s="15" t="s">
        <v>793</v>
      </c>
      <c r="I1469" s="16" t="s">
        <v>685</v>
      </c>
      <c r="J1469" s="17" t="n">
        <v>43991</v>
      </c>
      <c r="K1469" s="18" t="s">
        <v>28</v>
      </c>
      <c r="L1469" s="17"/>
      <c r="M1469" s="17" t="n">
        <v>7</v>
      </c>
      <c r="N1469" s="19"/>
      <c r="O1469" s="31" t="n">
        <f aca="false">L1469+(0.05*M1469)+(N1469/240)</f>
        <v>0.35</v>
      </c>
      <c r="P1469" s="21" t="n">
        <v>15396</v>
      </c>
      <c r="Q1469" s="21" t="n">
        <v>17</v>
      </c>
      <c r="R1469" s="21"/>
      <c r="S1469" s="22" t="n">
        <f aca="false">P1469+(0.05*Q1469)+(R1469/240)</f>
        <v>15396.85</v>
      </c>
      <c r="T1469" s="22" t="n">
        <f aca="false">J1469*O1469</f>
        <v>15396.85</v>
      </c>
      <c r="U1469" s="22" t="n">
        <f aca="false">S1469-T1469</f>
        <v>0</v>
      </c>
      <c r="V1469" s="23"/>
    </row>
    <row r="1470" customFormat="false" ht="13.8" hidden="false" customHeight="false" outlineLevel="0" collapsed="false">
      <c r="A1470" s="13" t="n">
        <v>1469</v>
      </c>
      <c r="B1470" s="12" t="s">
        <v>22</v>
      </c>
      <c r="C1470" s="13" t="s">
        <v>792</v>
      </c>
      <c r="D1470" s="12" t="n">
        <v>3</v>
      </c>
      <c r="E1470" s="14" t="n">
        <v>1749</v>
      </c>
      <c r="F1470" s="14" t="s">
        <v>24</v>
      </c>
      <c r="G1470" s="15" t="s">
        <v>49</v>
      </c>
      <c r="H1470" s="15" t="s">
        <v>793</v>
      </c>
      <c r="I1470" s="16" t="s">
        <v>796</v>
      </c>
      <c r="J1470" s="17" t="n">
        <v>209</v>
      </c>
      <c r="K1470" s="18" t="s">
        <v>148</v>
      </c>
      <c r="L1470" s="17" t="n">
        <v>7</v>
      </c>
      <c r="M1470" s="17"/>
      <c r="N1470" s="19"/>
      <c r="O1470" s="31" t="n">
        <f aca="false">L1470+(0.05*M1470)+(N1470/240)</f>
        <v>7</v>
      </c>
      <c r="P1470" s="21" t="n">
        <v>1463</v>
      </c>
      <c r="Q1470" s="21"/>
      <c r="R1470" s="21"/>
      <c r="S1470" s="22" t="n">
        <f aca="false">P1470+(0.05*Q1470)+(R1470/240)</f>
        <v>1463</v>
      </c>
      <c r="T1470" s="22" t="n">
        <f aca="false">J1470*O1470</f>
        <v>1463</v>
      </c>
      <c r="U1470" s="22" t="n">
        <f aca="false">S1470-T1470</f>
        <v>0</v>
      </c>
      <c r="V1470" s="23"/>
    </row>
    <row r="1471" customFormat="false" ht="13.8" hidden="false" customHeight="false" outlineLevel="0" collapsed="false">
      <c r="A1471" s="13" t="n">
        <v>1470</v>
      </c>
      <c r="B1471" s="12" t="s">
        <v>22</v>
      </c>
      <c r="C1471" s="13" t="s">
        <v>792</v>
      </c>
      <c r="D1471" s="12" t="n">
        <v>3</v>
      </c>
      <c r="E1471" s="14" t="n">
        <v>1749</v>
      </c>
      <c r="F1471" s="14" t="s">
        <v>24</v>
      </c>
      <c r="G1471" s="15" t="s">
        <v>807</v>
      </c>
      <c r="H1471" s="15" t="s">
        <v>793</v>
      </c>
      <c r="I1471" s="16" t="s">
        <v>794</v>
      </c>
      <c r="J1471" s="17" t="n">
        <v>4500</v>
      </c>
      <c r="K1471" s="18" t="s">
        <v>28</v>
      </c>
      <c r="L1471" s="17"/>
      <c r="M1471" s="17" t="n">
        <v>5</v>
      </c>
      <c r="N1471" s="19"/>
      <c r="O1471" s="31" t="n">
        <f aca="false">L1471+(0.05*M1471)+(N1471/240)</f>
        <v>0.25</v>
      </c>
      <c r="P1471" s="21" t="n">
        <v>1125</v>
      </c>
      <c r="Q1471" s="21"/>
      <c r="R1471" s="21"/>
      <c r="S1471" s="22" t="n">
        <f aca="false">P1471+(0.05*Q1471)+(R1471/240)</f>
        <v>1125</v>
      </c>
      <c r="T1471" s="22" t="n">
        <f aca="false">J1471*O1471</f>
        <v>1125</v>
      </c>
      <c r="U1471" s="22" t="n">
        <f aca="false">S1471-T1471</f>
        <v>0</v>
      </c>
      <c r="V1471" s="23"/>
    </row>
    <row r="1472" customFormat="false" ht="13.8" hidden="false" customHeight="false" outlineLevel="0" collapsed="false">
      <c r="A1472" s="13" t="n">
        <v>1471</v>
      </c>
      <c r="B1472" s="12" t="s">
        <v>22</v>
      </c>
      <c r="C1472" s="13" t="s">
        <v>792</v>
      </c>
      <c r="D1472" s="12" t="n">
        <v>3</v>
      </c>
      <c r="E1472" s="14" t="n">
        <v>1749</v>
      </c>
      <c r="F1472" s="14" t="s">
        <v>24</v>
      </c>
      <c r="G1472" s="15" t="s">
        <v>807</v>
      </c>
      <c r="H1472" s="15" t="s">
        <v>793</v>
      </c>
      <c r="I1472" s="16" t="s">
        <v>679</v>
      </c>
      <c r="J1472" s="17" t="n">
        <v>24850</v>
      </c>
      <c r="K1472" s="18" t="s">
        <v>28</v>
      </c>
      <c r="L1472" s="17" t="n">
        <v>0.26</v>
      </c>
      <c r="M1472" s="17"/>
      <c r="N1472" s="19"/>
      <c r="O1472" s="31" t="n">
        <f aca="false">L1472+(0.05*M1472)+(N1472/240)</f>
        <v>0.26</v>
      </c>
      <c r="P1472" s="21" t="n">
        <v>6461</v>
      </c>
      <c r="Q1472" s="21"/>
      <c r="R1472" s="21"/>
      <c r="S1472" s="22" t="n">
        <f aca="false">P1472+(0.05*Q1472)+(R1472/240)</f>
        <v>6461</v>
      </c>
      <c r="T1472" s="22" t="n">
        <f aca="false">J1472*O1472</f>
        <v>6461</v>
      </c>
      <c r="U1472" s="22" t="n">
        <f aca="false">S1472-T1472</f>
        <v>0</v>
      </c>
      <c r="V1472" s="23"/>
    </row>
    <row r="1473" customFormat="false" ht="13.8" hidden="false" customHeight="false" outlineLevel="0" collapsed="false">
      <c r="A1473" s="13" t="n">
        <v>1472</v>
      </c>
      <c r="B1473" s="12" t="s">
        <v>22</v>
      </c>
      <c r="C1473" s="13" t="s">
        <v>792</v>
      </c>
      <c r="D1473" s="12" t="n">
        <v>3</v>
      </c>
      <c r="E1473" s="14" t="n">
        <v>1749</v>
      </c>
      <c r="F1473" s="14" t="s">
        <v>24</v>
      </c>
      <c r="G1473" s="15" t="s">
        <v>808</v>
      </c>
      <c r="H1473" s="15" t="s">
        <v>793</v>
      </c>
      <c r="I1473" s="16" t="s">
        <v>794</v>
      </c>
      <c r="J1473" s="17" t="n">
        <v>500</v>
      </c>
      <c r="K1473" s="18" t="s">
        <v>28</v>
      </c>
      <c r="L1473" s="17"/>
      <c r="M1473" s="17" t="n">
        <v>6</v>
      </c>
      <c r="N1473" s="19"/>
      <c r="O1473" s="31" t="n">
        <f aca="false">L1473+(0.05*M1473)+(N1473/240)</f>
        <v>0.3</v>
      </c>
      <c r="P1473" s="21" t="n">
        <v>150</v>
      </c>
      <c r="Q1473" s="21"/>
      <c r="R1473" s="21"/>
      <c r="S1473" s="22" t="n">
        <f aca="false">P1473+(0.05*Q1473)+(R1473/240)</f>
        <v>150</v>
      </c>
      <c r="T1473" s="22" t="n">
        <f aca="false">J1473*O1473</f>
        <v>150</v>
      </c>
      <c r="U1473" s="22" t="n">
        <f aca="false">S1473-T1473</f>
        <v>0</v>
      </c>
      <c r="V1473" s="23"/>
    </row>
    <row r="1474" customFormat="false" ht="13.8" hidden="false" customHeight="false" outlineLevel="0" collapsed="false">
      <c r="A1474" s="13" t="n">
        <v>1473</v>
      </c>
      <c r="B1474" s="12" t="s">
        <v>22</v>
      </c>
      <c r="C1474" s="13" t="s">
        <v>792</v>
      </c>
      <c r="D1474" s="12" t="n">
        <v>3</v>
      </c>
      <c r="E1474" s="14" t="n">
        <v>1749</v>
      </c>
      <c r="F1474" s="14" t="s">
        <v>24</v>
      </c>
      <c r="G1474" s="15" t="s">
        <v>808</v>
      </c>
      <c r="H1474" s="15" t="s">
        <v>793</v>
      </c>
      <c r="I1474" s="16" t="s">
        <v>678</v>
      </c>
      <c r="J1474" s="17" t="n">
        <v>1000</v>
      </c>
      <c r="K1474" s="18" t="s">
        <v>28</v>
      </c>
      <c r="L1474" s="17"/>
      <c r="M1474" s="17" t="n">
        <v>5</v>
      </c>
      <c r="N1474" s="19"/>
      <c r="O1474" s="31" t="n">
        <f aca="false">L1474+(0.05*M1474)+(N1474/240)</f>
        <v>0.25</v>
      </c>
      <c r="P1474" s="21" t="n">
        <v>250</v>
      </c>
      <c r="Q1474" s="21"/>
      <c r="R1474" s="21"/>
      <c r="S1474" s="22" t="n">
        <f aca="false">P1474+(0.05*Q1474)+(R1474/240)</f>
        <v>250</v>
      </c>
      <c r="T1474" s="22" t="n">
        <f aca="false">J1474*O1474</f>
        <v>250</v>
      </c>
      <c r="U1474" s="22" t="n">
        <f aca="false">S1474-T1474</f>
        <v>0</v>
      </c>
      <c r="V1474" s="23"/>
    </row>
    <row r="1475" customFormat="false" ht="13.8" hidden="false" customHeight="false" outlineLevel="0" collapsed="false">
      <c r="A1475" s="13" t="n">
        <v>1474</v>
      </c>
      <c r="B1475" s="12" t="s">
        <v>22</v>
      </c>
      <c r="C1475" s="13" t="s">
        <v>792</v>
      </c>
      <c r="D1475" s="12" t="n">
        <v>3</v>
      </c>
      <c r="E1475" s="14" t="n">
        <v>1749</v>
      </c>
      <c r="F1475" s="14" t="s">
        <v>24</v>
      </c>
      <c r="G1475" s="15" t="s">
        <v>808</v>
      </c>
      <c r="H1475" s="15" t="s">
        <v>793</v>
      </c>
      <c r="I1475" s="16" t="s">
        <v>799</v>
      </c>
      <c r="J1475" s="17" t="n">
        <v>88500</v>
      </c>
      <c r="K1475" s="18" t="s">
        <v>28</v>
      </c>
      <c r="L1475" s="17"/>
      <c r="M1475" s="17" t="n">
        <v>4</v>
      </c>
      <c r="N1475" s="19"/>
      <c r="O1475" s="31" t="n">
        <f aca="false">L1475+(0.05*M1475)+(N1475/240)</f>
        <v>0.2</v>
      </c>
      <c r="P1475" s="21" t="n">
        <v>17700</v>
      </c>
      <c r="Q1475" s="21"/>
      <c r="R1475" s="21"/>
      <c r="S1475" s="22" t="n">
        <f aca="false">P1475+(0.05*Q1475)+(R1475/240)</f>
        <v>17700</v>
      </c>
      <c r="T1475" s="22" t="n">
        <f aca="false">J1475*O1475</f>
        <v>17700</v>
      </c>
      <c r="U1475" s="22" t="n">
        <f aca="false">S1475-T1475</f>
        <v>0</v>
      </c>
      <c r="V1475" s="23"/>
    </row>
    <row r="1476" customFormat="false" ht="13.8" hidden="false" customHeight="false" outlineLevel="0" collapsed="false">
      <c r="A1476" s="13" t="n">
        <v>1475</v>
      </c>
      <c r="B1476" s="12" t="s">
        <v>22</v>
      </c>
      <c r="C1476" s="13" t="s">
        <v>792</v>
      </c>
      <c r="D1476" s="12" t="n">
        <v>3</v>
      </c>
      <c r="E1476" s="14" t="n">
        <v>1749</v>
      </c>
      <c r="F1476" s="14" t="s">
        <v>24</v>
      </c>
      <c r="G1476" s="15" t="s">
        <v>808</v>
      </c>
      <c r="H1476" s="15" t="s">
        <v>793</v>
      </c>
      <c r="I1476" s="16" t="s">
        <v>685</v>
      </c>
      <c r="J1476" s="17" t="n">
        <v>11684</v>
      </c>
      <c r="K1476" s="18" t="s">
        <v>28</v>
      </c>
      <c r="L1476" s="17"/>
      <c r="M1476" s="17" t="n">
        <v>5</v>
      </c>
      <c r="N1476" s="19"/>
      <c r="O1476" s="31" t="n">
        <f aca="false">L1476+(0.05*M1476)+(N1476/240)</f>
        <v>0.25</v>
      </c>
      <c r="P1476" s="21" t="n">
        <v>2921</v>
      </c>
      <c r="Q1476" s="21"/>
      <c r="R1476" s="21"/>
      <c r="S1476" s="22" t="n">
        <f aca="false">P1476+(0.05*Q1476)+(R1476/240)</f>
        <v>2921</v>
      </c>
      <c r="T1476" s="22" t="n">
        <f aca="false">J1476*O1476</f>
        <v>2921</v>
      </c>
      <c r="U1476" s="22" t="n">
        <f aca="false">S1476-T1476</f>
        <v>0</v>
      </c>
      <c r="V1476" s="23"/>
    </row>
    <row r="1477" customFormat="false" ht="13.8" hidden="false" customHeight="false" outlineLevel="0" collapsed="false">
      <c r="A1477" s="13" t="n">
        <v>1476</v>
      </c>
      <c r="B1477" s="12" t="s">
        <v>22</v>
      </c>
      <c r="C1477" s="13" t="s">
        <v>792</v>
      </c>
      <c r="D1477" s="12" t="n">
        <v>3</v>
      </c>
      <c r="E1477" s="14" t="n">
        <v>1749</v>
      </c>
      <c r="F1477" s="14" t="s">
        <v>24</v>
      </c>
      <c r="G1477" s="15" t="s">
        <v>808</v>
      </c>
      <c r="H1477" s="15" t="s">
        <v>793</v>
      </c>
      <c r="I1477" s="16" t="s">
        <v>679</v>
      </c>
      <c r="J1477" s="17" t="n">
        <v>1932</v>
      </c>
      <c r="K1477" s="18" t="s">
        <v>28</v>
      </c>
      <c r="L1477" s="17"/>
      <c r="M1477" s="17" t="n">
        <v>6</v>
      </c>
      <c r="N1477" s="19"/>
      <c r="O1477" s="31" t="n">
        <f aca="false">L1477+(0.05*M1477)+(N1477/240)</f>
        <v>0.3</v>
      </c>
      <c r="P1477" s="21" t="n">
        <v>579</v>
      </c>
      <c r="Q1477" s="21" t="n">
        <v>12</v>
      </c>
      <c r="R1477" s="21"/>
      <c r="S1477" s="22" t="n">
        <f aca="false">P1477+(0.05*Q1477)+(R1477/240)</f>
        <v>579.6</v>
      </c>
      <c r="T1477" s="22" t="n">
        <f aca="false">J1477*O1477</f>
        <v>579.6</v>
      </c>
      <c r="U1477" s="22" t="n">
        <f aca="false">S1477-T1477</f>
        <v>0</v>
      </c>
      <c r="V1477" s="23"/>
    </row>
    <row r="1478" customFormat="false" ht="13.8" hidden="false" customHeight="false" outlineLevel="0" collapsed="false">
      <c r="A1478" s="13" t="n">
        <v>1477</v>
      </c>
      <c r="B1478" s="12" t="s">
        <v>22</v>
      </c>
      <c r="C1478" s="13" t="s">
        <v>792</v>
      </c>
      <c r="D1478" s="12" t="n">
        <v>3</v>
      </c>
      <c r="E1478" s="14" t="n">
        <v>1749</v>
      </c>
      <c r="F1478" s="14" t="s">
        <v>24</v>
      </c>
      <c r="G1478" s="15" t="s">
        <v>808</v>
      </c>
      <c r="H1478" s="15" t="s">
        <v>793</v>
      </c>
      <c r="I1478" s="16" t="s">
        <v>796</v>
      </c>
      <c r="J1478" s="17" t="n">
        <v>405</v>
      </c>
      <c r="K1478" s="18" t="s">
        <v>28</v>
      </c>
      <c r="L1478" s="17"/>
      <c r="M1478" s="17" t="n">
        <v>4</v>
      </c>
      <c r="N1478" s="19"/>
      <c r="O1478" s="31" t="n">
        <f aca="false">L1478+(0.05*M1478)+(N1478/240)</f>
        <v>0.2</v>
      </c>
      <c r="P1478" s="21" t="n">
        <v>81</v>
      </c>
      <c r="Q1478" s="21"/>
      <c r="R1478" s="21"/>
      <c r="S1478" s="22" t="n">
        <f aca="false">P1478+(0.05*Q1478)+(R1478/240)</f>
        <v>81</v>
      </c>
      <c r="T1478" s="22" t="n">
        <f aca="false">J1478*O1478</f>
        <v>81</v>
      </c>
      <c r="U1478" s="22" t="n">
        <f aca="false">S1478-T1478</f>
        <v>0</v>
      </c>
      <c r="V1478" s="23"/>
    </row>
    <row r="1479" customFormat="false" ht="13.8" hidden="false" customHeight="false" outlineLevel="0" collapsed="false">
      <c r="A1479" s="13" t="n">
        <v>1478</v>
      </c>
      <c r="B1479" s="12" t="s">
        <v>22</v>
      </c>
      <c r="C1479" s="13" t="s">
        <v>792</v>
      </c>
      <c r="D1479" s="12" t="n">
        <v>3</v>
      </c>
      <c r="E1479" s="14" t="n">
        <v>1749</v>
      </c>
      <c r="F1479" s="14" t="s">
        <v>24</v>
      </c>
      <c r="G1479" s="15" t="s">
        <v>808</v>
      </c>
      <c r="H1479" s="15" t="s">
        <v>793</v>
      </c>
      <c r="I1479" s="16" t="s">
        <v>186</v>
      </c>
      <c r="J1479" s="17" t="n">
        <v>3900</v>
      </c>
      <c r="K1479" s="18" t="s">
        <v>28</v>
      </c>
      <c r="L1479" s="17"/>
      <c r="M1479" s="17" t="n">
        <v>7</v>
      </c>
      <c r="N1479" s="19"/>
      <c r="O1479" s="31" t="n">
        <f aca="false">L1479+(0.05*M1479)+(N1479/240)</f>
        <v>0.35</v>
      </c>
      <c r="P1479" s="21" t="n">
        <v>1365</v>
      </c>
      <c r="Q1479" s="21"/>
      <c r="R1479" s="21"/>
      <c r="S1479" s="22" t="n">
        <f aca="false">P1479+(0.05*Q1479)+(R1479/240)</f>
        <v>1365</v>
      </c>
      <c r="T1479" s="22" t="n">
        <f aca="false">J1479*O1479</f>
        <v>1365</v>
      </c>
      <c r="U1479" s="22" t="n">
        <f aca="false">S1479-T1479</f>
        <v>0</v>
      </c>
      <c r="V1479" s="23"/>
    </row>
    <row r="1480" customFormat="false" ht="13.8" hidden="false" customHeight="false" outlineLevel="0" collapsed="false">
      <c r="A1480" s="13" t="n">
        <v>1479</v>
      </c>
      <c r="B1480" s="12" t="s">
        <v>22</v>
      </c>
      <c r="C1480" s="13" t="s">
        <v>792</v>
      </c>
      <c r="D1480" s="12" t="n">
        <v>3</v>
      </c>
      <c r="E1480" s="14" t="n">
        <v>1749</v>
      </c>
      <c r="F1480" s="14" t="s">
        <v>40</v>
      </c>
      <c r="G1480" s="15" t="s">
        <v>39</v>
      </c>
      <c r="H1480" s="15" t="s">
        <v>793</v>
      </c>
      <c r="I1480" s="16" t="s">
        <v>794</v>
      </c>
      <c r="J1480" s="17" t="n">
        <v>2200</v>
      </c>
      <c r="K1480" s="18" t="s">
        <v>28</v>
      </c>
      <c r="L1480" s="17" t="n">
        <v>0.23</v>
      </c>
      <c r="M1480" s="17"/>
      <c r="N1480" s="19"/>
      <c r="O1480" s="31" t="n">
        <f aca="false">L1480+(0.05*M1480)+(N1480/240)</f>
        <v>0.23</v>
      </c>
      <c r="P1480" s="21" t="n">
        <v>506</v>
      </c>
      <c r="Q1480" s="21"/>
      <c r="R1480" s="21"/>
      <c r="S1480" s="22" t="n">
        <f aca="false">P1480+(0.05*Q1480)+(R1480/240)</f>
        <v>506</v>
      </c>
      <c r="T1480" s="22" t="n">
        <f aca="false">J1480*O1480</f>
        <v>506</v>
      </c>
      <c r="U1480" s="22" t="n">
        <f aca="false">S1480-T1480</f>
        <v>0</v>
      </c>
      <c r="V1480" s="23"/>
    </row>
    <row r="1481" customFormat="false" ht="13.8" hidden="false" customHeight="false" outlineLevel="0" collapsed="false">
      <c r="A1481" s="13" t="n">
        <v>1480</v>
      </c>
      <c r="B1481" s="12" t="s">
        <v>22</v>
      </c>
      <c r="C1481" s="13" t="s">
        <v>792</v>
      </c>
      <c r="D1481" s="12" t="n">
        <v>3</v>
      </c>
      <c r="E1481" s="14" t="n">
        <v>1749</v>
      </c>
      <c r="F1481" s="14" t="s">
        <v>40</v>
      </c>
      <c r="G1481" s="15" t="s">
        <v>39</v>
      </c>
      <c r="H1481" s="15" t="s">
        <v>793</v>
      </c>
      <c r="I1481" s="16" t="s">
        <v>799</v>
      </c>
      <c r="J1481" s="17" t="n">
        <v>2045</v>
      </c>
      <c r="K1481" s="18" t="s">
        <v>28</v>
      </c>
      <c r="L1481" s="17"/>
      <c r="M1481" s="17" t="n">
        <v>4</v>
      </c>
      <c r="N1481" s="19"/>
      <c r="O1481" s="31" t="n">
        <f aca="false">L1481+(0.05*M1481)+(N1481/240)</f>
        <v>0.2</v>
      </c>
      <c r="P1481" s="21" t="n">
        <v>409</v>
      </c>
      <c r="Q1481" s="21"/>
      <c r="R1481" s="21"/>
      <c r="S1481" s="22" t="n">
        <f aca="false">P1481+(0.05*Q1481)+(R1481/240)</f>
        <v>409</v>
      </c>
      <c r="T1481" s="22" t="n">
        <f aca="false">J1481*O1481</f>
        <v>409</v>
      </c>
      <c r="U1481" s="22" t="n">
        <f aca="false">S1481-T1481</f>
        <v>0</v>
      </c>
      <c r="V1481" s="23"/>
    </row>
    <row r="1482" customFormat="false" ht="13.8" hidden="false" customHeight="false" outlineLevel="0" collapsed="false">
      <c r="A1482" s="13" t="n">
        <v>1481</v>
      </c>
      <c r="B1482" s="12" t="s">
        <v>22</v>
      </c>
      <c r="C1482" s="13" t="s">
        <v>792</v>
      </c>
      <c r="D1482" s="12" t="n">
        <v>3</v>
      </c>
      <c r="E1482" s="14" t="n">
        <v>1749</v>
      </c>
      <c r="F1482" s="14" t="s">
        <v>40</v>
      </c>
      <c r="G1482" s="15" t="s">
        <v>808</v>
      </c>
      <c r="H1482" s="15" t="s">
        <v>793</v>
      </c>
      <c r="I1482" s="16" t="s">
        <v>799</v>
      </c>
      <c r="J1482" s="17" t="n">
        <v>1326</v>
      </c>
      <c r="K1482" s="18" t="s">
        <v>28</v>
      </c>
      <c r="L1482" s="17"/>
      <c r="M1482" s="17" t="n">
        <v>4</v>
      </c>
      <c r="N1482" s="19"/>
      <c r="O1482" s="31" t="n">
        <f aca="false">L1482+(0.05*M1482)+(N1482/240)</f>
        <v>0.2</v>
      </c>
      <c r="P1482" s="21" t="n">
        <v>265</v>
      </c>
      <c r="Q1482" s="21" t="n">
        <v>4</v>
      </c>
      <c r="R1482" s="21"/>
      <c r="S1482" s="22" t="n">
        <f aca="false">P1482+(0.05*Q1482)+(R1482/240)</f>
        <v>265.2</v>
      </c>
      <c r="T1482" s="22" t="n">
        <f aca="false">J1482*O1482</f>
        <v>265.2</v>
      </c>
      <c r="U1482" s="22" t="n">
        <f aca="false">S1482-T1482</f>
        <v>0</v>
      </c>
      <c r="V1482" s="23"/>
    </row>
    <row r="1483" customFormat="false" ht="13.8" hidden="false" customHeight="false" outlineLevel="0" collapsed="false">
      <c r="A1483" s="13" t="n">
        <v>1482</v>
      </c>
      <c r="B1483" s="12" t="s">
        <v>22</v>
      </c>
      <c r="C1483" s="13" t="s">
        <v>792</v>
      </c>
      <c r="D1483" s="12" t="n">
        <v>3</v>
      </c>
      <c r="E1483" s="14" t="n">
        <v>1749</v>
      </c>
      <c r="F1483" s="14" t="s">
        <v>40</v>
      </c>
      <c r="G1483" s="15" t="s">
        <v>809</v>
      </c>
      <c r="H1483" s="15" t="s">
        <v>793</v>
      </c>
      <c r="I1483" s="16" t="s">
        <v>799</v>
      </c>
      <c r="J1483" s="17" t="n">
        <v>580</v>
      </c>
      <c r="K1483" s="18" t="s">
        <v>28</v>
      </c>
      <c r="L1483" s="17"/>
      <c r="M1483" s="17" t="n">
        <v>3</v>
      </c>
      <c r="N1483" s="19"/>
      <c r="O1483" s="31" t="n">
        <f aca="false">L1483+(0.05*M1483)+(N1483/240)</f>
        <v>0.15</v>
      </c>
      <c r="P1483" s="21" t="n">
        <v>87</v>
      </c>
      <c r="Q1483" s="21"/>
      <c r="R1483" s="21"/>
      <c r="S1483" s="22" t="n">
        <f aca="false">P1483+(0.05*Q1483)+(R1483/240)</f>
        <v>87</v>
      </c>
      <c r="T1483" s="22" t="n">
        <f aca="false">J1483*O1483</f>
        <v>87</v>
      </c>
      <c r="U1483" s="22" t="n">
        <f aca="false">S1483-T1483</f>
        <v>0</v>
      </c>
      <c r="V1483" s="23"/>
    </row>
    <row r="1484" customFormat="false" ht="13.8" hidden="false" customHeight="false" outlineLevel="0" collapsed="false">
      <c r="A1484" s="13" t="n">
        <v>1483</v>
      </c>
      <c r="B1484" s="12" t="s">
        <v>22</v>
      </c>
      <c r="C1484" s="13" t="s">
        <v>792</v>
      </c>
      <c r="D1484" s="12" t="n">
        <v>3</v>
      </c>
      <c r="E1484" s="14" t="n">
        <v>1749</v>
      </c>
      <c r="F1484" s="14" t="s">
        <v>40</v>
      </c>
      <c r="G1484" s="15" t="s">
        <v>810</v>
      </c>
      <c r="H1484" s="15" t="s">
        <v>793</v>
      </c>
      <c r="I1484" s="16" t="s">
        <v>799</v>
      </c>
      <c r="J1484" s="17" t="n">
        <v>150</v>
      </c>
      <c r="K1484" s="18" t="s">
        <v>35</v>
      </c>
      <c r="L1484" s="17"/>
      <c r="M1484" s="17" t="n">
        <v>10</v>
      </c>
      <c r="N1484" s="19"/>
      <c r="O1484" s="31" t="n">
        <f aca="false">L1484+(0.05*M1484)+(N1484/240)</f>
        <v>0.5</v>
      </c>
      <c r="P1484" s="21" t="n">
        <v>75</v>
      </c>
      <c r="Q1484" s="21"/>
      <c r="R1484" s="21"/>
      <c r="S1484" s="22" t="n">
        <f aca="false">P1484+(0.05*Q1484)+(R1484/240)</f>
        <v>75</v>
      </c>
      <c r="T1484" s="22" t="n">
        <f aca="false">J1484*O1484</f>
        <v>75</v>
      </c>
      <c r="U1484" s="22" t="n">
        <f aca="false">S1484-T1484</f>
        <v>0</v>
      </c>
      <c r="V1484" s="23"/>
    </row>
    <row r="1485" customFormat="false" ht="13.8" hidden="false" customHeight="false" outlineLevel="0" collapsed="false">
      <c r="A1485" s="13" t="n">
        <v>1484</v>
      </c>
      <c r="B1485" s="12" t="s">
        <v>22</v>
      </c>
      <c r="C1485" s="13" t="s">
        <v>792</v>
      </c>
      <c r="D1485" s="12" t="n">
        <v>3</v>
      </c>
      <c r="E1485" s="14" t="n">
        <v>1749</v>
      </c>
      <c r="F1485" s="14" t="s">
        <v>40</v>
      </c>
      <c r="G1485" s="15" t="s">
        <v>810</v>
      </c>
      <c r="H1485" s="15" t="s">
        <v>793</v>
      </c>
      <c r="I1485" s="16" t="s">
        <v>186</v>
      </c>
      <c r="J1485" s="17" t="n">
        <v>1</v>
      </c>
      <c r="K1485" s="18" t="s">
        <v>46</v>
      </c>
      <c r="L1485" s="17" t="n">
        <v>80</v>
      </c>
      <c r="M1485" s="17"/>
      <c r="N1485" s="19"/>
      <c r="O1485" s="31" t="n">
        <f aca="false">L1485+(0.05*M1485)+(N1485/240)</f>
        <v>80</v>
      </c>
      <c r="P1485" s="21" t="n">
        <v>80</v>
      </c>
      <c r="Q1485" s="21"/>
      <c r="R1485" s="21"/>
      <c r="S1485" s="22" t="n">
        <f aca="false">P1485+(0.05*Q1485)+(R1485/240)</f>
        <v>80</v>
      </c>
      <c r="T1485" s="22" t="n">
        <f aca="false">J1485*O1485</f>
        <v>80</v>
      </c>
      <c r="U1485" s="22" t="n">
        <f aca="false">S1485-T1485</f>
        <v>0</v>
      </c>
      <c r="V1485" s="23"/>
    </row>
    <row r="1486" customFormat="false" ht="13.8" hidden="false" customHeight="false" outlineLevel="0" collapsed="false">
      <c r="A1486" s="13" t="n">
        <v>1485</v>
      </c>
      <c r="B1486" s="12" t="s">
        <v>22</v>
      </c>
      <c r="C1486" s="13" t="s">
        <v>792</v>
      </c>
      <c r="D1486" s="12" t="n">
        <v>4</v>
      </c>
      <c r="E1486" s="14" t="n">
        <v>1749</v>
      </c>
      <c r="F1486" s="14" t="s">
        <v>24</v>
      </c>
      <c r="G1486" s="15" t="s">
        <v>42</v>
      </c>
      <c r="H1486" s="15" t="s">
        <v>793</v>
      </c>
      <c r="I1486" s="16" t="s">
        <v>796</v>
      </c>
      <c r="J1486" s="17" t="n">
        <v>20</v>
      </c>
      <c r="K1486" s="18" t="s">
        <v>811</v>
      </c>
      <c r="L1486" s="17" t="n">
        <v>12</v>
      </c>
      <c r="M1486" s="17"/>
      <c r="N1486" s="19"/>
      <c r="O1486" s="31" t="n">
        <f aca="false">L1486+(0.05*M1486)+(N1486/240)</f>
        <v>12</v>
      </c>
      <c r="P1486" s="21" t="n">
        <v>240</v>
      </c>
      <c r="Q1486" s="21"/>
      <c r="R1486" s="21"/>
      <c r="S1486" s="22" t="n">
        <f aca="false">P1486+(0.05*Q1486)+(R1486/240)</f>
        <v>240</v>
      </c>
      <c r="T1486" s="22" t="n">
        <f aca="false">J1486*O1486</f>
        <v>240</v>
      </c>
      <c r="U1486" s="22" t="n">
        <f aca="false">S1486-T1486</f>
        <v>0</v>
      </c>
      <c r="V1486" s="23"/>
    </row>
    <row r="1487" customFormat="false" ht="13.8" hidden="false" customHeight="false" outlineLevel="0" collapsed="false">
      <c r="A1487" s="13" t="n">
        <v>1486</v>
      </c>
      <c r="B1487" s="12" t="s">
        <v>22</v>
      </c>
      <c r="C1487" s="13" t="s">
        <v>792</v>
      </c>
      <c r="D1487" s="12" t="n">
        <v>4</v>
      </c>
      <c r="E1487" s="14" t="n">
        <v>1749</v>
      </c>
      <c r="F1487" s="14" t="s">
        <v>24</v>
      </c>
      <c r="G1487" s="15" t="s">
        <v>812</v>
      </c>
      <c r="H1487" s="15" t="s">
        <v>793</v>
      </c>
      <c r="I1487" s="16" t="s">
        <v>799</v>
      </c>
      <c r="J1487" s="17" t="n">
        <v>52</v>
      </c>
      <c r="K1487" s="18" t="s">
        <v>35</v>
      </c>
      <c r="L1487" s="17" t="n">
        <v>300</v>
      </c>
      <c r="M1487" s="17"/>
      <c r="N1487" s="19"/>
      <c r="O1487" s="31" t="n">
        <f aca="false">L1487+(0.05*M1487)+(N1487/240)</f>
        <v>300</v>
      </c>
      <c r="P1487" s="21" t="n">
        <v>15600</v>
      </c>
      <c r="Q1487" s="21"/>
      <c r="R1487" s="21"/>
      <c r="S1487" s="22" t="n">
        <f aca="false">P1487+(0.05*Q1487)+(R1487/240)</f>
        <v>15600</v>
      </c>
      <c r="T1487" s="22" t="n">
        <f aca="false">J1487*O1487</f>
        <v>15600</v>
      </c>
      <c r="U1487" s="22" t="n">
        <f aca="false">S1487-T1487</f>
        <v>0</v>
      </c>
      <c r="V1487" s="23"/>
    </row>
    <row r="1488" customFormat="false" ht="13.8" hidden="false" customHeight="false" outlineLevel="0" collapsed="false">
      <c r="A1488" s="13" t="n">
        <v>1487</v>
      </c>
      <c r="B1488" s="12" t="s">
        <v>22</v>
      </c>
      <c r="C1488" s="13" t="s">
        <v>792</v>
      </c>
      <c r="D1488" s="12" t="n">
        <v>4</v>
      </c>
      <c r="E1488" s="14" t="n">
        <v>1749</v>
      </c>
      <c r="F1488" s="14" t="s">
        <v>24</v>
      </c>
      <c r="G1488" s="15" t="s">
        <v>48</v>
      </c>
      <c r="H1488" s="15" t="s">
        <v>793</v>
      </c>
      <c r="I1488" s="16" t="s">
        <v>796</v>
      </c>
      <c r="J1488" s="17" t="n">
        <v>15</v>
      </c>
      <c r="K1488" s="18" t="s">
        <v>28</v>
      </c>
      <c r="L1488" s="17" t="n">
        <v>24</v>
      </c>
      <c r="M1488" s="17"/>
      <c r="N1488" s="19"/>
      <c r="O1488" s="31" t="n">
        <f aca="false">L1488+(0.05*M1488)+(N1488/240)</f>
        <v>24</v>
      </c>
      <c r="P1488" s="21" t="n">
        <v>360</v>
      </c>
      <c r="Q1488" s="21"/>
      <c r="R1488" s="21"/>
      <c r="S1488" s="22" t="n">
        <f aca="false">P1488+(0.05*Q1488)+(R1488/240)</f>
        <v>360</v>
      </c>
      <c r="T1488" s="22" t="n">
        <f aca="false">J1488*O1488</f>
        <v>360</v>
      </c>
      <c r="U1488" s="22" t="n">
        <f aca="false">S1488-T1488</f>
        <v>0</v>
      </c>
      <c r="V1488" s="23"/>
    </row>
    <row r="1489" customFormat="false" ht="13.8" hidden="false" customHeight="false" outlineLevel="0" collapsed="false">
      <c r="A1489" s="13" t="n">
        <v>1488</v>
      </c>
      <c r="B1489" s="12" t="s">
        <v>22</v>
      </c>
      <c r="C1489" s="13" t="s">
        <v>792</v>
      </c>
      <c r="D1489" s="12" t="n">
        <v>4</v>
      </c>
      <c r="E1489" s="14" t="n">
        <v>1749</v>
      </c>
      <c r="F1489" s="14" t="s">
        <v>24</v>
      </c>
      <c r="G1489" s="15" t="s">
        <v>813</v>
      </c>
      <c r="H1489" s="15" t="s">
        <v>793</v>
      </c>
      <c r="I1489" s="16" t="s">
        <v>796</v>
      </c>
      <c r="J1489" s="17" t="n">
        <v>7000</v>
      </c>
      <c r="K1489" s="18" t="s">
        <v>814</v>
      </c>
      <c r="L1489" s="17"/>
      <c r="M1489" s="17" t="n">
        <v>10</v>
      </c>
      <c r="N1489" s="19"/>
      <c r="O1489" s="31" t="n">
        <f aca="false">L1489+(0.05*M1489)+(N1489/240)</f>
        <v>0.5</v>
      </c>
      <c r="P1489" s="21" t="n">
        <v>3500</v>
      </c>
      <c r="Q1489" s="21"/>
      <c r="R1489" s="21"/>
      <c r="S1489" s="22" t="n">
        <f aca="false">P1489+(0.05*Q1489)+(R1489/240)</f>
        <v>3500</v>
      </c>
      <c r="T1489" s="22" t="n">
        <f aca="false">J1489*O1489</f>
        <v>3500</v>
      </c>
      <c r="U1489" s="22" t="n">
        <f aca="false">S1489-T1489</f>
        <v>0</v>
      </c>
      <c r="V1489" s="23"/>
    </row>
    <row r="1490" customFormat="false" ht="13.8" hidden="false" customHeight="false" outlineLevel="0" collapsed="false">
      <c r="A1490" s="13" t="n">
        <v>1489</v>
      </c>
      <c r="B1490" s="12" t="s">
        <v>22</v>
      </c>
      <c r="C1490" s="13" t="s">
        <v>792</v>
      </c>
      <c r="D1490" s="12" t="n">
        <v>4</v>
      </c>
      <c r="E1490" s="14" t="n">
        <v>1749</v>
      </c>
      <c r="F1490" s="14" t="s">
        <v>24</v>
      </c>
      <c r="G1490" s="15" t="s">
        <v>683</v>
      </c>
      <c r="H1490" s="15" t="s">
        <v>793</v>
      </c>
      <c r="I1490" s="16" t="s">
        <v>678</v>
      </c>
      <c r="J1490" s="17" t="n">
        <v>606</v>
      </c>
      <c r="K1490" s="18" t="s">
        <v>684</v>
      </c>
      <c r="L1490" s="17" t="n">
        <v>6</v>
      </c>
      <c r="M1490" s="17"/>
      <c r="N1490" s="19"/>
      <c r="O1490" s="31" t="n">
        <f aca="false">L1490+(0.05*M1490)+(N1490/240)</f>
        <v>6</v>
      </c>
      <c r="P1490" s="21" t="n">
        <v>3636</v>
      </c>
      <c r="Q1490" s="21"/>
      <c r="R1490" s="21"/>
      <c r="S1490" s="22" t="n">
        <f aca="false">P1490+(0.05*Q1490)+(R1490/240)</f>
        <v>3636</v>
      </c>
      <c r="T1490" s="22" t="n">
        <f aca="false">J1490*O1490</f>
        <v>3636</v>
      </c>
      <c r="U1490" s="22" t="n">
        <f aca="false">S1490-T1490</f>
        <v>0</v>
      </c>
      <c r="V1490" s="23"/>
    </row>
    <row r="1491" customFormat="false" ht="13.8" hidden="false" customHeight="false" outlineLevel="0" collapsed="false">
      <c r="A1491" s="13" t="n">
        <v>1490</v>
      </c>
      <c r="B1491" s="12" t="s">
        <v>22</v>
      </c>
      <c r="C1491" s="13" t="s">
        <v>792</v>
      </c>
      <c r="D1491" s="12" t="n">
        <v>4</v>
      </c>
      <c r="E1491" s="14" t="n">
        <v>1749</v>
      </c>
      <c r="F1491" s="14" t="s">
        <v>24</v>
      </c>
      <c r="G1491" s="15" t="s">
        <v>683</v>
      </c>
      <c r="H1491" s="15" t="s">
        <v>793</v>
      </c>
      <c r="I1491" s="16" t="s">
        <v>815</v>
      </c>
      <c r="J1491" s="17" t="n">
        <v>750</v>
      </c>
      <c r="K1491" s="18" t="s">
        <v>28</v>
      </c>
      <c r="L1491" s="17"/>
      <c r="M1491" s="17" t="n">
        <v>30</v>
      </c>
      <c r="N1491" s="19"/>
      <c r="O1491" s="31" t="n">
        <f aca="false">L1491+(0.05*M1491)+(N1491/240)</f>
        <v>1.5</v>
      </c>
      <c r="P1491" s="21" t="n">
        <v>1125</v>
      </c>
      <c r="Q1491" s="21"/>
      <c r="R1491" s="21"/>
      <c r="S1491" s="22" t="n">
        <f aca="false">P1491+(0.05*Q1491)+(R1491/240)</f>
        <v>1125</v>
      </c>
      <c r="T1491" s="22" t="n">
        <f aca="false">J1491*O1491</f>
        <v>1125</v>
      </c>
      <c r="U1491" s="22" t="n">
        <f aca="false">S1491-T1491</f>
        <v>0</v>
      </c>
      <c r="V1491" s="23"/>
    </row>
    <row r="1492" customFormat="false" ht="13.8" hidden="false" customHeight="false" outlineLevel="0" collapsed="false">
      <c r="A1492" s="13" t="n">
        <v>1491</v>
      </c>
      <c r="B1492" s="12" t="s">
        <v>22</v>
      </c>
      <c r="C1492" s="13" t="s">
        <v>792</v>
      </c>
      <c r="D1492" s="12" t="n">
        <v>4</v>
      </c>
      <c r="E1492" s="14" t="n">
        <v>1749</v>
      </c>
      <c r="F1492" s="14" t="s">
        <v>24</v>
      </c>
      <c r="G1492" s="15" t="s">
        <v>683</v>
      </c>
      <c r="H1492" s="15" t="s">
        <v>793</v>
      </c>
      <c r="I1492" s="16" t="s">
        <v>382</v>
      </c>
      <c r="J1492" s="17" t="n">
        <v>22</v>
      </c>
      <c r="K1492" s="18" t="s">
        <v>684</v>
      </c>
      <c r="L1492" s="17" t="n">
        <v>9</v>
      </c>
      <c r="M1492" s="17"/>
      <c r="N1492" s="19"/>
      <c r="O1492" s="31" t="n">
        <f aca="false">L1492+(0.05*M1492)+(N1492/240)</f>
        <v>9</v>
      </c>
      <c r="P1492" s="21" t="n">
        <v>198</v>
      </c>
      <c r="Q1492" s="21"/>
      <c r="R1492" s="21"/>
      <c r="S1492" s="22" t="n">
        <f aca="false">P1492+(0.05*Q1492)+(R1492/240)</f>
        <v>198</v>
      </c>
      <c r="T1492" s="22" t="n">
        <f aca="false">J1492*O1492</f>
        <v>198</v>
      </c>
      <c r="U1492" s="22" t="n">
        <f aca="false">S1492-T1492</f>
        <v>0</v>
      </c>
      <c r="V1492" s="23"/>
    </row>
    <row r="1493" customFormat="false" ht="13.8" hidden="false" customHeight="false" outlineLevel="0" collapsed="false">
      <c r="A1493" s="13" t="n">
        <v>1492</v>
      </c>
      <c r="B1493" s="12" t="s">
        <v>22</v>
      </c>
      <c r="C1493" s="13" t="s">
        <v>792</v>
      </c>
      <c r="D1493" s="12" t="n">
        <v>4</v>
      </c>
      <c r="E1493" s="14" t="n">
        <v>1749</v>
      </c>
      <c r="F1493" s="14" t="s">
        <v>24</v>
      </c>
      <c r="G1493" s="15" t="s">
        <v>683</v>
      </c>
      <c r="H1493" s="15" t="s">
        <v>793</v>
      </c>
      <c r="I1493" s="16" t="s">
        <v>679</v>
      </c>
      <c r="J1493" s="17" t="n">
        <v>510</v>
      </c>
      <c r="K1493" s="18" t="s">
        <v>684</v>
      </c>
      <c r="L1493" s="17" t="n">
        <v>2</v>
      </c>
      <c r="M1493" s="17"/>
      <c r="N1493" s="19"/>
      <c r="O1493" s="31" t="n">
        <f aca="false">L1493+(0.05*M1493)+(N1493/240)</f>
        <v>2</v>
      </c>
      <c r="P1493" s="21" t="n">
        <v>1020</v>
      </c>
      <c r="Q1493" s="21"/>
      <c r="R1493" s="21"/>
      <c r="S1493" s="22" t="n">
        <f aca="false">P1493+(0.05*Q1493)+(R1493/240)</f>
        <v>1020</v>
      </c>
      <c r="T1493" s="22" t="n">
        <f aca="false">J1493*O1493</f>
        <v>1020</v>
      </c>
      <c r="U1493" s="22" t="n">
        <f aca="false">S1493-T1493</f>
        <v>0</v>
      </c>
      <c r="V1493" s="23"/>
    </row>
    <row r="1494" customFormat="false" ht="13.8" hidden="false" customHeight="false" outlineLevel="0" collapsed="false">
      <c r="A1494" s="13" t="n">
        <v>1493</v>
      </c>
      <c r="B1494" s="12" t="s">
        <v>22</v>
      </c>
      <c r="C1494" s="13" t="s">
        <v>792</v>
      </c>
      <c r="D1494" s="12" t="n">
        <v>4</v>
      </c>
      <c r="E1494" s="14" t="n">
        <v>1749</v>
      </c>
      <c r="F1494" s="14" t="s">
        <v>24</v>
      </c>
      <c r="G1494" s="15" t="s">
        <v>683</v>
      </c>
      <c r="H1494" s="15" t="s">
        <v>793</v>
      </c>
      <c r="I1494" s="16" t="s">
        <v>679</v>
      </c>
      <c r="J1494" s="17" t="n">
        <v>50</v>
      </c>
      <c r="K1494" s="18" t="s">
        <v>35</v>
      </c>
      <c r="L1494" s="17"/>
      <c r="M1494" s="17" t="n">
        <v>13</v>
      </c>
      <c r="N1494" s="19"/>
      <c r="O1494" s="31" t="n">
        <f aca="false">L1494+(0.05*M1494)+(N1494/240)</f>
        <v>0.65</v>
      </c>
      <c r="P1494" s="21" t="n">
        <v>32</v>
      </c>
      <c r="Q1494" s="21" t="n">
        <v>10</v>
      </c>
      <c r="R1494" s="21"/>
      <c r="S1494" s="22" t="n">
        <f aca="false">P1494+(0.05*Q1494)+(R1494/240)</f>
        <v>32.5</v>
      </c>
      <c r="T1494" s="22" t="n">
        <f aca="false">J1494*O1494</f>
        <v>32.5</v>
      </c>
      <c r="U1494" s="22" t="n">
        <f aca="false">S1494-T1494</f>
        <v>0</v>
      </c>
      <c r="V1494" s="23"/>
    </row>
    <row r="1495" customFormat="false" ht="13.8" hidden="false" customHeight="false" outlineLevel="0" collapsed="false">
      <c r="A1495" s="13" t="n">
        <v>1494</v>
      </c>
      <c r="B1495" s="12" t="s">
        <v>22</v>
      </c>
      <c r="C1495" s="13" t="s">
        <v>792</v>
      </c>
      <c r="D1495" s="12" t="n">
        <v>4</v>
      </c>
      <c r="E1495" s="14" t="n">
        <v>1749</v>
      </c>
      <c r="F1495" s="14" t="s">
        <v>24</v>
      </c>
      <c r="G1495" s="15" t="s">
        <v>683</v>
      </c>
      <c r="H1495" s="15" t="s">
        <v>793</v>
      </c>
      <c r="I1495" s="16" t="s">
        <v>682</v>
      </c>
      <c r="J1495" s="17" t="n">
        <v>40</v>
      </c>
      <c r="K1495" s="18" t="s">
        <v>684</v>
      </c>
      <c r="L1495" s="17" t="n">
        <v>2</v>
      </c>
      <c r="M1495" s="17"/>
      <c r="N1495" s="19"/>
      <c r="O1495" s="31" t="n">
        <f aca="false">L1495+(0.05*M1495)+(N1495/240)</f>
        <v>2</v>
      </c>
      <c r="P1495" s="21" t="n">
        <v>80</v>
      </c>
      <c r="Q1495" s="21"/>
      <c r="R1495" s="21"/>
      <c r="S1495" s="22" t="n">
        <f aca="false">P1495+(0.05*Q1495)+(R1495/240)</f>
        <v>80</v>
      </c>
      <c r="T1495" s="22" t="n">
        <f aca="false">J1495*O1495</f>
        <v>80</v>
      </c>
      <c r="U1495" s="22" t="n">
        <f aca="false">S1495-T1495</f>
        <v>0</v>
      </c>
      <c r="V1495" s="23"/>
    </row>
    <row r="1496" customFormat="false" ht="13.8" hidden="false" customHeight="false" outlineLevel="0" collapsed="false">
      <c r="A1496" s="13" t="n">
        <v>1495</v>
      </c>
      <c r="B1496" s="12" t="s">
        <v>22</v>
      </c>
      <c r="C1496" s="13" t="s">
        <v>792</v>
      </c>
      <c r="D1496" s="12" t="n">
        <v>4</v>
      </c>
      <c r="E1496" s="14" t="n">
        <v>1749</v>
      </c>
      <c r="F1496" s="14" t="s">
        <v>24</v>
      </c>
      <c r="G1496" s="15" t="s">
        <v>816</v>
      </c>
      <c r="H1496" s="15" t="s">
        <v>793</v>
      </c>
      <c r="I1496" s="16" t="s">
        <v>796</v>
      </c>
      <c r="J1496" s="17" t="n">
        <v>140</v>
      </c>
      <c r="K1496" s="18" t="s">
        <v>35</v>
      </c>
      <c r="L1496" s="17"/>
      <c r="M1496" s="17"/>
      <c r="N1496" s="19" t="n">
        <v>9</v>
      </c>
      <c r="O1496" s="31" t="n">
        <f aca="false">L1496+(0.05*M1496)+(N1496/240)</f>
        <v>0.0375</v>
      </c>
      <c r="P1496" s="21" t="n">
        <v>5</v>
      </c>
      <c r="Q1496" s="21" t="n">
        <v>5</v>
      </c>
      <c r="R1496" s="21"/>
      <c r="S1496" s="22" t="n">
        <f aca="false">P1496+(0.05*Q1496)+(R1496/240)</f>
        <v>5.25</v>
      </c>
      <c r="T1496" s="22" t="n">
        <f aca="false">J1496*O1496</f>
        <v>5.25</v>
      </c>
      <c r="U1496" s="22" t="n">
        <f aca="false">S1496-T1496</f>
        <v>0</v>
      </c>
      <c r="V1496" s="23"/>
    </row>
    <row r="1497" customFormat="false" ht="13.8" hidden="false" customHeight="false" outlineLevel="0" collapsed="false">
      <c r="A1497" s="13" t="n">
        <v>1496</v>
      </c>
      <c r="B1497" s="12" t="s">
        <v>22</v>
      </c>
      <c r="C1497" s="13" t="s">
        <v>792</v>
      </c>
      <c r="D1497" s="12" t="n">
        <v>4</v>
      </c>
      <c r="E1497" s="14" t="n">
        <v>1749</v>
      </c>
      <c r="F1497" s="14" t="s">
        <v>40</v>
      </c>
      <c r="G1497" s="24" t="s">
        <v>817</v>
      </c>
      <c r="H1497" s="15" t="s">
        <v>793</v>
      </c>
      <c r="I1497" s="16" t="s">
        <v>799</v>
      </c>
      <c r="J1497" s="17" t="n">
        <v>1492</v>
      </c>
      <c r="K1497" s="18" t="s">
        <v>28</v>
      </c>
      <c r="L1497" s="17"/>
      <c r="M1497" s="17" t="n">
        <v>6</v>
      </c>
      <c r="N1497" s="19"/>
      <c r="O1497" s="31" t="n">
        <f aca="false">L1497+(0.05*M1497)+(N1497/240)</f>
        <v>0.3</v>
      </c>
      <c r="P1497" s="21" t="n">
        <v>447</v>
      </c>
      <c r="Q1497" s="21" t="n">
        <v>12</v>
      </c>
      <c r="R1497" s="21"/>
      <c r="S1497" s="22" t="n">
        <f aca="false">P1497+(0.05*Q1497)+(R1497/240)</f>
        <v>447.6</v>
      </c>
      <c r="T1497" s="22" t="n">
        <f aca="false">J1497*O1497</f>
        <v>447.6</v>
      </c>
      <c r="U1497" s="22" t="n">
        <f aca="false">S1497-T1497</f>
        <v>0</v>
      </c>
      <c r="V1497" s="23"/>
    </row>
    <row r="1498" customFormat="false" ht="13.8" hidden="false" customHeight="false" outlineLevel="0" collapsed="false">
      <c r="A1498" s="13" t="n">
        <v>1497</v>
      </c>
      <c r="B1498" s="12" t="s">
        <v>22</v>
      </c>
      <c r="C1498" s="13" t="s">
        <v>792</v>
      </c>
      <c r="D1498" s="12" t="n">
        <v>4</v>
      </c>
      <c r="E1498" s="14" t="n">
        <v>1749</v>
      </c>
      <c r="F1498" s="14" t="s">
        <v>40</v>
      </c>
      <c r="G1498" s="15" t="s">
        <v>818</v>
      </c>
      <c r="H1498" s="15" t="s">
        <v>793</v>
      </c>
      <c r="I1498" s="16" t="s">
        <v>682</v>
      </c>
      <c r="J1498" s="17" t="n">
        <v>3</v>
      </c>
      <c r="K1498" s="18" t="s">
        <v>35</v>
      </c>
      <c r="L1498" s="17" t="n">
        <v>75</v>
      </c>
      <c r="M1498" s="17"/>
      <c r="N1498" s="19"/>
      <c r="O1498" s="31" t="n">
        <f aca="false">L1498+(0.05*M1498)+(N1498/240)</f>
        <v>75</v>
      </c>
      <c r="P1498" s="21" t="n">
        <v>225</v>
      </c>
      <c r="Q1498" s="21"/>
      <c r="R1498" s="21"/>
      <c r="S1498" s="22" t="n">
        <f aca="false">P1498+(0.05*Q1498)+(R1498/240)</f>
        <v>225</v>
      </c>
      <c r="T1498" s="22" t="n">
        <f aca="false">J1498*O1498</f>
        <v>225</v>
      </c>
      <c r="U1498" s="22" t="n">
        <f aca="false">S1498-T1498</f>
        <v>0</v>
      </c>
      <c r="V1498" s="23"/>
    </row>
    <row r="1499" customFormat="false" ht="13.8" hidden="false" customHeight="false" outlineLevel="0" collapsed="false">
      <c r="A1499" s="13" t="n">
        <v>1498</v>
      </c>
      <c r="B1499" s="12" t="s">
        <v>22</v>
      </c>
      <c r="C1499" s="13" t="s">
        <v>792</v>
      </c>
      <c r="D1499" s="12" t="n">
        <v>4</v>
      </c>
      <c r="E1499" s="14" t="n">
        <v>1749</v>
      </c>
      <c r="F1499" s="14" t="s">
        <v>40</v>
      </c>
      <c r="G1499" s="15" t="s">
        <v>819</v>
      </c>
      <c r="H1499" s="15" t="s">
        <v>793</v>
      </c>
      <c r="I1499" s="16" t="s">
        <v>796</v>
      </c>
      <c r="J1499" s="17" t="n">
        <v>300</v>
      </c>
      <c r="K1499" s="18" t="s">
        <v>28</v>
      </c>
      <c r="L1499" s="17"/>
      <c r="M1499" s="17" t="n">
        <v>1</v>
      </c>
      <c r="N1499" s="19" t="n">
        <v>6</v>
      </c>
      <c r="O1499" s="31" t="n">
        <f aca="false">L1499+(0.05*M1499)+(N1499/240)</f>
        <v>0.075</v>
      </c>
      <c r="P1499" s="21" t="n">
        <v>22</v>
      </c>
      <c r="Q1499" s="21" t="n">
        <v>10</v>
      </c>
      <c r="R1499" s="21"/>
      <c r="S1499" s="22" t="n">
        <f aca="false">P1499+(0.05*Q1499)+(R1499/240)</f>
        <v>22.5</v>
      </c>
      <c r="T1499" s="22" t="n">
        <f aca="false">J1499*O1499</f>
        <v>22.5</v>
      </c>
      <c r="U1499" s="22" t="n">
        <f aca="false">S1499-T1499</f>
        <v>0</v>
      </c>
      <c r="V1499" s="23"/>
    </row>
    <row r="1500" customFormat="false" ht="13.8" hidden="false" customHeight="false" outlineLevel="0" collapsed="false">
      <c r="A1500" s="13" t="n">
        <v>1499</v>
      </c>
      <c r="B1500" s="12" t="s">
        <v>22</v>
      </c>
      <c r="C1500" s="13" t="s">
        <v>792</v>
      </c>
      <c r="D1500" s="12" t="n">
        <v>4</v>
      </c>
      <c r="E1500" s="14" t="n">
        <v>1749</v>
      </c>
      <c r="F1500" s="14" t="s">
        <v>40</v>
      </c>
      <c r="G1500" s="15" t="s">
        <v>48</v>
      </c>
      <c r="H1500" s="15" t="s">
        <v>793</v>
      </c>
      <c r="I1500" s="16" t="s">
        <v>685</v>
      </c>
      <c r="J1500" s="17" t="n">
        <v>7</v>
      </c>
      <c r="K1500" s="18" t="s">
        <v>28</v>
      </c>
      <c r="L1500" s="17" t="n">
        <v>20</v>
      </c>
      <c r="M1500" s="17"/>
      <c r="N1500" s="19"/>
      <c r="O1500" s="31" t="n">
        <f aca="false">L1500+(0.05*M1500)+(N1500/240)</f>
        <v>20</v>
      </c>
      <c r="P1500" s="21" t="n">
        <v>140</v>
      </c>
      <c r="Q1500" s="21"/>
      <c r="R1500" s="21"/>
      <c r="S1500" s="22" t="n">
        <f aca="false">P1500+(0.05*Q1500)+(R1500/240)</f>
        <v>140</v>
      </c>
      <c r="T1500" s="22" t="n">
        <f aca="false">J1500*O1500</f>
        <v>140</v>
      </c>
      <c r="U1500" s="22" t="n">
        <f aca="false">S1500-T1500</f>
        <v>0</v>
      </c>
      <c r="V1500" s="23"/>
    </row>
    <row r="1501" customFormat="false" ht="13.8" hidden="false" customHeight="false" outlineLevel="0" collapsed="false">
      <c r="A1501" s="13" t="n">
        <v>1500</v>
      </c>
      <c r="B1501" s="12" t="s">
        <v>22</v>
      </c>
      <c r="C1501" s="13" t="s">
        <v>792</v>
      </c>
      <c r="D1501" s="12" t="n">
        <v>4</v>
      </c>
      <c r="E1501" s="14" t="n">
        <v>1749</v>
      </c>
      <c r="F1501" s="14" t="s">
        <v>40</v>
      </c>
      <c r="G1501" s="15" t="s">
        <v>820</v>
      </c>
      <c r="H1501" s="15" t="s">
        <v>793</v>
      </c>
      <c r="I1501" s="16" t="s">
        <v>799</v>
      </c>
      <c r="J1501" s="17" t="n">
        <v>120</v>
      </c>
      <c r="K1501" s="18" t="s">
        <v>28</v>
      </c>
      <c r="L1501" s="17"/>
      <c r="M1501" s="17" t="n">
        <v>50</v>
      </c>
      <c r="N1501" s="19"/>
      <c r="O1501" s="31" t="n">
        <f aca="false">L1501+(0.05*M1501)+(N1501/240)</f>
        <v>2.5</v>
      </c>
      <c r="P1501" s="21" t="n">
        <v>300</v>
      </c>
      <c r="Q1501" s="21"/>
      <c r="R1501" s="21"/>
      <c r="S1501" s="22" t="n">
        <f aca="false">P1501+(0.05*Q1501)+(R1501/240)</f>
        <v>300</v>
      </c>
      <c r="T1501" s="22" t="n">
        <f aca="false">J1501*O1501</f>
        <v>300</v>
      </c>
      <c r="U1501" s="22" t="n">
        <f aca="false">S1501-T1501</f>
        <v>0</v>
      </c>
      <c r="V1501" s="23"/>
    </row>
    <row r="1502" customFormat="false" ht="13.8" hidden="false" customHeight="false" outlineLevel="0" collapsed="false">
      <c r="A1502" s="13" t="n">
        <v>1501</v>
      </c>
      <c r="B1502" s="12" t="s">
        <v>22</v>
      </c>
      <c r="C1502" s="13" t="s">
        <v>792</v>
      </c>
      <c r="D1502" s="12" t="n">
        <v>5</v>
      </c>
      <c r="E1502" s="14" t="n">
        <v>1749</v>
      </c>
      <c r="F1502" s="14" t="s">
        <v>24</v>
      </c>
      <c r="G1502" s="15" t="s">
        <v>821</v>
      </c>
      <c r="H1502" s="15" t="s">
        <v>793</v>
      </c>
      <c r="I1502" s="16" t="s">
        <v>799</v>
      </c>
      <c r="J1502" s="17" t="n">
        <v>8544</v>
      </c>
      <c r="K1502" s="18" t="s">
        <v>61</v>
      </c>
      <c r="L1502" s="17"/>
      <c r="M1502" s="17" t="n">
        <v>18</v>
      </c>
      <c r="N1502" s="19"/>
      <c r="O1502" s="31" t="n">
        <f aca="false">L1502+(0.05*M1502)+(N1502/240)</f>
        <v>0.9</v>
      </c>
      <c r="P1502" s="21" t="n">
        <v>7689</v>
      </c>
      <c r="Q1502" s="21" t="n">
        <v>12</v>
      </c>
      <c r="R1502" s="21"/>
      <c r="S1502" s="22" t="n">
        <f aca="false">P1502+(0.05*Q1502)+(R1502/240)</f>
        <v>7689.6</v>
      </c>
      <c r="T1502" s="22" t="n">
        <f aca="false">J1502*O1502</f>
        <v>7689.6</v>
      </c>
      <c r="U1502" s="22" t="n">
        <f aca="false">S1502-T1502</f>
        <v>0</v>
      </c>
      <c r="V1502" s="23"/>
    </row>
    <row r="1503" customFormat="false" ht="13.8" hidden="false" customHeight="false" outlineLevel="0" collapsed="false">
      <c r="A1503" s="13" t="n">
        <v>1502</v>
      </c>
      <c r="B1503" s="12" t="s">
        <v>22</v>
      </c>
      <c r="C1503" s="13" t="s">
        <v>792</v>
      </c>
      <c r="D1503" s="12" t="n">
        <v>5</v>
      </c>
      <c r="E1503" s="14" t="n">
        <v>1749</v>
      </c>
      <c r="F1503" s="14" t="s">
        <v>24</v>
      </c>
      <c r="G1503" s="15" t="s">
        <v>821</v>
      </c>
      <c r="H1503" s="15" t="s">
        <v>793</v>
      </c>
      <c r="I1503" s="16" t="s">
        <v>685</v>
      </c>
      <c r="J1503" s="17" t="n">
        <v>13204</v>
      </c>
      <c r="K1503" s="18" t="s">
        <v>61</v>
      </c>
      <c r="L1503" s="17"/>
      <c r="M1503" s="17" t="n">
        <v>12</v>
      </c>
      <c r="N1503" s="19"/>
      <c r="O1503" s="31" t="n">
        <f aca="false">L1503+(0.05*M1503)+(N1503/240)</f>
        <v>0.6</v>
      </c>
      <c r="P1503" s="21" t="n">
        <v>7922</v>
      </c>
      <c r="Q1503" s="21" t="n">
        <v>8</v>
      </c>
      <c r="R1503" s="21"/>
      <c r="S1503" s="22" t="n">
        <f aca="false">P1503+(0.05*Q1503)+(R1503/240)</f>
        <v>7922.4</v>
      </c>
      <c r="T1503" s="22" t="n">
        <f aca="false">J1503*O1503</f>
        <v>7922.4</v>
      </c>
      <c r="U1503" s="22" t="n">
        <f aca="false">S1503-T1503</f>
        <v>0</v>
      </c>
      <c r="V1503" s="23"/>
    </row>
    <row r="1504" customFormat="false" ht="13.8" hidden="false" customHeight="false" outlineLevel="0" collapsed="false">
      <c r="A1504" s="13" t="n">
        <v>1503</v>
      </c>
      <c r="B1504" s="12" t="s">
        <v>22</v>
      </c>
      <c r="C1504" s="13" t="s">
        <v>792</v>
      </c>
      <c r="D1504" s="12" t="n">
        <v>5</v>
      </c>
      <c r="E1504" s="14" t="n">
        <v>1749</v>
      </c>
      <c r="F1504" s="14" t="s">
        <v>24</v>
      </c>
      <c r="G1504" s="15" t="s">
        <v>821</v>
      </c>
      <c r="H1504" s="15" t="s">
        <v>793</v>
      </c>
      <c r="I1504" s="16" t="s">
        <v>679</v>
      </c>
      <c r="J1504" s="17" t="n">
        <v>220</v>
      </c>
      <c r="K1504" s="18" t="s">
        <v>61</v>
      </c>
      <c r="L1504" s="17" t="n">
        <v>3</v>
      </c>
      <c r="M1504" s="17"/>
      <c r="N1504" s="19"/>
      <c r="O1504" s="31" t="n">
        <f aca="false">L1504+(0.05*M1504)+(N1504/240)</f>
        <v>3</v>
      </c>
      <c r="P1504" s="21" t="n">
        <v>660</v>
      </c>
      <c r="Q1504" s="21"/>
      <c r="R1504" s="21"/>
      <c r="S1504" s="22" t="n">
        <f aca="false">P1504+(0.05*Q1504)+(R1504/240)</f>
        <v>660</v>
      </c>
      <c r="T1504" s="22" t="n">
        <f aca="false">J1504*O1504</f>
        <v>660</v>
      </c>
      <c r="U1504" s="22" t="n">
        <f aca="false">S1504-T1504</f>
        <v>0</v>
      </c>
      <c r="V1504" s="23"/>
    </row>
    <row r="1505" customFormat="false" ht="13.8" hidden="false" customHeight="false" outlineLevel="0" collapsed="false">
      <c r="A1505" s="13" t="n">
        <v>1504</v>
      </c>
      <c r="B1505" s="12" t="s">
        <v>22</v>
      </c>
      <c r="C1505" s="13" t="s">
        <v>792</v>
      </c>
      <c r="D1505" s="12" t="n">
        <v>5</v>
      </c>
      <c r="E1505" s="14" t="n">
        <v>1749</v>
      </c>
      <c r="F1505" s="14" t="s">
        <v>24</v>
      </c>
      <c r="G1505" s="15" t="s">
        <v>821</v>
      </c>
      <c r="H1505" s="15" t="s">
        <v>793</v>
      </c>
      <c r="I1505" s="16" t="s">
        <v>679</v>
      </c>
      <c r="J1505" s="17" t="n">
        <v>40</v>
      </c>
      <c r="K1505" s="18" t="s">
        <v>61</v>
      </c>
      <c r="L1505" s="17" t="n">
        <v>4</v>
      </c>
      <c r="M1505" s="17"/>
      <c r="N1505" s="19"/>
      <c r="O1505" s="31" t="n">
        <f aca="false">L1505+(0.05*M1505)+(N1505/240)</f>
        <v>4</v>
      </c>
      <c r="P1505" s="21" t="n">
        <v>160</v>
      </c>
      <c r="Q1505" s="21"/>
      <c r="R1505" s="21"/>
      <c r="S1505" s="22" t="n">
        <f aca="false">P1505+(0.05*Q1505)+(R1505/240)</f>
        <v>160</v>
      </c>
      <c r="T1505" s="22" t="n">
        <f aca="false">J1505*O1505</f>
        <v>160</v>
      </c>
      <c r="U1505" s="22" t="n">
        <f aca="false">S1505-T1505</f>
        <v>0</v>
      </c>
      <c r="V1505" s="23"/>
    </row>
    <row r="1506" customFormat="false" ht="13.8" hidden="false" customHeight="false" outlineLevel="0" collapsed="false">
      <c r="A1506" s="13" t="n">
        <v>1505</v>
      </c>
      <c r="B1506" s="12" t="s">
        <v>22</v>
      </c>
      <c r="C1506" s="13" t="s">
        <v>792</v>
      </c>
      <c r="D1506" s="12" t="n">
        <v>5</v>
      </c>
      <c r="E1506" s="14" t="n">
        <v>1749</v>
      </c>
      <c r="F1506" s="14" t="s">
        <v>24</v>
      </c>
      <c r="G1506" s="15" t="s">
        <v>821</v>
      </c>
      <c r="H1506" s="15" t="s">
        <v>793</v>
      </c>
      <c r="I1506" s="16" t="s">
        <v>796</v>
      </c>
      <c r="J1506" s="17" t="n">
        <v>3060</v>
      </c>
      <c r="K1506" s="18" t="s">
        <v>61</v>
      </c>
      <c r="L1506" s="17"/>
      <c r="M1506" s="17" t="n">
        <v>12</v>
      </c>
      <c r="N1506" s="19"/>
      <c r="O1506" s="31" t="n">
        <f aca="false">L1506+(0.05*M1506)+(N1506/240)</f>
        <v>0.6</v>
      </c>
      <c r="P1506" s="21" t="n">
        <v>1836</v>
      </c>
      <c r="Q1506" s="21"/>
      <c r="R1506" s="21"/>
      <c r="S1506" s="22" t="n">
        <f aca="false">P1506+(0.05*Q1506)+(R1506/240)</f>
        <v>1836</v>
      </c>
      <c r="T1506" s="22" t="n">
        <f aca="false">J1506*O1506</f>
        <v>1836</v>
      </c>
      <c r="U1506" s="22" t="n">
        <f aca="false">S1506-T1506</f>
        <v>0</v>
      </c>
      <c r="V1506" s="23"/>
    </row>
    <row r="1507" customFormat="false" ht="13.8" hidden="false" customHeight="false" outlineLevel="0" collapsed="false">
      <c r="A1507" s="13" t="n">
        <v>1506</v>
      </c>
      <c r="B1507" s="12" t="s">
        <v>22</v>
      </c>
      <c r="C1507" s="13" t="s">
        <v>792</v>
      </c>
      <c r="D1507" s="12" t="n">
        <v>5</v>
      </c>
      <c r="E1507" s="14" t="n">
        <v>1749</v>
      </c>
      <c r="F1507" s="14" t="s">
        <v>24</v>
      </c>
      <c r="G1507" s="15" t="s">
        <v>821</v>
      </c>
      <c r="H1507" s="15" t="s">
        <v>793</v>
      </c>
      <c r="I1507" s="16" t="s">
        <v>682</v>
      </c>
      <c r="J1507" s="17" t="n">
        <v>80</v>
      </c>
      <c r="K1507" s="18" t="s">
        <v>61</v>
      </c>
      <c r="L1507" s="17" t="n">
        <v>4</v>
      </c>
      <c r="M1507" s="17"/>
      <c r="N1507" s="19"/>
      <c r="O1507" s="31" t="n">
        <f aca="false">L1507+(0.05*M1507)+(N1507/240)</f>
        <v>4</v>
      </c>
      <c r="P1507" s="21" t="n">
        <v>320</v>
      </c>
      <c r="Q1507" s="21"/>
      <c r="R1507" s="21"/>
      <c r="S1507" s="22" t="n">
        <f aca="false">P1507+(0.05*Q1507)+(R1507/240)</f>
        <v>320</v>
      </c>
      <c r="T1507" s="22" t="n">
        <f aca="false">J1507*O1507</f>
        <v>320</v>
      </c>
      <c r="U1507" s="22" t="n">
        <f aca="false">S1507-T1507</f>
        <v>0</v>
      </c>
      <c r="V1507" s="23"/>
    </row>
    <row r="1508" customFormat="false" ht="13.8" hidden="false" customHeight="false" outlineLevel="0" collapsed="false">
      <c r="A1508" s="13" t="n">
        <v>1507</v>
      </c>
      <c r="B1508" s="12" t="s">
        <v>22</v>
      </c>
      <c r="C1508" s="13" t="s">
        <v>792</v>
      </c>
      <c r="D1508" s="12" t="n">
        <v>5</v>
      </c>
      <c r="E1508" s="14" t="n">
        <v>1749</v>
      </c>
      <c r="F1508" s="14" t="s">
        <v>24</v>
      </c>
      <c r="G1508" s="15" t="s">
        <v>66</v>
      </c>
      <c r="H1508" s="15" t="s">
        <v>793</v>
      </c>
      <c r="I1508" s="16" t="s">
        <v>799</v>
      </c>
      <c r="J1508" s="17" t="n">
        <v>300</v>
      </c>
      <c r="K1508" s="18" t="s">
        <v>28</v>
      </c>
      <c r="L1508" s="17" t="n">
        <v>4</v>
      </c>
      <c r="M1508" s="17" t="n">
        <v>15</v>
      </c>
      <c r="N1508" s="19"/>
      <c r="O1508" s="31" t="n">
        <f aca="false">L1508+(0.05*M1508)+(N1508/240)</f>
        <v>4.75</v>
      </c>
      <c r="P1508" s="21" t="n">
        <v>1425</v>
      </c>
      <c r="Q1508" s="21"/>
      <c r="R1508" s="21"/>
      <c r="S1508" s="22" t="n">
        <f aca="false">P1508+(0.05*Q1508)+(R1508/240)</f>
        <v>1425</v>
      </c>
      <c r="T1508" s="22" t="n">
        <f aca="false">J1508*O1508</f>
        <v>1425</v>
      </c>
      <c r="U1508" s="22" t="n">
        <f aca="false">S1508-T1508</f>
        <v>0</v>
      </c>
      <c r="V1508" s="23"/>
    </row>
    <row r="1509" customFormat="false" ht="13.8" hidden="false" customHeight="false" outlineLevel="0" collapsed="false">
      <c r="A1509" s="13" t="n">
        <v>1508</v>
      </c>
      <c r="B1509" s="12" t="s">
        <v>22</v>
      </c>
      <c r="C1509" s="13" t="s">
        <v>792</v>
      </c>
      <c r="D1509" s="12" t="n">
        <v>5</v>
      </c>
      <c r="E1509" s="14" t="n">
        <v>1749</v>
      </c>
      <c r="F1509" s="14" t="s">
        <v>24</v>
      </c>
      <c r="G1509" s="15" t="s">
        <v>822</v>
      </c>
      <c r="H1509" s="15" t="s">
        <v>793</v>
      </c>
      <c r="I1509" s="16" t="s">
        <v>678</v>
      </c>
      <c r="J1509" s="17" t="n">
        <v>1370</v>
      </c>
      <c r="K1509" s="18" t="s">
        <v>28</v>
      </c>
      <c r="L1509" s="17"/>
      <c r="M1509" s="17" t="n">
        <v>50</v>
      </c>
      <c r="N1509" s="19"/>
      <c r="O1509" s="31" t="n">
        <f aca="false">L1509+(0.05*M1509)+(N1509/240)</f>
        <v>2.5</v>
      </c>
      <c r="P1509" s="21" t="n">
        <v>3425</v>
      </c>
      <c r="Q1509" s="21"/>
      <c r="R1509" s="21"/>
      <c r="S1509" s="22" t="n">
        <f aca="false">P1509+(0.05*Q1509)+(R1509/240)</f>
        <v>3425</v>
      </c>
      <c r="T1509" s="22" t="n">
        <f aca="false">J1509*O1509</f>
        <v>3425</v>
      </c>
      <c r="U1509" s="22" t="n">
        <f aca="false">S1509-T1509</f>
        <v>0</v>
      </c>
      <c r="V1509" s="23"/>
    </row>
    <row r="1510" customFormat="false" ht="13.8" hidden="false" customHeight="false" outlineLevel="0" collapsed="false">
      <c r="A1510" s="13" t="n">
        <v>1509</v>
      </c>
      <c r="B1510" s="12" t="s">
        <v>22</v>
      </c>
      <c r="C1510" s="13" t="s">
        <v>792</v>
      </c>
      <c r="D1510" s="12" t="n">
        <v>5</v>
      </c>
      <c r="E1510" s="14" t="n">
        <v>1749</v>
      </c>
      <c r="F1510" s="14" t="s">
        <v>24</v>
      </c>
      <c r="G1510" s="15" t="s">
        <v>823</v>
      </c>
      <c r="H1510" s="15" t="s">
        <v>793</v>
      </c>
      <c r="I1510" s="16" t="s">
        <v>796</v>
      </c>
      <c r="J1510" s="17" t="n">
        <v>4</v>
      </c>
      <c r="K1510" s="18" t="s">
        <v>110</v>
      </c>
      <c r="L1510" s="17"/>
      <c r="M1510" s="17" t="n">
        <v>30</v>
      </c>
      <c r="N1510" s="19"/>
      <c r="O1510" s="31" t="n">
        <f aca="false">L1510+(0.05*M1510)+(N1510/240)</f>
        <v>1.5</v>
      </c>
      <c r="P1510" s="21" t="n">
        <v>6</v>
      </c>
      <c r="Q1510" s="21"/>
      <c r="R1510" s="21"/>
      <c r="S1510" s="22" t="n">
        <f aca="false">P1510+(0.05*Q1510)+(R1510/240)</f>
        <v>6</v>
      </c>
      <c r="T1510" s="22" t="n">
        <f aca="false">J1510*O1510</f>
        <v>6</v>
      </c>
      <c r="U1510" s="22" t="n">
        <f aca="false">S1510-T1510</f>
        <v>0</v>
      </c>
      <c r="V1510" s="23"/>
    </row>
    <row r="1511" customFormat="false" ht="13.8" hidden="false" customHeight="false" outlineLevel="0" collapsed="false">
      <c r="A1511" s="13" t="n">
        <v>1510</v>
      </c>
      <c r="B1511" s="12" t="s">
        <v>22</v>
      </c>
      <c r="C1511" s="13" t="s">
        <v>792</v>
      </c>
      <c r="D1511" s="12" t="n">
        <v>5</v>
      </c>
      <c r="E1511" s="14" t="n">
        <v>1749</v>
      </c>
      <c r="F1511" s="14" t="s">
        <v>24</v>
      </c>
      <c r="G1511" s="15" t="s">
        <v>823</v>
      </c>
      <c r="H1511" s="15" t="s">
        <v>793</v>
      </c>
      <c r="I1511" s="16" t="s">
        <v>796</v>
      </c>
      <c r="J1511" s="17" t="n">
        <v>3</v>
      </c>
      <c r="K1511" s="18" t="s">
        <v>28</v>
      </c>
      <c r="L1511" s="17"/>
      <c r="M1511" s="17" t="n">
        <v>40</v>
      </c>
      <c r="N1511" s="19"/>
      <c r="O1511" s="31" t="n">
        <f aca="false">L1511+(0.05*M1511)+(N1511/240)</f>
        <v>2</v>
      </c>
      <c r="P1511" s="21" t="n">
        <v>6</v>
      </c>
      <c r="Q1511" s="21"/>
      <c r="R1511" s="21"/>
      <c r="S1511" s="22" t="n">
        <f aca="false">P1511+(0.05*Q1511)+(R1511/240)</f>
        <v>6</v>
      </c>
      <c r="T1511" s="22" t="n">
        <f aca="false">J1511*O1511</f>
        <v>6</v>
      </c>
      <c r="U1511" s="22" t="n">
        <f aca="false">S1511-T1511</f>
        <v>0</v>
      </c>
      <c r="V1511" s="23"/>
    </row>
    <row r="1512" customFormat="false" ht="13.8" hidden="false" customHeight="false" outlineLevel="0" collapsed="false">
      <c r="A1512" s="13" t="n">
        <v>1511</v>
      </c>
      <c r="B1512" s="12" t="s">
        <v>22</v>
      </c>
      <c r="C1512" s="13" t="s">
        <v>792</v>
      </c>
      <c r="D1512" s="12" t="n">
        <v>5</v>
      </c>
      <c r="E1512" s="14" t="n">
        <v>1749</v>
      </c>
      <c r="F1512" s="14" t="s">
        <v>24</v>
      </c>
      <c r="G1512" s="15" t="s">
        <v>824</v>
      </c>
      <c r="H1512" s="15" t="s">
        <v>793</v>
      </c>
      <c r="I1512" s="16" t="s">
        <v>796</v>
      </c>
      <c r="J1512" s="17" t="n">
        <v>433</v>
      </c>
      <c r="K1512" s="18" t="s">
        <v>110</v>
      </c>
      <c r="L1512" s="17"/>
      <c r="M1512" s="17" t="n">
        <v>20</v>
      </c>
      <c r="N1512" s="19"/>
      <c r="O1512" s="31" t="n">
        <f aca="false">L1512+(0.05*M1512)+(N1512/240)</f>
        <v>1</v>
      </c>
      <c r="P1512" s="21" t="n">
        <v>433</v>
      </c>
      <c r="Q1512" s="21"/>
      <c r="R1512" s="21"/>
      <c r="S1512" s="22" t="n">
        <f aca="false">P1512+(0.05*Q1512)+(R1512/240)</f>
        <v>433</v>
      </c>
      <c r="T1512" s="22" t="n">
        <f aca="false">J1512*O1512</f>
        <v>433</v>
      </c>
      <c r="U1512" s="22" t="n">
        <f aca="false">S1512-T1512</f>
        <v>0</v>
      </c>
      <c r="V1512" s="23"/>
    </row>
    <row r="1513" customFormat="false" ht="13.8" hidden="false" customHeight="false" outlineLevel="0" collapsed="false">
      <c r="A1513" s="13" t="n">
        <v>1512</v>
      </c>
      <c r="B1513" s="12" t="s">
        <v>22</v>
      </c>
      <c r="C1513" s="13" t="s">
        <v>792</v>
      </c>
      <c r="D1513" s="12" t="n">
        <v>5</v>
      </c>
      <c r="E1513" s="14" t="n">
        <v>1749</v>
      </c>
      <c r="F1513" s="14" t="s">
        <v>24</v>
      </c>
      <c r="G1513" s="15" t="s">
        <v>71</v>
      </c>
      <c r="H1513" s="15" t="s">
        <v>793</v>
      </c>
      <c r="I1513" s="16" t="s">
        <v>796</v>
      </c>
      <c r="J1513" s="17" t="n">
        <v>41</v>
      </c>
      <c r="K1513" s="18" t="s">
        <v>110</v>
      </c>
      <c r="L1513" s="17"/>
      <c r="M1513" s="17" t="n">
        <v>40</v>
      </c>
      <c r="N1513" s="19"/>
      <c r="O1513" s="31" t="n">
        <f aca="false">L1513+(0.05*M1513)+(N1513/240)</f>
        <v>2</v>
      </c>
      <c r="P1513" s="21" t="n">
        <v>82</v>
      </c>
      <c r="Q1513" s="21"/>
      <c r="R1513" s="21"/>
      <c r="S1513" s="22" t="n">
        <f aca="false">P1513+(0.05*Q1513)+(R1513/240)</f>
        <v>82</v>
      </c>
      <c r="T1513" s="22" t="n">
        <f aca="false">J1513*O1513</f>
        <v>82</v>
      </c>
      <c r="U1513" s="22" t="n">
        <f aca="false">S1513-T1513</f>
        <v>0</v>
      </c>
      <c r="V1513" s="23"/>
    </row>
    <row r="1514" customFormat="false" ht="13.8" hidden="false" customHeight="false" outlineLevel="0" collapsed="false">
      <c r="A1514" s="13" t="n">
        <v>1513</v>
      </c>
      <c r="B1514" s="12" t="s">
        <v>22</v>
      </c>
      <c r="C1514" s="13" t="s">
        <v>792</v>
      </c>
      <c r="D1514" s="12" t="n">
        <v>5</v>
      </c>
      <c r="E1514" s="14" t="n">
        <v>1749</v>
      </c>
      <c r="F1514" s="14" t="s">
        <v>24</v>
      </c>
      <c r="G1514" s="15" t="s">
        <v>74</v>
      </c>
      <c r="H1514" s="15" t="s">
        <v>793</v>
      </c>
      <c r="I1514" s="16" t="s">
        <v>799</v>
      </c>
      <c r="J1514" s="17" t="n">
        <v>60</v>
      </c>
      <c r="K1514" s="18" t="s">
        <v>28</v>
      </c>
      <c r="L1514" s="17" t="n">
        <v>40</v>
      </c>
      <c r="M1514" s="17"/>
      <c r="N1514" s="19"/>
      <c r="O1514" s="31" t="n">
        <f aca="false">L1514+(0.05*M1514)+(N1514/240)</f>
        <v>40</v>
      </c>
      <c r="P1514" s="21" t="n">
        <v>2400</v>
      </c>
      <c r="Q1514" s="21"/>
      <c r="R1514" s="21"/>
      <c r="S1514" s="22" t="n">
        <f aca="false">P1514+(0.05*Q1514)+(R1514/240)</f>
        <v>2400</v>
      </c>
      <c r="T1514" s="22" t="n">
        <f aca="false">J1514*O1514</f>
        <v>2400</v>
      </c>
      <c r="U1514" s="22" t="n">
        <f aca="false">S1514-T1514</f>
        <v>0</v>
      </c>
      <c r="V1514" s="23"/>
    </row>
    <row r="1515" customFormat="false" ht="13.8" hidden="false" customHeight="false" outlineLevel="0" collapsed="false">
      <c r="A1515" s="13" t="n">
        <v>1514</v>
      </c>
      <c r="B1515" s="12" t="s">
        <v>22</v>
      </c>
      <c r="C1515" s="13" t="s">
        <v>792</v>
      </c>
      <c r="D1515" s="12" t="n">
        <v>5</v>
      </c>
      <c r="E1515" s="14" t="n">
        <v>1749</v>
      </c>
      <c r="F1515" s="14" t="s">
        <v>40</v>
      </c>
      <c r="G1515" s="15" t="s">
        <v>66</v>
      </c>
      <c r="H1515" s="15" t="s">
        <v>793</v>
      </c>
      <c r="I1515" s="16" t="s">
        <v>799</v>
      </c>
      <c r="J1515" s="17" t="n">
        <v>100</v>
      </c>
      <c r="K1515" s="18" t="s">
        <v>28</v>
      </c>
      <c r="L1515" s="17" t="n">
        <v>5</v>
      </c>
      <c r="M1515" s="17"/>
      <c r="N1515" s="19"/>
      <c r="O1515" s="31" t="n">
        <f aca="false">L1515+(0.05*M1515)+(N1515/240)</f>
        <v>5</v>
      </c>
      <c r="P1515" s="21" t="n">
        <v>500</v>
      </c>
      <c r="Q1515" s="21"/>
      <c r="R1515" s="21"/>
      <c r="S1515" s="22" t="n">
        <f aca="false">P1515+(0.05*Q1515)+(R1515/240)</f>
        <v>500</v>
      </c>
      <c r="T1515" s="22" t="n">
        <f aca="false">J1515*O1515</f>
        <v>500</v>
      </c>
      <c r="U1515" s="22" t="n">
        <f aca="false">S1515-T1515</f>
        <v>0</v>
      </c>
      <c r="V1515" s="23"/>
    </row>
    <row r="1516" customFormat="false" ht="13.8" hidden="false" customHeight="false" outlineLevel="0" collapsed="false">
      <c r="A1516" s="13" t="n">
        <v>1515</v>
      </c>
      <c r="B1516" s="12" t="s">
        <v>22</v>
      </c>
      <c r="C1516" s="13" t="s">
        <v>792</v>
      </c>
      <c r="D1516" s="12" t="n">
        <v>5</v>
      </c>
      <c r="E1516" s="14" t="n">
        <v>1749</v>
      </c>
      <c r="F1516" s="14" t="s">
        <v>40</v>
      </c>
      <c r="G1516" s="15" t="s">
        <v>60</v>
      </c>
      <c r="H1516" s="15" t="s">
        <v>793</v>
      </c>
      <c r="I1516" s="16" t="s">
        <v>50</v>
      </c>
      <c r="J1516" s="17" t="n">
        <v>145</v>
      </c>
      <c r="K1516" s="18" t="s">
        <v>28</v>
      </c>
      <c r="L1516" s="17" t="n">
        <v>4</v>
      </c>
      <c r="M1516" s="17"/>
      <c r="N1516" s="19"/>
      <c r="O1516" s="31" t="n">
        <f aca="false">L1516+(0.05*M1516)+(N1516/240)</f>
        <v>4</v>
      </c>
      <c r="P1516" s="21" t="n">
        <v>580</v>
      </c>
      <c r="Q1516" s="21"/>
      <c r="R1516" s="21"/>
      <c r="S1516" s="22" t="n">
        <f aca="false">P1516+(0.05*Q1516)+(R1516/240)</f>
        <v>580</v>
      </c>
      <c r="T1516" s="22" t="n">
        <f aca="false">J1516*O1516</f>
        <v>580</v>
      </c>
      <c r="U1516" s="22" t="n">
        <f aca="false">S1516-T1516</f>
        <v>0</v>
      </c>
      <c r="V1516" s="23"/>
    </row>
    <row r="1517" customFormat="false" ht="13.8" hidden="false" customHeight="false" outlineLevel="0" collapsed="false">
      <c r="A1517" s="13" t="n">
        <v>1516</v>
      </c>
      <c r="B1517" s="12" t="s">
        <v>22</v>
      </c>
      <c r="C1517" s="13" t="s">
        <v>792</v>
      </c>
      <c r="D1517" s="12" t="n">
        <v>5</v>
      </c>
      <c r="E1517" s="14" t="n">
        <v>1749</v>
      </c>
      <c r="F1517" s="14" t="s">
        <v>40</v>
      </c>
      <c r="G1517" s="15" t="s">
        <v>60</v>
      </c>
      <c r="H1517" s="15" t="s">
        <v>793</v>
      </c>
      <c r="I1517" s="16" t="s">
        <v>799</v>
      </c>
      <c r="J1517" s="17" t="n">
        <v>54</v>
      </c>
      <c r="K1517" s="18" t="s">
        <v>110</v>
      </c>
      <c r="L1517" s="17" t="n">
        <v>3</v>
      </c>
      <c r="M1517" s="17"/>
      <c r="N1517" s="19"/>
      <c r="O1517" s="31" t="n">
        <f aca="false">L1517+(0.05*M1517)+(N1517/240)</f>
        <v>3</v>
      </c>
      <c r="P1517" s="21" t="n">
        <v>162</v>
      </c>
      <c r="Q1517" s="21"/>
      <c r="R1517" s="21"/>
      <c r="S1517" s="22" t="n">
        <f aca="false">P1517+(0.05*Q1517)+(R1517/240)</f>
        <v>162</v>
      </c>
      <c r="T1517" s="22" t="n">
        <f aca="false">J1517*O1517</f>
        <v>162</v>
      </c>
      <c r="U1517" s="22" t="n">
        <f aca="false">S1517-T1517</f>
        <v>0</v>
      </c>
      <c r="V1517" s="23"/>
    </row>
    <row r="1518" customFormat="false" ht="13.8" hidden="false" customHeight="false" outlineLevel="0" collapsed="false">
      <c r="A1518" s="13" t="n">
        <v>1517</v>
      </c>
      <c r="B1518" s="12" t="s">
        <v>22</v>
      </c>
      <c r="C1518" s="13" t="s">
        <v>792</v>
      </c>
      <c r="D1518" s="12" t="n">
        <v>5</v>
      </c>
      <c r="E1518" s="14" t="n">
        <v>1749</v>
      </c>
      <c r="F1518" s="14" t="s">
        <v>40</v>
      </c>
      <c r="G1518" s="15" t="s">
        <v>60</v>
      </c>
      <c r="H1518" s="15" t="s">
        <v>793</v>
      </c>
      <c r="I1518" s="16" t="s">
        <v>799</v>
      </c>
      <c r="J1518" s="17" t="n">
        <v>1639</v>
      </c>
      <c r="K1518" s="18" t="s">
        <v>28</v>
      </c>
      <c r="L1518" s="17" t="n">
        <v>5</v>
      </c>
      <c r="M1518" s="17"/>
      <c r="N1518" s="19"/>
      <c r="O1518" s="31" t="n">
        <f aca="false">L1518+(0.05*M1518)+(N1518/240)</f>
        <v>5</v>
      </c>
      <c r="P1518" s="21" t="n">
        <v>8195</v>
      </c>
      <c r="Q1518" s="21"/>
      <c r="R1518" s="21"/>
      <c r="S1518" s="22" t="n">
        <f aca="false">P1518+(0.05*Q1518)+(R1518/240)</f>
        <v>8195</v>
      </c>
      <c r="T1518" s="22" t="n">
        <f aca="false">J1518*O1518</f>
        <v>8195</v>
      </c>
      <c r="U1518" s="22" t="n">
        <f aca="false">S1518-T1518</f>
        <v>0</v>
      </c>
      <c r="V1518" s="23"/>
    </row>
    <row r="1519" customFormat="false" ht="13.8" hidden="false" customHeight="false" outlineLevel="0" collapsed="false">
      <c r="A1519" s="13" t="n">
        <v>1518</v>
      </c>
      <c r="B1519" s="12" t="s">
        <v>22</v>
      </c>
      <c r="C1519" s="13" t="s">
        <v>792</v>
      </c>
      <c r="D1519" s="12" t="n">
        <v>5</v>
      </c>
      <c r="E1519" s="14" t="n">
        <v>1749</v>
      </c>
      <c r="F1519" s="14" t="s">
        <v>40</v>
      </c>
      <c r="G1519" s="15" t="s">
        <v>823</v>
      </c>
      <c r="H1519" s="15" t="s">
        <v>793</v>
      </c>
      <c r="I1519" s="16" t="s">
        <v>685</v>
      </c>
      <c r="J1519" s="17" t="n">
        <v>38</v>
      </c>
      <c r="K1519" s="18" t="s">
        <v>28</v>
      </c>
      <c r="L1519" s="17"/>
      <c r="M1519" s="17" t="n">
        <v>45</v>
      </c>
      <c r="N1519" s="19"/>
      <c r="O1519" s="31" t="n">
        <f aca="false">L1519+(0.05*M1519)+(N1519/240)</f>
        <v>2.25</v>
      </c>
      <c r="P1519" s="21" t="n">
        <v>85</v>
      </c>
      <c r="Q1519" s="21" t="n">
        <v>10</v>
      </c>
      <c r="R1519" s="21"/>
      <c r="S1519" s="22" t="n">
        <f aca="false">P1519+(0.05*Q1519)+(R1519/240)</f>
        <v>85.5</v>
      </c>
      <c r="T1519" s="22" t="n">
        <f aca="false">J1519*O1519</f>
        <v>85.5</v>
      </c>
      <c r="U1519" s="22" t="n">
        <f aca="false">S1519-T1519</f>
        <v>0</v>
      </c>
      <c r="V1519" s="23"/>
    </row>
    <row r="1520" customFormat="false" ht="13.8" hidden="false" customHeight="false" outlineLevel="0" collapsed="false">
      <c r="A1520" s="13" t="n">
        <v>1519</v>
      </c>
      <c r="B1520" s="12" t="s">
        <v>22</v>
      </c>
      <c r="C1520" s="13" t="s">
        <v>792</v>
      </c>
      <c r="D1520" s="12" t="n">
        <v>5</v>
      </c>
      <c r="E1520" s="14" t="n">
        <v>1749</v>
      </c>
      <c r="F1520" s="14" t="s">
        <v>40</v>
      </c>
      <c r="G1520" s="15" t="s">
        <v>824</v>
      </c>
      <c r="H1520" s="15" t="s">
        <v>793</v>
      </c>
      <c r="I1520" s="16" t="s">
        <v>799</v>
      </c>
      <c r="J1520" s="17" t="n">
        <v>270</v>
      </c>
      <c r="K1520" s="18" t="s">
        <v>28</v>
      </c>
      <c r="L1520" s="17" t="n">
        <v>5</v>
      </c>
      <c r="M1520" s="17"/>
      <c r="N1520" s="19"/>
      <c r="O1520" s="31" t="n">
        <f aca="false">L1520+(0.05*M1520)+(N1520/240)</f>
        <v>5</v>
      </c>
      <c r="P1520" s="21" t="n">
        <v>1350</v>
      </c>
      <c r="Q1520" s="21"/>
      <c r="R1520" s="21"/>
      <c r="S1520" s="22" t="n">
        <f aca="false">P1520+(0.05*Q1520)+(R1520/240)</f>
        <v>1350</v>
      </c>
      <c r="T1520" s="22" t="n">
        <f aca="false">J1520*O1520</f>
        <v>1350</v>
      </c>
      <c r="U1520" s="22" t="n">
        <f aca="false">S1520-T1520</f>
        <v>0</v>
      </c>
      <c r="V1520" s="23"/>
    </row>
    <row r="1521" customFormat="false" ht="13.8" hidden="false" customHeight="false" outlineLevel="0" collapsed="false">
      <c r="A1521" s="13" t="n">
        <v>1520</v>
      </c>
      <c r="B1521" s="12" t="s">
        <v>22</v>
      </c>
      <c r="C1521" s="13" t="s">
        <v>792</v>
      </c>
      <c r="D1521" s="12" t="n">
        <v>5</v>
      </c>
      <c r="E1521" s="14" t="n">
        <v>1749</v>
      </c>
      <c r="F1521" s="14" t="s">
        <v>40</v>
      </c>
      <c r="G1521" s="15" t="s">
        <v>69</v>
      </c>
      <c r="H1521" s="15" t="s">
        <v>793</v>
      </c>
      <c r="I1521" s="16" t="s">
        <v>799</v>
      </c>
      <c r="J1521" s="17" t="n">
        <v>18459</v>
      </c>
      <c r="K1521" s="18" t="s">
        <v>28</v>
      </c>
      <c r="L1521" s="17" t="n">
        <v>15</v>
      </c>
      <c r="M1521" s="17"/>
      <c r="N1521" s="19"/>
      <c r="O1521" s="31" t="n">
        <f aca="false">L1521+(0.05*M1521)+(N1521/240)</f>
        <v>15</v>
      </c>
      <c r="P1521" s="21" t="n">
        <v>276885</v>
      </c>
      <c r="Q1521" s="21"/>
      <c r="R1521" s="21"/>
      <c r="S1521" s="22" t="n">
        <f aca="false">P1521+(0.05*Q1521)+(R1521/240)</f>
        <v>276885</v>
      </c>
      <c r="T1521" s="22" t="n">
        <f aca="false">J1521*O1521</f>
        <v>276885</v>
      </c>
      <c r="U1521" s="22" t="n">
        <f aca="false">S1521-T1521</f>
        <v>0</v>
      </c>
      <c r="V1521" s="23"/>
    </row>
    <row r="1522" customFormat="false" ht="13.8" hidden="false" customHeight="false" outlineLevel="0" collapsed="false">
      <c r="A1522" s="13" t="n">
        <v>1521</v>
      </c>
      <c r="B1522" s="12" t="s">
        <v>22</v>
      </c>
      <c r="C1522" s="13" t="s">
        <v>792</v>
      </c>
      <c r="D1522" s="12" t="n">
        <v>5</v>
      </c>
      <c r="E1522" s="14" t="n">
        <v>1749</v>
      </c>
      <c r="F1522" s="14" t="s">
        <v>40</v>
      </c>
      <c r="G1522" s="15" t="s">
        <v>69</v>
      </c>
      <c r="H1522" s="15" t="s">
        <v>793</v>
      </c>
      <c r="I1522" s="16" t="s">
        <v>685</v>
      </c>
      <c r="J1522" s="17" t="n">
        <v>11</v>
      </c>
      <c r="K1522" s="18" t="s">
        <v>28</v>
      </c>
      <c r="L1522" s="17" t="n">
        <v>10</v>
      </c>
      <c r="M1522" s="17"/>
      <c r="N1522" s="19"/>
      <c r="O1522" s="31" t="n">
        <f aca="false">L1522+(0.05*M1522)+(N1522/240)</f>
        <v>10</v>
      </c>
      <c r="P1522" s="21" t="n">
        <v>110</v>
      </c>
      <c r="Q1522" s="21"/>
      <c r="R1522" s="21"/>
      <c r="S1522" s="22" t="n">
        <f aca="false">P1522+(0.05*Q1522)+(R1522/240)</f>
        <v>110</v>
      </c>
      <c r="T1522" s="22" t="n">
        <f aca="false">J1522*O1522</f>
        <v>110</v>
      </c>
      <c r="U1522" s="22" t="n">
        <f aca="false">S1522-T1522</f>
        <v>0</v>
      </c>
      <c r="V1522" s="23"/>
    </row>
    <row r="1523" customFormat="false" ht="13.8" hidden="false" customHeight="false" outlineLevel="0" collapsed="false">
      <c r="A1523" s="13" t="n">
        <v>1522</v>
      </c>
      <c r="B1523" s="12" t="s">
        <v>22</v>
      </c>
      <c r="C1523" s="13" t="s">
        <v>792</v>
      </c>
      <c r="D1523" s="12" t="n">
        <v>5</v>
      </c>
      <c r="E1523" s="14" t="n">
        <v>1749</v>
      </c>
      <c r="F1523" s="14" t="s">
        <v>40</v>
      </c>
      <c r="G1523" s="15" t="s">
        <v>71</v>
      </c>
      <c r="H1523" s="15" t="s">
        <v>793</v>
      </c>
      <c r="I1523" s="16" t="s">
        <v>678</v>
      </c>
      <c r="J1523" s="17" t="n">
        <v>893</v>
      </c>
      <c r="K1523" s="18" t="s">
        <v>110</v>
      </c>
      <c r="L1523" s="17"/>
      <c r="M1523" s="17" t="n">
        <v>40</v>
      </c>
      <c r="N1523" s="19"/>
      <c r="O1523" s="31" t="n">
        <f aca="false">L1523+(0.05*M1523)+(N1523/240)</f>
        <v>2</v>
      </c>
      <c r="P1523" s="21" t="n">
        <v>1786</v>
      </c>
      <c r="Q1523" s="21"/>
      <c r="R1523" s="21"/>
      <c r="S1523" s="22" t="n">
        <f aca="false">P1523+(0.05*Q1523)+(R1523/240)</f>
        <v>1786</v>
      </c>
      <c r="T1523" s="22" t="n">
        <f aca="false">J1523*O1523</f>
        <v>1786</v>
      </c>
      <c r="U1523" s="22" t="n">
        <f aca="false">S1523-T1523</f>
        <v>0</v>
      </c>
      <c r="V1523" s="23"/>
    </row>
    <row r="1524" customFormat="false" ht="13.8" hidden="false" customHeight="false" outlineLevel="0" collapsed="false">
      <c r="A1524" s="13" t="n">
        <v>1523</v>
      </c>
      <c r="B1524" s="12" t="s">
        <v>22</v>
      </c>
      <c r="C1524" s="13" t="s">
        <v>792</v>
      </c>
      <c r="D1524" s="12" t="n">
        <v>5</v>
      </c>
      <c r="E1524" s="14" t="n">
        <v>1749</v>
      </c>
      <c r="F1524" s="14" t="s">
        <v>40</v>
      </c>
      <c r="G1524" s="15" t="s">
        <v>71</v>
      </c>
      <c r="H1524" s="15" t="s">
        <v>793</v>
      </c>
      <c r="I1524" s="16" t="s">
        <v>678</v>
      </c>
      <c r="J1524" s="17" t="n">
        <v>22</v>
      </c>
      <c r="K1524" s="18" t="s">
        <v>61</v>
      </c>
      <c r="L1524" s="17" t="n">
        <v>60</v>
      </c>
      <c r="M1524" s="17"/>
      <c r="N1524" s="19"/>
      <c r="O1524" s="31" t="n">
        <f aca="false">L1524+(0.05*M1524)+(N1524/240)</f>
        <v>60</v>
      </c>
      <c r="P1524" s="21" t="n">
        <v>1320</v>
      </c>
      <c r="Q1524" s="21"/>
      <c r="R1524" s="21"/>
      <c r="S1524" s="22" t="n">
        <f aca="false">P1524+(0.05*Q1524)+(R1524/240)</f>
        <v>1320</v>
      </c>
      <c r="T1524" s="22" t="n">
        <f aca="false">J1524*O1524</f>
        <v>1320</v>
      </c>
      <c r="U1524" s="22" t="n">
        <f aca="false">S1524-T1524</f>
        <v>0</v>
      </c>
      <c r="V1524" s="23"/>
    </row>
    <row r="1525" customFormat="false" ht="13.8" hidden="false" customHeight="false" outlineLevel="0" collapsed="false">
      <c r="A1525" s="13" t="n">
        <v>1524</v>
      </c>
      <c r="B1525" s="12" t="s">
        <v>22</v>
      </c>
      <c r="C1525" s="13" t="s">
        <v>792</v>
      </c>
      <c r="D1525" s="12" t="n">
        <v>5</v>
      </c>
      <c r="E1525" s="14" t="n">
        <v>1749</v>
      </c>
      <c r="F1525" s="14" t="s">
        <v>40</v>
      </c>
      <c r="G1525" s="15" t="s">
        <v>71</v>
      </c>
      <c r="H1525" s="15" t="s">
        <v>793</v>
      </c>
      <c r="I1525" s="16" t="s">
        <v>799</v>
      </c>
      <c r="J1525" s="17" t="n">
        <v>32134</v>
      </c>
      <c r="K1525" s="18" t="s">
        <v>28</v>
      </c>
      <c r="L1525" s="17" t="n">
        <v>6</v>
      </c>
      <c r="M1525" s="17"/>
      <c r="N1525" s="19"/>
      <c r="O1525" s="31" t="n">
        <f aca="false">L1525+(0.05*M1525)+(N1525/240)</f>
        <v>6</v>
      </c>
      <c r="P1525" s="21" t="n">
        <v>192804</v>
      </c>
      <c r="Q1525" s="21"/>
      <c r="R1525" s="21"/>
      <c r="S1525" s="22" t="n">
        <f aca="false">P1525+(0.05*Q1525)+(R1525/240)</f>
        <v>192804</v>
      </c>
      <c r="T1525" s="22" t="n">
        <f aca="false">J1525*O1525</f>
        <v>192804</v>
      </c>
      <c r="U1525" s="22" t="n">
        <f aca="false">S1525-T1525</f>
        <v>0</v>
      </c>
      <c r="V1525" s="23"/>
    </row>
    <row r="1526" customFormat="false" ht="13.8" hidden="false" customHeight="false" outlineLevel="0" collapsed="false">
      <c r="A1526" s="13" t="n">
        <v>1525</v>
      </c>
      <c r="B1526" s="12" t="s">
        <v>22</v>
      </c>
      <c r="C1526" s="13" t="s">
        <v>792</v>
      </c>
      <c r="D1526" s="12" t="n">
        <v>5</v>
      </c>
      <c r="E1526" s="14" t="n">
        <v>1749</v>
      </c>
      <c r="F1526" s="14" t="s">
        <v>40</v>
      </c>
      <c r="G1526" s="15" t="s">
        <v>71</v>
      </c>
      <c r="H1526" s="15" t="s">
        <v>793</v>
      </c>
      <c r="I1526" s="16" t="s">
        <v>685</v>
      </c>
      <c r="J1526" s="17" t="n">
        <v>10</v>
      </c>
      <c r="K1526" s="18" t="s">
        <v>28</v>
      </c>
      <c r="L1526" s="17"/>
      <c r="M1526" s="17" t="n">
        <v>30</v>
      </c>
      <c r="N1526" s="19"/>
      <c r="O1526" s="31" t="n">
        <f aca="false">L1526+(0.05*M1526)+(N1526/240)</f>
        <v>1.5</v>
      </c>
      <c r="P1526" s="21" t="n">
        <v>15</v>
      </c>
      <c r="Q1526" s="21"/>
      <c r="R1526" s="21"/>
      <c r="S1526" s="22" t="n">
        <f aca="false">P1526+(0.05*Q1526)+(R1526/240)</f>
        <v>15</v>
      </c>
      <c r="T1526" s="22" t="n">
        <f aca="false">J1526*O1526</f>
        <v>15</v>
      </c>
      <c r="U1526" s="22" t="n">
        <f aca="false">S1526-T1526</f>
        <v>0</v>
      </c>
      <c r="V1526" s="23"/>
    </row>
    <row r="1527" customFormat="false" ht="14.2" hidden="false" customHeight="false" outlineLevel="0" collapsed="false">
      <c r="A1527" s="13" t="n">
        <v>1526</v>
      </c>
      <c r="B1527" s="12" t="s">
        <v>22</v>
      </c>
      <c r="C1527" s="13" t="s">
        <v>792</v>
      </c>
      <c r="D1527" s="12" t="n">
        <v>5</v>
      </c>
      <c r="E1527" s="14" t="n">
        <v>1749</v>
      </c>
      <c r="F1527" s="14" t="s">
        <v>40</v>
      </c>
      <c r="G1527" s="15" t="s">
        <v>71</v>
      </c>
      <c r="H1527" s="15" t="s">
        <v>793</v>
      </c>
      <c r="I1527" s="16" t="s">
        <v>186</v>
      </c>
      <c r="J1527" s="17" t="n">
        <v>153</v>
      </c>
      <c r="K1527" s="18" t="s">
        <v>28</v>
      </c>
      <c r="L1527" s="17" t="n">
        <v>8</v>
      </c>
      <c r="M1527" s="17"/>
      <c r="N1527" s="19"/>
      <c r="O1527" s="31" t="n">
        <f aca="false">L1527+(0.05*M1527)+(N1527/240)</f>
        <v>8</v>
      </c>
      <c r="P1527" s="21" t="n">
        <v>1221</v>
      </c>
      <c r="Q1527" s="21"/>
      <c r="R1527" s="21"/>
      <c r="S1527" s="22" t="n">
        <f aca="false">P1527+(0.05*Q1527)+(R1527/240)</f>
        <v>1221</v>
      </c>
      <c r="T1527" s="22" t="n">
        <f aca="false">J1527*O1527</f>
        <v>1224</v>
      </c>
      <c r="U1527" s="22" t="n">
        <f aca="false">S1527-T1527</f>
        <v>-3</v>
      </c>
      <c r="V1527" s="23" t="s">
        <v>31</v>
      </c>
    </row>
    <row r="1528" customFormat="false" ht="13.8" hidden="false" customHeight="false" outlineLevel="0" collapsed="false">
      <c r="A1528" s="13" t="n">
        <v>1527</v>
      </c>
      <c r="B1528" s="12" t="s">
        <v>22</v>
      </c>
      <c r="C1528" s="13" t="s">
        <v>792</v>
      </c>
      <c r="D1528" s="12" t="n">
        <v>5</v>
      </c>
      <c r="E1528" s="14" t="n">
        <v>1749</v>
      </c>
      <c r="F1528" s="14" t="s">
        <v>40</v>
      </c>
      <c r="G1528" s="15" t="s">
        <v>74</v>
      </c>
      <c r="H1528" s="15" t="s">
        <v>793</v>
      </c>
      <c r="I1528" s="16" t="s">
        <v>794</v>
      </c>
      <c r="J1528" s="17" t="n">
        <v>487</v>
      </c>
      <c r="K1528" s="18" t="s">
        <v>28</v>
      </c>
      <c r="L1528" s="17" t="n">
        <v>40</v>
      </c>
      <c r="M1528" s="17"/>
      <c r="N1528" s="19"/>
      <c r="O1528" s="31" t="n">
        <f aca="false">L1528+(0.05*M1528)+(N1528/240)</f>
        <v>40</v>
      </c>
      <c r="P1528" s="21" t="n">
        <v>19480</v>
      </c>
      <c r="Q1528" s="21"/>
      <c r="R1528" s="21"/>
      <c r="S1528" s="22" t="n">
        <f aca="false">P1528+(0.05*Q1528)+(R1528/240)</f>
        <v>19480</v>
      </c>
      <c r="T1528" s="22" t="n">
        <f aca="false">J1528*O1528</f>
        <v>19480</v>
      </c>
      <c r="U1528" s="22" t="n">
        <f aca="false">S1528-T1528</f>
        <v>0</v>
      </c>
      <c r="V1528" s="23"/>
    </row>
    <row r="1529" customFormat="false" ht="13.8" hidden="false" customHeight="false" outlineLevel="0" collapsed="false">
      <c r="A1529" s="13" t="n">
        <v>1528</v>
      </c>
      <c r="B1529" s="12" t="s">
        <v>22</v>
      </c>
      <c r="C1529" s="13" t="s">
        <v>792</v>
      </c>
      <c r="D1529" s="12" t="n">
        <v>5</v>
      </c>
      <c r="E1529" s="14" t="n">
        <v>1749</v>
      </c>
      <c r="F1529" s="14" t="s">
        <v>40</v>
      </c>
      <c r="G1529" s="15" t="s">
        <v>74</v>
      </c>
      <c r="H1529" s="15" t="s">
        <v>793</v>
      </c>
      <c r="I1529" s="16" t="s">
        <v>678</v>
      </c>
      <c r="J1529" s="17" t="n">
        <v>25</v>
      </c>
      <c r="K1529" s="18" t="s">
        <v>110</v>
      </c>
      <c r="L1529" s="17" t="n">
        <v>10</v>
      </c>
      <c r="M1529" s="17"/>
      <c r="N1529" s="19"/>
      <c r="O1529" s="31" t="n">
        <f aca="false">L1529+(0.05*M1529)+(N1529/240)</f>
        <v>10</v>
      </c>
      <c r="P1529" s="21" t="n">
        <v>250</v>
      </c>
      <c r="Q1529" s="21"/>
      <c r="R1529" s="21"/>
      <c r="S1529" s="22" t="n">
        <f aca="false">P1529+(0.05*Q1529)+(R1529/240)</f>
        <v>250</v>
      </c>
      <c r="T1529" s="22" t="n">
        <f aca="false">J1529*O1529</f>
        <v>250</v>
      </c>
      <c r="U1529" s="22" t="n">
        <f aca="false">S1529-T1529</f>
        <v>0</v>
      </c>
      <c r="V1529" s="23"/>
    </row>
    <row r="1530" customFormat="false" ht="13.8" hidden="false" customHeight="false" outlineLevel="0" collapsed="false">
      <c r="A1530" s="13" t="n">
        <v>1529</v>
      </c>
      <c r="B1530" s="12" t="s">
        <v>22</v>
      </c>
      <c r="C1530" s="13" t="s">
        <v>792</v>
      </c>
      <c r="D1530" s="12" t="n">
        <v>5</v>
      </c>
      <c r="E1530" s="14" t="n">
        <v>1749</v>
      </c>
      <c r="F1530" s="14" t="s">
        <v>40</v>
      </c>
      <c r="G1530" s="15" t="s">
        <v>74</v>
      </c>
      <c r="H1530" s="15" t="s">
        <v>793</v>
      </c>
      <c r="I1530" s="16" t="s">
        <v>678</v>
      </c>
      <c r="J1530" s="17" t="n">
        <v>1082</v>
      </c>
      <c r="K1530" s="18" t="s">
        <v>110</v>
      </c>
      <c r="L1530" s="17" t="n">
        <v>15</v>
      </c>
      <c r="M1530" s="17"/>
      <c r="N1530" s="19"/>
      <c r="O1530" s="31" t="n">
        <f aca="false">L1530+(0.05*M1530)+(N1530/240)</f>
        <v>15</v>
      </c>
      <c r="P1530" s="21" t="n">
        <v>16230</v>
      </c>
      <c r="Q1530" s="21"/>
      <c r="R1530" s="21"/>
      <c r="S1530" s="22" t="n">
        <f aca="false">P1530+(0.05*Q1530)+(R1530/240)</f>
        <v>16230</v>
      </c>
      <c r="T1530" s="22" t="n">
        <f aca="false">J1530*O1530</f>
        <v>16230</v>
      </c>
      <c r="U1530" s="22" t="n">
        <f aca="false">S1530-T1530</f>
        <v>0</v>
      </c>
      <c r="V1530" s="23"/>
    </row>
    <row r="1531" customFormat="false" ht="13.8" hidden="false" customHeight="false" outlineLevel="0" collapsed="false">
      <c r="A1531" s="13" t="n">
        <v>1530</v>
      </c>
      <c r="B1531" s="12" t="s">
        <v>22</v>
      </c>
      <c r="C1531" s="13" t="s">
        <v>792</v>
      </c>
      <c r="D1531" s="12" t="n">
        <v>5</v>
      </c>
      <c r="E1531" s="14" t="n">
        <v>1749</v>
      </c>
      <c r="F1531" s="14" t="s">
        <v>40</v>
      </c>
      <c r="G1531" s="15" t="s">
        <v>74</v>
      </c>
      <c r="H1531" s="15" t="s">
        <v>793</v>
      </c>
      <c r="I1531" s="16" t="s">
        <v>50</v>
      </c>
      <c r="J1531" s="17" t="n">
        <v>1416.5</v>
      </c>
      <c r="K1531" s="18" t="s">
        <v>28</v>
      </c>
      <c r="L1531" s="17" t="n">
        <v>40</v>
      </c>
      <c r="M1531" s="17"/>
      <c r="N1531" s="19"/>
      <c r="O1531" s="31" t="n">
        <f aca="false">L1531+(0.05*M1531)+(N1531/240)</f>
        <v>40</v>
      </c>
      <c r="P1531" s="21" t="n">
        <v>56660</v>
      </c>
      <c r="Q1531" s="21"/>
      <c r="R1531" s="21"/>
      <c r="S1531" s="22" t="n">
        <f aca="false">P1531+(0.05*Q1531)+(R1531/240)</f>
        <v>56660</v>
      </c>
      <c r="T1531" s="22" t="n">
        <f aca="false">J1531*O1531</f>
        <v>56660</v>
      </c>
      <c r="U1531" s="22" t="n">
        <f aca="false">S1531-T1531</f>
        <v>0</v>
      </c>
      <c r="V1531" s="23"/>
    </row>
    <row r="1532" customFormat="false" ht="13.8" hidden="false" customHeight="false" outlineLevel="0" collapsed="false">
      <c r="A1532" s="13" t="n">
        <v>1531</v>
      </c>
      <c r="B1532" s="12" t="s">
        <v>22</v>
      </c>
      <c r="C1532" s="13" t="s">
        <v>792</v>
      </c>
      <c r="D1532" s="12" t="n">
        <v>5</v>
      </c>
      <c r="E1532" s="14" t="n">
        <v>1749</v>
      </c>
      <c r="F1532" s="14" t="s">
        <v>40</v>
      </c>
      <c r="G1532" s="15" t="s">
        <v>74</v>
      </c>
      <c r="H1532" s="15" t="s">
        <v>793</v>
      </c>
      <c r="I1532" s="16" t="s">
        <v>799</v>
      </c>
      <c r="J1532" s="17" t="n">
        <v>6980</v>
      </c>
      <c r="K1532" s="18" t="s">
        <v>28</v>
      </c>
      <c r="L1532" s="17" t="n">
        <v>40</v>
      </c>
      <c r="M1532" s="17"/>
      <c r="N1532" s="19"/>
      <c r="O1532" s="31" t="n">
        <f aca="false">L1532+(0.05*M1532)+(N1532/240)</f>
        <v>40</v>
      </c>
      <c r="P1532" s="21" t="n">
        <v>279200</v>
      </c>
      <c r="Q1532" s="21"/>
      <c r="R1532" s="21"/>
      <c r="S1532" s="22" t="n">
        <f aca="false">P1532+(0.05*Q1532)+(R1532/240)</f>
        <v>279200</v>
      </c>
      <c r="T1532" s="22" t="n">
        <f aca="false">J1532*O1532</f>
        <v>279200</v>
      </c>
      <c r="U1532" s="22" t="n">
        <f aca="false">S1532-T1532</f>
        <v>0</v>
      </c>
      <c r="V1532" s="23"/>
    </row>
    <row r="1533" customFormat="false" ht="13.8" hidden="false" customHeight="false" outlineLevel="0" collapsed="false">
      <c r="A1533" s="13" t="n">
        <v>1532</v>
      </c>
      <c r="B1533" s="12" t="s">
        <v>22</v>
      </c>
      <c r="C1533" s="13" t="s">
        <v>792</v>
      </c>
      <c r="D1533" s="12" t="n">
        <v>5</v>
      </c>
      <c r="E1533" s="14" t="n">
        <v>1749</v>
      </c>
      <c r="F1533" s="14" t="s">
        <v>40</v>
      </c>
      <c r="G1533" s="15" t="s">
        <v>74</v>
      </c>
      <c r="H1533" s="15" t="s">
        <v>793</v>
      </c>
      <c r="I1533" s="16" t="s">
        <v>685</v>
      </c>
      <c r="J1533" s="17" t="n">
        <v>80.75</v>
      </c>
      <c r="K1533" s="18" t="s">
        <v>28</v>
      </c>
      <c r="L1533" s="17" t="n">
        <v>40</v>
      </c>
      <c r="M1533" s="17"/>
      <c r="N1533" s="19"/>
      <c r="O1533" s="31" t="n">
        <f aca="false">L1533+(0.05*M1533)+(N1533/240)</f>
        <v>40</v>
      </c>
      <c r="P1533" s="21" t="n">
        <v>3230</v>
      </c>
      <c r="Q1533" s="21"/>
      <c r="R1533" s="21"/>
      <c r="S1533" s="22" t="n">
        <f aca="false">P1533+(0.05*Q1533)+(R1533/240)</f>
        <v>3230</v>
      </c>
      <c r="T1533" s="22" t="n">
        <f aca="false">J1533*O1533</f>
        <v>3230</v>
      </c>
      <c r="U1533" s="22" t="n">
        <f aca="false">S1533-T1533</f>
        <v>0</v>
      </c>
      <c r="V1533" s="23" t="s">
        <v>825</v>
      </c>
    </row>
    <row r="1534" customFormat="false" ht="13.8" hidden="false" customHeight="false" outlineLevel="0" collapsed="false">
      <c r="A1534" s="13" t="n">
        <v>1533</v>
      </c>
      <c r="B1534" s="12" t="s">
        <v>22</v>
      </c>
      <c r="C1534" s="13" t="s">
        <v>792</v>
      </c>
      <c r="D1534" s="12" t="n">
        <v>5</v>
      </c>
      <c r="E1534" s="14" t="n">
        <v>1749</v>
      </c>
      <c r="F1534" s="14" t="s">
        <v>40</v>
      </c>
      <c r="G1534" s="15" t="s">
        <v>74</v>
      </c>
      <c r="H1534" s="15" t="s">
        <v>793</v>
      </c>
      <c r="I1534" s="16" t="s">
        <v>679</v>
      </c>
      <c r="J1534" s="17" t="n">
        <v>36</v>
      </c>
      <c r="K1534" s="18" t="s">
        <v>110</v>
      </c>
      <c r="L1534" s="17" t="n">
        <v>10</v>
      </c>
      <c r="M1534" s="17"/>
      <c r="N1534" s="19"/>
      <c r="O1534" s="31" t="n">
        <f aca="false">L1534+(0.05*M1534)+(N1534/240)</f>
        <v>10</v>
      </c>
      <c r="P1534" s="21" t="n">
        <v>360</v>
      </c>
      <c r="Q1534" s="21"/>
      <c r="R1534" s="21"/>
      <c r="S1534" s="22" t="n">
        <f aca="false">P1534+(0.05*Q1534)+(R1534/240)</f>
        <v>360</v>
      </c>
      <c r="T1534" s="22" t="n">
        <f aca="false">J1534*O1534</f>
        <v>360</v>
      </c>
      <c r="U1534" s="22" t="n">
        <f aca="false">S1534-T1534</f>
        <v>0</v>
      </c>
      <c r="V1534" s="23"/>
    </row>
    <row r="1535" customFormat="false" ht="13.8" hidden="false" customHeight="false" outlineLevel="0" collapsed="false">
      <c r="A1535" s="13" t="n">
        <v>1534</v>
      </c>
      <c r="B1535" s="12" t="s">
        <v>22</v>
      </c>
      <c r="C1535" s="13" t="s">
        <v>792</v>
      </c>
      <c r="D1535" s="12" t="n">
        <v>5</v>
      </c>
      <c r="E1535" s="14" t="n">
        <v>1749</v>
      </c>
      <c r="F1535" s="14" t="s">
        <v>40</v>
      </c>
      <c r="G1535" s="15" t="s">
        <v>74</v>
      </c>
      <c r="H1535" s="15" t="s">
        <v>793</v>
      </c>
      <c r="I1535" s="16" t="s">
        <v>186</v>
      </c>
      <c r="J1535" s="17" t="n">
        <v>61</v>
      </c>
      <c r="K1535" s="18" t="s">
        <v>28</v>
      </c>
      <c r="L1535" s="17" t="n">
        <v>40</v>
      </c>
      <c r="M1535" s="17"/>
      <c r="N1535" s="19"/>
      <c r="O1535" s="31" t="n">
        <f aca="false">L1535+(0.05*M1535)+(N1535/240)</f>
        <v>40</v>
      </c>
      <c r="P1535" s="21" t="n">
        <v>2440</v>
      </c>
      <c r="Q1535" s="21"/>
      <c r="R1535" s="21"/>
      <c r="S1535" s="22" t="n">
        <f aca="false">P1535+(0.05*Q1535)+(R1535/240)</f>
        <v>2440</v>
      </c>
      <c r="T1535" s="22" t="n">
        <f aca="false">J1535*O1535</f>
        <v>2440</v>
      </c>
      <c r="U1535" s="22" t="n">
        <f aca="false">S1535-T1535</f>
        <v>0</v>
      </c>
      <c r="V1535" s="23"/>
    </row>
    <row r="1536" customFormat="false" ht="13.8" hidden="false" customHeight="false" outlineLevel="0" collapsed="false">
      <c r="A1536" s="13" t="n">
        <v>1535</v>
      </c>
      <c r="B1536" s="12" t="s">
        <v>22</v>
      </c>
      <c r="C1536" s="13" t="s">
        <v>792</v>
      </c>
      <c r="D1536" s="12" t="n">
        <v>6</v>
      </c>
      <c r="E1536" s="14" t="n">
        <v>1749</v>
      </c>
      <c r="F1536" s="14" t="s">
        <v>24</v>
      </c>
      <c r="G1536" s="15" t="s">
        <v>826</v>
      </c>
      <c r="H1536" s="15" t="s">
        <v>793</v>
      </c>
      <c r="I1536" s="16" t="s">
        <v>796</v>
      </c>
      <c r="J1536" s="17" t="n">
        <v>2</v>
      </c>
      <c r="K1536" s="18" t="s">
        <v>55</v>
      </c>
      <c r="L1536" s="17" t="n">
        <v>100</v>
      </c>
      <c r="M1536" s="17"/>
      <c r="N1536" s="19"/>
      <c r="O1536" s="31" t="n">
        <f aca="false">L1536+(0.05*M1536)+(N1536/240)</f>
        <v>100</v>
      </c>
      <c r="P1536" s="21" t="n">
        <v>200</v>
      </c>
      <c r="Q1536" s="21"/>
      <c r="R1536" s="21"/>
      <c r="S1536" s="22" t="n">
        <f aca="false">P1536+(0.05*Q1536)+(R1536/240)</f>
        <v>200</v>
      </c>
      <c r="T1536" s="22" t="n">
        <f aca="false">J1536*O1536</f>
        <v>200</v>
      </c>
      <c r="U1536" s="22" t="n">
        <f aca="false">S1536-T1536</f>
        <v>0</v>
      </c>
      <c r="V1536" s="23"/>
    </row>
    <row r="1537" customFormat="false" ht="13.8" hidden="false" customHeight="false" outlineLevel="0" collapsed="false">
      <c r="A1537" s="13" t="n">
        <v>1536</v>
      </c>
      <c r="B1537" s="12" t="s">
        <v>22</v>
      </c>
      <c r="C1537" s="13" t="s">
        <v>792</v>
      </c>
      <c r="D1537" s="12" t="n">
        <v>6</v>
      </c>
      <c r="E1537" s="14" t="n">
        <v>1749</v>
      </c>
      <c r="F1537" s="14" t="s">
        <v>24</v>
      </c>
      <c r="G1537" s="24" t="s">
        <v>827</v>
      </c>
      <c r="H1537" s="15" t="s">
        <v>793</v>
      </c>
      <c r="I1537" s="16" t="s">
        <v>799</v>
      </c>
      <c r="J1537" s="17" t="n">
        <v>3300</v>
      </c>
      <c r="K1537" s="18" t="s">
        <v>28</v>
      </c>
      <c r="L1537" s="17"/>
      <c r="M1537" s="17" t="n">
        <v>20</v>
      </c>
      <c r="N1537" s="19"/>
      <c r="O1537" s="31" t="n">
        <f aca="false">L1537+(0.05*M1537)+(N1537/240)</f>
        <v>1</v>
      </c>
      <c r="P1537" s="21" t="n">
        <v>3300</v>
      </c>
      <c r="Q1537" s="21"/>
      <c r="R1537" s="21"/>
      <c r="S1537" s="22" t="n">
        <f aca="false">P1537+(0.05*Q1537)+(R1537/240)</f>
        <v>3300</v>
      </c>
      <c r="T1537" s="22" t="n">
        <f aca="false">J1537*O1537</f>
        <v>3300</v>
      </c>
      <c r="U1537" s="22" t="n">
        <f aca="false">S1537-T1537</f>
        <v>0</v>
      </c>
      <c r="V1537" s="23"/>
    </row>
    <row r="1538" customFormat="false" ht="13.8" hidden="false" customHeight="false" outlineLevel="0" collapsed="false">
      <c r="A1538" s="13" t="n">
        <v>1537</v>
      </c>
      <c r="B1538" s="12" t="s">
        <v>22</v>
      </c>
      <c r="C1538" s="13" t="s">
        <v>792</v>
      </c>
      <c r="D1538" s="12" t="n">
        <v>6</v>
      </c>
      <c r="E1538" s="14" t="n">
        <v>1749</v>
      </c>
      <c r="F1538" s="14" t="s">
        <v>24</v>
      </c>
      <c r="G1538" s="15" t="s">
        <v>828</v>
      </c>
      <c r="H1538" s="15" t="s">
        <v>793</v>
      </c>
      <c r="I1538" s="16" t="s">
        <v>796</v>
      </c>
      <c r="J1538" s="17" t="n">
        <v>5</v>
      </c>
      <c r="K1538" s="18" t="s">
        <v>35</v>
      </c>
      <c r="L1538" s="17"/>
      <c r="M1538" s="17" t="n">
        <v>24</v>
      </c>
      <c r="N1538" s="19"/>
      <c r="O1538" s="31" t="n">
        <f aca="false">L1538+(0.05*M1538)+(N1538/240)</f>
        <v>1.2</v>
      </c>
      <c r="P1538" s="21" t="n">
        <v>6</v>
      </c>
      <c r="Q1538" s="21"/>
      <c r="R1538" s="21"/>
      <c r="S1538" s="22" t="n">
        <f aca="false">P1538+(0.05*Q1538)+(R1538/240)</f>
        <v>6</v>
      </c>
      <c r="T1538" s="22" t="n">
        <f aca="false">J1538*O1538</f>
        <v>6</v>
      </c>
      <c r="U1538" s="22" t="n">
        <f aca="false">S1538-T1538</f>
        <v>0</v>
      </c>
      <c r="V1538" s="23"/>
    </row>
    <row r="1539" customFormat="false" ht="13.8" hidden="false" customHeight="false" outlineLevel="0" collapsed="false">
      <c r="A1539" s="13" t="n">
        <v>1538</v>
      </c>
      <c r="B1539" s="12" t="s">
        <v>22</v>
      </c>
      <c r="C1539" s="13" t="s">
        <v>792</v>
      </c>
      <c r="D1539" s="12" t="n">
        <v>6</v>
      </c>
      <c r="E1539" s="14" t="n">
        <v>1749</v>
      </c>
      <c r="F1539" s="14" t="s">
        <v>40</v>
      </c>
      <c r="G1539" s="15" t="s">
        <v>67</v>
      </c>
      <c r="H1539" s="15" t="s">
        <v>793</v>
      </c>
      <c r="I1539" s="16" t="s">
        <v>68</v>
      </c>
      <c r="J1539" s="17" t="n">
        <v>11772</v>
      </c>
      <c r="K1539" s="18" t="s">
        <v>28</v>
      </c>
      <c r="L1539" s="17" t="n">
        <v>3</v>
      </c>
      <c r="M1539" s="17"/>
      <c r="N1539" s="19"/>
      <c r="O1539" s="31" t="n">
        <f aca="false">L1539+(0.05*M1539)+(N1539/240)</f>
        <v>3</v>
      </c>
      <c r="P1539" s="21" t="n">
        <v>35316</v>
      </c>
      <c r="Q1539" s="21"/>
      <c r="R1539" s="21"/>
      <c r="S1539" s="22" t="n">
        <f aca="false">P1539+(0.05*Q1539)+(R1539/240)</f>
        <v>35316</v>
      </c>
      <c r="T1539" s="22" t="n">
        <f aca="false">J1539*O1539</f>
        <v>35316</v>
      </c>
      <c r="U1539" s="22" t="n">
        <f aca="false">S1539-T1539</f>
        <v>0</v>
      </c>
      <c r="V1539" s="23"/>
    </row>
    <row r="1540" customFormat="false" ht="13.8" hidden="false" customHeight="false" outlineLevel="0" collapsed="false">
      <c r="A1540" s="13" t="n">
        <v>1539</v>
      </c>
      <c r="B1540" s="12" t="s">
        <v>22</v>
      </c>
      <c r="C1540" s="13" t="s">
        <v>792</v>
      </c>
      <c r="D1540" s="12" t="n">
        <v>6</v>
      </c>
      <c r="E1540" s="14" t="n">
        <v>1749</v>
      </c>
      <c r="F1540" s="14" t="s">
        <v>40</v>
      </c>
      <c r="G1540" s="15" t="s">
        <v>67</v>
      </c>
      <c r="H1540" s="15" t="s">
        <v>793</v>
      </c>
      <c r="I1540" s="16" t="s">
        <v>43</v>
      </c>
      <c r="J1540" s="17" t="n">
        <v>1943</v>
      </c>
      <c r="K1540" s="18" t="s">
        <v>35</v>
      </c>
      <c r="L1540" s="17" t="n">
        <v>30</v>
      </c>
      <c r="M1540" s="17"/>
      <c r="N1540" s="19"/>
      <c r="O1540" s="31" t="n">
        <f aca="false">L1540+(0.05*M1540)+(N1540/240)</f>
        <v>30</v>
      </c>
      <c r="P1540" s="21" t="n">
        <v>58290</v>
      </c>
      <c r="Q1540" s="21"/>
      <c r="R1540" s="21"/>
      <c r="S1540" s="22" t="n">
        <f aca="false">P1540+(0.05*Q1540)+(R1540/240)</f>
        <v>58290</v>
      </c>
      <c r="T1540" s="22" t="n">
        <f aca="false">J1540*O1540</f>
        <v>58290</v>
      </c>
      <c r="U1540" s="22" t="n">
        <f aca="false">S1540-T1540</f>
        <v>0</v>
      </c>
      <c r="V1540" s="23"/>
    </row>
    <row r="1541" customFormat="false" ht="13.8" hidden="false" customHeight="false" outlineLevel="0" collapsed="false">
      <c r="A1541" s="13" t="n">
        <v>1540</v>
      </c>
      <c r="B1541" s="12" t="s">
        <v>22</v>
      </c>
      <c r="C1541" s="13" t="s">
        <v>792</v>
      </c>
      <c r="D1541" s="12" t="n">
        <v>6</v>
      </c>
      <c r="E1541" s="14" t="n">
        <v>1749</v>
      </c>
      <c r="F1541" s="14" t="s">
        <v>40</v>
      </c>
      <c r="G1541" s="15" t="s">
        <v>67</v>
      </c>
      <c r="H1541" s="15" t="s">
        <v>793</v>
      </c>
      <c r="I1541" s="16" t="s">
        <v>43</v>
      </c>
      <c r="J1541" s="17" t="n">
        <v>301</v>
      </c>
      <c r="K1541" s="18" t="s">
        <v>35</v>
      </c>
      <c r="L1541" s="17" t="n">
        <v>31</v>
      </c>
      <c r="M1541" s="17" t="n">
        <v>5</v>
      </c>
      <c r="N1541" s="19"/>
      <c r="O1541" s="31" t="n">
        <f aca="false">L1541+(0.05*M1541)+(N1541/240)</f>
        <v>31.25</v>
      </c>
      <c r="P1541" s="21" t="n">
        <v>9406</v>
      </c>
      <c r="Q1541" s="21" t="n">
        <v>5</v>
      </c>
      <c r="R1541" s="21"/>
      <c r="S1541" s="22" t="n">
        <f aca="false">P1541+(0.05*Q1541)+(R1541/240)</f>
        <v>9406.25</v>
      </c>
      <c r="T1541" s="22" t="n">
        <f aca="false">J1541*O1541</f>
        <v>9406.25</v>
      </c>
      <c r="U1541" s="22" t="n">
        <f aca="false">S1541-T1541</f>
        <v>0</v>
      </c>
      <c r="V1541" s="23"/>
    </row>
    <row r="1542" customFormat="false" ht="13.8" hidden="false" customHeight="false" outlineLevel="0" collapsed="false">
      <c r="A1542" s="13" t="n">
        <v>1541</v>
      </c>
      <c r="B1542" s="12" t="s">
        <v>22</v>
      </c>
      <c r="C1542" s="13" t="s">
        <v>792</v>
      </c>
      <c r="D1542" s="12" t="n">
        <v>6</v>
      </c>
      <c r="E1542" s="14" t="n">
        <v>1749</v>
      </c>
      <c r="F1542" s="14" t="s">
        <v>40</v>
      </c>
      <c r="G1542" s="15" t="s">
        <v>829</v>
      </c>
      <c r="H1542" s="15" t="s">
        <v>793</v>
      </c>
      <c r="I1542" s="16" t="s">
        <v>799</v>
      </c>
      <c r="J1542" s="17" t="n">
        <v>338</v>
      </c>
      <c r="K1542" s="18" t="s">
        <v>35</v>
      </c>
      <c r="L1542" s="17" t="n">
        <v>4</v>
      </c>
      <c r="M1542" s="17"/>
      <c r="N1542" s="19"/>
      <c r="O1542" s="31" t="n">
        <f aca="false">L1542+(0.05*M1542)+(N1542/240)</f>
        <v>4</v>
      </c>
      <c r="P1542" s="21" t="n">
        <v>1352</v>
      </c>
      <c r="Q1542" s="21"/>
      <c r="R1542" s="21"/>
      <c r="S1542" s="22" t="n">
        <f aca="false">P1542+(0.05*Q1542)+(R1542/240)</f>
        <v>1352</v>
      </c>
      <c r="T1542" s="22" t="n">
        <f aca="false">J1542*O1542</f>
        <v>1352</v>
      </c>
      <c r="U1542" s="22" t="n">
        <f aca="false">S1542-T1542</f>
        <v>0</v>
      </c>
      <c r="V1542" s="23"/>
    </row>
    <row r="1543" customFormat="false" ht="13.8" hidden="false" customHeight="false" outlineLevel="0" collapsed="false">
      <c r="A1543" s="13" t="n">
        <v>1542</v>
      </c>
      <c r="B1543" s="12" t="s">
        <v>22</v>
      </c>
      <c r="C1543" s="13" t="s">
        <v>792</v>
      </c>
      <c r="D1543" s="12" t="n">
        <v>6</v>
      </c>
      <c r="E1543" s="14" t="n">
        <v>1749</v>
      </c>
      <c r="F1543" s="14" t="s">
        <v>40</v>
      </c>
      <c r="G1543" s="15" t="s">
        <v>830</v>
      </c>
      <c r="H1543" s="15" t="s">
        <v>793</v>
      </c>
      <c r="I1543" s="16" t="s">
        <v>794</v>
      </c>
      <c r="J1543" s="17" t="n">
        <v>56</v>
      </c>
      <c r="K1543" s="18" t="s">
        <v>35</v>
      </c>
      <c r="L1543" s="17" t="n">
        <v>8</v>
      </c>
      <c r="M1543" s="17"/>
      <c r="N1543" s="19"/>
      <c r="O1543" s="31" t="n">
        <f aca="false">L1543+(0.05*M1543)+(N1543/240)</f>
        <v>8</v>
      </c>
      <c r="P1543" s="21" t="n">
        <v>448</v>
      </c>
      <c r="Q1543" s="21"/>
      <c r="R1543" s="21"/>
      <c r="S1543" s="22" t="n">
        <f aca="false">P1543+(0.05*Q1543)+(R1543/240)</f>
        <v>448</v>
      </c>
      <c r="T1543" s="22" t="n">
        <f aca="false">J1543*O1543</f>
        <v>448</v>
      </c>
      <c r="U1543" s="22" t="n">
        <f aca="false">S1543-T1543</f>
        <v>0</v>
      </c>
      <c r="V1543" s="23"/>
    </row>
    <row r="1544" customFormat="false" ht="13.8" hidden="false" customHeight="false" outlineLevel="0" collapsed="false">
      <c r="A1544" s="13" t="n">
        <v>1543</v>
      </c>
      <c r="B1544" s="12" t="s">
        <v>22</v>
      </c>
      <c r="C1544" s="13" t="s">
        <v>792</v>
      </c>
      <c r="D1544" s="12" t="n">
        <v>6</v>
      </c>
      <c r="E1544" s="14" t="n">
        <v>1749</v>
      </c>
      <c r="F1544" s="14" t="s">
        <v>40</v>
      </c>
      <c r="G1544" s="15" t="s">
        <v>831</v>
      </c>
      <c r="H1544" s="15" t="s">
        <v>793</v>
      </c>
      <c r="I1544" s="16" t="s">
        <v>43</v>
      </c>
      <c r="J1544" s="17" t="n">
        <v>3</v>
      </c>
      <c r="K1544" s="18" t="s">
        <v>35</v>
      </c>
      <c r="L1544" s="17" t="n">
        <v>87</v>
      </c>
      <c r="M1544" s="17"/>
      <c r="N1544" s="19"/>
      <c r="O1544" s="31" t="n">
        <f aca="false">L1544+(0.05*M1544)+(N1544/240)</f>
        <v>87</v>
      </c>
      <c r="P1544" s="21" t="n">
        <v>261</v>
      </c>
      <c r="Q1544" s="21"/>
      <c r="R1544" s="21"/>
      <c r="S1544" s="22" t="n">
        <f aca="false">P1544+(0.05*Q1544)+(R1544/240)</f>
        <v>261</v>
      </c>
      <c r="T1544" s="22" t="n">
        <f aca="false">J1544*O1544</f>
        <v>261</v>
      </c>
      <c r="U1544" s="22" t="n">
        <f aca="false">S1544-T1544</f>
        <v>0</v>
      </c>
      <c r="V1544" s="23"/>
    </row>
    <row r="1545" customFormat="false" ht="14.2" hidden="false" customHeight="false" outlineLevel="0" collapsed="false">
      <c r="A1545" s="13" t="n">
        <v>1544</v>
      </c>
      <c r="B1545" s="12" t="s">
        <v>22</v>
      </c>
      <c r="C1545" s="13" t="s">
        <v>792</v>
      </c>
      <c r="D1545" s="12" t="n">
        <v>6</v>
      </c>
      <c r="E1545" s="14" t="n">
        <v>1749</v>
      </c>
      <c r="F1545" s="14" t="s">
        <v>40</v>
      </c>
      <c r="G1545" s="15" t="s">
        <v>831</v>
      </c>
      <c r="H1545" s="15" t="s">
        <v>793</v>
      </c>
      <c r="I1545" s="16" t="s">
        <v>186</v>
      </c>
      <c r="J1545" s="17" t="n">
        <v>8545</v>
      </c>
      <c r="K1545" s="18" t="s">
        <v>28</v>
      </c>
      <c r="L1545" s="17"/>
      <c r="M1545" s="17" t="n">
        <v>50</v>
      </c>
      <c r="N1545" s="19"/>
      <c r="O1545" s="31" t="n">
        <f aca="false">L1545+(0.05*M1545)+(N1545/240)</f>
        <v>2.5</v>
      </c>
      <c r="P1545" s="21" t="n">
        <v>21362</v>
      </c>
      <c r="Q1545" s="21"/>
      <c r="R1545" s="21"/>
      <c r="S1545" s="22" t="n">
        <f aca="false">P1545+(0.05*Q1545)+(R1545/240)</f>
        <v>21362</v>
      </c>
      <c r="T1545" s="22" t="n">
        <f aca="false">J1545*O1545</f>
        <v>21362.5</v>
      </c>
      <c r="U1545" s="22" t="n">
        <f aca="false">S1545-T1545</f>
        <v>-0.5</v>
      </c>
      <c r="V1545" s="23" t="s">
        <v>114</v>
      </c>
    </row>
    <row r="1546" customFormat="false" ht="13.8" hidden="false" customHeight="false" outlineLevel="0" collapsed="false">
      <c r="A1546" s="13" t="n">
        <v>1545</v>
      </c>
      <c r="B1546" s="12" t="s">
        <v>22</v>
      </c>
      <c r="C1546" s="13" t="s">
        <v>792</v>
      </c>
      <c r="D1546" s="12" t="n">
        <v>6</v>
      </c>
      <c r="E1546" s="14" t="n">
        <v>1749</v>
      </c>
      <c r="F1546" s="14" t="s">
        <v>40</v>
      </c>
      <c r="G1546" s="15" t="s">
        <v>827</v>
      </c>
      <c r="H1546" s="15" t="s">
        <v>793</v>
      </c>
      <c r="I1546" s="16" t="s">
        <v>796</v>
      </c>
      <c r="J1546" s="17" t="n">
        <v>114</v>
      </c>
      <c r="K1546" s="18" t="s">
        <v>35</v>
      </c>
      <c r="L1546" s="17"/>
      <c r="M1546" s="17" t="n">
        <v>15</v>
      </c>
      <c r="N1546" s="19"/>
      <c r="O1546" s="31" t="n">
        <f aca="false">L1546+(0.05*M1546)+(N1546/240)</f>
        <v>0.75</v>
      </c>
      <c r="P1546" s="21" t="n">
        <v>85</v>
      </c>
      <c r="Q1546" s="21" t="n">
        <v>10</v>
      </c>
      <c r="R1546" s="21"/>
      <c r="S1546" s="22" t="n">
        <f aca="false">P1546+(0.05*Q1546)+(R1546/240)</f>
        <v>85.5</v>
      </c>
      <c r="T1546" s="22" t="n">
        <f aca="false">J1546*O1546</f>
        <v>85.5</v>
      </c>
      <c r="U1546" s="22" t="n">
        <f aca="false">S1546-T1546</f>
        <v>0</v>
      </c>
      <c r="V1546" s="23"/>
    </row>
    <row r="1547" customFormat="false" ht="13.8" hidden="false" customHeight="false" outlineLevel="0" collapsed="false">
      <c r="A1547" s="13" t="n">
        <v>1546</v>
      </c>
      <c r="B1547" s="12" t="s">
        <v>22</v>
      </c>
      <c r="C1547" s="13" t="s">
        <v>792</v>
      </c>
      <c r="D1547" s="12" t="n">
        <v>6</v>
      </c>
      <c r="E1547" s="14" t="n">
        <v>1749</v>
      </c>
      <c r="F1547" s="14" t="s">
        <v>40</v>
      </c>
      <c r="G1547" s="15" t="s">
        <v>84</v>
      </c>
      <c r="H1547" s="15" t="s">
        <v>793</v>
      </c>
      <c r="I1547" s="16" t="s">
        <v>794</v>
      </c>
      <c r="J1547" s="17" t="n">
        <v>1710</v>
      </c>
      <c r="K1547" s="18" t="s">
        <v>35</v>
      </c>
      <c r="L1547" s="17" t="n">
        <v>18</v>
      </c>
      <c r="M1547" s="17"/>
      <c r="N1547" s="19"/>
      <c r="O1547" s="31" t="n">
        <f aca="false">L1547+(0.05*M1547)+(N1547/240)</f>
        <v>18</v>
      </c>
      <c r="P1547" s="21" t="n">
        <v>30780</v>
      </c>
      <c r="Q1547" s="21"/>
      <c r="R1547" s="21"/>
      <c r="S1547" s="22" t="n">
        <f aca="false">P1547+(0.05*Q1547)+(R1547/240)</f>
        <v>30780</v>
      </c>
      <c r="T1547" s="22" t="n">
        <f aca="false">J1547*O1547</f>
        <v>30780</v>
      </c>
      <c r="U1547" s="22" t="n">
        <f aca="false">S1547-T1547</f>
        <v>0</v>
      </c>
      <c r="V1547" s="23"/>
    </row>
    <row r="1548" customFormat="false" ht="13.8" hidden="false" customHeight="false" outlineLevel="0" collapsed="false">
      <c r="A1548" s="13" t="n">
        <v>1547</v>
      </c>
      <c r="B1548" s="12" t="s">
        <v>22</v>
      </c>
      <c r="C1548" s="13" t="s">
        <v>792</v>
      </c>
      <c r="D1548" s="12" t="n">
        <v>6</v>
      </c>
      <c r="E1548" s="14" t="n">
        <v>1749</v>
      </c>
      <c r="F1548" s="14" t="s">
        <v>40</v>
      </c>
      <c r="G1548" s="15" t="s">
        <v>84</v>
      </c>
      <c r="H1548" s="15" t="s">
        <v>793</v>
      </c>
      <c r="I1548" s="16" t="s">
        <v>678</v>
      </c>
      <c r="J1548" s="17" t="n">
        <v>228</v>
      </c>
      <c r="K1548" s="18" t="s">
        <v>248</v>
      </c>
      <c r="L1548" s="17"/>
      <c r="M1548" s="17" t="n">
        <v>40</v>
      </c>
      <c r="N1548" s="19"/>
      <c r="O1548" s="31" t="n">
        <f aca="false">L1548+(0.05*M1548)+(N1548/240)</f>
        <v>2</v>
      </c>
      <c r="P1548" s="21" t="n">
        <v>456</v>
      </c>
      <c r="Q1548" s="21"/>
      <c r="R1548" s="21"/>
      <c r="S1548" s="22" t="n">
        <f aca="false">P1548+(0.05*Q1548)+(R1548/240)</f>
        <v>456</v>
      </c>
      <c r="T1548" s="22" t="n">
        <f aca="false">J1548*O1548</f>
        <v>456</v>
      </c>
      <c r="U1548" s="22" t="n">
        <f aca="false">S1548-T1548</f>
        <v>0</v>
      </c>
      <c r="V1548" s="23"/>
    </row>
    <row r="1549" customFormat="false" ht="13.8" hidden="false" customHeight="false" outlineLevel="0" collapsed="false">
      <c r="A1549" s="13" t="n">
        <v>1548</v>
      </c>
      <c r="B1549" s="12" t="s">
        <v>22</v>
      </c>
      <c r="C1549" s="13" t="s">
        <v>792</v>
      </c>
      <c r="D1549" s="12" t="n">
        <v>6</v>
      </c>
      <c r="E1549" s="14" t="n">
        <v>1749</v>
      </c>
      <c r="F1549" s="14" t="s">
        <v>40</v>
      </c>
      <c r="G1549" s="15" t="s">
        <v>84</v>
      </c>
      <c r="H1549" s="15" t="s">
        <v>793</v>
      </c>
      <c r="I1549" s="16" t="s">
        <v>50</v>
      </c>
      <c r="J1549" s="17" t="n">
        <v>326</v>
      </c>
      <c r="K1549" s="18" t="s">
        <v>28</v>
      </c>
      <c r="L1549" s="17" t="n">
        <v>5</v>
      </c>
      <c r="M1549" s="17"/>
      <c r="N1549" s="19"/>
      <c r="O1549" s="31" t="n">
        <f aca="false">L1549+(0.05*M1549)+(N1549/240)</f>
        <v>5</v>
      </c>
      <c r="P1549" s="21" t="n">
        <v>1630</v>
      </c>
      <c r="Q1549" s="21"/>
      <c r="R1549" s="21"/>
      <c r="S1549" s="22" t="n">
        <f aca="false">P1549+(0.05*Q1549)+(R1549/240)</f>
        <v>1630</v>
      </c>
      <c r="T1549" s="22" t="n">
        <f aca="false">J1549*O1549</f>
        <v>1630</v>
      </c>
      <c r="U1549" s="22" t="n">
        <f aca="false">S1549-T1549</f>
        <v>0</v>
      </c>
      <c r="V1549" s="23"/>
    </row>
    <row r="1550" customFormat="false" ht="13.8" hidden="false" customHeight="false" outlineLevel="0" collapsed="false">
      <c r="A1550" s="13" t="n">
        <v>1549</v>
      </c>
      <c r="B1550" s="12" t="s">
        <v>22</v>
      </c>
      <c r="C1550" s="13" t="s">
        <v>792</v>
      </c>
      <c r="D1550" s="12" t="n">
        <v>6</v>
      </c>
      <c r="E1550" s="14" t="n">
        <v>1749</v>
      </c>
      <c r="F1550" s="14" t="s">
        <v>40</v>
      </c>
      <c r="G1550" s="15" t="s">
        <v>84</v>
      </c>
      <c r="H1550" s="15" t="s">
        <v>793</v>
      </c>
      <c r="I1550" s="16" t="s">
        <v>799</v>
      </c>
      <c r="J1550" s="17" t="n">
        <v>600</v>
      </c>
      <c r="K1550" s="18" t="s">
        <v>28</v>
      </c>
      <c r="L1550" s="17" t="n">
        <v>6</v>
      </c>
      <c r="M1550" s="17"/>
      <c r="N1550" s="19"/>
      <c r="O1550" s="31" t="n">
        <f aca="false">L1550+(0.05*M1550)+(N1550/240)</f>
        <v>6</v>
      </c>
      <c r="P1550" s="21" t="n">
        <v>3600</v>
      </c>
      <c r="Q1550" s="21"/>
      <c r="R1550" s="21"/>
      <c r="S1550" s="22" t="n">
        <f aca="false">P1550+(0.05*Q1550)+(R1550/240)</f>
        <v>3600</v>
      </c>
      <c r="T1550" s="22" t="n">
        <f aca="false">J1550*O1550</f>
        <v>3600</v>
      </c>
      <c r="U1550" s="22" t="n">
        <f aca="false">S1550-T1550</f>
        <v>0</v>
      </c>
      <c r="V1550" s="23"/>
    </row>
    <row r="1551" customFormat="false" ht="13.8" hidden="false" customHeight="false" outlineLevel="0" collapsed="false">
      <c r="A1551" s="13" t="n">
        <v>1550</v>
      </c>
      <c r="B1551" s="12" t="s">
        <v>22</v>
      </c>
      <c r="C1551" s="13" t="s">
        <v>792</v>
      </c>
      <c r="D1551" s="12" t="n">
        <v>6</v>
      </c>
      <c r="E1551" s="14" t="n">
        <v>1749</v>
      </c>
      <c r="F1551" s="14" t="s">
        <v>40</v>
      </c>
      <c r="G1551" s="15" t="s">
        <v>76</v>
      </c>
      <c r="H1551" s="15" t="s">
        <v>793</v>
      </c>
      <c r="I1551" s="16" t="s">
        <v>794</v>
      </c>
      <c r="J1551" s="17" t="n">
        <v>459</v>
      </c>
      <c r="K1551" s="18" t="s">
        <v>35</v>
      </c>
      <c r="L1551" s="17" t="n">
        <v>80</v>
      </c>
      <c r="M1551" s="17"/>
      <c r="N1551" s="19"/>
      <c r="O1551" s="31" t="n">
        <f aca="false">L1551+(0.05*M1551)+(N1551/240)</f>
        <v>80</v>
      </c>
      <c r="P1551" s="21" t="n">
        <v>36720</v>
      </c>
      <c r="Q1551" s="21"/>
      <c r="R1551" s="21"/>
      <c r="S1551" s="22" t="n">
        <f aca="false">P1551+(0.05*Q1551)+(R1551/240)</f>
        <v>36720</v>
      </c>
      <c r="T1551" s="22" t="n">
        <f aca="false">J1551*O1551</f>
        <v>36720</v>
      </c>
      <c r="U1551" s="22" t="n">
        <f aca="false">S1551-T1551</f>
        <v>0</v>
      </c>
      <c r="V1551" s="23"/>
    </row>
    <row r="1552" customFormat="false" ht="13.8" hidden="false" customHeight="false" outlineLevel="0" collapsed="false">
      <c r="A1552" s="13" t="n">
        <v>1551</v>
      </c>
      <c r="B1552" s="12" t="s">
        <v>22</v>
      </c>
      <c r="C1552" s="13" t="s">
        <v>792</v>
      </c>
      <c r="D1552" s="12" t="n">
        <v>6</v>
      </c>
      <c r="E1552" s="14" t="n">
        <v>1749</v>
      </c>
      <c r="F1552" s="14" t="s">
        <v>40</v>
      </c>
      <c r="G1552" s="15" t="s">
        <v>85</v>
      </c>
      <c r="H1552" s="15" t="s">
        <v>793</v>
      </c>
      <c r="I1552" s="16" t="s">
        <v>68</v>
      </c>
      <c r="J1552" s="17" t="n">
        <v>305</v>
      </c>
      <c r="K1552" s="18" t="s">
        <v>28</v>
      </c>
      <c r="L1552" s="17"/>
      <c r="M1552" s="17" t="n">
        <v>7</v>
      </c>
      <c r="N1552" s="19"/>
      <c r="O1552" s="31" t="n">
        <f aca="false">L1552+(0.05*M1552)+(N1552/240)</f>
        <v>0.35</v>
      </c>
      <c r="P1552" s="21" t="n">
        <v>106</v>
      </c>
      <c r="Q1552" s="21" t="n">
        <v>15</v>
      </c>
      <c r="R1552" s="21"/>
      <c r="S1552" s="22" t="n">
        <f aca="false">P1552+(0.05*Q1552)+(R1552/240)</f>
        <v>106.75</v>
      </c>
      <c r="T1552" s="22" t="n">
        <f aca="false">J1552*O1552</f>
        <v>106.75</v>
      </c>
      <c r="U1552" s="22" t="n">
        <f aca="false">S1552-T1552</f>
        <v>0</v>
      </c>
      <c r="V1552" s="23"/>
    </row>
    <row r="1553" customFormat="false" ht="13.8" hidden="false" customHeight="false" outlineLevel="0" collapsed="false">
      <c r="A1553" s="13" t="n">
        <v>1552</v>
      </c>
      <c r="B1553" s="12" t="s">
        <v>22</v>
      </c>
      <c r="C1553" s="13" t="s">
        <v>792</v>
      </c>
      <c r="D1553" s="12" t="n">
        <v>6</v>
      </c>
      <c r="E1553" s="14" t="n">
        <v>1749</v>
      </c>
      <c r="F1553" s="14" t="s">
        <v>40</v>
      </c>
      <c r="G1553" s="15" t="s">
        <v>85</v>
      </c>
      <c r="H1553" s="15" t="s">
        <v>793</v>
      </c>
      <c r="I1553" s="16" t="s">
        <v>685</v>
      </c>
      <c r="J1553" s="17" t="n">
        <v>1147.5</v>
      </c>
      <c r="K1553" s="18" t="s">
        <v>28</v>
      </c>
      <c r="L1553" s="17"/>
      <c r="M1553" s="17" t="n">
        <v>8</v>
      </c>
      <c r="N1553" s="19"/>
      <c r="O1553" s="31" t="n">
        <f aca="false">L1553+(0.05*M1553)+(N1553/240)</f>
        <v>0.4</v>
      </c>
      <c r="P1553" s="21" t="n">
        <v>459</v>
      </c>
      <c r="Q1553" s="21"/>
      <c r="R1553" s="21"/>
      <c r="S1553" s="22" t="n">
        <f aca="false">P1553+(0.05*Q1553)+(R1553/240)</f>
        <v>459</v>
      </c>
      <c r="T1553" s="22" t="n">
        <f aca="false">J1553*O1553</f>
        <v>459</v>
      </c>
      <c r="U1553" s="22" t="n">
        <f aca="false">S1553-T1553</f>
        <v>0</v>
      </c>
      <c r="V1553" s="23"/>
    </row>
    <row r="1554" customFormat="false" ht="13.8" hidden="false" customHeight="false" outlineLevel="0" collapsed="false">
      <c r="A1554" s="13" t="n">
        <v>1553</v>
      </c>
      <c r="B1554" s="12" t="s">
        <v>22</v>
      </c>
      <c r="C1554" s="13" t="s">
        <v>792</v>
      </c>
      <c r="D1554" s="12" t="n">
        <v>6</v>
      </c>
      <c r="E1554" s="14" t="n">
        <v>1749</v>
      </c>
      <c r="F1554" s="14" t="s">
        <v>40</v>
      </c>
      <c r="G1554" s="15" t="s">
        <v>85</v>
      </c>
      <c r="H1554" s="15" t="s">
        <v>793</v>
      </c>
      <c r="I1554" s="16" t="s">
        <v>679</v>
      </c>
      <c r="J1554" s="17" t="n">
        <v>200</v>
      </c>
      <c r="K1554" s="18" t="s">
        <v>28</v>
      </c>
      <c r="L1554" s="17"/>
      <c r="M1554" s="17" t="n">
        <v>5</v>
      </c>
      <c r="N1554" s="19"/>
      <c r="O1554" s="31" t="n">
        <f aca="false">L1554+(0.05*M1554)+(N1554/240)</f>
        <v>0.25</v>
      </c>
      <c r="P1554" s="21" t="n">
        <v>50</v>
      </c>
      <c r="Q1554" s="21"/>
      <c r="R1554" s="21"/>
      <c r="S1554" s="22" t="n">
        <f aca="false">P1554+(0.05*Q1554)+(R1554/240)</f>
        <v>50</v>
      </c>
      <c r="T1554" s="22" t="n">
        <f aca="false">J1554*O1554</f>
        <v>50</v>
      </c>
      <c r="U1554" s="22" t="n">
        <f aca="false">S1554-T1554</f>
        <v>0</v>
      </c>
      <c r="V1554" s="23"/>
    </row>
    <row r="1555" customFormat="false" ht="13.8" hidden="false" customHeight="false" outlineLevel="0" collapsed="false">
      <c r="A1555" s="13" t="n">
        <v>1554</v>
      </c>
      <c r="B1555" s="12" t="s">
        <v>22</v>
      </c>
      <c r="C1555" s="13" t="s">
        <v>792</v>
      </c>
      <c r="D1555" s="12" t="n">
        <v>6</v>
      </c>
      <c r="E1555" s="14" t="n">
        <v>1749</v>
      </c>
      <c r="F1555" s="14" t="s">
        <v>40</v>
      </c>
      <c r="G1555" s="15" t="s">
        <v>85</v>
      </c>
      <c r="H1555" s="15" t="s">
        <v>793</v>
      </c>
      <c r="I1555" s="16" t="s">
        <v>796</v>
      </c>
      <c r="J1555" s="17" t="n">
        <v>114</v>
      </c>
      <c r="K1555" s="18" t="s">
        <v>28</v>
      </c>
      <c r="L1555" s="17"/>
      <c r="M1555" s="17" t="n">
        <v>8</v>
      </c>
      <c r="N1555" s="19"/>
      <c r="O1555" s="31" t="n">
        <f aca="false">L1555+(0.05*M1555)+(N1555/240)</f>
        <v>0.4</v>
      </c>
      <c r="P1555" s="21" t="n">
        <v>45</v>
      </c>
      <c r="Q1555" s="21" t="n">
        <v>12</v>
      </c>
      <c r="R1555" s="21"/>
      <c r="S1555" s="22" t="n">
        <f aca="false">P1555+(0.05*Q1555)+(R1555/240)</f>
        <v>45.6</v>
      </c>
      <c r="T1555" s="22" t="n">
        <f aca="false">J1555*O1555</f>
        <v>45.6</v>
      </c>
      <c r="U1555" s="22" t="n">
        <f aca="false">S1555-T1555</f>
        <v>0</v>
      </c>
      <c r="V1555" s="23"/>
    </row>
    <row r="1556" customFormat="false" ht="13.8" hidden="false" customHeight="false" outlineLevel="0" collapsed="false">
      <c r="A1556" s="13" t="n">
        <v>1555</v>
      </c>
      <c r="B1556" s="12" t="s">
        <v>22</v>
      </c>
      <c r="C1556" s="13" t="s">
        <v>792</v>
      </c>
      <c r="D1556" s="12" t="n">
        <v>6</v>
      </c>
      <c r="E1556" s="14" t="n">
        <v>1749</v>
      </c>
      <c r="F1556" s="14" t="s">
        <v>40</v>
      </c>
      <c r="G1556" s="15" t="s">
        <v>85</v>
      </c>
      <c r="H1556" s="15" t="s">
        <v>793</v>
      </c>
      <c r="I1556" s="16" t="s">
        <v>682</v>
      </c>
      <c r="J1556" s="17" t="n">
        <v>13800</v>
      </c>
      <c r="K1556" s="18" t="s">
        <v>28</v>
      </c>
      <c r="L1556" s="17"/>
      <c r="M1556" s="17" t="n">
        <v>8</v>
      </c>
      <c r="N1556" s="19"/>
      <c r="O1556" s="31" t="n">
        <f aca="false">L1556+(0.05*M1556)+(N1556/240)</f>
        <v>0.4</v>
      </c>
      <c r="P1556" s="21" t="n">
        <v>5520</v>
      </c>
      <c r="Q1556" s="21"/>
      <c r="R1556" s="21"/>
      <c r="S1556" s="22" t="n">
        <f aca="false">P1556+(0.05*Q1556)+(R1556/240)</f>
        <v>5520</v>
      </c>
      <c r="T1556" s="22" t="n">
        <f aca="false">J1556*O1556</f>
        <v>5520</v>
      </c>
      <c r="U1556" s="22" t="n">
        <f aca="false">S1556-T1556</f>
        <v>0</v>
      </c>
      <c r="V1556" s="23"/>
    </row>
    <row r="1557" customFormat="false" ht="13.8" hidden="false" customHeight="false" outlineLevel="0" collapsed="false">
      <c r="A1557" s="13" t="n">
        <v>1556</v>
      </c>
      <c r="B1557" s="12" t="s">
        <v>22</v>
      </c>
      <c r="C1557" s="13" t="s">
        <v>792</v>
      </c>
      <c r="D1557" s="12" t="n">
        <v>6</v>
      </c>
      <c r="E1557" s="14" t="n">
        <v>1749</v>
      </c>
      <c r="F1557" s="14" t="s">
        <v>40</v>
      </c>
      <c r="G1557" s="15" t="s">
        <v>85</v>
      </c>
      <c r="H1557" s="15" t="s">
        <v>793</v>
      </c>
      <c r="I1557" s="16" t="s">
        <v>186</v>
      </c>
      <c r="J1557" s="17" t="n">
        <v>700</v>
      </c>
      <c r="K1557" s="18" t="s">
        <v>28</v>
      </c>
      <c r="L1557" s="17"/>
      <c r="M1557" s="17" t="n">
        <v>12</v>
      </c>
      <c r="N1557" s="19"/>
      <c r="O1557" s="31" t="n">
        <f aca="false">L1557+(0.05*M1557)+(N1557/240)</f>
        <v>0.6</v>
      </c>
      <c r="P1557" s="21" t="n">
        <v>420</v>
      </c>
      <c r="Q1557" s="21"/>
      <c r="R1557" s="21"/>
      <c r="S1557" s="22" t="n">
        <f aca="false">P1557+(0.05*Q1557)+(R1557/240)</f>
        <v>420</v>
      </c>
      <c r="T1557" s="22" t="n">
        <f aca="false">J1557*O1557</f>
        <v>420</v>
      </c>
      <c r="U1557" s="22" t="n">
        <f aca="false">S1557-T1557</f>
        <v>0</v>
      </c>
      <c r="V1557" s="23"/>
    </row>
    <row r="1558" customFormat="false" ht="13.8" hidden="false" customHeight="false" outlineLevel="0" collapsed="false">
      <c r="A1558" s="13" t="n">
        <v>1557</v>
      </c>
      <c r="B1558" s="12" t="s">
        <v>22</v>
      </c>
      <c r="C1558" s="13" t="s">
        <v>792</v>
      </c>
      <c r="D1558" s="12" t="n">
        <v>7</v>
      </c>
      <c r="E1558" s="14" t="n">
        <v>1749</v>
      </c>
      <c r="F1558" s="14" t="s">
        <v>24</v>
      </c>
      <c r="G1558" s="15" t="s">
        <v>78</v>
      </c>
      <c r="H1558" s="15" t="s">
        <v>793</v>
      </c>
      <c r="I1558" s="16" t="s">
        <v>799</v>
      </c>
      <c r="J1558" s="17" t="n">
        <v>10000</v>
      </c>
      <c r="K1558" s="18" t="s">
        <v>28</v>
      </c>
      <c r="L1558" s="17"/>
      <c r="M1558" s="17" t="n">
        <v>1</v>
      </c>
      <c r="N1558" s="19"/>
      <c r="O1558" s="31" t="n">
        <f aca="false">L1558+(0.05*M1558)+(N1558/240)</f>
        <v>0.05</v>
      </c>
      <c r="P1558" s="21" t="n">
        <v>500</v>
      </c>
      <c r="Q1558" s="21"/>
      <c r="R1558" s="21"/>
      <c r="S1558" s="22" t="n">
        <f aca="false">P1558+(0.05*Q1558)+(R1558/240)</f>
        <v>500</v>
      </c>
      <c r="T1558" s="22" t="n">
        <f aca="false">J1558*O1558</f>
        <v>500</v>
      </c>
      <c r="U1558" s="22" t="n">
        <f aca="false">S1558-T1558</f>
        <v>0</v>
      </c>
      <c r="V1558" s="23"/>
    </row>
    <row r="1559" customFormat="false" ht="13.8" hidden="false" customHeight="false" outlineLevel="0" collapsed="false">
      <c r="A1559" s="13" t="n">
        <v>1558</v>
      </c>
      <c r="B1559" s="12" t="s">
        <v>22</v>
      </c>
      <c r="C1559" s="13" t="s">
        <v>792</v>
      </c>
      <c r="D1559" s="12" t="n">
        <v>7</v>
      </c>
      <c r="E1559" s="14" t="n">
        <v>1749</v>
      </c>
      <c r="F1559" s="14" t="s">
        <v>24</v>
      </c>
      <c r="G1559" s="15" t="s">
        <v>832</v>
      </c>
      <c r="H1559" s="15" t="s">
        <v>793</v>
      </c>
      <c r="I1559" s="16" t="s">
        <v>796</v>
      </c>
      <c r="J1559" s="17" t="n">
        <v>1</v>
      </c>
      <c r="K1559" s="18" t="s">
        <v>833</v>
      </c>
      <c r="L1559" s="17" t="n">
        <v>10</v>
      </c>
      <c r="M1559" s="17"/>
      <c r="N1559" s="19"/>
      <c r="O1559" s="31" t="n">
        <f aca="false">L1559+(0.05*M1559)+(N1559/240)</f>
        <v>10</v>
      </c>
      <c r="P1559" s="21" t="n">
        <v>10</v>
      </c>
      <c r="Q1559" s="21"/>
      <c r="R1559" s="21"/>
      <c r="S1559" s="22" t="n">
        <f aca="false">P1559+(0.05*Q1559)+(R1559/240)</f>
        <v>10</v>
      </c>
      <c r="T1559" s="22" t="n">
        <f aca="false">J1559*O1559</f>
        <v>10</v>
      </c>
      <c r="U1559" s="22" t="n">
        <f aca="false">S1559-T1559</f>
        <v>0</v>
      </c>
      <c r="V1559" s="23"/>
    </row>
    <row r="1560" customFormat="false" ht="13.8" hidden="false" customHeight="false" outlineLevel="0" collapsed="false">
      <c r="A1560" s="13" t="n">
        <v>1559</v>
      </c>
      <c r="B1560" s="12" t="s">
        <v>22</v>
      </c>
      <c r="C1560" s="13" t="s">
        <v>792</v>
      </c>
      <c r="D1560" s="12" t="n">
        <v>7</v>
      </c>
      <c r="E1560" s="14" t="n">
        <v>1749</v>
      </c>
      <c r="F1560" s="14" t="s">
        <v>24</v>
      </c>
      <c r="G1560" s="15" t="s">
        <v>86</v>
      </c>
      <c r="H1560" s="15" t="s">
        <v>793</v>
      </c>
      <c r="I1560" s="16" t="s">
        <v>794</v>
      </c>
      <c r="J1560" s="17" t="n">
        <v>11787.5</v>
      </c>
      <c r="K1560" s="18" t="s">
        <v>28</v>
      </c>
      <c r="L1560" s="17" t="n">
        <v>6</v>
      </c>
      <c r="M1560" s="17" t="n">
        <v>10</v>
      </c>
      <c r="N1560" s="19"/>
      <c r="O1560" s="31" t="n">
        <f aca="false">L1560+(0.05*M1560)+(N1560/240)</f>
        <v>6.5</v>
      </c>
      <c r="P1560" s="21" t="n">
        <v>76618</v>
      </c>
      <c r="Q1560" s="21" t="n">
        <v>15</v>
      </c>
      <c r="R1560" s="21"/>
      <c r="S1560" s="22" t="n">
        <f aca="false">P1560+(0.05*Q1560)+(R1560/240)</f>
        <v>76618.75</v>
      </c>
      <c r="T1560" s="22" t="n">
        <f aca="false">J1560*O1560</f>
        <v>76618.75</v>
      </c>
      <c r="U1560" s="22" t="n">
        <f aca="false">S1560-T1560</f>
        <v>0</v>
      </c>
      <c r="V1560" s="23"/>
    </row>
    <row r="1561" customFormat="false" ht="13.8" hidden="false" customHeight="false" outlineLevel="0" collapsed="false">
      <c r="A1561" s="13" t="n">
        <v>1560</v>
      </c>
      <c r="B1561" s="12" t="s">
        <v>22</v>
      </c>
      <c r="C1561" s="13" t="s">
        <v>792</v>
      </c>
      <c r="D1561" s="12" t="n">
        <v>7</v>
      </c>
      <c r="E1561" s="14" t="n">
        <v>1749</v>
      </c>
      <c r="F1561" s="14" t="s">
        <v>24</v>
      </c>
      <c r="G1561" s="15" t="s">
        <v>86</v>
      </c>
      <c r="H1561" s="15" t="s">
        <v>793</v>
      </c>
      <c r="I1561" s="16" t="s">
        <v>799</v>
      </c>
      <c r="J1561" s="17" t="n">
        <v>1215</v>
      </c>
      <c r="K1561" s="18" t="s">
        <v>335</v>
      </c>
      <c r="L1561" s="17" t="n">
        <v>25</v>
      </c>
      <c r="M1561" s="17"/>
      <c r="N1561" s="19"/>
      <c r="O1561" s="31" t="n">
        <f aca="false">L1561+(0.05*M1561)+(N1561/240)</f>
        <v>25</v>
      </c>
      <c r="P1561" s="21" t="n">
        <v>30375</v>
      </c>
      <c r="Q1561" s="21"/>
      <c r="R1561" s="21"/>
      <c r="S1561" s="22" t="n">
        <f aca="false">P1561+(0.05*Q1561)+(R1561/240)</f>
        <v>30375</v>
      </c>
      <c r="T1561" s="22" t="n">
        <f aca="false">J1561*O1561</f>
        <v>30375</v>
      </c>
      <c r="U1561" s="22" t="n">
        <f aca="false">S1561-T1561</f>
        <v>0</v>
      </c>
      <c r="V1561" s="23"/>
    </row>
    <row r="1562" customFormat="false" ht="13.8" hidden="false" customHeight="false" outlineLevel="0" collapsed="false">
      <c r="A1562" s="13" t="n">
        <v>1561</v>
      </c>
      <c r="B1562" s="12" t="s">
        <v>22</v>
      </c>
      <c r="C1562" s="13" t="s">
        <v>792</v>
      </c>
      <c r="D1562" s="12" t="n">
        <v>7</v>
      </c>
      <c r="E1562" s="14" t="n">
        <v>1749</v>
      </c>
      <c r="F1562" s="14" t="s">
        <v>24</v>
      </c>
      <c r="G1562" s="15" t="s">
        <v>81</v>
      </c>
      <c r="H1562" s="15" t="s">
        <v>793</v>
      </c>
      <c r="I1562" s="16" t="s">
        <v>796</v>
      </c>
      <c r="J1562" s="17" t="n">
        <v>186</v>
      </c>
      <c r="K1562" s="18" t="s">
        <v>35</v>
      </c>
      <c r="L1562" s="17"/>
      <c r="M1562" s="17" t="n">
        <v>8</v>
      </c>
      <c r="N1562" s="19"/>
      <c r="O1562" s="31" t="n">
        <f aca="false">L1562+(0.05*M1562)+(N1562/240)</f>
        <v>0.4</v>
      </c>
      <c r="P1562" s="21" t="n">
        <v>74</v>
      </c>
      <c r="Q1562" s="21" t="n">
        <v>8</v>
      </c>
      <c r="R1562" s="21"/>
      <c r="S1562" s="22" t="n">
        <f aca="false">P1562+(0.05*Q1562)+(R1562/240)</f>
        <v>74.4</v>
      </c>
      <c r="T1562" s="22" t="n">
        <f aca="false">J1562*O1562</f>
        <v>74.4</v>
      </c>
      <c r="U1562" s="22" t="n">
        <f aca="false">S1562-T1562</f>
        <v>0</v>
      </c>
      <c r="V1562" s="23"/>
    </row>
    <row r="1563" customFormat="false" ht="13.8" hidden="false" customHeight="false" outlineLevel="0" collapsed="false">
      <c r="A1563" s="13" t="n">
        <v>1562</v>
      </c>
      <c r="B1563" s="12" t="s">
        <v>22</v>
      </c>
      <c r="C1563" s="13" t="s">
        <v>792</v>
      </c>
      <c r="D1563" s="12" t="n">
        <v>7</v>
      </c>
      <c r="E1563" s="14" t="n">
        <v>1749</v>
      </c>
      <c r="F1563" s="14" t="s">
        <v>24</v>
      </c>
      <c r="G1563" s="15" t="s">
        <v>93</v>
      </c>
      <c r="H1563" s="15" t="s">
        <v>793</v>
      </c>
      <c r="I1563" s="16" t="s">
        <v>799</v>
      </c>
      <c r="J1563" s="17" t="n">
        <v>594000</v>
      </c>
      <c r="K1563" s="18" t="s">
        <v>28</v>
      </c>
      <c r="L1563" s="17"/>
      <c r="M1563" s="17" t="n">
        <v>0.18</v>
      </c>
      <c r="N1563" s="19"/>
      <c r="O1563" s="31" t="n">
        <f aca="false">L1563+(0.05*M1563)+(N1563/240)</f>
        <v>0.009</v>
      </c>
      <c r="P1563" s="21" t="n">
        <v>5346</v>
      </c>
      <c r="Q1563" s="21"/>
      <c r="R1563" s="21"/>
      <c r="S1563" s="22" t="n">
        <f aca="false">P1563+(0.05*Q1563)+(R1563/240)</f>
        <v>5346</v>
      </c>
      <c r="T1563" s="22" t="n">
        <f aca="false">J1563*O1563</f>
        <v>5346</v>
      </c>
      <c r="U1563" s="22" t="n">
        <f aca="false">S1563-T1563</f>
        <v>0</v>
      </c>
      <c r="V1563" s="23"/>
    </row>
    <row r="1564" customFormat="false" ht="13.8" hidden="false" customHeight="false" outlineLevel="0" collapsed="false">
      <c r="A1564" s="13" t="n">
        <v>1563</v>
      </c>
      <c r="B1564" s="12" t="s">
        <v>22</v>
      </c>
      <c r="C1564" s="13" t="s">
        <v>792</v>
      </c>
      <c r="D1564" s="12" t="n">
        <v>7</v>
      </c>
      <c r="E1564" s="14" t="n">
        <v>1749</v>
      </c>
      <c r="F1564" s="14" t="s">
        <v>24</v>
      </c>
      <c r="G1564" s="15" t="s">
        <v>93</v>
      </c>
      <c r="H1564" s="15" t="s">
        <v>793</v>
      </c>
      <c r="I1564" s="16" t="s">
        <v>685</v>
      </c>
      <c r="J1564" s="17" t="n">
        <v>93800</v>
      </c>
      <c r="K1564" s="18" t="s">
        <v>28</v>
      </c>
      <c r="L1564" s="17"/>
      <c r="M1564" s="17" t="n">
        <v>0.12</v>
      </c>
      <c r="N1564" s="19"/>
      <c r="O1564" s="31" t="n">
        <f aca="false">L1564+(0.05*M1564)+(N1564/240)</f>
        <v>0.006</v>
      </c>
      <c r="P1564" s="21" t="n">
        <v>562</v>
      </c>
      <c r="Q1564" s="21" t="n">
        <v>16</v>
      </c>
      <c r="R1564" s="21"/>
      <c r="S1564" s="22" t="n">
        <f aca="false">P1564+(0.05*Q1564)+(R1564/240)</f>
        <v>562.8</v>
      </c>
      <c r="T1564" s="22" t="n">
        <f aca="false">J1564*O1564</f>
        <v>562.8</v>
      </c>
      <c r="U1564" s="22" t="n">
        <f aca="false">S1564-T1564</f>
        <v>0</v>
      </c>
      <c r="V1564" s="23"/>
    </row>
    <row r="1565" customFormat="false" ht="13.8" hidden="false" customHeight="false" outlineLevel="0" collapsed="false">
      <c r="A1565" s="13" t="n">
        <v>1564</v>
      </c>
      <c r="B1565" s="12" t="s">
        <v>22</v>
      </c>
      <c r="C1565" s="13" t="s">
        <v>792</v>
      </c>
      <c r="D1565" s="12" t="n">
        <v>7</v>
      </c>
      <c r="E1565" s="14" t="n">
        <v>1749</v>
      </c>
      <c r="F1565" s="14" t="s">
        <v>24</v>
      </c>
      <c r="G1565" s="15" t="s">
        <v>93</v>
      </c>
      <c r="H1565" s="15" t="s">
        <v>793</v>
      </c>
      <c r="I1565" s="16" t="s">
        <v>679</v>
      </c>
      <c r="J1565" s="17" t="n">
        <v>2</v>
      </c>
      <c r="K1565" s="18" t="s">
        <v>834</v>
      </c>
      <c r="L1565" s="17" t="n">
        <v>8</v>
      </c>
      <c r="M1565" s="17"/>
      <c r="N1565" s="19"/>
      <c r="O1565" s="31" t="n">
        <f aca="false">L1565+(0.05*M1565)+(N1565/240)</f>
        <v>8</v>
      </c>
      <c r="P1565" s="21" t="n">
        <v>16</v>
      </c>
      <c r="Q1565" s="21"/>
      <c r="R1565" s="21"/>
      <c r="S1565" s="22" t="n">
        <f aca="false">P1565+(0.05*Q1565)+(R1565/240)</f>
        <v>16</v>
      </c>
      <c r="T1565" s="22" t="n">
        <f aca="false">J1565*O1565</f>
        <v>16</v>
      </c>
      <c r="U1565" s="22" t="n">
        <f aca="false">S1565-T1565</f>
        <v>0</v>
      </c>
      <c r="V1565" s="23"/>
    </row>
    <row r="1566" customFormat="false" ht="13.8" hidden="false" customHeight="false" outlineLevel="0" collapsed="false">
      <c r="A1566" s="13" t="n">
        <v>1565</v>
      </c>
      <c r="B1566" s="12" t="s">
        <v>22</v>
      </c>
      <c r="C1566" s="13" t="s">
        <v>792</v>
      </c>
      <c r="D1566" s="12" t="n">
        <v>7</v>
      </c>
      <c r="E1566" s="14" t="n">
        <v>1749</v>
      </c>
      <c r="F1566" s="14" t="s">
        <v>24</v>
      </c>
      <c r="G1566" s="15" t="s">
        <v>835</v>
      </c>
      <c r="H1566" s="15" t="s">
        <v>793</v>
      </c>
      <c r="I1566" s="16" t="s">
        <v>186</v>
      </c>
      <c r="J1566" s="17" t="n">
        <v>16540</v>
      </c>
      <c r="K1566" s="18" t="s">
        <v>28</v>
      </c>
      <c r="L1566" s="17"/>
      <c r="M1566" s="17" t="n">
        <v>5</v>
      </c>
      <c r="N1566" s="19"/>
      <c r="O1566" s="31" t="n">
        <f aca="false">L1566+(0.05*M1566)+(N1566/240)</f>
        <v>0.25</v>
      </c>
      <c r="P1566" s="21" t="n">
        <v>4135</v>
      </c>
      <c r="Q1566" s="21"/>
      <c r="R1566" s="21"/>
      <c r="S1566" s="22" t="n">
        <f aca="false">P1566+(0.05*Q1566)+(R1566/240)</f>
        <v>4135</v>
      </c>
      <c r="T1566" s="22" t="n">
        <f aca="false">J1566*O1566</f>
        <v>4135</v>
      </c>
      <c r="U1566" s="22" t="n">
        <f aca="false">S1566-T1566</f>
        <v>0</v>
      </c>
      <c r="V1566" s="23"/>
    </row>
    <row r="1567" customFormat="false" ht="13.8" hidden="false" customHeight="false" outlineLevel="0" collapsed="false">
      <c r="A1567" s="13" t="n">
        <v>1566</v>
      </c>
      <c r="B1567" s="12" t="s">
        <v>22</v>
      </c>
      <c r="C1567" s="13" t="s">
        <v>792</v>
      </c>
      <c r="D1567" s="12" t="n">
        <v>7</v>
      </c>
      <c r="E1567" s="14" t="n">
        <v>1749</v>
      </c>
      <c r="F1567" s="14" t="s">
        <v>24</v>
      </c>
      <c r="G1567" s="15" t="s">
        <v>836</v>
      </c>
      <c r="H1567" s="15" t="s">
        <v>793</v>
      </c>
      <c r="I1567" s="16" t="s">
        <v>799</v>
      </c>
      <c r="J1567" s="17" t="n">
        <v>835</v>
      </c>
      <c r="K1567" s="18" t="s">
        <v>28</v>
      </c>
      <c r="L1567" s="17"/>
      <c r="M1567" s="17" t="n">
        <v>3</v>
      </c>
      <c r="N1567" s="19"/>
      <c r="O1567" s="31" t="n">
        <f aca="false">L1567+(0.05*M1567)+(N1567/240)</f>
        <v>0.15</v>
      </c>
      <c r="P1567" s="21" t="n">
        <v>125</v>
      </c>
      <c r="Q1567" s="21" t="n">
        <v>5</v>
      </c>
      <c r="R1567" s="21"/>
      <c r="S1567" s="22" t="n">
        <f aca="false">P1567+(0.05*Q1567)+(R1567/240)</f>
        <v>125.25</v>
      </c>
      <c r="T1567" s="22" t="n">
        <f aca="false">J1567*O1567</f>
        <v>125.25</v>
      </c>
      <c r="U1567" s="22" t="n">
        <f aca="false">S1567-T1567</f>
        <v>0</v>
      </c>
      <c r="V1567" s="23"/>
    </row>
    <row r="1568" customFormat="false" ht="13.8" hidden="false" customHeight="false" outlineLevel="0" collapsed="false">
      <c r="A1568" s="13" t="n">
        <v>1567</v>
      </c>
      <c r="B1568" s="12" t="s">
        <v>22</v>
      </c>
      <c r="C1568" s="13" t="s">
        <v>792</v>
      </c>
      <c r="D1568" s="12" t="n">
        <v>7</v>
      </c>
      <c r="E1568" s="14" t="n">
        <v>1749</v>
      </c>
      <c r="F1568" s="14" t="s">
        <v>24</v>
      </c>
      <c r="G1568" s="15" t="s">
        <v>837</v>
      </c>
      <c r="H1568" s="15" t="s">
        <v>793</v>
      </c>
      <c r="I1568" s="16" t="s">
        <v>68</v>
      </c>
      <c r="J1568" s="17" t="n">
        <v>430</v>
      </c>
      <c r="K1568" s="18" t="s">
        <v>28</v>
      </c>
      <c r="L1568" s="17"/>
      <c r="M1568" s="17" t="n">
        <v>4</v>
      </c>
      <c r="N1568" s="19"/>
      <c r="O1568" s="31" t="n">
        <f aca="false">L1568+(0.05*M1568)+(N1568/240)</f>
        <v>0.2</v>
      </c>
      <c r="P1568" s="21" t="n">
        <v>86</v>
      </c>
      <c r="Q1568" s="21"/>
      <c r="R1568" s="21"/>
      <c r="S1568" s="22" t="n">
        <f aca="false">P1568+(0.05*Q1568)+(R1568/240)</f>
        <v>86</v>
      </c>
      <c r="T1568" s="22" t="n">
        <f aca="false">J1568*O1568</f>
        <v>86</v>
      </c>
      <c r="U1568" s="22" t="n">
        <f aca="false">S1568-T1568</f>
        <v>0</v>
      </c>
      <c r="V1568" s="23"/>
    </row>
    <row r="1569" customFormat="false" ht="13.8" hidden="false" customHeight="false" outlineLevel="0" collapsed="false">
      <c r="A1569" s="13" t="n">
        <v>1568</v>
      </c>
      <c r="B1569" s="12" t="s">
        <v>22</v>
      </c>
      <c r="C1569" s="13" t="s">
        <v>792</v>
      </c>
      <c r="D1569" s="12" t="n">
        <v>7</v>
      </c>
      <c r="E1569" s="14" t="n">
        <v>1749</v>
      </c>
      <c r="F1569" s="14" t="s">
        <v>24</v>
      </c>
      <c r="G1569" s="15" t="s">
        <v>838</v>
      </c>
      <c r="H1569" s="15" t="s">
        <v>793</v>
      </c>
      <c r="I1569" s="16" t="s">
        <v>799</v>
      </c>
      <c r="J1569" s="17" t="n">
        <v>220</v>
      </c>
      <c r="K1569" s="18" t="s">
        <v>28</v>
      </c>
      <c r="L1569" s="17" t="n">
        <v>5</v>
      </c>
      <c r="M1569" s="17"/>
      <c r="N1569" s="19"/>
      <c r="O1569" s="31" t="n">
        <f aca="false">L1569+(0.05*M1569)+(N1569/240)</f>
        <v>5</v>
      </c>
      <c r="P1569" s="21" t="n">
        <v>1100</v>
      </c>
      <c r="Q1569" s="21"/>
      <c r="R1569" s="21"/>
      <c r="S1569" s="22" t="n">
        <f aca="false">P1569+(0.05*Q1569)+(R1569/240)</f>
        <v>1100</v>
      </c>
      <c r="T1569" s="22" t="n">
        <f aca="false">J1569*O1569</f>
        <v>1100</v>
      </c>
      <c r="U1569" s="22" t="n">
        <f aca="false">S1569-T1569</f>
        <v>0</v>
      </c>
      <c r="V1569" s="23"/>
    </row>
    <row r="1570" customFormat="false" ht="13.8" hidden="false" customHeight="false" outlineLevel="0" collapsed="false">
      <c r="A1570" s="13" t="n">
        <v>1569</v>
      </c>
      <c r="B1570" s="12" t="s">
        <v>22</v>
      </c>
      <c r="C1570" s="13" t="s">
        <v>792</v>
      </c>
      <c r="D1570" s="12" t="n">
        <v>7</v>
      </c>
      <c r="E1570" s="14" t="n">
        <v>1749</v>
      </c>
      <c r="F1570" s="14" t="s">
        <v>24</v>
      </c>
      <c r="G1570" s="15" t="s">
        <v>839</v>
      </c>
      <c r="H1570" s="15" t="s">
        <v>793</v>
      </c>
      <c r="I1570" s="16" t="s">
        <v>799</v>
      </c>
      <c r="J1570" s="17" t="n">
        <v>230</v>
      </c>
      <c r="K1570" s="18" t="s">
        <v>61</v>
      </c>
      <c r="L1570" s="17" t="n">
        <v>22</v>
      </c>
      <c r="M1570" s="17"/>
      <c r="N1570" s="19"/>
      <c r="O1570" s="31" t="n">
        <f aca="false">L1570+(0.05*M1570)+(N1570/240)</f>
        <v>22</v>
      </c>
      <c r="P1570" s="21" t="n">
        <v>5060</v>
      </c>
      <c r="Q1570" s="21"/>
      <c r="R1570" s="21"/>
      <c r="S1570" s="22" t="n">
        <f aca="false">P1570+(0.05*Q1570)+(R1570/240)</f>
        <v>5060</v>
      </c>
      <c r="T1570" s="22" t="n">
        <f aca="false">J1570*O1570</f>
        <v>5060</v>
      </c>
      <c r="U1570" s="22" t="n">
        <f aca="false">S1570-T1570</f>
        <v>0</v>
      </c>
      <c r="V1570" s="23"/>
    </row>
    <row r="1571" customFormat="false" ht="13.8" hidden="false" customHeight="false" outlineLevel="0" collapsed="false">
      <c r="A1571" s="13" t="n">
        <v>1570</v>
      </c>
      <c r="B1571" s="12" t="s">
        <v>22</v>
      </c>
      <c r="C1571" s="13" t="s">
        <v>792</v>
      </c>
      <c r="D1571" s="12" t="n">
        <v>7</v>
      </c>
      <c r="E1571" s="14" t="n">
        <v>1749</v>
      </c>
      <c r="F1571" s="14" t="s">
        <v>24</v>
      </c>
      <c r="G1571" s="24" t="s">
        <v>839</v>
      </c>
      <c r="H1571" s="15" t="s">
        <v>793</v>
      </c>
      <c r="I1571" s="16" t="s">
        <v>796</v>
      </c>
      <c r="J1571" s="17" t="n">
        <v>14</v>
      </c>
      <c r="K1571" s="18" t="s">
        <v>35</v>
      </c>
      <c r="L1571" s="17"/>
      <c r="M1571" s="17" t="n">
        <v>12</v>
      </c>
      <c r="N1571" s="19"/>
      <c r="O1571" s="31" t="n">
        <f aca="false">L1571+(0.05*M1571)+(N1571/240)</f>
        <v>0.6</v>
      </c>
      <c r="P1571" s="21" t="n">
        <v>8</v>
      </c>
      <c r="Q1571" s="21" t="n">
        <v>8</v>
      </c>
      <c r="R1571" s="21"/>
      <c r="S1571" s="22" t="n">
        <f aca="false">P1571+(0.05*Q1571)+(R1571/240)</f>
        <v>8.4</v>
      </c>
      <c r="T1571" s="22" t="n">
        <f aca="false">J1571*O1571</f>
        <v>8.4</v>
      </c>
      <c r="U1571" s="22" t="n">
        <f aca="false">S1571-T1571</f>
        <v>0</v>
      </c>
      <c r="V1571" s="23"/>
    </row>
    <row r="1572" customFormat="false" ht="13.8" hidden="false" customHeight="false" outlineLevel="0" collapsed="false">
      <c r="A1572" s="13" t="n">
        <v>1571</v>
      </c>
      <c r="B1572" s="12" t="s">
        <v>22</v>
      </c>
      <c r="C1572" s="13" t="s">
        <v>792</v>
      </c>
      <c r="D1572" s="12" t="n">
        <v>7</v>
      </c>
      <c r="E1572" s="14" t="n">
        <v>1749</v>
      </c>
      <c r="F1572" s="14" t="s">
        <v>40</v>
      </c>
      <c r="G1572" s="15" t="s">
        <v>78</v>
      </c>
      <c r="H1572" s="15" t="s">
        <v>793</v>
      </c>
      <c r="I1572" s="16" t="s">
        <v>68</v>
      </c>
      <c r="J1572" s="17" t="n">
        <v>88</v>
      </c>
      <c r="K1572" s="18" t="s">
        <v>148</v>
      </c>
      <c r="L1572" s="17" t="n">
        <v>11</v>
      </c>
      <c r="M1572" s="17"/>
      <c r="N1572" s="19"/>
      <c r="O1572" s="31" t="n">
        <f aca="false">L1572+(0.05*M1572)+(N1572/240)</f>
        <v>11</v>
      </c>
      <c r="P1572" s="21" t="n">
        <v>968</v>
      </c>
      <c r="Q1572" s="21"/>
      <c r="R1572" s="21"/>
      <c r="S1572" s="22" t="n">
        <f aca="false">P1572+(0.05*Q1572)+(R1572/240)</f>
        <v>968</v>
      </c>
      <c r="T1572" s="22" t="n">
        <f aca="false">J1572*O1572</f>
        <v>968</v>
      </c>
      <c r="U1572" s="22" t="n">
        <f aca="false">S1572-T1572</f>
        <v>0</v>
      </c>
      <c r="V1572" s="23"/>
    </row>
    <row r="1573" customFormat="false" ht="13.8" hidden="false" customHeight="false" outlineLevel="0" collapsed="false">
      <c r="A1573" s="13" t="n">
        <v>1572</v>
      </c>
      <c r="B1573" s="12" t="s">
        <v>22</v>
      </c>
      <c r="C1573" s="13" t="s">
        <v>792</v>
      </c>
      <c r="D1573" s="12" t="n">
        <v>7</v>
      </c>
      <c r="E1573" s="14" t="n">
        <v>1749</v>
      </c>
      <c r="F1573" s="14" t="s">
        <v>40</v>
      </c>
      <c r="G1573" s="24" t="s">
        <v>840</v>
      </c>
      <c r="H1573" s="15" t="s">
        <v>793</v>
      </c>
      <c r="I1573" s="16" t="s">
        <v>186</v>
      </c>
      <c r="J1573" s="17" t="n">
        <v>1</v>
      </c>
      <c r="K1573" s="18" t="s">
        <v>46</v>
      </c>
      <c r="L1573" s="17" t="n">
        <v>800</v>
      </c>
      <c r="M1573" s="17"/>
      <c r="N1573" s="19"/>
      <c r="O1573" s="31" t="n">
        <f aca="false">L1573+(0.05*M1573)+(N1573/240)</f>
        <v>800</v>
      </c>
      <c r="P1573" s="21" t="n">
        <v>800</v>
      </c>
      <c r="Q1573" s="21"/>
      <c r="R1573" s="21"/>
      <c r="S1573" s="22" t="n">
        <f aca="false">P1573+(0.05*Q1573)+(R1573/240)</f>
        <v>800</v>
      </c>
      <c r="T1573" s="22" t="n">
        <f aca="false">J1573*O1573</f>
        <v>800</v>
      </c>
      <c r="U1573" s="22" t="n">
        <f aca="false">S1573-T1573</f>
        <v>0</v>
      </c>
      <c r="V1573" s="23"/>
    </row>
    <row r="1574" customFormat="false" ht="13.8" hidden="false" customHeight="false" outlineLevel="0" collapsed="false">
      <c r="A1574" s="13" t="n">
        <v>1573</v>
      </c>
      <c r="B1574" s="12" t="s">
        <v>22</v>
      </c>
      <c r="C1574" s="13" t="s">
        <v>792</v>
      </c>
      <c r="D1574" s="12" t="n">
        <v>7</v>
      </c>
      <c r="E1574" s="14" t="n">
        <v>1749</v>
      </c>
      <c r="F1574" s="14" t="s">
        <v>40</v>
      </c>
      <c r="G1574" s="24" t="s">
        <v>832</v>
      </c>
      <c r="H1574" s="15" t="s">
        <v>793</v>
      </c>
      <c r="I1574" s="16" t="s">
        <v>794</v>
      </c>
      <c r="J1574" s="17" t="n">
        <v>6000</v>
      </c>
      <c r="K1574" s="18" t="s">
        <v>28</v>
      </c>
      <c r="L1574" s="17" t="n">
        <v>0.14</v>
      </c>
      <c r="M1574" s="17"/>
      <c r="N1574" s="19"/>
      <c r="O1574" s="31" t="n">
        <f aca="false">L1574+(0.05*M1574)+(N1574/240)</f>
        <v>0.14</v>
      </c>
      <c r="P1574" s="21" t="n">
        <v>840</v>
      </c>
      <c r="Q1574" s="21"/>
      <c r="R1574" s="21"/>
      <c r="S1574" s="22" t="n">
        <f aca="false">P1574+(0.05*Q1574)+(R1574/240)</f>
        <v>840</v>
      </c>
      <c r="T1574" s="22" t="n">
        <f aca="false">J1574*O1574</f>
        <v>840</v>
      </c>
      <c r="U1574" s="22" t="n">
        <f aca="false">S1574-T1574</f>
        <v>0</v>
      </c>
      <c r="V1574" s="23" t="s">
        <v>89</v>
      </c>
    </row>
    <row r="1575" customFormat="false" ht="13.8" hidden="false" customHeight="false" outlineLevel="0" collapsed="false">
      <c r="A1575" s="13" t="n">
        <v>1574</v>
      </c>
      <c r="B1575" s="12" t="s">
        <v>22</v>
      </c>
      <c r="C1575" s="13" t="s">
        <v>792</v>
      </c>
      <c r="D1575" s="12" t="n">
        <v>7</v>
      </c>
      <c r="E1575" s="14" t="n">
        <v>1749</v>
      </c>
      <c r="F1575" s="14" t="s">
        <v>40</v>
      </c>
      <c r="G1575" s="24" t="s">
        <v>832</v>
      </c>
      <c r="H1575" s="15" t="s">
        <v>793</v>
      </c>
      <c r="I1575" s="16" t="s">
        <v>799</v>
      </c>
      <c r="J1575" s="17" t="n">
        <v>29425</v>
      </c>
      <c r="K1575" s="18" t="s">
        <v>28</v>
      </c>
      <c r="L1575" s="17" t="n">
        <v>0.12</v>
      </c>
      <c r="M1575" s="17"/>
      <c r="N1575" s="19"/>
      <c r="O1575" s="31" t="n">
        <f aca="false">L1575+(0.05*M1575)+(N1575/240)</f>
        <v>0.12</v>
      </c>
      <c r="P1575" s="21" t="n">
        <v>3531</v>
      </c>
      <c r="Q1575" s="21"/>
      <c r="R1575" s="21"/>
      <c r="S1575" s="22" t="n">
        <f aca="false">P1575+(0.05*Q1575)+(R1575/240)</f>
        <v>3531</v>
      </c>
      <c r="T1575" s="22" t="n">
        <f aca="false">J1575*O1575</f>
        <v>3531</v>
      </c>
      <c r="U1575" s="22" t="n">
        <f aca="false">S1575-T1575</f>
        <v>0</v>
      </c>
      <c r="V1575" s="23"/>
    </row>
    <row r="1576" customFormat="false" ht="13.8" hidden="false" customHeight="false" outlineLevel="0" collapsed="false">
      <c r="A1576" s="13" t="n">
        <v>1575</v>
      </c>
      <c r="B1576" s="12" t="s">
        <v>22</v>
      </c>
      <c r="C1576" s="13" t="s">
        <v>792</v>
      </c>
      <c r="D1576" s="12" t="n">
        <v>7</v>
      </c>
      <c r="E1576" s="14" t="n">
        <v>1749</v>
      </c>
      <c r="F1576" s="14" t="s">
        <v>40</v>
      </c>
      <c r="G1576" s="15" t="s">
        <v>86</v>
      </c>
      <c r="H1576" s="15" t="s">
        <v>793</v>
      </c>
      <c r="I1576" s="16" t="s">
        <v>799</v>
      </c>
      <c r="J1576" s="17" t="n">
        <v>35041</v>
      </c>
      <c r="K1576" s="18" t="s">
        <v>335</v>
      </c>
      <c r="L1576" s="17" t="n">
        <v>25</v>
      </c>
      <c r="M1576" s="17"/>
      <c r="N1576" s="19"/>
      <c r="O1576" s="31" t="n">
        <f aca="false">L1576+(0.05*M1576)+(N1576/240)</f>
        <v>25</v>
      </c>
      <c r="P1576" s="21" t="n">
        <v>876025</v>
      </c>
      <c r="Q1576" s="21"/>
      <c r="R1576" s="21"/>
      <c r="S1576" s="22" t="n">
        <f aca="false">P1576+(0.05*Q1576)+(R1576/240)</f>
        <v>876025</v>
      </c>
      <c r="T1576" s="22" t="n">
        <f aca="false">J1576*O1576</f>
        <v>876025</v>
      </c>
      <c r="U1576" s="22" t="n">
        <f aca="false">S1576-T1576</f>
        <v>0</v>
      </c>
      <c r="V1576" s="23"/>
    </row>
    <row r="1577" customFormat="false" ht="13.8" hidden="false" customHeight="false" outlineLevel="0" collapsed="false">
      <c r="A1577" s="13" t="n">
        <v>1576</v>
      </c>
      <c r="B1577" s="12" t="s">
        <v>22</v>
      </c>
      <c r="C1577" s="13" t="s">
        <v>792</v>
      </c>
      <c r="D1577" s="12" t="n">
        <v>7</v>
      </c>
      <c r="E1577" s="14" t="n">
        <v>1749</v>
      </c>
      <c r="F1577" s="14" t="s">
        <v>40</v>
      </c>
      <c r="G1577" s="15" t="s">
        <v>841</v>
      </c>
      <c r="H1577" s="15" t="s">
        <v>793</v>
      </c>
      <c r="I1577" s="16" t="s">
        <v>799</v>
      </c>
      <c r="J1577" s="17" t="n">
        <v>1486</v>
      </c>
      <c r="K1577" s="18" t="s">
        <v>28</v>
      </c>
      <c r="L1577" s="17"/>
      <c r="M1577" s="17" t="n">
        <v>5</v>
      </c>
      <c r="N1577" s="19"/>
      <c r="O1577" s="31" t="n">
        <f aca="false">L1577+(0.05*M1577)+(N1577/240)</f>
        <v>0.25</v>
      </c>
      <c r="P1577" s="21" t="n">
        <v>371</v>
      </c>
      <c r="Q1577" s="21" t="n">
        <v>10</v>
      </c>
      <c r="R1577" s="21"/>
      <c r="S1577" s="22" t="n">
        <f aca="false">P1577+(0.05*Q1577)+(R1577/240)</f>
        <v>371.5</v>
      </c>
      <c r="T1577" s="22" t="n">
        <f aca="false">J1577*O1577</f>
        <v>371.5</v>
      </c>
      <c r="U1577" s="22" t="n">
        <f aca="false">S1577-T1577</f>
        <v>0</v>
      </c>
      <c r="V1577" s="23"/>
    </row>
    <row r="1578" customFormat="false" ht="13.8" hidden="false" customHeight="false" outlineLevel="0" collapsed="false">
      <c r="A1578" s="13" t="n">
        <v>1577</v>
      </c>
      <c r="B1578" s="12" t="s">
        <v>22</v>
      </c>
      <c r="C1578" s="13" t="s">
        <v>792</v>
      </c>
      <c r="D1578" s="12" t="n">
        <v>7</v>
      </c>
      <c r="E1578" s="14" t="n">
        <v>1749</v>
      </c>
      <c r="F1578" s="14" t="s">
        <v>40</v>
      </c>
      <c r="G1578" s="15" t="s">
        <v>835</v>
      </c>
      <c r="H1578" s="15" t="s">
        <v>793</v>
      </c>
      <c r="I1578" s="16" t="s">
        <v>799</v>
      </c>
      <c r="J1578" s="17" t="n">
        <v>10000</v>
      </c>
      <c r="K1578" s="18" t="s">
        <v>28</v>
      </c>
      <c r="L1578" s="17"/>
      <c r="M1578" s="17" t="n">
        <v>3</v>
      </c>
      <c r="N1578" s="19"/>
      <c r="O1578" s="31" t="n">
        <f aca="false">L1578+(0.05*M1578)+(N1578/240)</f>
        <v>0.15</v>
      </c>
      <c r="P1578" s="21" t="n">
        <v>1500</v>
      </c>
      <c r="Q1578" s="21"/>
      <c r="R1578" s="21"/>
      <c r="S1578" s="22" t="n">
        <f aca="false">P1578+(0.05*Q1578)+(R1578/240)</f>
        <v>1500</v>
      </c>
      <c r="T1578" s="22" t="n">
        <f aca="false">J1578*O1578</f>
        <v>1500</v>
      </c>
      <c r="U1578" s="22" t="n">
        <f aca="false">S1578-T1578</f>
        <v>0</v>
      </c>
      <c r="V1578" s="23"/>
    </row>
    <row r="1579" customFormat="false" ht="13.8" hidden="false" customHeight="false" outlineLevel="0" collapsed="false">
      <c r="A1579" s="13" t="n">
        <v>1578</v>
      </c>
      <c r="B1579" s="12" t="s">
        <v>22</v>
      </c>
      <c r="C1579" s="13" t="s">
        <v>792</v>
      </c>
      <c r="D1579" s="12" t="n">
        <v>7</v>
      </c>
      <c r="E1579" s="14" t="n">
        <v>1749</v>
      </c>
      <c r="F1579" s="14" t="s">
        <v>40</v>
      </c>
      <c r="G1579" s="15" t="s">
        <v>836</v>
      </c>
      <c r="H1579" s="15" t="s">
        <v>793</v>
      </c>
      <c r="I1579" s="16" t="s">
        <v>799</v>
      </c>
      <c r="J1579" s="17" t="n">
        <v>18675</v>
      </c>
      <c r="K1579" s="18" t="s">
        <v>28</v>
      </c>
      <c r="L1579" s="17" t="n">
        <v>0.16</v>
      </c>
      <c r="M1579" s="17"/>
      <c r="N1579" s="19"/>
      <c r="O1579" s="31" t="n">
        <f aca="false">L1579+(0.05*M1579)+(N1579/240)</f>
        <v>0.16</v>
      </c>
      <c r="P1579" s="21" t="n">
        <v>2988</v>
      </c>
      <c r="Q1579" s="21"/>
      <c r="R1579" s="21"/>
      <c r="S1579" s="22" t="n">
        <f aca="false">P1579+(0.05*Q1579)+(R1579/240)</f>
        <v>2988</v>
      </c>
      <c r="T1579" s="22" t="n">
        <f aca="false">J1579*O1579</f>
        <v>2988</v>
      </c>
      <c r="U1579" s="22" t="n">
        <f aca="false">S1579-T1579</f>
        <v>0</v>
      </c>
      <c r="V1579" s="23"/>
    </row>
    <row r="1580" customFormat="false" ht="13.8" hidden="false" customHeight="false" outlineLevel="0" collapsed="false">
      <c r="A1580" s="13" t="n">
        <v>1579</v>
      </c>
      <c r="B1580" s="12" t="s">
        <v>22</v>
      </c>
      <c r="C1580" s="13" t="s">
        <v>792</v>
      </c>
      <c r="D1580" s="12" t="n">
        <v>7</v>
      </c>
      <c r="E1580" s="14" t="n">
        <v>1749</v>
      </c>
      <c r="F1580" s="14" t="s">
        <v>40</v>
      </c>
      <c r="G1580" s="15" t="s">
        <v>836</v>
      </c>
      <c r="H1580" s="15" t="s">
        <v>793</v>
      </c>
      <c r="I1580" s="16" t="s">
        <v>685</v>
      </c>
      <c r="J1580" s="17" t="n">
        <v>25</v>
      </c>
      <c r="K1580" s="18" t="s">
        <v>28</v>
      </c>
      <c r="L1580" s="17"/>
      <c r="M1580" s="17" t="n">
        <v>6</v>
      </c>
      <c r="N1580" s="19"/>
      <c r="O1580" s="31" t="n">
        <f aca="false">L1580+(0.05*M1580)+(N1580/240)</f>
        <v>0.3</v>
      </c>
      <c r="P1580" s="21" t="n">
        <v>7</v>
      </c>
      <c r="Q1580" s="21" t="n">
        <v>10</v>
      </c>
      <c r="R1580" s="21"/>
      <c r="S1580" s="22" t="n">
        <f aca="false">P1580+(0.05*Q1580)+(R1580/240)</f>
        <v>7.5</v>
      </c>
      <c r="T1580" s="22" t="n">
        <f aca="false">J1580*O1580</f>
        <v>7.5</v>
      </c>
      <c r="U1580" s="22" t="n">
        <f aca="false">S1580-T1580</f>
        <v>0</v>
      </c>
      <c r="V1580" s="23"/>
    </row>
    <row r="1581" customFormat="false" ht="13.8" hidden="false" customHeight="false" outlineLevel="0" collapsed="false">
      <c r="A1581" s="13" t="n">
        <v>1580</v>
      </c>
      <c r="B1581" s="12" t="s">
        <v>22</v>
      </c>
      <c r="C1581" s="13" t="s">
        <v>792</v>
      </c>
      <c r="D1581" s="12" t="n">
        <v>7</v>
      </c>
      <c r="E1581" s="14" t="n">
        <v>1749</v>
      </c>
      <c r="F1581" s="14" t="s">
        <v>40</v>
      </c>
      <c r="G1581" s="15" t="s">
        <v>842</v>
      </c>
      <c r="H1581" s="15" t="s">
        <v>793</v>
      </c>
      <c r="I1581" s="16" t="s">
        <v>799</v>
      </c>
      <c r="J1581" s="17" t="n">
        <v>24550</v>
      </c>
      <c r="K1581" s="18" t="s">
        <v>28</v>
      </c>
      <c r="L1581" s="17" t="n">
        <v>0.07</v>
      </c>
      <c r="M1581" s="17"/>
      <c r="N1581" s="19"/>
      <c r="O1581" s="31" t="n">
        <f aca="false">L1581+(0.05*M1581)+(N1581/240)</f>
        <v>0.07</v>
      </c>
      <c r="P1581" s="21" t="n">
        <v>1718</v>
      </c>
      <c r="Q1581" s="21" t="n">
        <v>10</v>
      </c>
      <c r="R1581" s="21"/>
      <c r="S1581" s="22" t="n">
        <f aca="false">P1581+(0.05*Q1581)+(R1581/240)</f>
        <v>1718.5</v>
      </c>
      <c r="T1581" s="22" t="n">
        <f aca="false">J1581*O1581</f>
        <v>1718.5</v>
      </c>
      <c r="U1581" s="22" t="n">
        <f aca="false">S1581-T1581</f>
        <v>0</v>
      </c>
      <c r="V1581" s="23"/>
    </row>
    <row r="1582" customFormat="false" ht="13.8" hidden="false" customHeight="false" outlineLevel="0" collapsed="false">
      <c r="A1582" s="13" t="n">
        <v>1581</v>
      </c>
      <c r="B1582" s="12" t="s">
        <v>22</v>
      </c>
      <c r="C1582" s="13" t="s">
        <v>792</v>
      </c>
      <c r="D1582" s="12" t="n">
        <v>7</v>
      </c>
      <c r="E1582" s="14" t="n">
        <v>1749</v>
      </c>
      <c r="F1582" s="14" t="s">
        <v>40</v>
      </c>
      <c r="G1582" s="15" t="s">
        <v>843</v>
      </c>
      <c r="H1582" s="15" t="s">
        <v>793</v>
      </c>
      <c r="I1582" s="16" t="s">
        <v>799</v>
      </c>
      <c r="J1582" s="17" t="n">
        <v>900</v>
      </c>
      <c r="K1582" s="18" t="s">
        <v>28</v>
      </c>
      <c r="L1582" s="17"/>
      <c r="M1582" s="17" t="n">
        <v>8</v>
      </c>
      <c r="N1582" s="19"/>
      <c r="O1582" s="31" t="n">
        <f aca="false">L1582+(0.05*M1582)+(N1582/240)</f>
        <v>0.4</v>
      </c>
      <c r="P1582" s="21" t="n">
        <v>360</v>
      </c>
      <c r="Q1582" s="21"/>
      <c r="R1582" s="21"/>
      <c r="S1582" s="22" t="n">
        <f aca="false">P1582+(0.05*Q1582)+(R1582/240)</f>
        <v>360</v>
      </c>
      <c r="T1582" s="22" t="n">
        <f aca="false">J1582*O1582</f>
        <v>360</v>
      </c>
      <c r="U1582" s="22" t="n">
        <f aca="false">S1582-T1582</f>
        <v>0</v>
      </c>
      <c r="V1582" s="23"/>
    </row>
    <row r="1583" customFormat="false" ht="13.8" hidden="false" customHeight="false" outlineLevel="0" collapsed="false">
      <c r="A1583" s="13" t="n">
        <v>1582</v>
      </c>
      <c r="B1583" s="12" t="s">
        <v>22</v>
      </c>
      <c r="C1583" s="13" t="s">
        <v>792</v>
      </c>
      <c r="D1583" s="12" t="n">
        <v>7</v>
      </c>
      <c r="E1583" s="14" t="n">
        <v>1749</v>
      </c>
      <c r="F1583" s="14" t="s">
        <v>40</v>
      </c>
      <c r="G1583" s="15" t="s">
        <v>844</v>
      </c>
      <c r="H1583" s="15" t="s">
        <v>793</v>
      </c>
      <c r="I1583" s="16" t="s">
        <v>685</v>
      </c>
      <c r="J1583" s="17" t="n">
        <v>3840</v>
      </c>
      <c r="K1583" s="18" t="s">
        <v>28</v>
      </c>
      <c r="L1583" s="17"/>
      <c r="M1583" s="17" t="n">
        <v>6</v>
      </c>
      <c r="N1583" s="19"/>
      <c r="O1583" s="31" t="n">
        <f aca="false">L1583+(0.05*M1583)+(N1583/240)</f>
        <v>0.3</v>
      </c>
      <c r="P1583" s="21" t="n">
        <v>1152</v>
      </c>
      <c r="Q1583" s="21"/>
      <c r="R1583" s="21"/>
      <c r="S1583" s="22" t="n">
        <f aca="false">P1583+(0.05*Q1583)+(R1583/240)</f>
        <v>1152</v>
      </c>
      <c r="T1583" s="22" t="n">
        <f aca="false">J1583*O1583</f>
        <v>1152</v>
      </c>
      <c r="U1583" s="22" t="n">
        <f aca="false">S1583-T1583</f>
        <v>0</v>
      </c>
      <c r="V1583" s="23"/>
    </row>
    <row r="1584" customFormat="false" ht="13.8" hidden="false" customHeight="false" outlineLevel="0" collapsed="false">
      <c r="A1584" s="13" t="n">
        <v>1583</v>
      </c>
      <c r="B1584" s="12" t="s">
        <v>22</v>
      </c>
      <c r="C1584" s="13" t="s">
        <v>792</v>
      </c>
      <c r="D1584" s="12" t="n">
        <v>7</v>
      </c>
      <c r="E1584" s="14" t="n">
        <v>1749</v>
      </c>
      <c r="F1584" s="14" t="s">
        <v>40</v>
      </c>
      <c r="G1584" s="15" t="s">
        <v>839</v>
      </c>
      <c r="H1584" s="15" t="s">
        <v>793</v>
      </c>
      <c r="I1584" s="16" t="s">
        <v>678</v>
      </c>
      <c r="J1584" s="17" t="n">
        <v>47</v>
      </c>
      <c r="K1584" s="18" t="s">
        <v>61</v>
      </c>
      <c r="L1584" s="17" t="n">
        <v>36</v>
      </c>
      <c r="M1584" s="17"/>
      <c r="N1584" s="19"/>
      <c r="O1584" s="31" t="n">
        <f aca="false">L1584+(0.05*M1584)+(N1584/240)</f>
        <v>36</v>
      </c>
      <c r="P1584" s="21" t="n">
        <v>1692</v>
      </c>
      <c r="Q1584" s="21"/>
      <c r="R1584" s="21"/>
      <c r="S1584" s="22" t="n">
        <f aca="false">P1584+(0.05*Q1584)+(R1584/240)</f>
        <v>1692</v>
      </c>
      <c r="T1584" s="22" t="n">
        <f aca="false">J1584*O1584</f>
        <v>1692</v>
      </c>
      <c r="U1584" s="22" t="n">
        <f aca="false">S1584-T1584</f>
        <v>0</v>
      </c>
      <c r="V1584" s="23"/>
    </row>
    <row r="1585" customFormat="false" ht="13.8" hidden="false" customHeight="false" outlineLevel="0" collapsed="false">
      <c r="A1585" s="13" t="n">
        <v>1584</v>
      </c>
      <c r="B1585" s="12" t="s">
        <v>22</v>
      </c>
      <c r="C1585" s="13" t="s">
        <v>792</v>
      </c>
      <c r="D1585" s="12" t="n">
        <v>7</v>
      </c>
      <c r="E1585" s="14" t="n">
        <v>1749</v>
      </c>
      <c r="F1585" s="14" t="s">
        <v>40</v>
      </c>
      <c r="G1585" s="15" t="s">
        <v>839</v>
      </c>
      <c r="H1585" s="15" t="s">
        <v>793</v>
      </c>
      <c r="I1585" s="16" t="s">
        <v>678</v>
      </c>
      <c r="J1585" s="17" t="n">
        <v>32</v>
      </c>
      <c r="K1585" s="18" t="s">
        <v>61</v>
      </c>
      <c r="L1585" s="17" t="n">
        <v>30</v>
      </c>
      <c r="M1585" s="17"/>
      <c r="N1585" s="19"/>
      <c r="O1585" s="31" t="n">
        <f aca="false">L1585+(0.05*M1585)+(N1585/240)</f>
        <v>30</v>
      </c>
      <c r="P1585" s="21" t="n">
        <v>960</v>
      </c>
      <c r="Q1585" s="21"/>
      <c r="R1585" s="21"/>
      <c r="S1585" s="22" t="n">
        <f aca="false">P1585+(0.05*Q1585)+(R1585/240)</f>
        <v>960</v>
      </c>
      <c r="T1585" s="22" t="n">
        <f aca="false">J1585*O1585</f>
        <v>960</v>
      </c>
      <c r="U1585" s="22" t="n">
        <f aca="false">S1585-T1585</f>
        <v>0</v>
      </c>
      <c r="V1585" s="23"/>
    </row>
    <row r="1586" customFormat="false" ht="13.8" hidden="false" customHeight="false" outlineLevel="0" collapsed="false">
      <c r="A1586" s="13" t="n">
        <v>1585</v>
      </c>
      <c r="B1586" s="12" t="s">
        <v>22</v>
      </c>
      <c r="C1586" s="13" t="s">
        <v>792</v>
      </c>
      <c r="D1586" s="12" t="n">
        <v>7</v>
      </c>
      <c r="E1586" s="14" t="n">
        <v>1749</v>
      </c>
      <c r="F1586" s="14" t="s">
        <v>40</v>
      </c>
      <c r="G1586" s="15" t="s">
        <v>839</v>
      </c>
      <c r="H1586" s="15" t="s">
        <v>793</v>
      </c>
      <c r="I1586" s="16" t="s">
        <v>799</v>
      </c>
      <c r="J1586" s="17" t="n">
        <v>2436</v>
      </c>
      <c r="K1586" s="18" t="s">
        <v>61</v>
      </c>
      <c r="L1586" s="17" t="n">
        <v>30</v>
      </c>
      <c r="M1586" s="17"/>
      <c r="N1586" s="19"/>
      <c r="O1586" s="31" t="n">
        <f aca="false">L1586+(0.05*M1586)+(N1586/240)</f>
        <v>30</v>
      </c>
      <c r="P1586" s="21" t="n">
        <v>73080</v>
      </c>
      <c r="Q1586" s="21"/>
      <c r="R1586" s="21"/>
      <c r="S1586" s="22" t="n">
        <f aca="false">P1586+(0.05*Q1586)+(R1586/240)</f>
        <v>73080</v>
      </c>
      <c r="T1586" s="22" t="n">
        <f aca="false">J1586*O1586</f>
        <v>73080</v>
      </c>
      <c r="U1586" s="22" t="n">
        <f aca="false">S1586-T1586</f>
        <v>0</v>
      </c>
      <c r="V1586" s="23"/>
    </row>
    <row r="1587" customFormat="false" ht="13.8" hidden="false" customHeight="false" outlineLevel="0" collapsed="false">
      <c r="A1587" s="13" t="n">
        <v>1586</v>
      </c>
      <c r="B1587" s="12" t="s">
        <v>22</v>
      </c>
      <c r="C1587" s="13" t="s">
        <v>792</v>
      </c>
      <c r="D1587" s="12" t="n">
        <v>7</v>
      </c>
      <c r="E1587" s="14" t="n">
        <v>1749</v>
      </c>
      <c r="F1587" s="14" t="s">
        <v>40</v>
      </c>
      <c r="G1587" s="15" t="s">
        <v>839</v>
      </c>
      <c r="H1587" s="15" t="s">
        <v>793</v>
      </c>
      <c r="I1587" s="16" t="s">
        <v>682</v>
      </c>
      <c r="J1587" s="17" t="n">
        <v>38.5</v>
      </c>
      <c r="K1587" s="18" t="s">
        <v>61</v>
      </c>
      <c r="L1587" s="17" t="n">
        <v>15</v>
      </c>
      <c r="M1587" s="17"/>
      <c r="N1587" s="19"/>
      <c r="O1587" s="31" t="n">
        <f aca="false">L1587+(0.05*M1587)+(N1587/240)</f>
        <v>15</v>
      </c>
      <c r="P1587" s="21" t="n">
        <v>577</v>
      </c>
      <c r="Q1587" s="21" t="n">
        <v>10</v>
      </c>
      <c r="R1587" s="21"/>
      <c r="S1587" s="22" t="n">
        <f aca="false">P1587+(0.05*Q1587)+(R1587/240)</f>
        <v>577.5</v>
      </c>
      <c r="T1587" s="22" t="n">
        <f aca="false">J1587*O1587</f>
        <v>577.5</v>
      </c>
      <c r="U1587" s="22" t="n">
        <f aca="false">S1587-T1587</f>
        <v>0</v>
      </c>
      <c r="V1587" s="23"/>
    </row>
    <row r="1588" customFormat="false" ht="13.8" hidden="false" customHeight="false" outlineLevel="0" collapsed="false">
      <c r="A1588" s="13" t="n">
        <v>1587</v>
      </c>
      <c r="B1588" s="12" t="s">
        <v>22</v>
      </c>
      <c r="C1588" s="13" t="s">
        <v>792</v>
      </c>
      <c r="D1588" s="12" t="n">
        <v>8</v>
      </c>
      <c r="E1588" s="14" t="n">
        <v>1749</v>
      </c>
      <c r="F1588" s="14" t="s">
        <v>24</v>
      </c>
      <c r="G1588" s="15" t="s">
        <v>845</v>
      </c>
      <c r="H1588" s="15" t="s">
        <v>793</v>
      </c>
      <c r="I1588" s="16" t="s">
        <v>682</v>
      </c>
      <c r="J1588" s="17" t="n">
        <v>400</v>
      </c>
      <c r="K1588" s="18" t="s">
        <v>411</v>
      </c>
      <c r="L1588" s="17"/>
      <c r="M1588" s="17" t="n">
        <v>8</v>
      </c>
      <c r="N1588" s="19"/>
      <c r="O1588" s="31" t="n">
        <f aca="false">L1588+(0.05*M1588)+(N1588/240)</f>
        <v>0.4</v>
      </c>
      <c r="P1588" s="21" t="n">
        <v>160</v>
      </c>
      <c r="Q1588" s="21"/>
      <c r="R1588" s="21"/>
      <c r="S1588" s="22" t="n">
        <f aca="false">P1588+(0.05*Q1588)+(R1588/240)</f>
        <v>160</v>
      </c>
      <c r="T1588" s="22" t="n">
        <f aca="false">J1588*O1588</f>
        <v>160</v>
      </c>
      <c r="U1588" s="22" t="n">
        <f aca="false">S1588-T1588</f>
        <v>0</v>
      </c>
      <c r="V1588" s="23"/>
    </row>
    <row r="1589" customFormat="false" ht="13.8" hidden="false" customHeight="false" outlineLevel="0" collapsed="false">
      <c r="A1589" s="13" t="n">
        <v>1588</v>
      </c>
      <c r="B1589" s="12" t="s">
        <v>22</v>
      </c>
      <c r="C1589" s="13" t="s">
        <v>792</v>
      </c>
      <c r="D1589" s="12" t="n">
        <v>8</v>
      </c>
      <c r="E1589" s="14" t="n">
        <v>1749</v>
      </c>
      <c r="F1589" s="14" t="s">
        <v>24</v>
      </c>
      <c r="G1589" s="15" t="s">
        <v>846</v>
      </c>
      <c r="H1589" s="15" t="s">
        <v>793</v>
      </c>
      <c r="I1589" s="16" t="s">
        <v>799</v>
      </c>
      <c r="J1589" s="17" t="n">
        <v>500</v>
      </c>
      <c r="K1589" s="18" t="s">
        <v>28</v>
      </c>
      <c r="L1589" s="17" t="n">
        <v>3</v>
      </c>
      <c r="M1589" s="17"/>
      <c r="N1589" s="19"/>
      <c r="O1589" s="31" t="n">
        <f aca="false">L1589+(0.05*M1589)+(N1589/240)</f>
        <v>3</v>
      </c>
      <c r="P1589" s="21" t="n">
        <v>1500</v>
      </c>
      <c r="Q1589" s="21"/>
      <c r="R1589" s="21"/>
      <c r="S1589" s="22" t="n">
        <f aca="false">P1589+(0.05*Q1589)+(R1589/240)</f>
        <v>1500</v>
      </c>
      <c r="T1589" s="22" t="n">
        <f aca="false">J1589*O1589</f>
        <v>1500</v>
      </c>
      <c r="U1589" s="22" t="n">
        <f aca="false">S1589-T1589</f>
        <v>0</v>
      </c>
      <c r="V1589" s="23"/>
    </row>
    <row r="1590" customFormat="false" ht="13.8" hidden="false" customHeight="false" outlineLevel="0" collapsed="false">
      <c r="A1590" s="13" t="n">
        <v>1589</v>
      </c>
      <c r="B1590" s="12" t="s">
        <v>22</v>
      </c>
      <c r="C1590" s="13" t="s">
        <v>792</v>
      </c>
      <c r="D1590" s="12" t="n">
        <v>8</v>
      </c>
      <c r="E1590" s="14" t="n">
        <v>1749</v>
      </c>
      <c r="F1590" s="14" t="s">
        <v>24</v>
      </c>
      <c r="G1590" s="15" t="s">
        <v>846</v>
      </c>
      <c r="H1590" s="15" t="s">
        <v>793</v>
      </c>
      <c r="I1590" s="16" t="s">
        <v>796</v>
      </c>
      <c r="J1590" s="17" t="n">
        <v>1</v>
      </c>
      <c r="K1590" s="18" t="s">
        <v>46</v>
      </c>
      <c r="L1590" s="17" t="n">
        <v>3345</v>
      </c>
      <c r="M1590" s="17" t="n">
        <v>8</v>
      </c>
      <c r="N1590" s="19"/>
      <c r="O1590" s="31" t="n">
        <f aca="false">L1590+(0.05*M1590)+(N1590/240)</f>
        <v>3345.4</v>
      </c>
      <c r="P1590" s="21" t="n">
        <v>3345</v>
      </c>
      <c r="Q1590" s="21" t="n">
        <v>8</v>
      </c>
      <c r="R1590" s="21"/>
      <c r="S1590" s="22" t="n">
        <f aca="false">P1590+(0.05*Q1590)+(R1590/240)</f>
        <v>3345.4</v>
      </c>
      <c r="T1590" s="22" t="n">
        <f aca="false">J1590*O1590</f>
        <v>3345.4</v>
      </c>
      <c r="U1590" s="22" t="n">
        <f aca="false">S1590-T1590</f>
        <v>0</v>
      </c>
      <c r="V1590" s="23"/>
    </row>
    <row r="1591" customFormat="false" ht="13.8" hidden="false" customHeight="false" outlineLevel="0" collapsed="false">
      <c r="A1591" s="13" t="n">
        <v>1590</v>
      </c>
      <c r="B1591" s="12" t="s">
        <v>22</v>
      </c>
      <c r="C1591" s="13" t="s">
        <v>792</v>
      </c>
      <c r="D1591" s="12" t="n">
        <v>8</v>
      </c>
      <c r="E1591" s="14" t="n">
        <v>1749</v>
      </c>
      <c r="F1591" s="14" t="s">
        <v>24</v>
      </c>
      <c r="G1591" s="15" t="s">
        <v>846</v>
      </c>
      <c r="H1591" s="15" t="s">
        <v>793</v>
      </c>
      <c r="I1591" s="16" t="s">
        <v>186</v>
      </c>
      <c r="J1591" s="17" t="n">
        <v>210</v>
      </c>
      <c r="K1591" s="18" t="s">
        <v>28</v>
      </c>
      <c r="L1591" s="17" t="n">
        <v>3</v>
      </c>
      <c r="M1591" s="17" t="n">
        <v>10</v>
      </c>
      <c r="N1591" s="19"/>
      <c r="O1591" s="31" t="n">
        <f aca="false">L1591+(0.05*M1591)+(N1591/240)</f>
        <v>3.5</v>
      </c>
      <c r="P1591" s="21" t="n">
        <v>735</v>
      </c>
      <c r="Q1591" s="21"/>
      <c r="R1591" s="21"/>
      <c r="S1591" s="22" t="n">
        <f aca="false">P1591+(0.05*Q1591)+(R1591/240)</f>
        <v>735</v>
      </c>
      <c r="T1591" s="22" t="n">
        <f aca="false">J1591*O1591</f>
        <v>735</v>
      </c>
      <c r="U1591" s="22" t="n">
        <f aca="false">S1591-T1591</f>
        <v>0</v>
      </c>
      <c r="V1591" s="23"/>
    </row>
    <row r="1592" customFormat="false" ht="13.8" hidden="false" customHeight="false" outlineLevel="0" collapsed="false">
      <c r="A1592" s="13" t="n">
        <v>1591</v>
      </c>
      <c r="B1592" s="12" t="s">
        <v>22</v>
      </c>
      <c r="C1592" s="13" t="s">
        <v>792</v>
      </c>
      <c r="D1592" s="12" t="n">
        <v>8</v>
      </c>
      <c r="E1592" s="14" t="n">
        <v>1749</v>
      </c>
      <c r="F1592" s="14" t="s">
        <v>24</v>
      </c>
      <c r="G1592" s="15" t="s">
        <v>847</v>
      </c>
      <c r="H1592" s="15" t="s">
        <v>793</v>
      </c>
      <c r="I1592" s="16" t="s">
        <v>799</v>
      </c>
      <c r="J1592" s="17" t="n">
        <v>14453675</v>
      </c>
      <c r="K1592" s="18" t="s">
        <v>28</v>
      </c>
      <c r="L1592" s="17" t="n">
        <v>0.08</v>
      </c>
      <c r="M1592" s="17"/>
      <c r="N1592" s="19"/>
      <c r="O1592" s="31" t="n">
        <f aca="false">L1592+(0.05*M1592)+(N1592/240)</f>
        <v>0.08</v>
      </c>
      <c r="P1592" s="21" t="n">
        <v>1156294</v>
      </c>
      <c r="Q1592" s="21"/>
      <c r="R1592" s="21"/>
      <c r="S1592" s="22" t="n">
        <f aca="false">P1592+(0.05*Q1592)+(R1592/240)</f>
        <v>1156294</v>
      </c>
      <c r="T1592" s="22" t="n">
        <f aca="false">J1592*O1592</f>
        <v>1156294</v>
      </c>
      <c r="U1592" s="22" t="n">
        <f aca="false">S1592-T1592</f>
        <v>0</v>
      </c>
      <c r="V1592" s="23"/>
    </row>
    <row r="1593" customFormat="false" ht="13.8" hidden="false" customHeight="false" outlineLevel="0" collapsed="false">
      <c r="A1593" s="13" t="n">
        <v>1592</v>
      </c>
      <c r="B1593" s="12" t="s">
        <v>22</v>
      </c>
      <c r="C1593" s="13" t="s">
        <v>792</v>
      </c>
      <c r="D1593" s="12" t="n">
        <v>8</v>
      </c>
      <c r="E1593" s="14" t="n">
        <v>1749</v>
      </c>
      <c r="F1593" s="14" t="s">
        <v>24</v>
      </c>
      <c r="G1593" s="15" t="s">
        <v>847</v>
      </c>
      <c r="H1593" s="15" t="s">
        <v>793</v>
      </c>
      <c r="I1593" s="16" t="s">
        <v>685</v>
      </c>
      <c r="J1593" s="17" t="n">
        <v>196550</v>
      </c>
      <c r="K1593" s="18" t="s">
        <v>28</v>
      </c>
      <c r="L1593" s="17" t="n">
        <v>0.06</v>
      </c>
      <c r="M1593" s="17"/>
      <c r="N1593" s="19"/>
      <c r="O1593" s="31" t="n">
        <f aca="false">L1593+(0.05*M1593)+(N1593/240)</f>
        <v>0.06</v>
      </c>
      <c r="P1593" s="21" t="n">
        <v>11793</v>
      </c>
      <c r="Q1593" s="21"/>
      <c r="R1593" s="21"/>
      <c r="S1593" s="22" t="n">
        <f aca="false">P1593+(0.05*Q1593)+(R1593/240)</f>
        <v>11793</v>
      </c>
      <c r="T1593" s="22" t="n">
        <f aca="false">J1593*O1593</f>
        <v>11793</v>
      </c>
      <c r="U1593" s="22" t="n">
        <f aca="false">S1593-T1593</f>
        <v>0</v>
      </c>
      <c r="V1593" s="23"/>
    </row>
    <row r="1594" customFormat="false" ht="13.8" hidden="false" customHeight="false" outlineLevel="0" collapsed="false">
      <c r="A1594" s="13" t="n">
        <v>1593</v>
      </c>
      <c r="B1594" s="12" t="s">
        <v>22</v>
      </c>
      <c r="C1594" s="13" t="s">
        <v>792</v>
      </c>
      <c r="D1594" s="12" t="n">
        <v>8</v>
      </c>
      <c r="E1594" s="14" t="n">
        <v>1749</v>
      </c>
      <c r="F1594" s="14" t="s">
        <v>24</v>
      </c>
      <c r="G1594" s="15" t="s">
        <v>848</v>
      </c>
      <c r="H1594" s="15" t="s">
        <v>793</v>
      </c>
      <c r="I1594" s="16" t="s">
        <v>796</v>
      </c>
      <c r="J1594" s="17" t="n">
        <v>26</v>
      </c>
      <c r="K1594" s="18" t="s">
        <v>28</v>
      </c>
      <c r="L1594" s="17"/>
      <c r="M1594" s="17" t="n">
        <v>20</v>
      </c>
      <c r="N1594" s="19"/>
      <c r="O1594" s="31" t="n">
        <f aca="false">L1594+(0.05*M1594)+(N1594/240)</f>
        <v>1</v>
      </c>
      <c r="P1594" s="21" t="n">
        <v>26</v>
      </c>
      <c r="Q1594" s="21"/>
      <c r="R1594" s="21"/>
      <c r="S1594" s="22" t="n">
        <f aca="false">P1594+(0.05*Q1594)+(R1594/240)</f>
        <v>26</v>
      </c>
      <c r="T1594" s="22" t="n">
        <f aca="false">J1594*O1594</f>
        <v>26</v>
      </c>
      <c r="U1594" s="22" t="n">
        <f aca="false">S1594-T1594</f>
        <v>0</v>
      </c>
      <c r="V1594" s="23"/>
    </row>
    <row r="1595" customFormat="false" ht="13.8" hidden="false" customHeight="false" outlineLevel="0" collapsed="false">
      <c r="A1595" s="13" t="n">
        <v>1594</v>
      </c>
      <c r="B1595" s="12" t="s">
        <v>22</v>
      </c>
      <c r="C1595" s="13" t="s">
        <v>792</v>
      </c>
      <c r="D1595" s="12" t="n">
        <v>8</v>
      </c>
      <c r="E1595" s="14" t="n">
        <v>1749</v>
      </c>
      <c r="F1595" s="14" t="s">
        <v>40</v>
      </c>
      <c r="G1595" s="15" t="s">
        <v>849</v>
      </c>
      <c r="H1595" s="15" t="s">
        <v>793</v>
      </c>
      <c r="I1595" s="16" t="s">
        <v>50</v>
      </c>
      <c r="J1595" s="17" t="n">
        <v>10</v>
      </c>
      <c r="K1595" s="18" t="s">
        <v>28</v>
      </c>
      <c r="L1595" s="17"/>
      <c r="M1595" s="17" t="n">
        <v>40</v>
      </c>
      <c r="N1595" s="19"/>
      <c r="O1595" s="31" t="n">
        <f aca="false">L1595+(0.05*M1595)+(N1595/240)</f>
        <v>2</v>
      </c>
      <c r="P1595" s="21" t="n">
        <v>20</v>
      </c>
      <c r="Q1595" s="21"/>
      <c r="R1595" s="21"/>
      <c r="S1595" s="22" t="n">
        <f aca="false">P1595+(0.05*Q1595)+(R1595/240)</f>
        <v>20</v>
      </c>
      <c r="T1595" s="22" t="n">
        <f aca="false">J1595*O1595</f>
        <v>20</v>
      </c>
      <c r="U1595" s="22" t="n">
        <f aca="false">S1595-T1595</f>
        <v>0</v>
      </c>
      <c r="V1595" s="23"/>
    </row>
    <row r="1596" customFormat="false" ht="13.8" hidden="false" customHeight="false" outlineLevel="0" collapsed="false">
      <c r="A1596" s="13" t="n">
        <v>1595</v>
      </c>
      <c r="B1596" s="12" t="s">
        <v>22</v>
      </c>
      <c r="C1596" s="13" t="s">
        <v>792</v>
      </c>
      <c r="D1596" s="12" t="n">
        <v>8</v>
      </c>
      <c r="E1596" s="14" t="n">
        <v>1749</v>
      </c>
      <c r="F1596" s="14" t="s">
        <v>40</v>
      </c>
      <c r="G1596" s="15" t="s">
        <v>850</v>
      </c>
      <c r="H1596" s="15" t="s">
        <v>793</v>
      </c>
      <c r="I1596" s="16" t="s">
        <v>685</v>
      </c>
      <c r="J1596" s="17" t="n">
        <v>430</v>
      </c>
      <c r="K1596" s="18" t="s">
        <v>28</v>
      </c>
      <c r="L1596" s="17"/>
      <c r="M1596" s="17" t="n">
        <v>40</v>
      </c>
      <c r="N1596" s="19"/>
      <c r="O1596" s="31" t="n">
        <f aca="false">L1596+(0.05*M1596)+(N1596/240)</f>
        <v>2</v>
      </c>
      <c r="P1596" s="21" t="n">
        <v>860</v>
      </c>
      <c r="Q1596" s="21"/>
      <c r="R1596" s="21"/>
      <c r="S1596" s="22" t="n">
        <f aca="false">P1596+(0.05*Q1596)+(R1596/240)</f>
        <v>860</v>
      </c>
      <c r="T1596" s="22" t="n">
        <f aca="false">J1596*O1596</f>
        <v>860</v>
      </c>
      <c r="U1596" s="22" t="n">
        <f aca="false">S1596-T1596</f>
        <v>0</v>
      </c>
      <c r="V1596" s="23"/>
    </row>
    <row r="1597" customFormat="false" ht="13.8" hidden="false" customHeight="false" outlineLevel="0" collapsed="false">
      <c r="A1597" s="13" t="n">
        <v>1596</v>
      </c>
      <c r="B1597" s="12" t="s">
        <v>22</v>
      </c>
      <c r="C1597" s="13" t="s">
        <v>792</v>
      </c>
      <c r="D1597" s="12" t="n">
        <v>8</v>
      </c>
      <c r="E1597" s="14" t="n">
        <v>1749</v>
      </c>
      <c r="F1597" s="14" t="s">
        <v>40</v>
      </c>
      <c r="G1597" s="15" t="s">
        <v>850</v>
      </c>
      <c r="H1597" s="15" t="s">
        <v>793</v>
      </c>
      <c r="I1597" s="16" t="s">
        <v>679</v>
      </c>
      <c r="J1597" s="17" t="n">
        <v>8455</v>
      </c>
      <c r="K1597" s="18" t="s">
        <v>28</v>
      </c>
      <c r="L1597" s="17"/>
      <c r="M1597" s="17" t="n">
        <v>22</v>
      </c>
      <c r="N1597" s="19"/>
      <c r="O1597" s="31" t="n">
        <f aca="false">L1597+(0.05*M1597)+(N1597/240)</f>
        <v>1.1</v>
      </c>
      <c r="P1597" s="21" t="n">
        <v>9300</v>
      </c>
      <c r="Q1597" s="21" t="n">
        <v>10</v>
      </c>
      <c r="R1597" s="21"/>
      <c r="S1597" s="22" t="n">
        <f aca="false">P1597+(0.05*Q1597)+(R1597/240)</f>
        <v>9300.5</v>
      </c>
      <c r="T1597" s="22" t="n">
        <f aca="false">J1597*O1597</f>
        <v>9300.5</v>
      </c>
      <c r="U1597" s="22" t="n">
        <f aca="false">S1597-T1597</f>
        <v>0</v>
      </c>
      <c r="V1597" s="23"/>
    </row>
    <row r="1598" customFormat="false" ht="13.8" hidden="false" customHeight="false" outlineLevel="0" collapsed="false">
      <c r="A1598" s="13" t="n">
        <v>1597</v>
      </c>
      <c r="B1598" s="12" t="s">
        <v>22</v>
      </c>
      <c r="C1598" s="13" t="s">
        <v>792</v>
      </c>
      <c r="D1598" s="12" t="n">
        <v>8</v>
      </c>
      <c r="E1598" s="14" t="n">
        <v>1749</v>
      </c>
      <c r="F1598" s="14" t="s">
        <v>40</v>
      </c>
      <c r="G1598" s="15" t="s">
        <v>851</v>
      </c>
      <c r="H1598" s="15" t="s">
        <v>793</v>
      </c>
      <c r="I1598" s="16" t="s">
        <v>796</v>
      </c>
      <c r="J1598" s="17" t="n">
        <v>1</v>
      </c>
      <c r="K1598" s="18" t="s">
        <v>46</v>
      </c>
      <c r="L1598" s="17" t="n">
        <v>21</v>
      </c>
      <c r="M1598" s="17" t="n">
        <v>10</v>
      </c>
      <c r="N1598" s="19"/>
      <c r="O1598" s="31" t="n">
        <f aca="false">L1598+(0.05*M1598)+(N1598/240)</f>
        <v>21.5</v>
      </c>
      <c r="P1598" s="21" t="n">
        <v>21</v>
      </c>
      <c r="Q1598" s="21" t="n">
        <v>10</v>
      </c>
      <c r="R1598" s="21"/>
      <c r="S1598" s="22" t="n">
        <f aca="false">P1598+(0.05*Q1598)+(R1598/240)</f>
        <v>21.5</v>
      </c>
      <c r="T1598" s="22" t="n">
        <f aca="false">J1598*O1598</f>
        <v>21.5</v>
      </c>
      <c r="U1598" s="22" t="n">
        <f aca="false">S1598-T1598</f>
        <v>0</v>
      </c>
      <c r="V1598" s="23"/>
    </row>
    <row r="1599" customFormat="false" ht="13.8" hidden="false" customHeight="false" outlineLevel="0" collapsed="false">
      <c r="A1599" s="13" t="n">
        <v>1598</v>
      </c>
      <c r="B1599" s="12" t="s">
        <v>22</v>
      </c>
      <c r="C1599" s="13" t="s">
        <v>792</v>
      </c>
      <c r="D1599" s="12" t="n">
        <v>8</v>
      </c>
      <c r="E1599" s="14" t="n">
        <v>1749</v>
      </c>
      <c r="F1599" s="14" t="s">
        <v>40</v>
      </c>
      <c r="G1599" s="15" t="s">
        <v>852</v>
      </c>
      <c r="H1599" s="15" t="s">
        <v>793</v>
      </c>
      <c r="I1599" s="16" t="s">
        <v>685</v>
      </c>
      <c r="J1599" s="17" t="n">
        <v>60</v>
      </c>
      <c r="K1599" s="18" t="s">
        <v>28</v>
      </c>
      <c r="L1599" s="17"/>
      <c r="M1599" s="17" t="n">
        <v>40</v>
      </c>
      <c r="N1599" s="19"/>
      <c r="O1599" s="31" t="n">
        <f aca="false">L1599+(0.05*M1599)+(N1599/240)</f>
        <v>2</v>
      </c>
      <c r="P1599" s="21" t="n">
        <v>120</v>
      </c>
      <c r="Q1599" s="21"/>
      <c r="R1599" s="21"/>
      <c r="S1599" s="22" t="n">
        <f aca="false">P1599+(0.05*Q1599)+(R1599/240)</f>
        <v>120</v>
      </c>
      <c r="T1599" s="22" t="n">
        <f aca="false">J1599*O1599</f>
        <v>120</v>
      </c>
      <c r="U1599" s="22" t="n">
        <f aca="false">S1599-T1599</f>
        <v>0</v>
      </c>
      <c r="V1599" s="23"/>
    </row>
    <row r="1600" customFormat="false" ht="13.8" hidden="false" customHeight="false" outlineLevel="0" collapsed="false">
      <c r="A1600" s="13" t="n">
        <v>1599</v>
      </c>
      <c r="B1600" s="12" t="s">
        <v>22</v>
      </c>
      <c r="C1600" s="13" t="s">
        <v>792</v>
      </c>
      <c r="D1600" s="12" t="n">
        <v>8</v>
      </c>
      <c r="E1600" s="14" t="n">
        <v>1749</v>
      </c>
      <c r="F1600" s="14" t="s">
        <v>40</v>
      </c>
      <c r="G1600" s="15" t="s">
        <v>852</v>
      </c>
      <c r="H1600" s="15" t="s">
        <v>793</v>
      </c>
      <c r="I1600" s="16" t="s">
        <v>682</v>
      </c>
      <c r="J1600" s="17" t="n">
        <v>450</v>
      </c>
      <c r="K1600" s="18" t="s">
        <v>28</v>
      </c>
      <c r="L1600" s="17"/>
      <c r="M1600" s="17" t="n">
        <v>45</v>
      </c>
      <c r="N1600" s="19"/>
      <c r="O1600" s="31" t="n">
        <f aca="false">L1600+(0.05*M1600)+(N1600/240)</f>
        <v>2.25</v>
      </c>
      <c r="P1600" s="21" t="n">
        <v>1012</v>
      </c>
      <c r="Q1600" s="21" t="n">
        <v>10</v>
      </c>
      <c r="R1600" s="21"/>
      <c r="S1600" s="22" t="n">
        <f aca="false">P1600+(0.05*Q1600)+(R1600/240)</f>
        <v>1012.5</v>
      </c>
      <c r="T1600" s="22" t="n">
        <f aca="false">J1600*O1600</f>
        <v>1012.5</v>
      </c>
      <c r="U1600" s="22" t="n">
        <f aca="false">S1600-T1600</f>
        <v>0</v>
      </c>
      <c r="V1600" s="23"/>
    </row>
    <row r="1601" customFormat="false" ht="13.8" hidden="false" customHeight="false" outlineLevel="0" collapsed="false">
      <c r="A1601" s="13" t="n">
        <v>1600</v>
      </c>
      <c r="B1601" s="12" t="s">
        <v>22</v>
      </c>
      <c r="C1601" s="13" t="s">
        <v>792</v>
      </c>
      <c r="D1601" s="12" t="n">
        <v>8</v>
      </c>
      <c r="E1601" s="14" t="n">
        <v>1749</v>
      </c>
      <c r="F1601" s="14" t="s">
        <v>40</v>
      </c>
      <c r="G1601" s="15" t="s">
        <v>852</v>
      </c>
      <c r="H1601" s="15" t="s">
        <v>793</v>
      </c>
      <c r="I1601" s="16" t="s">
        <v>186</v>
      </c>
      <c r="J1601" s="17" t="n">
        <v>4471</v>
      </c>
      <c r="K1601" s="18" t="s">
        <v>28</v>
      </c>
      <c r="L1601" s="17"/>
      <c r="M1601" s="17" t="n">
        <v>48</v>
      </c>
      <c r="N1601" s="19"/>
      <c r="O1601" s="31" t="n">
        <f aca="false">L1601+(0.05*M1601)+(N1601/240)</f>
        <v>2.4</v>
      </c>
      <c r="P1601" s="21" t="n">
        <v>10730</v>
      </c>
      <c r="Q1601" s="21" t="n">
        <v>8</v>
      </c>
      <c r="R1601" s="21"/>
      <c r="S1601" s="22" t="n">
        <f aca="false">P1601+(0.05*Q1601)+(R1601/240)</f>
        <v>10730.4</v>
      </c>
      <c r="T1601" s="22" t="n">
        <f aca="false">J1601*O1601</f>
        <v>10730.4</v>
      </c>
      <c r="U1601" s="22" t="n">
        <f aca="false">S1601-T1601</f>
        <v>0</v>
      </c>
      <c r="V1601" s="23"/>
    </row>
    <row r="1602" customFormat="false" ht="13.8" hidden="false" customHeight="false" outlineLevel="0" collapsed="false">
      <c r="A1602" s="13" t="n">
        <v>1601</v>
      </c>
      <c r="B1602" s="12" t="s">
        <v>22</v>
      </c>
      <c r="C1602" s="13" t="s">
        <v>792</v>
      </c>
      <c r="D1602" s="12" t="n">
        <v>8</v>
      </c>
      <c r="E1602" s="14" t="n">
        <v>1749</v>
      </c>
      <c r="F1602" s="14" t="s">
        <v>40</v>
      </c>
      <c r="G1602" s="15" t="s">
        <v>120</v>
      </c>
      <c r="H1602" s="15" t="s">
        <v>793</v>
      </c>
      <c r="I1602" s="16" t="s">
        <v>186</v>
      </c>
      <c r="J1602" s="17" t="n">
        <v>380</v>
      </c>
      <c r="K1602" s="18" t="s">
        <v>28</v>
      </c>
      <c r="L1602" s="17"/>
      <c r="M1602" s="17" t="n">
        <v>22</v>
      </c>
      <c r="N1602" s="19"/>
      <c r="O1602" s="31" t="n">
        <f aca="false">L1602+(0.05*M1602)+(N1602/240)</f>
        <v>1.1</v>
      </c>
      <c r="P1602" s="21" t="n">
        <v>418</v>
      </c>
      <c r="Q1602" s="21"/>
      <c r="R1602" s="21"/>
      <c r="S1602" s="22" t="n">
        <f aca="false">P1602+(0.05*Q1602)+(R1602/240)</f>
        <v>418</v>
      </c>
      <c r="T1602" s="22" t="n">
        <f aca="false">J1602*O1602</f>
        <v>418</v>
      </c>
      <c r="U1602" s="22" t="n">
        <f aca="false">S1602-T1602</f>
        <v>0</v>
      </c>
      <c r="V1602" s="23"/>
    </row>
    <row r="1603" customFormat="false" ht="14.2" hidden="false" customHeight="false" outlineLevel="0" collapsed="false">
      <c r="A1603" s="13" t="n">
        <v>1602</v>
      </c>
      <c r="B1603" s="12" t="s">
        <v>22</v>
      </c>
      <c r="C1603" s="13" t="s">
        <v>792</v>
      </c>
      <c r="D1603" s="12" t="n">
        <v>8</v>
      </c>
      <c r="E1603" s="14" t="n">
        <v>1749</v>
      </c>
      <c r="F1603" s="14" t="s">
        <v>40</v>
      </c>
      <c r="G1603" s="15" t="s">
        <v>112</v>
      </c>
      <c r="H1603" s="15" t="s">
        <v>793</v>
      </c>
      <c r="I1603" s="16" t="s">
        <v>679</v>
      </c>
      <c r="J1603" s="17" t="n">
        <v>9990</v>
      </c>
      <c r="K1603" s="18" t="s">
        <v>28</v>
      </c>
      <c r="L1603" s="17" t="n">
        <v>0.06</v>
      </c>
      <c r="M1603" s="17"/>
      <c r="N1603" s="19"/>
      <c r="O1603" s="31" t="n">
        <f aca="false">L1603+(0.05*M1603)+(N1603/240)</f>
        <v>0.06</v>
      </c>
      <c r="P1603" s="21" t="n">
        <v>599</v>
      </c>
      <c r="Q1603" s="21" t="n">
        <v>5</v>
      </c>
      <c r="R1603" s="21"/>
      <c r="S1603" s="22" t="n">
        <f aca="false">P1603+(0.05*Q1603)+(R1603/240)</f>
        <v>599.25</v>
      </c>
      <c r="T1603" s="22" t="n">
        <f aca="false">J1603*O1603</f>
        <v>599.4</v>
      </c>
      <c r="U1603" s="22" t="n">
        <f aca="false">S1603-T1603</f>
        <v>-0.149999999999977</v>
      </c>
      <c r="V1603" s="23" t="s">
        <v>114</v>
      </c>
    </row>
    <row r="1604" customFormat="false" ht="13.8" hidden="false" customHeight="false" outlineLevel="0" collapsed="false">
      <c r="A1604" s="13" t="n">
        <v>1603</v>
      </c>
      <c r="B1604" s="12" t="s">
        <v>22</v>
      </c>
      <c r="C1604" s="13" t="s">
        <v>792</v>
      </c>
      <c r="D1604" s="12" t="n">
        <v>8</v>
      </c>
      <c r="E1604" s="14" t="n">
        <v>1749</v>
      </c>
      <c r="F1604" s="14" t="s">
        <v>40</v>
      </c>
      <c r="G1604" s="15" t="s">
        <v>853</v>
      </c>
      <c r="H1604" s="15" t="s">
        <v>793</v>
      </c>
      <c r="I1604" s="16" t="s">
        <v>799</v>
      </c>
      <c r="J1604" s="17" t="n">
        <v>200</v>
      </c>
      <c r="K1604" s="18" t="s">
        <v>61</v>
      </c>
      <c r="L1604" s="17" t="n">
        <v>72</v>
      </c>
      <c r="M1604" s="17"/>
      <c r="N1604" s="19"/>
      <c r="O1604" s="31" t="n">
        <f aca="false">L1604+(0.05*M1604)+(N1604/240)</f>
        <v>72</v>
      </c>
      <c r="P1604" s="21" t="n">
        <v>14400</v>
      </c>
      <c r="Q1604" s="21"/>
      <c r="R1604" s="21"/>
      <c r="S1604" s="22" t="n">
        <f aca="false">P1604+(0.05*Q1604)+(R1604/240)</f>
        <v>14400</v>
      </c>
      <c r="T1604" s="22" t="n">
        <f aca="false">J1604*O1604</f>
        <v>14400</v>
      </c>
      <c r="U1604" s="22" t="n">
        <f aca="false">S1604-T1604</f>
        <v>0</v>
      </c>
      <c r="V1604" s="23"/>
    </row>
    <row r="1605" customFormat="false" ht="13.8" hidden="false" customHeight="false" outlineLevel="0" collapsed="false">
      <c r="A1605" s="13" t="n">
        <v>1604</v>
      </c>
      <c r="B1605" s="12" t="s">
        <v>22</v>
      </c>
      <c r="C1605" s="13" t="s">
        <v>792</v>
      </c>
      <c r="D1605" s="12" t="n">
        <v>8</v>
      </c>
      <c r="E1605" s="14" t="n">
        <v>1749</v>
      </c>
      <c r="F1605" s="14" t="s">
        <v>40</v>
      </c>
      <c r="G1605" s="15" t="s">
        <v>854</v>
      </c>
      <c r="H1605" s="15" t="s">
        <v>793</v>
      </c>
      <c r="I1605" s="16" t="s">
        <v>799</v>
      </c>
      <c r="J1605" s="17" t="n">
        <v>205</v>
      </c>
      <c r="K1605" s="18" t="s">
        <v>28</v>
      </c>
      <c r="L1605" s="17" t="n">
        <v>20</v>
      </c>
      <c r="M1605" s="17"/>
      <c r="N1605" s="19"/>
      <c r="O1605" s="31" t="n">
        <f aca="false">L1605+(0.05*M1605)+(N1605/240)</f>
        <v>20</v>
      </c>
      <c r="P1605" s="21" t="n">
        <v>4100</v>
      </c>
      <c r="Q1605" s="21"/>
      <c r="R1605" s="21"/>
      <c r="S1605" s="22" t="n">
        <f aca="false">P1605+(0.05*Q1605)+(R1605/240)</f>
        <v>4100</v>
      </c>
      <c r="T1605" s="22" t="n">
        <f aca="false">J1605*O1605</f>
        <v>4100</v>
      </c>
      <c r="U1605" s="22" t="n">
        <f aca="false">S1605-T1605</f>
        <v>0</v>
      </c>
      <c r="V1605" s="23"/>
    </row>
    <row r="1606" customFormat="false" ht="13.8" hidden="false" customHeight="false" outlineLevel="0" collapsed="false">
      <c r="A1606" s="13" t="n">
        <v>1605</v>
      </c>
      <c r="B1606" s="12" t="s">
        <v>22</v>
      </c>
      <c r="C1606" s="13" t="s">
        <v>792</v>
      </c>
      <c r="D1606" s="12" t="n">
        <v>8</v>
      </c>
      <c r="E1606" s="14" t="n">
        <v>1749</v>
      </c>
      <c r="F1606" s="14" t="s">
        <v>40</v>
      </c>
      <c r="G1606" s="15" t="s">
        <v>854</v>
      </c>
      <c r="H1606" s="15" t="s">
        <v>793</v>
      </c>
      <c r="I1606" s="16" t="s">
        <v>685</v>
      </c>
      <c r="J1606" s="17" t="n">
        <v>30</v>
      </c>
      <c r="K1606" s="18" t="s">
        <v>28</v>
      </c>
      <c r="L1606" s="17" t="n">
        <v>18</v>
      </c>
      <c r="M1606" s="17"/>
      <c r="N1606" s="19"/>
      <c r="O1606" s="31" t="n">
        <f aca="false">L1606+(0.05*M1606)+(N1606/240)</f>
        <v>18</v>
      </c>
      <c r="P1606" s="21" t="n">
        <v>540</v>
      </c>
      <c r="Q1606" s="21"/>
      <c r="R1606" s="21"/>
      <c r="S1606" s="22" t="n">
        <f aca="false">P1606+(0.05*Q1606)+(R1606/240)</f>
        <v>540</v>
      </c>
      <c r="T1606" s="22" t="n">
        <f aca="false">J1606*O1606</f>
        <v>540</v>
      </c>
      <c r="U1606" s="22" t="n">
        <f aca="false">S1606-T1606</f>
        <v>0</v>
      </c>
      <c r="V1606" s="23"/>
    </row>
    <row r="1607" customFormat="false" ht="13.8" hidden="false" customHeight="false" outlineLevel="0" collapsed="false">
      <c r="A1607" s="13" t="n">
        <v>1606</v>
      </c>
      <c r="B1607" s="12" t="s">
        <v>22</v>
      </c>
      <c r="C1607" s="13" t="s">
        <v>792</v>
      </c>
      <c r="D1607" s="12" t="n">
        <v>8</v>
      </c>
      <c r="E1607" s="14" t="n">
        <v>1749</v>
      </c>
      <c r="F1607" s="14" t="s">
        <v>40</v>
      </c>
      <c r="G1607" s="15" t="s">
        <v>854</v>
      </c>
      <c r="H1607" s="15" t="s">
        <v>793</v>
      </c>
      <c r="I1607" s="16" t="s">
        <v>186</v>
      </c>
      <c r="J1607" s="17" t="n">
        <v>176</v>
      </c>
      <c r="K1607" s="18" t="s">
        <v>35</v>
      </c>
      <c r="L1607" s="17" t="n">
        <v>3</v>
      </c>
      <c r="M1607" s="17"/>
      <c r="N1607" s="19"/>
      <c r="O1607" s="31" t="n">
        <f aca="false">L1607+(0.05*M1607)+(N1607/240)</f>
        <v>3</v>
      </c>
      <c r="P1607" s="21" t="n">
        <v>528</v>
      </c>
      <c r="Q1607" s="21"/>
      <c r="R1607" s="21"/>
      <c r="S1607" s="22" t="n">
        <f aca="false">P1607+(0.05*Q1607)+(R1607/240)</f>
        <v>528</v>
      </c>
      <c r="T1607" s="22" t="n">
        <f aca="false">J1607*O1607</f>
        <v>528</v>
      </c>
      <c r="U1607" s="22" t="n">
        <f aca="false">S1607-T1607</f>
        <v>0</v>
      </c>
      <c r="V1607" s="23"/>
    </row>
    <row r="1608" customFormat="false" ht="14.2" hidden="false" customHeight="false" outlineLevel="0" collapsed="false">
      <c r="A1608" s="13" t="n">
        <v>1607</v>
      </c>
      <c r="B1608" s="12" t="s">
        <v>22</v>
      </c>
      <c r="C1608" s="13" t="s">
        <v>792</v>
      </c>
      <c r="D1608" s="12" t="n">
        <v>9</v>
      </c>
      <c r="E1608" s="14" t="n">
        <v>1749</v>
      </c>
      <c r="F1608" s="14" t="s">
        <v>24</v>
      </c>
      <c r="G1608" s="15" t="s">
        <v>113</v>
      </c>
      <c r="H1608" s="15" t="s">
        <v>793</v>
      </c>
      <c r="I1608" s="16" t="s">
        <v>68</v>
      </c>
      <c r="J1608" s="17" t="n">
        <v>73.5</v>
      </c>
      <c r="K1608" s="18" t="s">
        <v>28</v>
      </c>
      <c r="L1608" s="17"/>
      <c r="M1608" s="17" t="n">
        <v>5</v>
      </c>
      <c r="N1608" s="19"/>
      <c r="O1608" s="31" t="n">
        <f aca="false">L1608+(0.05*M1608)+(N1608/240)</f>
        <v>0.25</v>
      </c>
      <c r="P1608" s="21" t="n">
        <v>18</v>
      </c>
      <c r="Q1608" s="21" t="n">
        <v>7</v>
      </c>
      <c r="R1608" s="21"/>
      <c r="S1608" s="22" t="n">
        <f aca="false">P1608+(0.05*Q1608)+(R1608/240)</f>
        <v>18.35</v>
      </c>
      <c r="T1608" s="22" t="n">
        <f aca="false">J1608*O1608</f>
        <v>18.375</v>
      </c>
      <c r="U1608" s="22" t="n">
        <f aca="false">S1608-T1608</f>
        <v>-0.0249999999999986</v>
      </c>
      <c r="V1608" s="23" t="s">
        <v>114</v>
      </c>
    </row>
    <row r="1609" customFormat="false" ht="13.8" hidden="false" customHeight="false" outlineLevel="0" collapsed="false">
      <c r="A1609" s="13" t="n">
        <v>1608</v>
      </c>
      <c r="B1609" s="12" t="s">
        <v>22</v>
      </c>
      <c r="C1609" s="13" t="s">
        <v>792</v>
      </c>
      <c r="D1609" s="12" t="n">
        <v>9</v>
      </c>
      <c r="E1609" s="14" t="n">
        <v>1749</v>
      </c>
      <c r="F1609" s="14" t="s">
        <v>24</v>
      </c>
      <c r="G1609" s="15" t="s">
        <v>691</v>
      </c>
      <c r="H1609" s="15" t="s">
        <v>793</v>
      </c>
      <c r="I1609" s="16" t="s">
        <v>799</v>
      </c>
      <c r="J1609" s="17" t="n">
        <v>19300</v>
      </c>
      <c r="K1609" s="18" t="s">
        <v>28</v>
      </c>
      <c r="L1609" s="17"/>
      <c r="M1609" s="17" t="n">
        <v>3</v>
      </c>
      <c r="N1609" s="19"/>
      <c r="O1609" s="31" t="n">
        <f aca="false">L1609+(0.05*M1609)+(N1609/240)</f>
        <v>0.15</v>
      </c>
      <c r="P1609" s="21" t="n">
        <v>2895</v>
      </c>
      <c r="Q1609" s="21"/>
      <c r="R1609" s="21"/>
      <c r="S1609" s="22" t="n">
        <f aca="false">P1609+(0.05*Q1609)+(R1609/240)</f>
        <v>2895</v>
      </c>
      <c r="T1609" s="22" t="n">
        <f aca="false">J1609*O1609</f>
        <v>2895</v>
      </c>
      <c r="U1609" s="22" t="n">
        <f aca="false">S1609-T1609</f>
        <v>0</v>
      </c>
      <c r="V1609" s="23"/>
    </row>
    <row r="1610" customFormat="false" ht="13.8" hidden="false" customHeight="false" outlineLevel="0" collapsed="false">
      <c r="A1610" s="13" t="n">
        <v>1609</v>
      </c>
      <c r="B1610" s="12" t="s">
        <v>22</v>
      </c>
      <c r="C1610" s="13" t="s">
        <v>792</v>
      </c>
      <c r="D1610" s="12" t="n">
        <v>9</v>
      </c>
      <c r="E1610" s="14" t="n">
        <v>1749</v>
      </c>
      <c r="F1610" s="14" t="s">
        <v>24</v>
      </c>
      <c r="G1610" s="15" t="s">
        <v>691</v>
      </c>
      <c r="H1610" s="15" t="s">
        <v>793</v>
      </c>
      <c r="I1610" s="16" t="s">
        <v>682</v>
      </c>
      <c r="J1610" s="17" t="n">
        <v>15</v>
      </c>
      <c r="K1610" s="18" t="s">
        <v>148</v>
      </c>
      <c r="L1610" s="17" t="n">
        <v>23</v>
      </c>
      <c r="M1610" s="17"/>
      <c r="N1610" s="19"/>
      <c r="O1610" s="31" t="n">
        <f aca="false">L1610+(0.05*M1610)+(N1610/240)</f>
        <v>23</v>
      </c>
      <c r="P1610" s="21" t="n">
        <v>345</v>
      </c>
      <c r="Q1610" s="21"/>
      <c r="R1610" s="21"/>
      <c r="S1610" s="22" t="n">
        <f aca="false">P1610+(0.05*Q1610)+(R1610/240)</f>
        <v>345</v>
      </c>
      <c r="T1610" s="22" t="n">
        <f aca="false">J1610*O1610</f>
        <v>345</v>
      </c>
      <c r="U1610" s="22" t="n">
        <f aca="false">S1610-T1610</f>
        <v>0</v>
      </c>
      <c r="V1610" s="23"/>
    </row>
    <row r="1611" customFormat="false" ht="13.8" hidden="false" customHeight="false" outlineLevel="0" collapsed="false">
      <c r="A1611" s="13" t="n">
        <v>1610</v>
      </c>
      <c r="B1611" s="12" t="s">
        <v>22</v>
      </c>
      <c r="C1611" s="13" t="s">
        <v>792</v>
      </c>
      <c r="D1611" s="12" t="n">
        <v>9</v>
      </c>
      <c r="E1611" s="14" t="n">
        <v>1749</v>
      </c>
      <c r="F1611" s="14" t="s">
        <v>24</v>
      </c>
      <c r="G1611" s="15" t="s">
        <v>692</v>
      </c>
      <c r="H1611" s="15" t="s">
        <v>793</v>
      </c>
      <c r="I1611" s="16" t="s">
        <v>799</v>
      </c>
      <c r="J1611" s="17" t="n">
        <v>491200</v>
      </c>
      <c r="K1611" s="18" t="s">
        <v>28</v>
      </c>
      <c r="L1611" s="17"/>
      <c r="M1611" s="17"/>
      <c r="N1611" s="19" t="n">
        <v>6</v>
      </c>
      <c r="O1611" s="31" t="n">
        <f aca="false">L1611+(0.05*M1611)+(N1611/240)</f>
        <v>0.025</v>
      </c>
      <c r="P1611" s="21" t="n">
        <v>12280</v>
      </c>
      <c r="Q1611" s="21"/>
      <c r="R1611" s="21"/>
      <c r="S1611" s="22" t="n">
        <f aca="false">P1611+(0.05*Q1611)+(R1611/240)</f>
        <v>12280</v>
      </c>
      <c r="T1611" s="22" t="n">
        <f aca="false">J1611*O1611</f>
        <v>12280</v>
      </c>
      <c r="U1611" s="22" t="n">
        <f aca="false">S1611-T1611</f>
        <v>0</v>
      </c>
      <c r="V1611" s="23"/>
    </row>
    <row r="1612" customFormat="false" ht="13.8" hidden="false" customHeight="false" outlineLevel="0" collapsed="false">
      <c r="A1612" s="13" t="n">
        <v>1611</v>
      </c>
      <c r="B1612" s="12" t="s">
        <v>22</v>
      </c>
      <c r="C1612" s="13" t="s">
        <v>792</v>
      </c>
      <c r="D1612" s="12" t="n">
        <v>9</v>
      </c>
      <c r="E1612" s="14" t="n">
        <v>1749</v>
      </c>
      <c r="F1612" s="14" t="s">
        <v>24</v>
      </c>
      <c r="G1612" s="24" t="s">
        <v>855</v>
      </c>
      <c r="H1612" s="15" t="s">
        <v>793</v>
      </c>
      <c r="I1612" s="16" t="s">
        <v>796</v>
      </c>
      <c r="J1612" s="17" t="n">
        <v>60</v>
      </c>
      <c r="K1612" s="18" t="s">
        <v>28</v>
      </c>
      <c r="L1612" s="17" t="n">
        <v>3</v>
      </c>
      <c r="M1612" s="17"/>
      <c r="N1612" s="19"/>
      <c r="O1612" s="31" t="n">
        <f aca="false">L1612+(0.05*M1612)+(N1612/240)</f>
        <v>3</v>
      </c>
      <c r="P1612" s="21" t="n">
        <v>180</v>
      </c>
      <c r="Q1612" s="21"/>
      <c r="R1612" s="21"/>
      <c r="S1612" s="22" t="n">
        <f aca="false">P1612+(0.05*Q1612)+(R1612/240)</f>
        <v>180</v>
      </c>
      <c r="T1612" s="22" t="n">
        <f aca="false">J1612*O1612</f>
        <v>180</v>
      </c>
      <c r="U1612" s="22" t="n">
        <f aca="false">S1612-T1612</f>
        <v>0</v>
      </c>
      <c r="V1612" s="23"/>
    </row>
    <row r="1613" customFormat="false" ht="13.8" hidden="false" customHeight="false" outlineLevel="0" collapsed="false">
      <c r="A1613" s="13" t="n">
        <v>1612</v>
      </c>
      <c r="B1613" s="12" t="s">
        <v>22</v>
      </c>
      <c r="C1613" s="13" t="s">
        <v>792</v>
      </c>
      <c r="D1613" s="12" t="n">
        <v>9</v>
      </c>
      <c r="E1613" s="14" t="n">
        <v>1749</v>
      </c>
      <c r="F1613" s="14" t="s">
        <v>24</v>
      </c>
      <c r="G1613" s="15" t="s">
        <v>856</v>
      </c>
      <c r="H1613" s="15" t="s">
        <v>793</v>
      </c>
      <c r="I1613" s="16" t="s">
        <v>796</v>
      </c>
      <c r="J1613" s="17" t="n">
        <v>5.5</v>
      </c>
      <c r="K1613" s="18" t="s">
        <v>61</v>
      </c>
      <c r="L1613" s="17" t="n">
        <v>3</v>
      </c>
      <c r="M1613" s="17"/>
      <c r="N1613" s="19"/>
      <c r="O1613" s="31" t="n">
        <f aca="false">L1613+(0.05*M1613)+(N1613/240)</f>
        <v>3</v>
      </c>
      <c r="P1613" s="21" t="n">
        <v>16</v>
      </c>
      <c r="Q1613" s="21" t="n">
        <v>10</v>
      </c>
      <c r="R1613" s="21"/>
      <c r="S1613" s="22" t="n">
        <f aca="false">P1613+(0.05*Q1613)+(R1613/240)</f>
        <v>16.5</v>
      </c>
      <c r="T1613" s="22" t="n">
        <f aca="false">J1613*O1613</f>
        <v>16.5</v>
      </c>
      <c r="U1613" s="22" t="n">
        <f aca="false">S1613-T1613</f>
        <v>0</v>
      </c>
      <c r="V1613" s="23"/>
    </row>
    <row r="1614" customFormat="false" ht="13.8" hidden="false" customHeight="false" outlineLevel="0" collapsed="false">
      <c r="A1614" s="13" t="n">
        <v>1613</v>
      </c>
      <c r="B1614" s="12" t="s">
        <v>22</v>
      </c>
      <c r="C1614" s="13" t="s">
        <v>792</v>
      </c>
      <c r="D1614" s="12" t="n">
        <v>9</v>
      </c>
      <c r="E1614" s="14" t="n">
        <v>1749</v>
      </c>
      <c r="F1614" s="14" t="s">
        <v>24</v>
      </c>
      <c r="G1614" s="15" t="s">
        <v>857</v>
      </c>
      <c r="H1614" s="15" t="s">
        <v>793</v>
      </c>
      <c r="I1614" s="16" t="s">
        <v>799</v>
      </c>
      <c r="J1614" s="17" t="n">
        <v>64.5</v>
      </c>
      <c r="K1614" s="18" t="s">
        <v>61</v>
      </c>
      <c r="L1614" s="17" t="n">
        <v>3</v>
      </c>
      <c r="M1614" s="17"/>
      <c r="N1614" s="19"/>
      <c r="O1614" s="31" t="n">
        <f aca="false">L1614+(0.05*M1614)+(N1614/240)</f>
        <v>3</v>
      </c>
      <c r="P1614" s="21" t="n">
        <v>193</v>
      </c>
      <c r="Q1614" s="21" t="n">
        <v>10</v>
      </c>
      <c r="R1614" s="21"/>
      <c r="S1614" s="22" t="n">
        <f aca="false">P1614+(0.05*Q1614)+(R1614/240)</f>
        <v>193.5</v>
      </c>
      <c r="T1614" s="22" t="n">
        <f aca="false">J1614*O1614</f>
        <v>193.5</v>
      </c>
      <c r="U1614" s="22" t="n">
        <f aca="false">S1614-T1614</f>
        <v>0</v>
      </c>
      <c r="V1614" s="23"/>
    </row>
    <row r="1615" customFormat="false" ht="13.8" hidden="false" customHeight="false" outlineLevel="0" collapsed="false">
      <c r="A1615" s="13" t="n">
        <v>1614</v>
      </c>
      <c r="B1615" s="12" t="s">
        <v>22</v>
      </c>
      <c r="C1615" s="13" t="s">
        <v>792</v>
      </c>
      <c r="D1615" s="12" t="n">
        <v>9</v>
      </c>
      <c r="E1615" s="14" t="n">
        <v>1749</v>
      </c>
      <c r="F1615" s="14" t="s">
        <v>24</v>
      </c>
      <c r="G1615" s="15" t="s">
        <v>857</v>
      </c>
      <c r="H1615" s="15" t="s">
        <v>793</v>
      </c>
      <c r="I1615" s="16" t="s">
        <v>685</v>
      </c>
      <c r="J1615" s="17" t="n">
        <v>201</v>
      </c>
      <c r="K1615" s="18" t="s">
        <v>61</v>
      </c>
      <c r="L1615" s="17"/>
      <c r="M1615" s="17" t="n">
        <v>40</v>
      </c>
      <c r="N1615" s="19"/>
      <c r="O1615" s="31" t="n">
        <f aca="false">L1615+(0.05*M1615)+(N1615/240)</f>
        <v>2</v>
      </c>
      <c r="P1615" s="21" t="n">
        <v>402</v>
      </c>
      <c r="Q1615" s="21"/>
      <c r="R1615" s="21"/>
      <c r="S1615" s="22" t="n">
        <f aca="false">P1615+(0.05*Q1615)+(R1615/240)</f>
        <v>402</v>
      </c>
      <c r="T1615" s="22" t="n">
        <f aca="false">J1615*O1615</f>
        <v>402</v>
      </c>
      <c r="U1615" s="22" t="n">
        <f aca="false">S1615-T1615</f>
        <v>0</v>
      </c>
      <c r="V1615" s="23"/>
    </row>
    <row r="1616" customFormat="false" ht="13.8" hidden="false" customHeight="false" outlineLevel="0" collapsed="false">
      <c r="A1616" s="13" t="n">
        <v>1615</v>
      </c>
      <c r="B1616" s="12" t="s">
        <v>22</v>
      </c>
      <c r="C1616" s="13" t="s">
        <v>792</v>
      </c>
      <c r="D1616" s="12" t="n">
        <v>9</v>
      </c>
      <c r="E1616" s="14" t="n">
        <v>1749</v>
      </c>
      <c r="F1616" s="14" t="s">
        <v>24</v>
      </c>
      <c r="G1616" s="15" t="s">
        <v>857</v>
      </c>
      <c r="H1616" s="15" t="s">
        <v>793</v>
      </c>
      <c r="I1616" s="16" t="s">
        <v>796</v>
      </c>
      <c r="J1616" s="17" t="n">
        <v>178</v>
      </c>
      <c r="K1616" s="18" t="s">
        <v>858</v>
      </c>
      <c r="L1616" s="17" t="n">
        <v>9</v>
      </c>
      <c r="M1616" s="17"/>
      <c r="N1616" s="19"/>
      <c r="O1616" s="31" t="n">
        <f aca="false">L1616+(0.05*M1616)+(N1616/240)</f>
        <v>9</v>
      </c>
      <c r="P1616" s="21" t="n">
        <v>1602</v>
      </c>
      <c r="Q1616" s="21"/>
      <c r="R1616" s="21"/>
      <c r="S1616" s="22" t="n">
        <f aca="false">P1616+(0.05*Q1616)+(R1616/240)</f>
        <v>1602</v>
      </c>
      <c r="T1616" s="22" t="n">
        <f aca="false">J1616*O1616</f>
        <v>1602</v>
      </c>
      <c r="U1616" s="22" t="n">
        <f aca="false">S1616-T1616</f>
        <v>0</v>
      </c>
      <c r="V1616" s="23"/>
    </row>
    <row r="1617" customFormat="false" ht="13.8" hidden="false" customHeight="false" outlineLevel="0" collapsed="false">
      <c r="A1617" s="13" t="n">
        <v>1616</v>
      </c>
      <c r="B1617" s="12" t="s">
        <v>22</v>
      </c>
      <c r="C1617" s="13" t="s">
        <v>792</v>
      </c>
      <c r="D1617" s="12" t="n">
        <v>9</v>
      </c>
      <c r="E1617" s="14" t="n">
        <v>1749</v>
      </c>
      <c r="F1617" s="14" t="s">
        <v>24</v>
      </c>
      <c r="G1617" s="15" t="s">
        <v>857</v>
      </c>
      <c r="H1617" s="15" t="s">
        <v>793</v>
      </c>
      <c r="I1617" s="16" t="s">
        <v>796</v>
      </c>
      <c r="J1617" s="17" t="n">
        <v>250</v>
      </c>
      <c r="K1617" s="18" t="s">
        <v>28</v>
      </c>
      <c r="L1617" s="17"/>
      <c r="M1617" s="17" t="n">
        <v>5</v>
      </c>
      <c r="N1617" s="19"/>
      <c r="O1617" s="31" t="n">
        <f aca="false">L1617+(0.05*M1617)+(N1617/240)</f>
        <v>0.25</v>
      </c>
      <c r="P1617" s="21" t="n">
        <v>62</v>
      </c>
      <c r="Q1617" s="21" t="n">
        <v>10</v>
      </c>
      <c r="R1617" s="21"/>
      <c r="S1617" s="22" t="n">
        <f aca="false">P1617+(0.05*Q1617)+(R1617/240)</f>
        <v>62.5</v>
      </c>
      <c r="T1617" s="22" t="n">
        <f aca="false">J1617*O1617</f>
        <v>62.5</v>
      </c>
      <c r="U1617" s="22" t="n">
        <f aca="false">S1617-T1617</f>
        <v>0</v>
      </c>
      <c r="V1617" s="23"/>
    </row>
    <row r="1618" customFormat="false" ht="13.8" hidden="false" customHeight="false" outlineLevel="0" collapsed="false">
      <c r="A1618" s="13" t="n">
        <v>1617</v>
      </c>
      <c r="B1618" s="12" t="s">
        <v>22</v>
      </c>
      <c r="C1618" s="13" t="s">
        <v>792</v>
      </c>
      <c r="D1618" s="12" t="n">
        <v>9</v>
      </c>
      <c r="E1618" s="14" t="n">
        <v>1749</v>
      </c>
      <c r="F1618" s="14" t="s">
        <v>40</v>
      </c>
      <c r="G1618" s="15" t="s">
        <v>113</v>
      </c>
      <c r="H1618" s="15" t="s">
        <v>793</v>
      </c>
      <c r="I1618" s="16" t="s">
        <v>794</v>
      </c>
      <c r="J1618" s="17" t="n">
        <v>700</v>
      </c>
      <c r="K1618" s="18" t="s">
        <v>35</v>
      </c>
      <c r="L1618" s="17"/>
      <c r="M1618" s="17" t="n">
        <v>4</v>
      </c>
      <c r="N1618" s="19"/>
      <c r="O1618" s="31" t="n">
        <f aca="false">L1618+(0.05*M1618)+(N1618/240)</f>
        <v>0.2</v>
      </c>
      <c r="P1618" s="21" t="n">
        <v>140</v>
      </c>
      <c r="Q1618" s="21"/>
      <c r="R1618" s="21"/>
      <c r="S1618" s="22" t="n">
        <f aca="false">P1618+(0.05*Q1618)+(R1618/240)</f>
        <v>140</v>
      </c>
      <c r="T1618" s="22" t="n">
        <f aca="false">J1618*O1618</f>
        <v>140</v>
      </c>
      <c r="U1618" s="22" t="n">
        <f aca="false">S1618-T1618</f>
        <v>0</v>
      </c>
      <c r="V1618" s="23"/>
    </row>
    <row r="1619" customFormat="false" ht="13.8" hidden="false" customHeight="false" outlineLevel="0" collapsed="false">
      <c r="A1619" s="13" t="n">
        <v>1618</v>
      </c>
      <c r="B1619" s="12" t="s">
        <v>22</v>
      </c>
      <c r="C1619" s="13" t="s">
        <v>792</v>
      </c>
      <c r="D1619" s="12" t="n">
        <v>9</v>
      </c>
      <c r="E1619" s="14" t="n">
        <v>1749</v>
      </c>
      <c r="F1619" s="14" t="s">
        <v>40</v>
      </c>
      <c r="G1619" s="15" t="s">
        <v>113</v>
      </c>
      <c r="H1619" s="15" t="s">
        <v>793</v>
      </c>
      <c r="I1619" s="16" t="s">
        <v>799</v>
      </c>
      <c r="J1619" s="17" t="n">
        <v>220</v>
      </c>
      <c r="K1619" s="18" t="s">
        <v>28</v>
      </c>
      <c r="L1619" s="17"/>
      <c r="M1619" s="17" t="n">
        <v>4</v>
      </c>
      <c r="N1619" s="19"/>
      <c r="O1619" s="31" t="n">
        <f aca="false">L1619+(0.05*M1619)+(N1619/240)</f>
        <v>0.2</v>
      </c>
      <c r="P1619" s="21" t="n">
        <v>44</v>
      </c>
      <c r="Q1619" s="21"/>
      <c r="R1619" s="21"/>
      <c r="S1619" s="22" t="n">
        <f aca="false">P1619+(0.05*Q1619)+(R1619/240)</f>
        <v>44</v>
      </c>
      <c r="T1619" s="22" t="n">
        <f aca="false">J1619*O1619</f>
        <v>44</v>
      </c>
      <c r="U1619" s="22" t="n">
        <f aca="false">S1619-T1619</f>
        <v>0</v>
      </c>
      <c r="V1619" s="23"/>
    </row>
    <row r="1620" customFormat="false" ht="13.8" hidden="false" customHeight="false" outlineLevel="0" collapsed="false">
      <c r="A1620" s="13" t="n">
        <v>1619</v>
      </c>
      <c r="B1620" s="12" t="s">
        <v>22</v>
      </c>
      <c r="C1620" s="13" t="s">
        <v>792</v>
      </c>
      <c r="D1620" s="12" t="n">
        <v>9</v>
      </c>
      <c r="E1620" s="14" t="n">
        <v>1749</v>
      </c>
      <c r="F1620" s="14" t="s">
        <v>40</v>
      </c>
      <c r="G1620" s="15" t="s">
        <v>113</v>
      </c>
      <c r="H1620" s="15" t="s">
        <v>793</v>
      </c>
      <c r="I1620" s="16" t="s">
        <v>186</v>
      </c>
      <c r="J1620" s="17" t="n">
        <v>1</v>
      </c>
      <c r="K1620" s="18" t="s">
        <v>46</v>
      </c>
      <c r="L1620" s="17" t="n">
        <v>345</v>
      </c>
      <c r="M1620" s="17"/>
      <c r="N1620" s="19"/>
      <c r="O1620" s="31" t="n">
        <f aca="false">L1620+(0.05*M1620)+(N1620/240)</f>
        <v>345</v>
      </c>
      <c r="P1620" s="21" t="n">
        <v>345</v>
      </c>
      <c r="Q1620" s="21"/>
      <c r="R1620" s="21"/>
      <c r="S1620" s="22" t="n">
        <f aca="false">P1620+(0.05*Q1620)+(R1620/240)</f>
        <v>345</v>
      </c>
      <c r="T1620" s="22" t="n">
        <f aca="false">J1620*O1620</f>
        <v>345</v>
      </c>
      <c r="U1620" s="22" t="n">
        <f aca="false">S1620-T1620</f>
        <v>0</v>
      </c>
      <c r="V1620" s="23"/>
    </row>
    <row r="1621" customFormat="false" ht="13.8" hidden="false" customHeight="false" outlineLevel="0" collapsed="false">
      <c r="A1621" s="13" t="n">
        <v>1620</v>
      </c>
      <c r="B1621" s="12" t="s">
        <v>22</v>
      </c>
      <c r="C1621" s="13" t="s">
        <v>792</v>
      </c>
      <c r="D1621" s="12" t="n">
        <v>9</v>
      </c>
      <c r="E1621" s="14" t="n">
        <v>1749</v>
      </c>
      <c r="F1621" s="14" t="s">
        <v>40</v>
      </c>
      <c r="G1621" s="15" t="s">
        <v>859</v>
      </c>
      <c r="H1621" s="15" t="s">
        <v>793</v>
      </c>
      <c r="I1621" s="16" t="s">
        <v>796</v>
      </c>
      <c r="J1621" s="17" t="n">
        <v>2</v>
      </c>
      <c r="K1621" s="18" t="s">
        <v>860</v>
      </c>
      <c r="L1621" s="17" t="n">
        <v>7</v>
      </c>
      <c r="M1621" s="17"/>
      <c r="N1621" s="19"/>
      <c r="O1621" s="31" t="n">
        <f aca="false">L1621+(0.05*M1621)+(N1621/240)</f>
        <v>7</v>
      </c>
      <c r="P1621" s="21" t="n">
        <v>14</v>
      </c>
      <c r="Q1621" s="21"/>
      <c r="R1621" s="21"/>
      <c r="S1621" s="22" t="n">
        <f aca="false">P1621+(0.05*Q1621)+(R1621/240)</f>
        <v>14</v>
      </c>
      <c r="T1621" s="22" t="n">
        <f aca="false">J1621*O1621</f>
        <v>14</v>
      </c>
      <c r="U1621" s="22" t="n">
        <f aca="false">S1621-T1621</f>
        <v>0</v>
      </c>
      <c r="V1621" s="23"/>
    </row>
    <row r="1622" customFormat="false" ht="13.8" hidden="false" customHeight="false" outlineLevel="0" collapsed="false">
      <c r="A1622" s="13" t="n">
        <v>1621</v>
      </c>
      <c r="B1622" s="12" t="s">
        <v>22</v>
      </c>
      <c r="C1622" s="13" t="s">
        <v>792</v>
      </c>
      <c r="D1622" s="12" t="n">
        <v>9</v>
      </c>
      <c r="E1622" s="14" t="n">
        <v>1749</v>
      </c>
      <c r="F1622" s="14" t="s">
        <v>40</v>
      </c>
      <c r="G1622" s="15" t="s">
        <v>861</v>
      </c>
      <c r="H1622" s="15" t="s">
        <v>793</v>
      </c>
      <c r="I1622" s="16" t="s">
        <v>50</v>
      </c>
      <c r="J1622" s="17" t="n">
        <v>14</v>
      </c>
      <c r="K1622" s="18" t="s">
        <v>28</v>
      </c>
      <c r="L1622" s="17" t="n">
        <v>60</v>
      </c>
      <c r="M1622" s="17"/>
      <c r="N1622" s="19"/>
      <c r="O1622" s="31" t="n">
        <f aca="false">L1622+(0.05*M1622)+(N1622/240)</f>
        <v>60</v>
      </c>
      <c r="P1622" s="21" t="n">
        <v>840</v>
      </c>
      <c r="Q1622" s="21"/>
      <c r="R1622" s="21"/>
      <c r="S1622" s="22" t="n">
        <f aca="false">P1622+(0.05*Q1622)+(R1622/240)</f>
        <v>840</v>
      </c>
      <c r="T1622" s="22" t="n">
        <f aca="false">J1622*O1622</f>
        <v>840</v>
      </c>
      <c r="U1622" s="22" t="n">
        <f aca="false">S1622-T1622</f>
        <v>0</v>
      </c>
      <c r="V1622" s="23"/>
    </row>
    <row r="1623" customFormat="false" ht="13.8" hidden="false" customHeight="false" outlineLevel="0" collapsed="false">
      <c r="A1623" s="13" t="n">
        <v>1622</v>
      </c>
      <c r="B1623" s="12" t="s">
        <v>22</v>
      </c>
      <c r="C1623" s="13" t="s">
        <v>792</v>
      </c>
      <c r="D1623" s="12" t="n">
        <v>9</v>
      </c>
      <c r="E1623" s="14" t="n">
        <v>1749</v>
      </c>
      <c r="F1623" s="14" t="s">
        <v>40</v>
      </c>
      <c r="G1623" s="15" t="s">
        <v>861</v>
      </c>
      <c r="H1623" s="15" t="s">
        <v>793</v>
      </c>
      <c r="I1623" s="16" t="s">
        <v>796</v>
      </c>
      <c r="J1623" s="17" t="n">
        <v>9</v>
      </c>
      <c r="K1623" s="18" t="s">
        <v>61</v>
      </c>
      <c r="L1623" s="17" t="n">
        <v>4</v>
      </c>
      <c r="M1623" s="17"/>
      <c r="N1623" s="19"/>
      <c r="O1623" s="31" t="n">
        <f aca="false">L1623+(0.05*M1623)+(N1623/240)</f>
        <v>4</v>
      </c>
      <c r="P1623" s="21" t="n">
        <v>36</v>
      </c>
      <c r="Q1623" s="21"/>
      <c r="R1623" s="21"/>
      <c r="S1623" s="22" t="n">
        <f aca="false">P1623+(0.05*Q1623)+(R1623/240)</f>
        <v>36</v>
      </c>
      <c r="T1623" s="22" t="n">
        <f aca="false">J1623*O1623</f>
        <v>36</v>
      </c>
      <c r="U1623" s="22" t="n">
        <f aca="false">S1623-T1623</f>
        <v>0</v>
      </c>
      <c r="V1623" s="23"/>
    </row>
    <row r="1624" customFormat="false" ht="13.8" hidden="false" customHeight="false" outlineLevel="0" collapsed="false">
      <c r="A1624" s="13" t="n">
        <v>1623</v>
      </c>
      <c r="B1624" s="12" t="s">
        <v>22</v>
      </c>
      <c r="C1624" s="13" t="s">
        <v>792</v>
      </c>
      <c r="D1624" s="12" t="n">
        <v>9</v>
      </c>
      <c r="E1624" s="14" t="n">
        <v>1749</v>
      </c>
      <c r="F1624" s="14" t="s">
        <v>40</v>
      </c>
      <c r="G1624" s="15" t="s">
        <v>126</v>
      </c>
      <c r="H1624" s="15" t="s">
        <v>793</v>
      </c>
      <c r="I1624" s="16" t="s">
        <v>50</v>
      </c>
      <c r="J1624" s="17" t="n">
        <v>285.75</v>
      </c>
      <c r="K1624" s="18" t="s">
        <v>28</v>
      </c>
      <c r="L1624" s="17" t="n">
        <v>70</v>
      </c>
      <c r="M1624" s="17"/>
      <c r="N1624" s="19"/>
      <c r="O1624" s="31" t="n">
        <f aca="false">L1624+(0.05*M1624)+(N1624/240)</f>
        <v>70</v>
      </c>
      <c r="P1624" s="21" t="n">
        <v>20002</v>
      </c>
      <c r="Q1624" s="21" t="n">
        <v>10</v>
      </c>
      <c r="R1624" s="21"/>
      <c r="S1624" s="22" t="n">
        <f aca="false">P1624+(0.05*Q1624)+(R1624/240)</f>
        <v>20002.5</v>
      </c>
      <c r="T1624" s="22" t="n">
        <f aca="false">J1624*O1624</f>
        <v>20002.5</v>
      </c>
      <c r="U1624" s="22" t="n">
        <f aca="false">S1624-T1624</f>
        <v>0</v>
      </c>
      <c r="V1624" s="23"/>
    </row>
    <row r="1625" customFormat="false" ht="13.8" hidden="false" customHeight="false" outlineLevel="0" collapsed="false">
      <c r="A1625" s="13" t="n">
        <v>1624</v>
      </c>
      <c r="B1625" s="12" t="s">
        <v>22</v>
      </c>
      <c r="C1625" s="13" t="s">
        <v>792</v>
      </c>
      <c r="D1625" s="12" t="n">
        <v>9</v>
      </c>
      <c r="E1625" s="14" t="n">
        <v>1749</v>
      </c>
      <c r="F1625" s="14" t="s">
        <v>40</v>
      </c>
      <c r="G1625" s="15" t="s">
        <v>126</v>
      </c>
      <c r="H1625" s="15" t="s">
        <v>793</v>
      </c>
      <c r="I1625" s="16" t="s">
        <v>796</v>
      </c>
      <c r="J1625" s="17" t="n">
        <v>1</v>
      </c>
      <c r="K1625" s="18" t="s">
        <v>862</v>
      </c>
      <c r="L1625" s="17" t="n">
        <v>4</v>
      </c>
      <c r="M1625" s="17" t="n">
        <v>16</v>
      </c>
      <c r="N1625" s="19"/>
      <c r="O1625" s="31" t="n">
        <f aca="false">L1625+(0.05*M1625)+(N1625/240)</f>
        <v>4.8</v>
      </c>
      <c r="P1625" s="21" t="n">
        <v>4</v>
      </c>
      <c r="Q1625" s="21" t="n">
        <v>16</v>
      </c>
      <c r="R1625" s="21"/>
      <c r="S1625" s="22" t="n">
        <f aca="false">P1625+(0.05*Q1625)+(R1625/240)</f>
        <v>4.8</v>
      </c>
      <c r="T1625" s="22" t="n">
        <f aca="false">J1625*O1625</f>
        <v>4.8</v>
      </c>
      <c r="U1625" s="22" t="n">
        <f aca="false">S1625-T1625</f>
        <v>0</v>
      </c>
      <c r="V1625" s="23"/>
    </row>
    <row r="1626" customFormat="false" ht="13.8" hidden="false" customHeight="false" outlineLevel="0" collapsed="false">
      <c r="A1626" s="13" t="n">
        <v>1625</v>
      </c>
      <c r="B1626" s="12" t="s">
        <v>22</v>
      </c>
      <c r="C1626" s="13" t="s">
        <v>792</v>
      </c>
      <c r="D1626" s="12" t="n">
        <v>9</v>
      </c>
      <c r="E1626" s="14" t="n">
        <v>1749</v>
      </c>
      <c r="F1626" s="14" t="s">
        <v>40</v>
      </c>
      <c r="G1626" s="15" t="s">
        <v>126</v>
      </c>
      <c r="H1626" s="15" t="s">
        <v>793</v>
      </c>
      <c r="I1626" s="16" t="s">
        <v>186</v>
      </c>
      <c r="J1626" s="17" t="n">
        <v>10</v>
      </c>
      <c r="K1626" s="18" t="s">
        <v>28</v>
      </c>
      <c r="L1626" s="17" t="n">
        <v>80</v>
      </c>
      <c r="M1626" s="17"/>
      <c r="N1626" s="19"/>
      <c r="O1626" s="31" t="n">
        <f aca="false">L1626+(0.05*M1626)+(N1626/240)</f>
        <v>80</v>
      </c>
      <c r="P1626" s="21" t="n">
        <v>800</v>
      </c>
      <c r="Q1626" s="21"/>
      <c r="R1626" s="21"/>
      <c r="S1626" s="22" t="n">
        <f aca="false">P1626+(0.05*Q1626)+(R1626/240)</f>
        <v>800</v>
      </c>
      <c r="T1626" s="22" t="n">
        <f aca="false">J1626*O1626</f>
        <v>800</v>
      </c>
      <c r="U1626" s="22" t="n">
        <f aca="false">S1626-T1626</f>
        <v>0</v>
      </c>
      <c r="V1626" s="23"/>
    </row>
    <row r="1627" customFormat="false" ht="13.8" hidden="false" customHeight="false" outlineLevel="0" collapsed="false">
      <c r="A1627" s="13" t="n">
        <v>1626</v>
      </c>
      <c r="B1627" s="12" t="s">
        <v>22</v>
      </c>
      <c r="C1627" s="13" t="s">
        <v>792</v>
      </c>
      <c r="D1627" s="12" t="n">
        <v>9</v>
      </c>
      <c r="E1627" s="14" t="n">
        <v>1749</v>
      </c>
      <c r="F1627" s="14" t="s">
        <v>40</v>
      </c>
      <c r="G1627" s="15" t="s">
        <v>127</v>
      </c>
      <c r="H1627" s="15" t="s">
        <v>793</v>
      </c>
      <c r="I1627" s="16" t="s">
        <v>794</v>
      </c>
      <c r="J1627" s="17" t="n">
        <v>728.25</v>
      </c>
      <c r="K1627" s="18" t="s">
        <v>28</v>
      </c>
      <c r="L1627" s="17" t="n">
        <v>60</v>
      </c>
      <c r="M1627" s="17"/>
      <c r="N1627" s="19"/>
      <c r="O1627" s="31" t="n">
        <f aca="false">L1627+(0.05*M1627)+(N1627/240)</f>
        <v>60</v>
      </c>
      <c r="P1627" s="21" t="n">
        <v>43695</v>
      </c>
      <c r="Q1627" s="21"/>
      <c r="R1627" s="21"/>
      <c r="S1627" s="22" t="n">
        <f aca="false">P1627+(0.05*Q1627)+(R1627/240)</f>
        <v>43695</v>
      </c>
      <c r="T1627" s="22" t="n">
        <f aca="false">J1627*O1627</f>
        <v>43695</v>
      </c>
      <c r="U1627" s="22" t="n">
        <f aca="false">S1627-T1627</f>
        <v>0</v>
      </c>
      <c r="V1627" s="23"/>
    </row>
    <row r="1628" customFormat="false" ht="14.2" hidden="false" customHeight="false" outlineLevel="0" collapsed="false">
      <c r="A1628" s="13" t="n">
        <v>1627</v>
      </c>
      <c r="B1628" s="12" t="s">
        <v>22</v>
      </c>
      <c r="C1628" s="13" t="s">
        <v>792</v>
      </c>
      <c r="D1628" s="12" t="n">
        <v>9</v>
      </c>
      <c r="E1628" s="14" t="n">
        <v>1749</v>
      </c>
      <c r="F1628" s="14" t="s">
        <v>40</v>
      </c>
      <c r="G1628" s="15" t="s">
        <v>691</v>
      </c>
      <c r="H1628" s="15" t="s">
        <v>793</v>
      </c>
      <c r="I1628" s="16" t="s">
        <v>794</v>
      </c>
      <c r="J1628" s="17" t="n">
        <v>694500</v>
      </c>
      <c r="K1628" s="18" t="s">
        <v>28</v>
      </c>
      <c r="L1628" s="17" t="n">
        <v>0.35</v>
      </c>
      <c r="M1628" s="17"/>
      <c r="N1628" s="19"/>
      <c r="O1628" s="31" t="n">
        <f aca="false">L1628+(0.05*M1628)+(N1628/240)</f>
        <v>0.35</v>
      </c>
      <c r="P1628" s="21" t="n">
        <v>24307</v>
      </c>
      <c r="Q1628" s="21" t="n">
        <v>10</v>
      </c>
      <c r="R1628" s="21"/>
      <c r="S1628" s="22" t="n">
        <f aca="false">P1628+(0.05*Q1628)+(R1628/240)</f>
        <v>24307.5</v>
      </c>
      <c r="T1628" s="22" t="n">
        <f aca="false">J1628*O1628</f>
        <v>243075</v>
      </c>
      <c r="U1628" s="22" t="n">
        <f aca="false">S1628-T1628</f>
        <v>-218767.5</v>
      </c>
      <c r="V1628" s="23" t="s">
        <v>863</v>
      </c>
    </row>
    <row r="1629" customFormat="false" ht="13.8" hidden="false" customHeight="false" outlineLevel="0" collapsed="false">
      <c r="A1629" s="13" t="n">
        <v>1628</v>
      </c>
      <c r="B1629" s="12" t="s">
        <v>22</v>
      </c>
      <c r="C1629" s="13" t="s">
        <v>792</v>
      </c>
      <c r="D1629" s="12" t="n">
        <v>9</v>
      </c>
      <c r="E1629" s="14" t="n">
        <v>1749</v>
      </c>
      <c r="F1629" s="14" t="s">
        <v>40</v>
      </c>
      <c r="G1629" s="15" t="s">
        <v>864</v>
      </c>
      <c r="H1629" s="15" t="s">
        <v>793</v>
      </c>
      <c r="I1629" s="16" t="s">
        <v>796</v>
      </c>
      <c r="J1629" s="17" t="n">
        <v>300</v>
      </c>
      <c r="K1629" s="18" t="s">
        <v>28</v>
      </c>
      <c r="L1629" s="17"/>
      <c r="M1629" s="17" t="n">
        <v>8</v>
      </c>
      <c r="N1629" s="19"/>
      <c r="O1629" s="31" t="n">
        <f aca="false">L1629+(0.05*M1629)+(N1629/240)</f>
        <v>0.4</v>
      </c>
      <c r="P1629" s="21" t="n">
        <v>120</v>
      </c>
      <c r="Q1629" s="21"/>
      <c r="R1629" s="21"/>
      <c r="S1629" s="22" t="n">
        <f aca="false">P1629+(0.05*Q1629)+(R1629/240)</f>
        <v>120</v>
      </c>
      <c r="T1629" s="22" t="n">
        <f aca="false">J1629*O1629</f>
        <v>120</v>
      </c>
      <c r="U1629" s="22" t="n">
        <f aca="false">S1629-T1629</f>
        <v>0</v>
      </c>
      <c r="V1629" s="23"/>
    </row>
    <row r="1630" customFormat="false" ht="13.8" hidden="false" customHeight="false" outlineLevel="0" collapsed="false">
      <c r="A1630" s="13" t="n">
        <v>1629</v>
      </c>
      <c r="B1630" s="12" t="s">
        <v>22</v>
      </c>
      <c r="C1630" s="13" t="s">
        <v>792</v>
      </c>
      <c r="D1630" s="12" t="n">
        <v>9</v>
      </c>
      <c r="E1630" s="14" t="n">
        <v>1749</v>
      </c>
      <c r="F1630" s="14" t="s">
        <v>40</v>
      </c>
      <c r="G1630" s="15" t="s">
        <v>865</v>
      </c>
      <c r="H1630" s="15" t="s">
        <v>793</v>
      </c>
      <c r="I1630" s="16" t="s">
        <v>186</v>
      </c>
      <c r="J1630" s="17" t="n">
        <v>1</v>
      </c>
      <c r="K1630" s="18" t="s">
        <v>55</v>
      </c>
      <c r="L1630" s="17" t="n">
        <v>80</v>
      </c>
      <c r="M1630" s="17"/>
      <c r="N1630" s="19"/>
      <c r="O1630" s="31" t="n">
        <f aca="false">L1630+(0.05*M1630)+(N1630/240)</f>
        <v>80</v>
      </c>
      <c r="P1630" s="21" t="n">
        <v>80</v>
      </c>
      <c r="Q1630" s="21"/>
      <c r="R1630" s="21"/>
      <c r="S1630" s="22" t="n">
        <f aca="false">P1630+(0.05*Q1630)+(R1630/240)</f>
        <v>80</v>
      </c>
      <c r="T1630" s="22" t="n">
        <f aca="false">J1630*O1630</f>
        <v>80</v>
      </c>
      <c r="U1630" s="22" t="n">
        <f aca="false">S1630-T1630</f>
        <v>0</v>
      </c>
      <c r="V1630" s="23"/>
    </row>
    <row r="1631" customFormat="false" ht="13.8" hidden="false" customHeight="false" outlineLevel="0" collapsed="false">
      <c r="A1631" s="13" t="n">
        <v>1630</v>
      </c>
      <c r="B1631" s="12" t="s">
        <v>22</v>
      </c>
      <c r="C1631" s="13" t="s">
        <v>792</v>
      </c>
      <c r="D1631" s="12" t="n">
        <v>10</v>
      </c>
      <c r="E1631" s="14" t="n">
        <v>1749</v>
      </c>
      <c r="F1631" s="14" t="s">
        <v>24</v>
      </c>
      <c r="G1631" s="15" t="s">
        <v>866</v>
      </c>
      <c r="H1631" s="15" t="s">
        <v>793</v>
      </c>
      <c r="I1631" s="16" t="s">
        <v>794</v>
      </c>
      <c r="J1631" s="17" t="n">
        <v>650</v>
      </c>
      <c r="K1631" s="18" t="s">
        <v>28</v>
      </c>
      <c r="L1631" s="17"/>
      <c r="M1631" s="17" t="n">
        <v>23</v>
      </c>
      <c r="N1631" s="19"/>
      <c r="O1631" s="31" t="n">
        <f aca="false">L1631+(0.05*M1631)+(N1631/240)</f>
        <v>1.15</v>
      </c>
      <c r="P1631" s="21" t="n">
        <v>747</v>
      </c>
      <c r="Q1631" s="21" t="n">
        <v>10</v>
      </c>
      <c r="R1631" s="21"/>
      <c r="S1631" s="22" t="n">
        <f aca="false">P1631+(0.05*Q1631)+(R1631/240)</f>
        <v>747.5</v>
      </c>
      <c r="T1631" s="22" t="n">
        <f aca="false">J1631*O1631</f>
        <v>747.5</v>
      </c>
      <c r="U1631" s="22" t="n">
        <f aca="false">S1631-T1631</f>
        <v>0</v>
      </c>
      <c r="V1631" s="23"/>
    </row>
    <row r="1632" customFormat="false" ht="13.8" hidden="false" customHeight="false" outlineLevel="0" collapsed="false">
      <c r="A1632" s="13" t="n">
        <v>1631</v>
      </c>
      <c r="B1632" s="12" t="s">
        <v>22</v>
      </c>
      <c r="C1632" s="13" t="s">
        <v>792</v>
      </c>
      <c r="D1632" s="12" t="n">
        <v>10</v>
      </c>
      <c r="E1632" s="14" t="n">
        <v>1749</v>
      </c>
      <c r="F1632" s="14" t="s">
        <v>24</v>
      </c>
      <c r="G1632" s="15" t="s">
        <v>866</v>
      </c>
      <c r="H1632" s="15" t="s">
        <v>793</v>
      </c>
      <c r="I1632" s="16" t="s">
        <v>799</v>
      </c>
      <c r="J1632" s="17" t="n">
        <v>122650</v>
      </c>
      <c r="K1632" s="18" t="s">
        <v>28</v>
      </c>
      <c r="L1632" s="17"/>
      <c r="M1632" s="17" t="n">
        <v>26</v>
      </c>
      <c r="N1632" s="19"/>
      <c r="O1632" s="31" t="n">
        <f aca="false">L1632+(0.05*M1632)+(N1632/240)</f>
        <v>1.3</v>
      </c>
      <c r="P1632" s="21" t="n">
        <v>159445</v>
      </c>
      <c r="Q1632" s="21"/>
      <c r="R1632" s="21"/>
      <c r="S1632" s="22" t="n">
        <f aca="false">P1632+(0.05*Q1632)+(R1632/240)</f>
        <v>159445</v>
      </c>
      <c r="T1632" s="22" t="n">
        <f aca="false">J1632*O1632</f>
        <v>159445</v>
      </c>
      <c r="U1632" s="22" t="n">
        <f aca="false">S1632-T1632</f>
        <v>0</v>
      </c>
      <c r="V1632" s="23"/>
    </row>
    <row r="1633" customFormat="false" ht="13.8" hidden="false" customHeight="false" outlineLevel="0" collapsed="false">
      <c r="A1633" s="13" t="n">
        <v>1632</v>
      </c>
      <c r="B1633" s="12" t="s">
        <v>22</v>
      </c>
      <c r="C1633" s="13" t="s">
        <v>792</v>
      </c>
      <c r="D1633" s="12" t="n">
        <v>10</v>
      </c>
      <c r="E1633" s="14" t="n">
        <v>1749</v>
      </c>
      <c r="F1633" s="14" t="s">
        <v>24</v>
      </c>
      <c r="G1633" s="15" t="s">
        <v>867</v>
      </c>
      <c r="H1633" s="15" t="s">
        <v>793</v>
      </c>
      <c r="I1633" s="16" t="s">
        <v>799</v>
      </c>
      <c r="J1633" s="17" t="n">
        <v>23798</v>
      </c>
      <c r="K1633" s="18" t="s">
        <v>28</v>
      </c>
      <c r="L1633" s="17"/>
      <c r="M1633" s="17" t="n">
        <v>30</v>
      </c>
      <c r="N1633" s="19"/>
      <c r="O1633" s="31" t="n">
        <f aca="false">L1633+(0.05*M1633)+(N1633/240)</f>
        <v>1.5</v>
      </c>
      <c r="P1633" s="21" t="n">
        <v>35697</v>
      </c>
      <c r="Q1633" s="21"/>
      <c r="R1633" s="21"/>
      <c r="S1633" s="22" t="n">
        <f aca="false">P1633+(0.05*Q1633)+(R1633/240)</f>
        <v>35697</v>
      </c>
      <c r="T1633" s="22" t="n">
        <f aca="false">J1633*O1633</f>
        <v>35697</v>
      </c>
      <c r="U1633" s="22" t="n">
        <f aca="false">S1633-T1633</f>
        <v>0</v>
      </c>
      <c r="V1633" s="23"/>
    </row>
    <row r="1634" customFormat="false" ht="13.8" hidden="false" customHeight="false" outlineLevel="0" collapsed="false">
      <c r="A1634" s="13" t="n">
        <v>1633</v>
      </c>
      <c r="B1634" s="12" t="s">
        <v>22</v>
      </c>
      <c r="C1634" s="13" t="s">
        <v>792</v>
      </c>
      <c r="D1634" s="12" t="n">
        <v>10</v>
      </c>
      <c r="E1634" s="14" t="n">
        <v>1749</v>
      </c>
      <c r="F1634" s="14" t="s">
        <v>40</v>
      </c>
      <c r="G1634" s="15" t="s">
        <v>866</v>
      </c>
      <c r="H1634" s="15" t="s">
        <v>793</v>
      </c>
      <c r="I1634" s="16" t="s">
        <v>794</v>
      </c>
      <c r="J1634" s="17" t="n">
        <v>308774</v>
      </c>
      <c r="K1634" s="18" t="s">
        <v>28</v>
      </c>
      <c r="L1634" s="17"/>
      <c r="M1634" s="17" t="n">
        <v>23</v>
      </c>
      <c r="N1634" s="19"/>
      <c r="O1634" s="31" t="n">
        <f aca="false">L1634+(0.05*M1634)+(N1634/240)</f>
        <v>1.15</v>
      </c>
      <c r="P1634" s="21" t="n">
        <v>355090</v>
      </c>
      <c r="Q1634" s="21" t="n">
        <v>2</v>
      </c>
      <c r="R1634" s="21"/>
      <c r="S1634" s="22" t="n">
        <f aca="false">P1634+(0.05*Q1634)+(R1634/240)</f>
        <v>355090.1</v>
      </c>
      <c r="T1634" s="22" t="n">
        <f aca="false">J1634*O1634</f>
        <v>355090.1</v>
      </c>
      <c r="U1634" s="22" t="n">
        <f aca="false">S1634-T1634</f>
        <v>0</v>
      </c>
      <c r="V1634" s="23"/>
    </row>
    <row r="1635" customFormat="false" ht="14.2" hidden="false" customHeight="false" outlineLevel="0" collapsed="false">
      <c r="A1635" s="13" t="n">
        <v>1634</v>
      </c>
      <c r="B1635" s="12" t="s">
        <v>22</v>
      </c>
      <c r="C1635" s="13" t="s">
        <v>792</v>
      </c>
      <c r="D1635" s="12" t="n">
        <v>10</v>
      </c>
      <c r="E1635" s="14" t="n">
        <v>1749</v>
      </c>
      <c r="F1635" s="14" t="s">
        <v>40</v>
      </c>
      <c r="G1635" s="15" t="s">
        <v>866</v>
      </c>
      <c r="H1635" s="15" t="s">
        <v>793</v>
      </c>
      <c r="I1635" s="16" t="s">
        <v>794</v>
      </c>
      <c r="J1635" s="17" t="n">
        <v>150594</v>
      </c>
      <c r="K1635" s="18" t="s">
        <v>28</v>
      </c>
      <c r="L1635" s="17"/>
      <c r="M1635" s="17" t="n">
        <v>10</v>
      </c>
      <c r="N1635" s="19"/>
      <c r="O1635" s="31" t="n">
        <f aca="false">L1635+(0.05*M1635)+(N1635/240)</f>
        <v>0.5</v>
      </c>
      <c r="P1635" s="21" t="n">
        <v>75295</v>
      </c>
      <c r="Q1635" s="21" t="n">
        <v>10</v>
      </c>
      <c r="R1635" s="21"/>
      <c r="S1635" s="22" t="n">
        <f aca="false">P1635+(0.05*Q1635)+(R1635/240)</f>
        <v>75295.5</v>
      </c>
      <c r="T1635" s="22" t="n">
        <f aca="false">J1635*O1635</f>
        <v>75297</v>
      </c>
      <c r="U1635" s="22" t="n">
        <f aca="false">S1635-T1635</f>
        <v>-1.5</v>
      </c>
      <c r="V1635" s="23" t="s">
        <v>114</v>
      </c>
    </row>
    <row r="1636" customFormat="false" ht="13.8" hidden="false" customHeight="false" outlineLevel="0" collapsed="false">
      <c r="A1636" s="13" t="n">
        <v>1635</v>
      </c>
      <c r="B1636" s="12" t="s">
        <v>22</v>
      </c>
      <c r="C1636" s="13" t="s">
        <v>792</v>
      </c>
      <c r="D1636" s="12" t="n">
        <v>10</v>
      </c>
      <c r="E1636" s="14" t="n">
        <v>1749</v>
      </c>
      <c r="F1636" s="14" t="s">
        <v>40</v>
      </c>
      <c r="G1636" s="15" t="s">
        <v>866</v>
      </c>
      <c r="H1636" s="15" t="s">
        <v>793</v>
      </c>
      <c r="I1636" s="16" t="s">
        <v>678</v>
      </c>
      <c r="J1636" s="17" t="n">
        <v>33613</v>
      </c>
      <c r="K1636" s="18" t="s">
        <v>28</v>
      </c>
      <c r="L1636" s="17"/>
      <c r="M1636" s="17" t="n">
        <v>8</v>
      </c>
      <c r="N1636" s="19"/>
      <c r="O1636" s="31" t="n">
        <f aca="false">L1636+(0.05*M1636)+(N1636/240)</f>
        <v>0.4</v>
      </c>
      <c r="P1636" s="21" t="n">
        <v>13445</v>
      </c>
      <c r="Q1636" s="21" t="n">
        <v>4</v>
      </c>
      <c r="R1636" s="21"/>
      <c r="S1636" s="22" t="n">
        <f aca="false">P1636+(0.05*Q1636)+(R1636/240)</f>
        <v>13445.2</v>
      </c>
      <c r="T1636" s="22" t="n">
        <f aca="false">J1636*O1636</f>
        <v>13445.2</v>
      </c>
      <c r="U1636" s="22" t="n">
        <f aca="false">S1636-T1636</f>
        <v>0</v>
      </c>
      <c r="V1636" s="23"/>
    </row>
    <row r="1637" customFormat="false" ht="13.8" hidden="false" customHeight="false" outlineLevel="0" collapsed="false">
      <c r="A1637" s="13" t="n">
        <v>1636</v>
      </c>
      <c r="B1637" s="12" t="s">
        <v>22</v>
      </c>
      <c r="C1637" s="13" t="s">
        <v>792</v>
      </c>
      <c r="D1637" s="12" t="n">
        <v>10</v>
      </c>
      <c r="E1637" s="14" t="n">
        <v>1749</v>
      </c>
      <c r="F1637" s="14" t="s">
        <v>40</v>
      </c>
      <c r="G1637" s="15" t="s">
        <v>866</v>
      </c>
      <c r="H1637" s="15" t="s">
        <v>793</v>
      </c>
      <c r="I1637" s="16" t="s">
        <v>799</v>
      </c>
      <c r="J1637" s="17" t="n">
        <v>92688</v>
      </c>
      <c r="K1637" s="18" t="s">
        <v>28</v>
      </c>
      <c r="L1637" s="17"/>
      <c r="M1637" s="17" t="n">
        <v>28</v>
      </c>
      <c r="N1637" s="19"/>
      <c r="O1637" s="31" t="n">
        <f aca="false">L1637+(0.05*M1637)+(N1637/240)</f>
        <v>1.4</v>
      </c>
      <c r="P1637" s="21" t="n">
        <v>129763</v>
      </c>
      <c r="Q1637" s="21" t="n">
        <v>4</v>
      </c>
      <c r="R1637" s="21"/>
      <c r="S1637" s="22" t="n">
        <f aca="false">P1637+(0.05*Q1637)+(R1637/240)</f>
        <v>129763.2</v>
      </c>
      <c r="T1637" s="22" t="n">
        <f aca="false">J1637*O1637</f>
        <v>129763.2</v>
      </c>
      <c r="U1637" s="22" t="n">
        <f aca="false">S1637-T1637</f>
        <v>0</v>
      </c>
      <c r="V1637" s="23"/>
    </row>
    <row r="1638" customFormat="false" ht="13.8" hidden="false" customHeight="false" outlineLevel="0" collapsed="false">
      <c r="A1638" s="13" t="n">
        <v>1637</v>
      </c>
      <c r="B1638" s="12" t="s">
        <v>22</v>
      </c>
      <c r="C1638" s="13" t="s">
        <v>792</v>
      </c>
      <c r="D1638" s="12" t="n">
        <v>10</v>
      </c>
      <c r="E1638" s="14" t="n">
        <v>1749</v>
      </c>
      <c r="F1638" s="14" t="s">
        <v>40</v>
      </c>
      <c r="G1638" s="15" t="s">
        <v>866</v>
      </c>
      <c r="H1638" s="15" t="s">
        <v>793</v>
      </c>
      <c r="I1638" s="16" t="s">
        <v>679</v>
      </c>
      <c r="J1638" s="17" t="n">
        <v>10432</v>
      </c>
      <c r="K1638" s="18" t="s">
        <v>28</v>
      </c>
      <c r="L1638" s="17"/>
      <c r="M1638" s="17" t="n">
        <v>12</v>
      </c>
      <c r="N1638" s="19"/>
      <c r="O1638" s="31" t="n">
        <f aca="false">L1638+(0.05*M1638)+(N1638/240)</f>
        <v>0.6</v>
      </c>
      <c r="P1638" s="21" t="n">
        <v>6259</v>
      </c>
      <c r="Q1638" s="21" t="n">
        <v>4</v>
      </c>
      <c r="R1638" s="21"/>
      <c r="S1638" s="22" t="n">
        <f aca="false">P1638+(0.05*Q1638)+(R1638/240)</f>
        <v>6259.2</v>
      </c>
      <c r="T1638" s="22" t="n">
        <f aca="false">J1638*O1638</f>
        <v>6259.2</v>
      </c>
      <c r="U1638" s="22" t="n">
        <f aca="false">S1638-T1638</f>
        <v>0</v>
      </c>
      <c r="V1638" s="23"/>
    </row>
    <row r="1639" customFormat="false" ht="13.8" hidden="false" customHeight="false" outlineLevel="0" collapsed="false">
      <c r="A1639" s="13" t="n">
        <v>1638</v>
      </c>
      <c r="B1639" s="12" t="s">
        <v>22</v>
      </c>
      <c r="C1639" s="13" t="s">
        <v>792</v>
      </c>
      <c r="D1639" s="12" t="n">
        <v>10</v>
      </c>
      <c r="E1639" s="14" t="n">
        <v>1749</v>
      </c>
      <c r="F1639" s="14" t="s">
        <v>40</v>
      </c>
      <c r="G1639" s="15" t="s">
        <v>866</v>
      </c>
      <c r="H1639" s="15" t="s">
        <v>793</v>
      </c>
      <c r="I1639" s="16" t="s">
        <v>682</v>
      </c>
      <c r="J1639" s="17" t="n">
        <v>5582</v>
      </c>
      <c r="K1639" s="18" t="s">
        <v>28</v>
      </c>
      <c r="L1639" s="17"/>
      <c r="M1639" s="17" t="n">
        <v>12</v>
      </c>
      <c r="N1639" s="19"/>
      <c r="O1639" s="31" t="n">
        <f aca="false">L1639+(0.05*M1639)+(N1639/240)</f>
        <v>0.6</v>
      </c>
      <c r="P1639" s="21" t="n">
        <v>3349</v>
      </c>
      <c r="Q1639" s="21" t="n">
        <v>4</v>
      </c>
      <c r="R1639" s="21"/>
      <c r="S1639" s="22" t="n">
        <f aca="false">P1639+(0.05*Q1639)+(R1639/240)</f>
        <v>3349.2</v>
      </c>
      <c r="T1639" s="22" t="n">
        <f aca="false">J1639*O1639</f>
        <v>3349.2</v>
      </c>
      <c r="U1639" s="22" t="n">
        <f aca="false">S1639-T1639</f>
        <v>0</v>
      </c>
      <c r="V1639" s="23"/>
    </row>
    <row r="1640" customFormat="false" ht="13.8" hidden="false" customHeight="false" outlineLevel="0" collapsed="false">
      <c r="A1640" s="13" t="n">
        <v>1639</v>
      </c>
      <c r="B1640" s="12" t="s">
        <v>22</v>
      </c>
      <c r="C1640" s="13" t="s">
        <v>792</v>
      </c>
      <c r="D1640" s="12" t="n">
        <v>10</v>
      </c>
      <c r="E1640" s="14" t="n">
        <v>1749</v>
      </c>
      <c r="F1640" s="14" t="s">
        <v>40</v>
      </c>
      <c r="G1640" s="15" t="s">
        <v>868</v>
      </c>
      <c r="H1640" s="15" t="s">
        <v>793</v>
      </c>
      <c r="I1640" s="16" t="s">
        <v>682</v>
      </c>
      <c r="J1640" s="17" t="n">
        <v>106</v>
      </c>
      <c r="K1640" s="18" t="s">
        <v>28</v>
      </c>
      <c r="L1640" s="17"/>
      <c r="M1640" s="17" t="n">
        <v>30</v>
      </c>
      <c r="N1640" s="19"/>
      <c r="O1640" s="31" t="n">
        <f aca="false">L1640+(0.05*M1640)+(N1640/240)</f>
        <v>1.5</v>
      </c>
      <c r="P1640" s="21" t="n">
        <v>159</v>
      </c>
      <c r="Q1640" s="21"/>
      <c r="R1640" s="21"/>
      <c r="S1640" s="22" t="n">
        <f aca="false">P1640+(0.05*Q1640)+(R1640/240)</f>
        <v>159</v>
      </c>
      <c r="T1640" s="22" t="n">
        <f aca="false">J1640*O1640</f>
        <v>159</v>
      </c>
      <c r="U1640" s="22" t="n">
        <f aca="false">S1640-T1640</f>
        <v>0</v>
      </c>
      <c r="V1640" s="23"/>
    </row>
    <row r="1641" customFormat="false" ht="13.8" hidden="false" customHeight="false" outlineLevel="0" collapsed="false">
      <c r="A1641" s="13" t="n">
        <v>1640</v>
      </c>
      <c r="B1641" s="12" t="s">
        <v>22</v>
      </c>
      <c r="C1641" s="13" t="s">
        <v>792</v>
      </c>
      <c r="D1641" s="12" t="n">
        <v>10</v>
      </c>
      <c r="E1641" s="14" t="n">
        <v>1749</v>
      </c>
      <c r="F1641" s="14" t="s">
        <v>40</v>
      </c>
      <c r="G1641" s="15" t="s">
        <v>698</v>
      </c>
      <c r="H1641" s="15" t="s">
        <v>793</v>
      </c>
      <c r="I1641" s="16" t="s">
        <v>794</v>
      </c>
      <c r="J1641" s="17" t="n">
        <v>1245</v>
      </c>
      <c r="K1641" s="18" t="s">
        <v>28</v>
      </c>
      <c r="L1641" s="17"/>
      <c r="M1641" s="17" t="n">
        <v>23</v>
      </c>
      <c r="N1641" s="19"/>
      <c r="O1641" s="31" t="n">
        <f aca="false">L1641+(0.05*M1641)+(N1641/240)</f>
        <v>1.15</v>
      </c>
      <c r="P1641" s="21" t="n">
        <v>1431</v>
      </c>
      <c r="Q1641" s="21" t="n">
        <v>15</v>
      </c>
      <c r="R1641" s="21"/>
      <c r="S1641" s="22" t="n">
        <f aca="false">P1641+(0.05*Q1641)+(R1641/240)</f>
        <v>1431.75</v>
      </c>
      <c r="T1641" s="22" t="n">
        <f aca="false">J1641*O1641</f>
        <v>1431.75</v>
      </c>
      <c r="U1641" s="22" t="n">
        <f aca="false">S1641-T1641</f>
        <v>0</v>
      </c>
      <c r="V1641" s="23"/>
    </row>
    <row r="1642" customFormat="false" ht="13.8" hidden="false" customHeight="false" outlineLevel="0" collapsed="false">
      <c r="A1642" s="13" t="n">
        <v>1641</v>
      </c>
      <c r="B1642" s="12" t="s">
        <v>22</v>
      </c>
      <c r="C1642" s="13" t="s">
        <v>792</v>
      </c>
      <c r="D1642" s="12" t="n">
        <v>10</v>
      </c>
      <c r="E1642" s="14" t="n">
        <v>1749</v>
      </c>
      <c r="F1642" s="14" t="s">
        <v>40</v>
      </c>
      <c r="G1642" s="15" t="s">
        <v>698</v>
      </c>
      <c r="H1642" s="15" t="s">
        <v>793</v>
      </c>
      <c r="I1642" s="16" t="s">
        <v>678</v>
      </c>
      <c r="J1642" s="17" t="n">
        <v>5005</v>
      </c>
      <c r="K1642" s="18" t="s">
        <v>28</v>
      </c>
      <c r="L1642" s="17"/>
      <c r="M1642" s="17" t="n">
        <v>18</v>
      </c>
      <c r="N1642" s="19"/>
      <c r="O1642" s="31" t="n">
        <f aca="false">L1642+(0.05*M1642)+(N1642/240)</f>
        <v>0.9</v>
      </c>
      <c r="P1642" s="21" t="n">
        <v>4504</v>
      </c>
      <c r="Q1642" s="21" t="n">
        <v>10</v>
      </c>
      <c r="R1642" s="21"/>
      <c r="S1642" s="22" t="n">
        <f aca="false">P1642+(0.05*Q1642)+(R1642/240)</f>
        <v>4504.5</v>
      </c>
      <c r="T1642" s="22" t="n">
        <f aca="false">J1642*O1642</f>
        <v>4504.5</v>
      </c>
      <c r="U1642" s="22" t="n">
        <f aca="false">S1642-T1642</f>
        <v>0</v>
      </c>
      <c r="V1642" s="23"/>
    </row>
    <row r="1643" customFormat="false" ht="13.8" hidden="false" customHeight="false" outlineLevel="0" collapsed="false">
      <c r="A1643" s="13" t="n">
        <v>1642</v>
      </c>
      <c r="B1643" s="12" t="s">
        <v>22</v>
      </c>
      <c r="C1643" s="13" t="s">
        <v>792</v>
      </c>
      <c r="D1643" s="12" t="n">
        <v>10</v>
      </c>
      <c r="E1643" s="14" t="n">
        <v>1749</v>
      </c>
      <c r="F1643" s="14" t="s">
        <v>40</v>
      </c>
      <c r="G1643" s="15" t="s">
        <v>698</v>
      </c>
      <c r="H1643" s="15" t="s">
        <v>793</v>
      </c>
      <c r="I1643" s="16" t="s">
        <v>679</v>
      </c>
      <c r="J1643" s="17" t="n">
        <v>40</v>
      </c>
      <c r="K1643" s="18" t="s">
        <v>28</v>
      </c>
      <c r="L1643" s="17"/>
      <c r="M1643" s="17" t="n">
        <v>16</v>
      </c>
      <c r="N1643" s="19"/>
      <c r="O1643" s="31" t="n">
        <f aca="false">L1643+(0.05*M1643)+(N1643/240)</f>
        <v>0.8</v>
      </c>
      <c r="P1643" s="21" t="n">
        <v>32</v>
      </c>
      <c r="Q1643" s="21"/>
      <c r="R1643" s="21"/>
      <c r="S1643" s="22" t="n">
        <f aca="false">P1643+(0.05*Q1643)+(R1643/240)</f>
        <v>32</v>
      </c>
      <c r="T1643" s="22" t="n">
        <f aca="false">J1643*O1643</f>
        <v>32</v>
      </c>
      <c r="U1643" s="22" t="n">
        <f aca="false">S1643-T1643</f>
        <v>0</v>
      </c>
      <c r="V1643" s="23"/>
    </row>
    <row r="1644" customFormat="false" ht="13.8" hidden="false" customHeight="false" outlineLevel="0" collapsed="false">
      <c r="A1644" s="13" t="n">
        <v>1643</v>
      </c>
      <c r="B1644" s="12" t="s">
        <v>22</v>
      </c>
      <c r="C1644" s="13" t="s">
        <v>792</v>
      </c>
      <c r="D1644" s="12" t="n">
        <v>10</v>
      </c>
      <c r="E1644" s="14" t="n">
        <v>1749</v>
      </c>
      <c r="F1644" s="14" t="s">
        <v>40</v>
      </c>
      <c r="G1644" s="15" t="s">
        <v>867</v>
      </c>
      <c r="H1644" s="15" t="s">
        <v>793</v>
      </c>
      <c r="I1644" s="16" t="s">
        <v>799</v>
      </c>
      <c r="J1644" s="17" t="n">
        <v>10521</v>
      </c>
      <c r="K1644" s="18" t="s">
        <v>28</v>
      </c>
      <c r="L1644" s="17"/>
      <c r="M1644" s="17" t="n">
        <v>30</v>
      </c>
      <c r="N1644" s="19"/>
      <c r="O1644" s="31" t="n">
        <f aca="false">L1644+(0.05*M1644)+(N1644/240)</f>
        <v>1.5</v>
      </c>
      <c r="P1644" s="21" t="n">
        <v>15781</v>
      </c>
      <c r="Q1644" s="21" t="n">
        <v>10</v>
      </c>
      <c r="R1644" s="21"/>
      <c r="S1644" s="22" t="n">
        <f aca="false">P1644+(0.05*Q1644)+(R1644/240)</f>
        <v>15781.5</v>
      </c>
      <c r="T1644" s="22" t="n">
        <f aca="false">J1644*O1644</f>
        <v>15781.5</v>
      </c>
      <c r="U1644" s="22" t="n">
        <f aca="false">S1644-T1644</f>
        <v>0</v>
      </c>
      <c r="V1644" s="23"/>
    </row>
    <row r="1645" customFormat="false" ht="13.8" hidden="false" customHeight="false" outlineLevel="0" collapsed="false">
      <c r="A1645" s="13" t="n">
        <v>1644</v>
      </c>
      <c r="B1645" s="12" t="s">
        <v>22</v>
      </c>
      <c r="C1645" s="13" t="s">
        <v>792</v>
      </c>
      <c r="D1645" s="12" t="n">
        <v>10</v>
      </c>
      <c r="E1645" s="14" t="n">
        <v>1749</v>
      </c>
      <c r="F1645" s="14" t="s">
        <v>40</v>
      </c>
      <c r="G1645" s="15" t="s">
        <v>141</v>
      </c>
      <c r="H1645" s="15" t="s">
        <v>793</v>
      </c>
      <c r="I1645" s="16" t="s">
        <v>678</v>
      </c>
      <c r="J1645" s="17" t="n">
        <v>150</v>
      </c>
      <c r="K1645" s="18" t="s">
        <v>248</v>
      </c>
      <c r="L1645" s="17"/>
      <c r="M1645" s="17" t="n">
        <v>40</v>
      </c>
      <c r="N1645" s="19"/>
      <c r="O1645" s="31" t="n">
        <f aca="false">L1645+(0.05*M1645)+(N1645/240)</f>
        <v>2</v>
      </c>
      <c r="P1645" s="21" t="n">
        <v>300</v>
      </c>
      <c r="Q1645" s="21"/>
      <c r="R1645" s="21"/>
      <c r="S1645" s="22" t="n">
        <f aca="false">P1645+(0.05*Q1645)+(R1645/240)</f>
        <v>300</v>
      </c>
      <c r="T1645" s="22" t="n">
        <f aca="false">J1645*O1645</f>
        <v>300</v>
      </c>
      <c r="U1645" s="22" t="n">
        <f aca="false">S1645-T1645</f>
        <v>0</v>
      </c>
      <c r="V1645" s="23"/>
    </row>
    <row r="1646" customFormat="false" ht="13.8" hidden="false" customHeight="false" outlineLevel="0" collapsed="false">
      <c r="A1646" s="13" t="n">
        <v>1645</v>
      </c>
      <c r="B1646" s="12" t="s">
        <v>22</v>
      </c>
      <c r="C1646" s="13" t="s">
        <v>792</v>
      </c>
      <c r="D1646" s="12" t="n">
        <v>10</v>
      </c>
      <c r="E1646" s="14" t="n">
        <v>1749</v>
      </c>
      <c r="F1646" s="14" t="s">
        <v>40</v>
      </c>
      <c r="G1646" s="15" t="s">
        <v>141</v>
      </c>
      <c r="H1646" s="15" t="s">
        <v>793</v>
      </c>
      <c r="I1646" s="16" t="s">
        <v>43</v>
      </c>
      <c r="J1646" s="17" t="n">
        <v>3663.5</v>
      </c>
      <c r="K1646" s="18" t="s">
        <v>35</v>
      </c>
      <c r="L1646" s="17" t="n">
        <v>100</v>
      </c>
      <c r="M1646" s="17"/>
      <c r="N1646" s="19"/>
      <c r="O1646" s="31" t="n">
        <f aca="false">L1646+(0.05*M1646)+(N1646/240)</f>
        <v>100</v>
      </c>
      <c r="P1646" s="21" t="n">
        <v>366350</v>
      </c>
      <c r="Q1646" s="21"/>
      <c r="R1646" s="21"/>
      <c r="S1646" s="22" t="n">
        <f aca="false">P1646+(0.05*Q1646)+(R1646/240)</f>
        <v>366350</v>
      </c>
      <c r="T1646" s="22" t="n">
        <f aca="false">J1646*O1646</f>
        <v>366350</v>
      </c>
      <c r="U1646" s="22" t="n">
        <f aca="false">S1646-T1646</f>
        <v>0</v>
      </c>
      <c r="V1646" s="23"/>
    </row>
    <row r="1647" customFormat="false" ht="13.8" hidden="false" customHeight="false" outlineLevel="0" collapsed="false">
      <c r="A1647" s="13" t="n">
        <v>1646</v>
      </c>
      <c r="B1647" s="12" t="s">
        <v>22</v>
      </c>
      <c r="C1647" s="13" t="s">
        <v>792</v>
      </c>
      <c r="D1647" s="12" t="n">
        <v>10</v>
      </c>
      <c r="E1647" s="14" t="n">
        <v>1749</v>
      </c>
      <c r="F1647" s="14" t="s">
        <v>40</v>
      </c>
      <c r="G1647" s="15" t="s">
        <v>141</v>
      </c>
      <c r="H1647" s="15" t="s">
        <v>793</v>
      </c>
      <c r="I1647" s="16" t="s">
        <v>799</v>
      </c>
      <c r="J1647" s="17" t="n">
        <v>50</v>
      </c>
      <c r="K1647" s="18" t="s">
        <v>35</v>
      </c>
      <c r="L1647" s="17" t="n">
        <v>70</v>
      </c>
      <c r="M1647" s="17"/>
      <c r="N1647" s="19"/>
      <c r="O1647" s="31" t="n">
        <f aca="false">L1647+(0.05*M1647)+(N1647/240)</f>
        <v>70</v>
      </c>
      <c r="P1647" s="21" t="n">
        <v>3500</v>
      </c>
      <c r="Q1647" s="21"/>
      <c r="R1647" s="21"/>
      <c r="S1647" s="22" t="n">
        <f aca="false">P1647+(0.05*Q1647)+(R1647/240)</f>
        <v>3500</v>
      </c>
      <c r="T1647" s="22" t="n">
        <f aca="false">J1647*O1647</f>
        <v>3500</v>
      </c>
      <c r="U1647" s="22" t="n">
        <f aca="false">S1647-T1647</f>
        <v>0</v>
      </c>
      <c r="V1647" s="23"/>
    </row>
    <row r="1648" customFormat="false" ht="13.8" hidden="false" customHeight="false" outlineLevel="0" collapsed="false">
      <c r="A1648" s="13" t="n">
        <v>1647</v>
      </c>
      <c r="B1648" s="12" t="s">
        <v>22</v>
      </c>
      <c r="C1648" s="13" t="s">
        <v>792</v>
      </c>
      <c r="D1648" s="12" t="n">
        <v>10</v>
      </c>
      <c r="E1648" s="14" t="n">
        <v>1749</v>
      </c>
      <c r="F1648" s="14" t="s">
        <v>40</v>
      </c>
      <c r="G1648" s="15" t="s">
        <v>141</v>
      </c>
      <c r="H1648" s="15" t="s">
        <v>793</v>
      </c>
      <c r="I1648" s="16" t="s">
        <v>799</v>
      </c>
      <c r="J1648" s="17" t="n">
        <v>3210</v>
      </c>
      <c r="K1648" s="18" t="s">
        <v>28</v>
      </c>
      <c r="L1648" s="17"/>
      <c r="M1648" s="17" t="n">
        <v>40</v>
      </c>
      <c r="N1648" s="19"/>
      <c r="O1648" s="31" t="n">
        <f aca="false">L1648+(0.05*M1648)+(N1648/240)</f>
        <v>2</v>
      </c>
      <c r="P1648" s="21" t="n">
        <v>6420</v>
      </c>
      <c r="Q1648" s="21"/>
      <c r="R1648" s="21"/>
      <c r="S1648" s="22" t="n">
        <f aca="false">P1648+(0.05*Q1648)+(R1648/240)</f>
        <v>6420</v>
      </c>
      <c r="T1648" s="22" t="n">
        <f aca="false">J1648*O1648</f>
        <v>6420</v>
      </c>
      <c r="U1648" s="22" t="n">
        <f aca="false">S1648-T1648</f>
        <v>0</v>
      </c>
      <c r="V1648" s="23"/>
    </row>
    <row r="1649" customFormat="false" ht="13.8" hidden="false" customHeight="false" outlineLevel="0" collapsed="false">
      <c r="A1649" s="13" t="n">
        <v>1648</v>
      </c>
      <c r="B1649" s="12" t="s">
        <v>22</v>
      </c>
      <c r="C1649" s="13" t="s">
        <v>792</v>
      </c>
      <c r="D1649" s="12" t="n">
        <v>10</v>
      </c>
      <c r="E1649" s="14" t="n">
        <v>1749</v>
      </c>
      <c r="F1649" s="14" t="s">
        <v>40</v>
      </c>
      <c r="G1649" s="15" t="s">
        <v>141</v>
      </c>
      <c r="H1649" s="15" t="s">
        <v>793</v>
      </c>
      <c r="I1649" s="16" t="s">
        <v>679</v>
      </c>
      <c r="J1649" s="17" t="n">
        <v>700</v>
      </c>
      <c r="K1649" s="18" t="s">
        <v>248</v>
      </c>
      <c r="L1649" s="17"/>
      <c r="M1649" s="17" t="n">
        <v>50</v>
      </c>
      <c r="N1649" s="19"/>
      <c r="O1649" s="31" t="n">
        <f aca="false">L1649+(0.05*M1649)+(N1649/240)</f>
        <v>2.5</v>
      </c>
      <c r="P1649" s="21" t="n">
        <v>1750</v>
      </c>
      <c r="Q1649" s="21"/>
      <c r="R1649" s="21"/>
      <c r="S1649" s="22" t="n">
        <f aca="false">P1649+(0.05*Q1649)+(R1649/240)</f>
        <v>1750</v>
      </c>
      <c r="T1649" s="22" t="n">
        <f aca="false">J1649*O1649</f>
        <v>1750</v>
      </c>
      <c r="U1649" s="22" t="n">
        <f aca="false">S1649-T1649</f>
        <v>0</v>
      </c>
      <c r="V1649" s="23"/>
    </row>
    <row r="1650" customFormat="false" ht="13.8" hidden="false" customHeight="false" outlineLevel="0" collapsed="false">
      <c r="A1650" s="13" t="n">
        <v>1649</v>
      </c>
      <c r="B1650" s="12" t="s">
        <v>22</v>
      </c>
      <c r="C1650" s="13" t="s">
        <v>792</v>
      </c>
      <c r="D1650" s="12" t="n">
        <v>10</v>
      </c>
      <c r="E1650" s="14" t="n">
        <v>1749</v>
      </c>
      <c r="F1650" s="14" t="s">
        <v>40</v>
      </c>
      <c r="G1650" s="15" t="s">
        <v>141</v>
      </c>
      <c r="H1650" s="15" t="s">
        <v>793</v>
      </c>
      <c r="I1650" s="16" t="s">
        <v>682</v>
      </c>
      <c r="J1650" s="17" t="n">
        <v>3</v>
      </c>
      <c r="K1650" s="18" t="s">
        <v>869</v>
      </c>
      <c r="L1650" s="17" t="n">
        <v>1500</v>
      </c>
      <c r="M1650" s="17"/>
      <c r="N1650" s="19"/>
      <c r="O1650" s="31" t="n">
        <f aca="false">L1650+(0.05*M1650)+(N1650/240)</f>
        <v>1500</v>
      </c>
      <c r="P1650" s="21" t="n">
        <v>4500</v>
      </c>
      <c r="Q1650" s="21"/>
      <c r="R1650" s="21"/>
      <c r="S1650" s="22" t="n">
        <f aca="false">P1650+(0.05*Q1650)+(R1650/240)</f>
        <v>4500</v>
      </c>
      <c r="T1650" s="22" t="n">
        <f aca="false">J1650*O1650</f>
        <v>4500</v>
      </c>
      <c r="U1650" s="22" t="n">
        <f aca="false">S1650-T1650</f>
        <v>0</v>
      </c>
      <c r="V1650" s="23"/>
    </row>
    <row r="1651" customFormat="false" ht="13.8" hidden="false" customHeight="false" outlineLevel="0" collapsed="false">
      <c r="A1651" s="13" t="n">
        <v>1650</v>
      </c>
      <c r="B1651" s="12" t="s">
        <v>22</v>
      </c>
      <c r="C1651" s="13" t="s">
        <v>792</v>
      </c>
      <c r="D1651" s="12" t="n">
        <v>10</v>
      </c>
      <c r="E1651" s="14" t="n">
        <v>1749</v>
      </c>
      <c r="F1651" s="14" t="s">
        <v>40</v>
      </c>
      <c r="G1651" s="15" t="s">
        <v>142</v>
      </c>
      <c r="H1651" s="15" t="s">
        <v>793</v>
      </c>
      <c r="I1651" s="16" t="s">
        <v>794</v>
      </c>
      <c r="J1651" s="17" t="n">
        <v>132</v>
      </c>
      <c r="K1651" s="18" t="s">
        <v>35</v>
      </c>
      <c r="L1651" s="17" t="n">
        <v>180</v>
      </c>
      <c r="M1651" s="17"/>
      <c r="N1651" s="19"/>
      <c r="O1651" s="31" t="n">
        <f aca="false">L1651+(0.05*M1651)+(N1651/240)</f>
        <v>180</v>
      </c>
      <c r="P1651" s="21" t="n">
        <v>23760</v>
      </c>
      <c r="Q1651" s="21"/>
      <c r="R1651" s="21"/>
      <c r="S1651" s="22" t="n">
        <f aca="false">P1651+(0.05*Q1651)+(R1651/240)</f>
        <v>23760</v>
      </c>
      <c r="T1651" s="22" t="n">
        <f aca="false">J1651*O1651</f>
        <v>23760</v>
      </c>
      <c r="U1651" s="22" t="n">
        <f aca="false">S1651-T1651</f>
        <v>0</v>
      </c>
      <c r="V1651" s="23"/>
    </row>
    <row r="1652" customFormat="false" ht="13.8" hidden="false" customHeight="false" outlineLevel="0" collapsed="false">
      <c r="A1652" s="13" t="n">
        <v>1651</v>
      </c>
      <c r="B1652" s="12" t="s">
        <v>22</v>
      </c>
      <c r="C1652" s="13" t="s">
        <v>792</v>
      </c>
      <c r="D1652" s="12" t="n">
        <v>10</v>
      </c>
      <c r="E1652" s="14" t="n">
        <v>1749</v>
      </c>
      <c r="F1652" s="14" t="s">
        <v>40</v>
      </c>
      <c r="G1652" s="15" t="s">
        <v>142</v>
      </c>
      <c r="H1652" s="15" t="s">
        <v>793</v>
      </c>
      <c r="I1652" s="16" t="s">
        <v>794</v>
      </c>
      <c r="J1652" s="17" t="n">
        <v>974</v>
      </c>
      <c r="K1652" s="18" t="s">
        <v>28</v>
      </c>
      <c r="L1652" s="17" t="n">
        <v>7</v>
      </c>
      <c r="M1652" s="17" t="n">
        <v>4</v>
      </c>
      <c r="N1652" s="19"/>
      <c r="O1652" s="31" t="n">
        <f aca="false">L1652+(0.05*M1652)+(N1652/240)</f>
        <v>7.2</v>
      </c>
      <c r="P1652" s="21" t="n">
        <v>7012</v>
      </c>
      <c r="Q1652" s="21" t="n">
        <v>16</v>
      </c>
      <c r="R1652" s="21"/>
      <c r="S1652" s="22" t="n">
        <f aca="false">P1652+(0.05*Q1652)+(R1652/240)</f>
        <v>7012.8</v>
      </c>
      <c r="T1652" s="22" t="n">
        <f aca="false">J1652*O1652</f>
        <v>7012.8</v>
      </c>
      <c r="U1652" s="22" t="n">
        <f aca="false">S1652-T1652</f>
        <v>0</v>
      </c>
      <c r="V1652" s="23"/>
    </row>
    <row r="1653" customFormat="false" ht="13.8" hidden="false" customHeight="false" outlineLevel="0" collapsed="false">
      <c r="A1653" s="13" t="n">
        <v>1652</v>
      </c>
      <c r="B1653" s="12" t="s">
        <v>22</v>
      </c>
      <c r="C1653" s="13" t="s">
        <v>792</v>
      </c>
      <c r="D1653" s="12" t="n">
        <v>10</v>
      </c>
      <c r="E1653" s="14" t="n">
        <v>1749</v>
      </c>
      <c r="F1653" s="14" t="s">
        <v>40</v>
      </c>
      <c r="G1653" s="15" t="s">
        <v>142</v>
      </c>
      <c r="H1653" s="15" t="s">
        <v>793</v>
      </c>
      <c r="I1653" s="16" t="s">
        <v>678</v>
      </c>
      <c r="J1653" s="17" t="n">
        <v>15</v>
      </c>
      <c r="K1653" s="18" t="s">
        <v>248</v>
      </c>
      <c r="L1653" s="17"/>
      <c r="M1653" s="17" t="n">
        <v>50</v>
      </c>
      <c r="N1653" s="19"/>
      <c r="O1653" s="31" t="n">
        <f aca="false">L1653+(0.05*M1653)+(N1653/240)</f>
        <v>2.5</v>
      </c>
      <c r="P1653" s="21" t="n">
        <v>37</v>
      </c>
      <c r="Q1653" s="21" t="n">
        <v>10</v>
      </c>
      <c r="R1653" s="21"/>
      <c r="S1653" s="22" t="n">
        <f aca="false">P1653+(0.05*Q1653)+(R1653/240)</f>
        <v>37.5</v>
      </c>
      <c r="T1653" s="22" t="n">
        <f aca="false">J1653*O1653</f>
        <v>37.5</v>
      </c>
      <c r="U1653" s="22" t="n">
        <f aca="false">S1653-T1653</f>
        <v>0</v>
      </c>
      <c r="V1653" s="23"/>
    </row>
    <row r="1654" customFormat="false" ht="13.8" hidden="false" customHeight="false" outlineLevel="0" collapsed="false">
      <c r="A1654" s="13" t="n">
        <v>1653</v>
      </c>
      <c r="B1654" s="12" t="s">
        <v>22</v>
      </c>
      <c r="C1654" s="13" t="s">
        <v>792</v>
      </c>
      <c r="D1654" s="12" t="n">
        <v>10</v>
      </c>
      <c r="E1654" s="14" t="n">
        <v>1749</v>
      </c>
      <c r="F1654" s="14" t="s">
        <v>40</v>
      </c>
      <c r="G1654" s="15" t="s">
        <v>142</v>
      </c>
      <c r="H1654" s="15" t="s">
        <v>793</v>
      </c>
      <c r="I1654" s="16" t="s">
        <v>678</v>
      </c>
      <c r="J1654" s="17" t="n">
        <v>55</v>
      </c>
      <c r="K1654" s="18" t="s">
        <v>248</v>
      </c>
      <c r="L1654" s="17" t="n">
        <v>4</v>
      </c>
      <c r="M1654" s="17" t="n">
        <v>5</v>
      </c>
      <c r="N1654" s="19"/>
      <c r="O1654" s="31" t="n">
        <f aca="false">L1654+(0.05*M1654)+(N1654/240)</f>
        <v>4.25</v>
      </c>
      <c r="P1654" s="21" t="n">
        <v>233</v>
      </c>
      <c r="Q1654" s="21" t="n">
        <v>15</v>
      </c>
      <c r="R1654" s="21"/>
      <c r="S1654" s="22" t="n">
        <f aca="false">P1654+(0.05*Q1654)+(R1654/240)</f>
        <v>233.75</v>
      </c>
      <c r="T1654" s="22" t="n">
        <f aca="false">J1654*O1654</f>
        <v>233.75</v>
      </c>
      <c r="U1654" s="22" t="n">
        <f aca="false">S1654-T1654</f>
        <v>0</v>
      </c>
      <c r="V1654" s="23"/>
    </row>
    <row r="1655" customFormat="false" ht="13.8" hidden="false" customHeight="false" outlineLevel="0" collapsed="false">
      <c r="A1655" s="13" t="n">
        <v>1654</v>
      </c>
      <c r="B1655" s="12" t="s">
        <v>22</v>
      </c>
      <c r="C1655" s="13" t="s">
        <v>792</v>
      </c>
      <c r="D1655" s="12" t="n">
        <v>10</v>
      </c>
      <c r="E1655" s="14" t="n">
        <v>1749</v>
      </c>
      <c r="F1655" s="14" t="s">
        <v>40</v>
      </c>
      <c r="G1655" s="15" t="s">
        <v>142</v>
      </c>
      <c r="H1655" s="15" t="s">
        <v>793</v>
      </c>
      <c r="I1655" s="16" t="s">
        <v>43</v>
      </c>
      <c r="J1655" s="17" t="n">
        <v>4705</v>
      </c>
      <c r="K1655" s="18" t="s">
        <v>35</v>
      </c>
      <c r="L1655" s="17" t="n">
        <v>40</v>
      </c>
      <c r="M1655" s="17"/>
      <c r="N1655" s="19"/>
      <c r="O1655" s="31" t="n">
        <f aca="false">L1655+(0.05*M1655)+(N1655/240)</f>
        <v>40</v>
      </c>
      <c r="P1655" s="21" t="n">
        <v>188200</v>
      </c>
      <c r="Q1655" s="21"/>
      <c r="R1655" s="21"/>
      <c r="S1655" s="22" t="n">
        <f aca="false">P1655+(0.05*Q1655)+(R1655/240)</f>
        <v>188200</v>
      </c>
      <c r="T1655" s="22" t="n">
        <f aca="false">J1655*O1655</f>
        <v>188200</v>
      </c>
      <c r="U1655" s="22" t="n">
        <f aca="false">S1655-T1655</f>
        <v>0</v>
      </c>
      <c r="V1655" s="23"/>
    </row>
    <row r="1656" customFormat="false" ht="13.8" hidden="false" customHeight="false" outlineLevel="0" collapsed="false">
      <c r="A1656" s="13" t="n">
        <v>1655</v>
      </c>
      <c r="B1656" s="12" t="s">
        <v>22</v>
      </c>
      <c r="C1656" s="13" t="s">
        <v>792</v>
      </c>
      <c r="D1656" s="12" t="n">
        <v>10</v>
      </c>
      <c r="E1656" s="14" t="n">
        <v>1749</v>
      </c>
      <c r="F1656" s="14" t="s">
        <v>40</v>
      </c>
      <c r="G1656" s="15" t="s">
        <v>142</v>
      </c>
      <c r="H1656" s="15" t="s">
        <v>793</v>
      </c>
      <c r="I1656" s="16" t="s">
        <v>685</v>
      </c>
      <c r="J1656" s="17" t="n">
        <v>175</v>
      </c>
      <c r="K1656" s="18" t="s">
        <v>28</v>
      </c>
      <c r="L1656" s="17" t="n">
        <v>3</v>
      </c>
      <c r="M1656" s="17"/>
      <c r="N1656" s="19"/>
      <c r="O1656" s="31" t="n">
        <f aca="false">L1656+(0.05*M1656)+(N1656/240)</f>
        <v>3</v>
      </c>
      <c r="P1656" s="21" t="n">
        <v>525</v>
      </c>
      <c r="Q1656" s="21"/>
      <c r="R1656" s="21"/>
      <c r="S1656" s="22" t="n">
        <f aca="false">P1656+(0.05*Q1656)+(R1656/240)</f>
        <v>525</v>
      </c>
      <c r="T1656" s="22" t="n">
        <f aca="false">J1656*O1656</f>
        <v>525</v>
      </c>
      <c r="U1656" s="22" t="n">
        <f aca="false">S1656-T1656</f>
        <v>0</v>
      </c>
      <c r="V1656" s="23"/>
    </row>
    <row r="1657" customFormat="false" ht="13.8" hidden="false" customHeight="false" outlineLevel="0" collapsed="false">
      <c r="A1657" s="13" t="n">
        <v>1656</v>
      </c>
      <c r="B1657" s="12" t="s">
        <v>22</v>
      </c>
      <c r="C1657" s="13" t="s">
        <v>792</v>
      </c>
      <c r="D1657" s="12" t="n">
        <v>10</v>
      </c>
      <c r="E1657" s="14" t="n">
        <v>1749</v>
      </c>
      <c r="F1657" s="14" t="s">
        <v>40</v>
      </c>
      <c r="G1657" s="15" t="s">
        <v>142</v>
      </c>
      <c r="H1657" s="15" t="s">
        <v>793</v>
      </c>
      <c r="I1657" s="16" t="s">
        <v>679</v>
      </c>
      <c r="J1657" s="17" t="n">
        <v>38</v>
      </c>
      <c r="K1657" s="18" t="s">
        <v>248</v>
      </c>
      <c r="L1657" s="17"/>
      <c r="M1657" s="17" t="n">
        <v>40</v>
      </c>
      <c r="N1657" s="19"/>
      <c r="O1657" s="31" t="n">
        <f aca="false">L1657+(0.05*M1657)+(N1657/240)</f>
        <v>2</v>
      </c>
      <c r="P1657" s="21" t="n">
        <v>76</v>
      </c>
      <c r="Q1657" s="21"/>
      <c r="R1657" s="21"/>
      <c r="S1657" s="22" t="n">
        <f aca="false">P1657+(0.05*Q1657)+(R1657/240)</f>
        <v>76</v>
      </c>
      <c r="T1657" s="22" t="n">
        <f aca="false">J1657*O1657</f>
        <v>76</v>
      </c>
      <c r="U1657" s="22" t="n">
        <f aca="false">S1657-T1657</f>
        <v>0</v>
      </c>
      <c r="V1657" s="23"/>
    </row>
    <row r="1658" customFormat="false" ht="13.8" hidden="false" customHeight="false" outlineLevel="0" collapsed="false">
      <c r="A1658" s="13" t="n">
        <v>1657</v>
      </c>
      <c r="B1658" s="12" t="s">
        <v>22</v>
      </c>
      <c r="C1658" s="13" t="s">
        <v>792</v>
      </c>
      <c r="D1658" s="12" t="n">
        <v>10</v>
      </c>
      <c r="E1658" s="14" t="n">
        <v>1749</v>
      </c>
      <c r="F1658" s="14" t="s">
        <v>40</v>
      </c>
      <c r="G1658" s="15" t="s">
        <v>142</v>
      </c>
      <c r="H1658" s="15" t="s">
        <v>793</v>
      </c>
      <c r="I1658" s="16" t="s">
        <v>679</v>
      </c>
      <c r="J1658" s="17" t="n">
        <v>60</v>
      </c>
      <c r="K1658" s="18" t="s">
        <v>28</v>
      </c>
      <c r="L1658" s="17" t="n">
        <v>4</v>
      </c>
      <c r="M1658" s="17"/>
      <c r="N1658" s="19"/>
      <c r="O1658" s="31" t="n">
        <f aca="false">L1658+(0.05*M1658)+(N1658/240)</f>
        <v>4</v>
      </c>
      <c r="P1658" s="21" t="n">
        <v>240</v>
      </c>
      <c r="Q1658" s="21"/>
      <c r="R1658" s="21"/>
      <c r="S1658" s="22" t="n">
        <f aca="false">P1658+(0.05*Q1658)+(R1658/240)</f>
        <v>240</v>
      </c>
      <c r="T1658" s="22" t="n">
        <f aca="false">J1658*O1658</f>
        <v>240</v>
      </c>
      <c r="U1658" s="22" t="n">
        <f aca="false">S1658-T1658</f>
        <v>0</v>
      </c>
      <c r="V1658" s="23"/>
    </row>
    <row r="1659" customFormat="false" ht="13.8" hidden="false" customHeight="false" outlineLevel="0" collapsed="false">
      <c r="A1659" s="13" t="n">
        <v>1658</v>
      </c>
      <c r="B1659" s="12" t="s">
        <v>22</v>
      </c>
      <c r="C1659" s="13" t="s">
        <v>792</v>
      </c>
      <c r="D1659" s="12" t="n">
        <v>10</v>
      </c>
      <c r="E1659" s="14" t="n">
        <v>1749</v>
      </c>
      <c r="F1659" s="14" t="s">
        <v>40</v>
      </c>
      <c r="G1659" s="15" t="s">
        <v>142</v>
      </c>
      <c r="H1659" s="15" t="s">
        <v>793</v>
      </c>
      <c r="I1659" s="16" t="s">
        <v>682</v>
      </c>
      <c r="J1659" s="17" t="n">
        <v>386</v>
      </c>
      <c r="K1659" s="18" t="s">
        <v>248</v>
      </c>
      <c r="L1659" s="17" t="n">
        <v>5</v>
      </c>
      <c r="M1659" s="17"/>
      <c r="N1659" s="19"/>
      <c r="O1659" s="31" t="n">
        <f aca="false">L1659+(0.05*M1659)+(N1659/240)</f>
        <v>5</v>
      </c>
      <c r="P1659" s="21" t="n">
        <v>1930</v>
      </c>
      <c r="Q1659" s="21"/>
      <c r="R1659" s="21"/>
      <c r="S1659" s="22" t="n">
        <f aca="false">P1659+(0.05*Q1659)+(R1659/240)</f>
        <v>1930</v>
      </c>
      <c r="T1659" s="22" t="n">
        <f aca="false">J1659*O1659</f>
        <v>1930</v>
      </c>
      <c r="U1659" s="22" t="n">
        <f aca="false">S1659-T1659</f>
        <v>0</v>
      </c>
      <c r="V1659" s="23"/>
    </row>
    <row r="1660" customFormat="false" ht="13.8" hidden="false" customHeight="false" outlineLevel="0" collapsed="false">
      <c r="A1660" s="13" t="n">
        <v>1659</v>
      </c>
      <c r="B1660" s="12" t="s">
        <v>22</v>
      </c>
      <c r="C1660" s="13" t="s">
        <v>792</v>
      </c>
      <c r="D1660" s="12" t="n">
        <v>11</v>
      </c>
      <c r="E1660" s="14" t="n">
        <v>1749</v>
      </c>
      <c r="F1660" s="14" t="s">
        <v>24</v>
      </c>
      <c r="G1660" s="15" t="s">
        <v>866</v>
      </c>
      <c r="H1660" s="15" t="s">
        <v>793</v>
      </c>
      <c r="I1660" s="16" t="s">
        <v>794</v>
      </c>
      <c r="J1660" s="17" t="n">
        <v>650</v>
      </c>
      <c r="K1660" s="18" t="s">
        <v>28</v>
      </c>
      <c r="L1660" s="17"/>
      <c r="M1660" s="17" t="n">
        <v>23</v>
      </c>
      <c r="N1660" s="19"/>
      <c r="O1660" s="31" t="n">
        <f aca="false">L1660+(0.05*M1660)+(N1660/240)</f>
        <v>1.15</v>
      </c>
      <c r="P1660" s="21" t="n">
        <v>747</v>
      </c>
      <c r="Q1660" s="21" t="n">
        <v>10</v>
      </c>
      <c r="R1660" s="21"/>
      <c r="S1660" s="22" t="n">
        <f aca="false">P1660+(0.05*Q1660)+(R1660/240)</f>
        <v>747.5</v>
      </c>
      <c r="T1660" s="22" t="n">
        <f aca="false">J1660*O1660</f>
        <v>747.5</v>
      </c>
      <c r="U1660" s="22" t="n">
        <f aca="false">S1660-T1660</f>
        <v>0</v>
      </c>
      <c r="V1660" s="23"/>
    </row>
    <row r="1661" customFormat="false" ht="13.8" hidden="false" customHeight="false" outlineLevel="0" collapsed="false">
      <c r="A1661" s="13" t="n">
        <v>1660</v>
      </c>
      <c r="B1661" s="12" t="s">
        <v>22</v>
      </c>
      <c r="C1661" s="13" t="s">
        <v>792</v>
      </c>
      <c r="D1661" s="12" t="n">
        <v>11</v>
      </c>
      <c r="E1661" s="14" t="n">
        <v>1749</v>
      </c>
      <c r="F1661" s="14" t="s">
        <v>24</v>
      </c>
      <c r="G1661" s="15" t="s">
        <v>866</v>
      </c>
      <c r="H1661" s="15" t="s">
        <v>793</v>
      </c>
      <c r="I1661" s="16" t="s">
        <v>799</v>
      </c>
      <c r="J1661" s="17" t="n">
        <v>122650</v>
      </c>
      <c r="K1661" s="18" t="s">
        <v>28</v>
      </c>
      <c r="L1661" s="17"/>
      <c r="M1661" s="17" t="n">
        <v>26</v>
      </c>
      <c r="N1661" s="19"/>
      <c r="O1661" s="31" t="n">
        <f aca="false">L1661+(0.05*M1661)+(N1661/240)</f>
        <v>1.3</v>
      </c>
      <c r="P1661" s="21" t="n">
        <v>159445</v>
      </c>
      <c r="Q1661" s="21"/>
      <c r="R1661" s="21"/>
      <c r="S1661" s="22" t="n">
        <f aca="false">P1661+(0.05*Q1661)+(R1661/240)</f>
        <v>159445</v>
      </c>
      <c r="T1661" s="22" t="n">
        <f aca="false">J1661*O1661</f>
        <v>159445</v>
      </c>
      <c r="U1661" s="22" t="n">
        <f aca="false">S1661-T1661</f>
        <v>0</v>
      </c>
      <c r="V1661" s="23"/>
    </row>
    <row r="1662" customFormat="false" ht="13.8" hidden="false" customHeight="false" outlineLevel="0" collapsed="false">
      <c r="A1662" s="13" t="n">
        <v>1661</v>
      </c>
      <c r="B1662" s="12" t="s">
        <v>22</v>
      </c>
      <c r="C1662" s="13" t="s">
        <v>792</v>
      </c>
      <c r="D1662" s="12" t="n">
        <v>11</v>
      </c>
      <c r="E1662" s="14" t="n">
        <v>1749</v>
      </c>
      <c r="F1662" s="14" t="s">
        <v>24</v>
      </c>
      <c r="G1662" s="15" t="s">
        <v>867</v>
      </c>
      <c r="H1662" s="15" t="s">
        <v>793</v>
      </c>
      <c r="I1662" s="16" t="s">
        <v>799</v>
      </c>
      <c r="J1662" s="17" t="n">
        <v>23798</v>
      </c>
      <c r="K1662" s="18" t="s">
        <v>28</v>
      </c>
      <c r="L1662" s="17"/>
      <c r="M1662" s="17" t="n">
        <v>30</v>
      </c>
      <c r="N1662" s="19"/>
      <c r="O1662" s="31" t="n">
        <f aca="false">L1662+(0.05*M1662)+(N1662/240)</f>
        <v>1.5</v>
      </c>
      <c r="P1662" s="21" t="n">
        <v>35697</v>
      </c>
      <c r="Q1662" s="21"/>
      <c r="R1662" s="21"/>
      <c r="S1662" s="22" t="n">
        <f aca="false">P1662+(0.05*Q1662)+(R1662/240)</f>
        <v>35697</v>
      </c>
      <c r="T1662" s="22" t="n">
        <f aca="false">J1662*O1662</f>
        <v>35697</v>
      </c>
      <c r="U1662" s="22" t="n">
        <f aca="false">S1662-T1662</f>
        <v>0</v>
      </c>
      <c r="V1662" s="23"/>
    </row>
    <row r="1663" customFormat="false" ht="13.8" hidden="false" customHeight="false" outlineLevel="0" collapsed="false">
      <c r="A1663" s="13" t="n">
        <v>1662</v>
      </c>
      <c r="B1663" s="12" t="s">
        <v>22</v>
      </c>
      <c r="C1663" s="13" t="s">
        <v>792</v>
      </c>
      <c r="D1663" s="12" t="n">
        <v>11</v>
      </c>
      <c r="E1663" s="14" t="n">
        <v>1749</v>
      </c>
      <c r="F1663" s="14" t="s">
        <v>40</v>
      </c>
      <c r="G1663" s="15" t="s">
        <v>866</v>
      </c>
      <c r="H1663" s="15" t="s">
        <v>793</v>
      </c>
      <c r="I1663" s="16" t="s">
        <v>794</v>
      </c>
      <c r="J1663" s="17" t="n">
        <v>308774</v>
      </c>
      <c r="K1663" s="18" t="s">
        <v>28</v>
      </c>
      <c r="L1663" s="17"/>
      <c r="M1663" s="17" t="n">
        <v>23</v>
      </c>
      <c r="N1663" s="19"/>
      <c r="O1663" s="31" t="n">
        <f aca="false">L1663+(0.05*M1663)+(N1663/240)</f>
        <v>1.15</v>
      </c>
      <c r="P1663" s="21" t="n">
        <v>355090</v>
      </c>
      <c r="Q1663" s="21" t="n">
        <v>2</v>
      </c>
      <c r="R1663" s="21"/>
      <c r="S1663" s="22" t="n">
        <f aca="false">P1663+(0.05*Q1663)+(R1663/240)</f>
        <v>355090.1</v>
      </c>
      <c r="T1663" s="22" t="n">
        <f aca="false">J1663*O1663</f>
        <v>355090.1</v>
      </c>
      <c r="U1663" s="22" t="n">
        <f aca="false">S1663-T1663</f>
        <v>0</v>
      </c>
      <c r="V1663" s="23"/>
    </row>
    <row r="1664" customFormat="false" ht="13.8" hidden="false" customHeight="false" outlineLevel="0" collapsed="false">
      <c r="A1664" s="13" t="n">
        <v>1663</v>
      </c>
      <c r="B1664" s="12" t="s">
        <v>22</v>
      </c>
      <c r="C1664" s="13" t="s">
        <v>792</v>
      </c>
      <c r="D1664" s="12" t="n">
        <v>11</v>
      </c>
      <c r="E1664" s="14" t="n">
        <v>1749</v>
      </c>
      <c r="F1664" s="14" t="s">
        <v>40</v>
      </c>
      <c r="G1664" s="15" t="s">
        <v>866</v>
      </c>
      <c r="H1664" s="15" t="s">
        <v>793</v>
      </c>
      <c r="I1664" s="16" t="s">
        <v>794</v>
      </c>
      <c r="J1664" s="17" t="n">
        <v>150591</v>
      </c>
      <c r="K1664" s="18" t="s">
        <v>28</v>
      </c>
      <c r="L1664" s="17"/>
      <c r="M1664" s="17" t="n">
        <v>10</v>
      </c>
      <c r="N1664" s="19"/>
      <c r="O1664" s="31" t="n">
        <f aca="false">L1664+(0.05*M1664)+(N1664/240)</f>
        <v>0.5</v>
      </c>
      <c r="P1664" s="21" t="n">
        <v>75295</v>
      </c>
      <c r="Q1664" s="21" t="n">
        <v>10</v>
      </c>
      <c r="R1664" s="21"/>
      <c r="S1664" s="22" t="n">
        <f aca="false">P1664+(0.05*Q1664)+(R1664/240)</f>
        <v>75295.5</v>
      </c>
      <c r="T1664" s="22" t="n">
        <f aca="false">J1664*O1664</f>
        <v>75295.5</v>
      </c>
      <c r="U1664" s="22" t="n">
        <f aca="false">S1664-T1664</f>
        <v>0</v>
      </c>
      <c r="V1664" s="23"/>
    </row>
    <row r="1665" customFormat="false" ht="13.8" hidden="false" customHeight="false" outlineLevel="0" collapsed="false">
      <c r="A1665" s="13" t="n">
        <v>1664</v>
      </c>
      <c r="B1665" s="12" t="s">
        <v>22</v>
      </c>
      <c r="C1665" s="13" t="s">
        <v>792</v>
      </c>
      <c r="D1665" s="12" t="n">
        <v>11</v>
      </c>
      <c r="E1665" s="14" t="n">
        <v>1749</v>
      </c>
      <c r="F1665" s="14" t="s">
        <v>40</v>
      </c>
      <c r="G1665" s="15" t="s">
        <v>866</v>
      </c>
      <c r="H1665" s="15" t="s">
        <v>793</v>
      </c>
      <c r="I1665" s="16" t="s">
        <v>678</v>
      </c>
      <c r="J1665" s="17" t="n">
        <v>33613</v>
      </c>
      <c r="K1665" s="18" t="s">
        <v>28</v>
      </c>
      <c r="L1665" s="17"/>
      <c r="M1665" s="17" t="n">
        <v>8</v>
      </c>
      <c r="N1665" s="19"/>
      <c r="O1665" s="31" t="n">
        <f aca="false">L1665+(0.05*M1665)+(N1665/240)</f>
        <v>0.4</v>
      </c>
      <c r="P1665" s="21" t="n">
        <v>13445</v>
      </c>
      <c r="Q1665" s="21" t="n">
        <v>4</v>
      </c>
      <c r="R1665" s="21"/>
      <c r="S1665" s="22" t="n">
        <f aca="false">P1665+(0.05*Q1665)+(R1665/240)</f>
        <v>13445.2</v>
      </c>
      <c r="T1665" s="22" t="n">
        <f aca="false">J1665*O1665</f>
        <v>13445.2</v>
      </c>
      <c r="U1665" s="22" t="n">
        <f aca="false">S1665-T1665</f>
        <v>0</v>
      </c>
      <c r="V1665" s="23"/>
    </row>
    <row r="1666" customFormat="false" ht="13.8" hidden="false" customHeight="false" outlineLevel="0" collapsed="false">
      <c r="A1666" s="13" t="n">
        <v>1665</v>
      </c>
      <c r="B1666" s="12" t="s">
        <v>22</v>
      </c>
      <c r="C1666" s="13" t="s">
        <v>792</v>
      </c>
      <c r="D1666" s="12" t="n">
        <v>11</v>
      </c>
      <c r="E1666" s="14" t="n">
        <v>1749</v>
      </c>
      <c r="F1666" s="14" t="s">
        <v>40</v>
      </c>
      <c r="G1666" s="15" t="s">
        <v>866</v>
      </c>
      <c r="H1666" s="15" t="s">
        <v>793</v>
      </c>
      <c r="I1666" s="16" t="s">
        <v>799</v>
      </c>
      <c r="J1666" s="17" t="n">
        <v>92688</v>
      </c>
      <c r="K1666" s="18" t="s">
        <v>28</v>
      </c>
      <c r="L1666" s="17"/>
      <c r="M1666" s="17" t="n">
        <v>28</v>
      </c>
      <c r="N1666" s="19"/>
      <c r="O1666" s="31" t="n">
        <f aca="false">L1666+(0.05*M1666)+(N1666/240)</f>
        <v>1.4</v>
      </c>
      <c r="P1666" s="21" t="n">
        <v>129763</v>
      </c>
      <c r="Q1666" s="21" t="n">
        <v>4</v>
      </c>
      <c r="R1666" s="21"/>
      <c r="S1666" s="22" t="n">
        <f aca="false">P1666+(0.05*Q1666)+(R1666/240)</f>
        <v>129763.2</v>
      </c>
      <c r="T1666" s="22" t="n">
        <f aca="false">J1666*O1666</f>
        <v>129763.2</v>
      </c>
      <c r="U1666" s="22" t="n">
        <f aca="false">S1666-T1666</f>
        <v>0</v>
      </c>
      <c r="V1666" s="23"/>
    </row>
    <row r="1667" customFormat="false" ht="13.8" hidden="false" customHeight="false" outlineLevel="0" collapsed="false">
      <c r="A1667" s="13" t="n">
        <v>1666</v>
      </c>
      <c r="B1667" s="12" t="s">
        <v>22</v>
      </c>
      <c r="C1667" s="13" t="s">
        <v>792</v>
      </c>
      <c r="D1667" s="12" t="n">
        <v>11</v>
      </c>
      <c r="E1667" s="14" t="n">
        <v>1749</v>
      </c>
      <c r="F1667" s="14" t="s">
        <v>40</v>
      </c>
      <c r="G1667" s="15" t="s">
        <v>866</v>
      </c>
      <c r="H1667" s="15" t="s">
        <v>793</v>
      </c>
      <c r="I1667" s="16" t="s">
        <v>679</v>
      </c>
      <c r="J1667" s="17" t="n">
        <v>10432</v>
      </c>
      <c r="K1667" s="18" t="s">
        <v>28</v>
      </c>
      <c r="L1667" s="17"/>
      <c r="M1667" s="17" t="n">
        <v>12</v>
      </c>
      <c r="N1667" s="19"/>
      <c r="O1667" s="31" t="n">
        <f aca="false">L1667+(0.05*M1667)+(N1667/240)</f>
        <v>0.6</v>
      </c>
      <c r="P1667" s="21" t="n">
        <v>6259</v>
      </c>
      <c r="Q1667" s="21" t="n">
        <v>4</v>
      </c>
      <c r="R1667" s="21"/>
      <c r="S1667" s="22" t="n">
        <f aca="false">P1667+(0.05*Q1667)+(R1667/240)</f>
        <v>6259.2</v>
      </c>
      <c r="T1667" s="22" t="n">
        <f aca="false">J1667*O1667</f>
        <v>6259.2</v>
      </c>
      <c r="U1667" s="22" t="n">
        <f aca="false">S1667-T1667</f>
        <v>0</v>
      </c>
      <c r="V1667" s="23"/>
    </row>
    <row r="1668" customFormat="false" ht="13.8" hidden="false" customHeight="false" outlineLevel="0" collapsed="false">
      <c r="A1668" s="13" t="n">
        <v>1667</v>
      </c>
      <c r="B1668" s="12" t="s">
        <v>22</v>
      </c>
      <c r="C1668" s="13" t="s">
        <v>792</v>
      </c>
      <c r="D1668" s="12" t="n">
        <v>11</v>
      </c>
      <c r="E1668" s="14" t="n">
        <v>1749</v>
      </c>
      <c r="F1668" s="14" t="s">
        <v>40</v>
      </c>
      <c r="G1668" s="15" t="s">
        <v>866</v>
      </c>
      <c r="H1668" s="15" t="s">
        <v>793</v>
      </c>
      <c r="I1668" s="16" t="s">
        <v>682</v>
      </c>
      <c r="J1668" s="17" t="n">
        <v>5582</v>
      </c>
      <c r="K1668" s="18" t="s">
        <v>28</v>
      </c>
      <c r="L1668" s="17"/>
      <c r="M1668" s="17" t="n">
        <v>12</v>
      </c>
      <c r="N1668" s="19"/>
      <c r="O1668" s="31" t="n">
        <f aca="false">L1668+(0.05*M1668)+(N1668/240)</f>
        <v>0.6</v>
      </c>
      <c r="P1668" s="21" t="n">
        <v>3349</v>
      </c>
      <c r="Q1668" s="21" t="n">
        <v>4</v>
      </c>
      <c r="R1668" s="21"/>
      <c r="S1668" s="22" t="n">
        <f aca="false">P1668+(0.05*Q1668)+(R1668/240)</f>
        <v>3349.2</v>
      </c>
      <c r="T1668" s="22" t="n">
        <f aca="false">J1668*O1668</f>
        <v>3349.2</v>
      </c>
      <c r="U1668" s="22" t="n">
        <f aca="false">S1668-T1668</f>
        <v>0</v>
      </c>
      <c r="V1668" s="23"/>
    </row>
    <row r="1669" customFormat="false" ht="13.8" hidden="false" customHeight="false" outlineLevel="0" collapsed="false">
      <c r="A1669" s="13" t="n">
        <v>1668</v>
      </c>
      <c r="B1669" s="12" t="s">
        <v>22</v>
      </c>
      <c r="C1669" s="13" t="s">
        <v>792</v>
      </c>
      <c r="D1669" s="12" t="n">
        <v>11</v>
      </c>
      <c r="E1669" s="14" t="n">
        <v>1749</v>
      </c>
      <c r="F1669" s="14" t="s">
        <v>40</v>
      </c>
      <c r="G1669" s="15" t="s">
        <v>868</v>
      </c>
      <c r="H1669" s="15" t="s">
        <v>793</v>
      </c>
      <c r="I1669" s="16" t="s">
        <v>682</v>
      </c>
      <c r="J1669" s="17" t="n">
        <v>106</v>
      </c>
      <c r="K1669" s="18" t="s">
        <v>28</v>
      </c>
      <c r="L1669" s="17"/>
      <c r="M1669" s="17" t="n">
        <v>30</v>
      </c>
      <c r="N1669" s="19"/>
      <c r="O1669" s="31" t="n">
        <f aca="false">L1669+(0.05*M1669)+(N1669/240)</f>
        <v>1.5</v>
      </c>
      <c r="P1669" s="21" t="n">
        <v>159</v>
      </c>
      <c r="Q1669" s="21"/>
      <c r="R1669" s="21"/>
      <c r="S1669" s="22" t="n">
        <f aca="false">P1669+(0.05*Q1669)+(R1669/240)</f>
        <v>159</v>
      </c>
      <c r="T1669" s="22" t="n">
        <f aca="false">J1669*O1669</f>
        <v>159</v>
      </c>
      <c r="U1669" s="22" t="n">
        <f aca="false">S1669-T1669</f>
        <v>0</v>
      </c>
      <c r="V1669" s="23"/>
    </row>
    <row r="1670" customFormat="false" ht="13.8" hidden="false" customHeight="false" outlineLevel="0" collapsed="false">
      <c r="A1670" s="13" t="n">
        <v>1669</v>
      </c>
      <c r="B1670" s="12" t="s">
        <v>22</v>
      </c>
      <c r="C1670" s="13" t="s">
        <v>792</v>
      </c>
      <c r="D1670" s="12" t="n">
        <v>11</v>
      </c>
      <c r="E1670" s="14" t="n">
        <v>1749</v>
      </c>
      <c r="F1670" s="14" t="s">
        <v>40</v>
      </c>
      <c r="G1670" s="15" t="s">
        <v>698</v>
      </c>
      <c r="H1670" s="15" t="s">
        <v>793</v>
      </c>
      <c r="I1670" s="16" t="s">
        <v>794</v>
      </c>
      <c r="J1670" s="17" t="n">
        <v>1245</v>
      </c>
      <c r="K1670" s="18" t="s">
        <v>28</v>
      </c>
      <c r="L1670" s="17"/>
      <c r="M1670" s="17" t="n">
        <v>23</v>
      </c>
      <c r="N1670" s="19"/>
      <c r="O1670" s="31" t="n">
        <f aca="false">L1670+(0.05*M1670)+(N1670/240)</f>
        <v>1.15</v>
      </c>
      <c r="P1670" s="21" t="n">
        <v>1431</v>
      </c>
      <c r="Q1670" s="21" t="n">
        <v>15</v>
      </c>
      <c r="R1670" s="21"/>
      <c r="S1670" s="22" t="n">
        <f aca="false">P1670+(0.05*Q1670)+(R1670/240)</f>
        <v>1431.75</v>
      </c>
      <c r="T1670" s="22" t="n">
        <f aca="false">J1670*O1670</f>
        <v>1431.75</v>
      </c>
      <c r="U1670" s="22" t="n">
        <f aca="false">S1670-T1670</f>
        <v>0</v>
      </c>
      <c r="V1670" s="23"/>
    </row>
    <row r="1671" customFormat="false" ht="13.8" hidden="false" customHeight="false" outlineLevel="0" collapsed="false">
      <c r="A1671" s="13" t="n">
        <v>1670</v>
      </c>
      <c r="B1671" s="12" t="s">
        <v>22</v>
      </c>
      <c r="C1671" s="13" t="s">
        <v>792</v>
      </c>
      <c r="D1671" s="12" t="n">
        <v>11</v>
      </c>
      <c r="E1671" s="14" t="n">
        <v>1749</v>
      </c>
      <c r="F1671" s="14" t="s">
        <v>40</v>
      </c>
      <c r="G1671" s="15" t="s">
        <v>698</v>
      </c>
      <c r="H1671" s="15" t="s">
        <v>793</v>
      </c>
      <c r="I1671" s="16" t="s">
        <v>678</v>
      </c>
      <c r="J1671" s="17" t="n">
        <v>5005</v>
      </c>
      <c r="K1671" s="18" t="s">
        <v>28</v>
      </c>
      <c r="L1671" s="17"/>
      <c r="M1671" s="17" t="n">
        <v>18</v>
      </c>
      <c r="N1671" s="19"/>
      <c r="O1671" s="31" t="n">
        <f aca="false">L1671+(0.05*M1671)+(N1671/240)</f>
        <v>0.9</v>
      </c>
      <c r="P1671" s="21" t="n">
        <v>4504</v>
      </c>
      <c r="Q1671" s="21" t="n">
        <v>10</v>
      </c>
      <c r="R1671" s="21"/>
      <c r="S1671" s="22" t="n">
        <f aca="false">P1671+(0.05*Q1671)+(R1671/240)</f>
        <v>4504.5</v>
      </c>
      <c r="T1671" s="22" t="n">
        <f aca="false">J1671*O1671</f>
        <v>4504.5</v>
      </c>
      <c r="U1671" s="22" t="n">
        <f aca="false">S1671-T1671</f>
        <v>0</v>
      </c>
      <c r="V1671" s="23"/>
    </row>
    <row r="1672" customFormat="false" ht="13.8" hidden="false" customHeight="false" outlineLevel="0" collapsed="false">
      <c r="A1672" s="13" t="n">
        <v>1671</v>
      </c>
      <c r="B1672" s="12" t="s">
        <v>22</v>
      </c>
      <c r="C1672" s="13" t="s">
        <v>792</v>
      </c>
      <c r="D1672" s="12" t="n">
        <v>11</v>
      </c>
      <c r="E1672" s="14" t="n">
        <v>1749</v>
      </c>
      <c r="F1672" s="14" t="s">
        <v>40</v>
      </c>
      <c r="G1672" s="15" t="s">
        <v>698</v>
      </c>
      <c r="H1672" s="15" t="s">
        <v>793</v>
      </c>
      <c r="I1672" s="16" t="s">
        <v>679</v>
      </c>
      <c r="J1672" s="17" t="n">
        <v>40</v>
      </c>
      <c r="K1672" s="18" t="s">
        <v>28</v>
      </c>
      <c r="L1672" s="17"/>
      <c r="M1672" s="17" t="n">
        <v>16</v>
      </c>
      <c r="N1672" s="19"/>
      <c r="O1672" s="31" t="n">
        <f aca="false">L1672+(0.05*M1672)+(N1672/240)</f>
        <v>0.8</v>
      </c>
      <c r="P1672" s="21" t="n">
        <v>32</v>
      </c>
      <c r="Q1672" s="21"/>
      <c r="R1672" s="21"/>
      <c r="S1672" s="22" t="n">
        <f aca="false">P1672+(0.05*Q1672)+(R1672/240)</f>
        <v>32</v>
      </c>
      <c r="T1672" s="22" t="n">
        <f aca="false">J1672*O1672</f>
        <v>32</v>
      </c>
      <c r="U1672" s="22" t="n">
        <f aca="false">S1672-T1672</f>
        <v>0</v>
      </c>
      <c r="V1672" s="23"/>
    </row>
    <row r="1673" customFormat="false" ht="13.8" hidden="false" customHeight="false" outlineLevel="0" collapsed="false">
      <c r="A1673" s="13" t="n">
        <v>1672</v>
      </c>
      <c r="B1673" s="12" t="s">
        <v>22</v>
      </c>
      <c r="C1673" s="13" t="s">
        <v>792</v>
      </c>
      <c r="D1673" s="12" t="n">
        <v>11</v>
      </c>
      <c r="E1673" s="14" t="n">
        <v>1749</v>
      </c>
      <c r="F1673" s="14" t="s">
        <v>40</v>
      </c>
      <c r="G1673" s="15" t="s">
        <v>867</v>
      </c>
      <c r="H1673" s="15" t="s">
        <v>793</v>
      </c>
      <c r="I1673" s="16" t="s">
        <v>799</v>
      </c>
      <c r="J1673" s="17" t="n">
        <v>10521</v>
      </c>
      <c r="K1673" s="18" t="s">
        <v>28</v>
      </c>
      <c r="L1673" s="17"/>
      <c r="M1673" s="17" t="n">
        <v>30</v>
      </c>
      <c r="N1673" s="19"/>
      <c r="O1673" s="31" t="n">
        <f aca="false">L1673+(0.05*M1673)+(N1673/240)</f>
        <v>1.5</v>
      </c>
      <c r="P1673" s="21" t="n">
        <v>15781</v>
      </c>
      <c r="Q1673" s="21" t="n">
        <v>10</v>
      </c>
      <c r="R1673" s="21"/>
      <c r="S1673" s="22" t="n">
        <f aca="false">P1673+(0.05*Q1673)+(R1673/240)</f>
        <v>15781.5</v>
      </c>
      <c r="T1673" s="22" t="n">
        <f aca="false">J1673*O1673</f>
        <v>15781.5</v>
      </c>
      <c r="U1673" s="22" t="n">
        <f aca="false">S1673-T1673</f>
        <v>0</v>
      </c>
      <c r="V1673" s="23"/>
    </row>
    <row r="1674" customFormat="false" ht="13.8" hidden="false" customHeight="false" outlineLevel="0" collapsed="false">
      <c r="A1674" s="13" t="n">
        <v>1673</v>
      </c>
      <c r="B1674" s="12" t="s">
        <v>22</v>
      </c>
      <c r="C1674" s="13" t="s">
        <v>792</v>
      </c>
      <c r="D1674" s="12" t="n">
        <v>11</v>
      </c>
      <c r="E1674" s="14" t="n">
        <v>1749</v>
      </c>
      <c r="F1674" s="14" t="s">
        <v>40</v>
      </c>
      <c r="G1674" s="15" t="s">
        <v>141</v>
      </c>
      <c r="H1674" s="15" t="s">
        <v>793</v>
      </c>
      <c r="I1674" s="16" t="s">
        <v>678</v>
      </c>
      <c r="J1674" s="17" t="n">
        <v>150</v>
      </c>
      <c r="K1674" s="18" t="s">
        <v>248</v>
      </c>
      <c r="L1674" s="17"/>
      <c r="M1674" s="17" t="n">
        <v>40</v>
      </c>
      <c r="N1674" s="19"/>
      <c r="O1674" s="31" t="n">
        <f aca="false">L1674+(0.05*M1674)+(N1674/240)</f>
        <v>2</v>
      </c>
      <c r="P1674" s="21" t="n">
        <v>300</v>
      </c>
      <c r="Q1674" s="21"/>
      <c r="R1674" s="21"/>
      <c r="S1674" s="22" t="n">
        <f aca="false">P1674+(0.05*Q1674)+(R1674/240)</f>
        <v>300</v>
      </c>
      <c r="T1674" s="22" t="n">
        <f aca="false">J1674*O1674</f>
        <v>300</v>
      </c>
      <c r="U1674" s="22" t="n">
        <f aca="false">S1674-T1674</f>
        <v>0</v>
      </c>
      <c r="V1674" s="23"/>
    </row>
    <row r="1675" customFormat="false" ht="13.8" hidden="false" customHeight="false" outlineLevel="0" collapsed="false">
      <c r="A1675" s="13" t="n">
        <v>1674</v>
      </c>
      <c r="B1675" s="12" t="s">
        <v>22</v>
      </c>
      <c r="C1675" s="13" t="s">
        <v>792</v>
      </c>
      <c r="D1675" s="12" t="n">
        <v>11</v>
      </c>
      <c r="E1675" s="14" t="n">
        <v>1749</v>
      </c>
      <c r="F1675" s="14" t="s">
        <v>40</v>
      </c>
      <c r="G1675" s="15" t="s">
        <v>141</v>
      </c>
      <c r="H1675" s="15" t="s">
        <v>793</v>
      </c>
      <c r="I1675" s="16" t="s">
        <v>43</v>
      </c>
      <c r="J1675" s="17" t="n">
        <v>3663.5</v>
      </c>
      <c r="K1675" s="18" t="s">
        <v>35</v>
      </c>
      <c r="L1675" s="17" t="n">
        <v>100</v>
      </c>
      <c r="M1675" s="17"/>
      <c r="N1675" s="19"/>
      <c r="O1675" s="31" t="n">
        <f aca="false">L1675+(0.05*M1675)+(N1675/240)</f>
        <v>100</v>
      </c>
      <c r="P1675" s="21" t="n">
        <v>366350</v>
      </c>
      <c r="Q1675" s="21"/>
      <c r="R1675" s="21"/>
      <c r="S1675" s="22" t="n">
        <f aca="false">P1675+(0.05*Q1675)+(R1675/240)</f>
        <v>366350</v>
      </c>
      <c r="T1675" s="22" t="n">
        <f aca="false">J1675*O1675</f>
        <v>366350</v>
      </c>
      <c r="U1675" s="22" t="n">
        <f aca="false">S1675-T1675</f>
        <v>0</v>
      </c>
      <c r="V1675" s="23"/>
    </row>
    <row r="1676" customFormat="false" ht="13.8" hidden="false" customHeight="false" outlineLevel="0" collapsed="false">
      <c r="A1676" s="13" t="n">
        <v>1675</v>
      </c>
      <c r="B1676" s="12" t="s">
        <v>22</v>
      </c>
      <c r="C1676" s="13" t="s">
        <v>792</v>
      </c>
      <c r="D1676" s="12" t="n">
        <v>11</v>
      </c>
      <c r="E1676" s="14" t="n">
        <v>1749</v>
      </c>
      <c r="F1676" s="14" t="s">
        <v>40</v>
      </c>
      <c r="G1676" s="15" t="s">
        <v>141</v>
      </c>
      <c r="H1676" s="15" t="s">
        <v>793</v>
      </c>
      <c r="I1676" s="16" t="s">
        <v>799</v>
      </c>
      <c r="J1676" s="17" t="n">
        <v>50</v>
      </c>
      <c r="K1676" s="18" t="s">
        <v>35</v>
      </c>
      <c r="L1676" s="17" t="n">
        <v>70</v>
      </c>
      <c r="M1676" s="17"/>
      <c r="N1676" s="19"/>
      <c r="O1676" s="31" t="n">
        <f aca="false">L1676+(0.05*M1676)+(N1676/240)</f>
        <v>70</v>
      </c>
      <c r="P1676" s="21" t="n">
        <v>3500</v>
      </c>
      <c r="Q1676" s="21"/>
      <c r="R1676" s="21"/>
      <c r="S1676" s="22" t="n">
        <f aca="false">P1676+(0.05*Q1676)+(R1676/240)</f>
        <v>3500</v>
      </c>
      <c r="T1676" s="22" t="n">
        <f aca="false">J1676*O1676</f>
        <v>3500</v>
      </c>
      <c r="U1676" s="22" t="n">
        <f aca="false">S1676-T1676</f>
        <v>0</v>
      </c>
      <c r="V1676" s="23"/>
    </row>
    <row r="1677" customFormat="false" ht="13.8" hidden="false" customHeight="false" outlineLevel="0" collapsed="false">
      <c r="A1677" s="13" t="n">
        <v>1676</v>
      </c>
      <c r="B1677" s="12" t="s">
        <v>22</v>
      </c>
      <c r="C1677" s="13" t="s">
        <v>792</v>
      </c>
      <c r="D1677" s="12" t="n">
        <v>11</v>
      </c>
      <c r="E1677" s="14" t="n">
        <v>1749</v>
      </c>
      <c r="F1677" s="14" t="s">
        <v>40</v>
      </c>
      <c r="G1677" s="15" t="s">
        <v>141</v>
      </c>
      <c r="H1677" s="15" t="s">
        <v>793</v>
      </c>
      <c r="I1677" s="16" t="s">
        <v>799</v>
      </c>
      <c r="J1677" s="17" t="n">
        <v>3210</v>
      </c>
      <c r="K1677" s="18" t="s">
        <v>28</v>
      </c>
      <c r="L1677" s="17"/>
      <c r="M1677" s="17" t="n">
        <v>40</v>
      </c>
      <c r="N1677" s="19"/>
      <c r="O1677" s="31" t="n">
        <f aca="false">L1677+(0.05*M1677)+(N1677/240)</f>
        <v>2</v>
      </c>
      <c r="P1677" s="21" t="n">
        <v>6420</v>
      </c>
      <c r="Q1677" s="21"/>
      <c r="R1677" s="21"/>
      <c r="S1677" s="22" t="n">
        <f aca="false">P1677+(0.05*Q1677)+(R1677/240)</f>
        <v>6420</v>
      </c>
      <c r="T1677" s="22" t="n">
        <f aca="false">J1677*O1677</f>
        <v>6420</v>
      </c>
      <c r="U1677" s="22" t="n">
        <f aca="false">S1677-T1677</f>
        <v>0</v>
      </c>
      <c r="V1677" s="23"/>
    </row>
    <row r="1678" customFormat="false" ht="13.8" hidden="false" customHeight="false" outlineLevel="0" collapsed="false">
      <c r="A1678" s="13" t="n">
        <v>1677</v>
      </c>
      <c r="B1678" s="12" t="s">
        <v>22</v>
      </c>
      <c r="C1678" s="13" t="s">
        <v>792</v>
      </c>
      <c r="D1678" s="12" t="n">
        <v>11</v>
      </c>
      <c r="E1678" s="14" t="n">
        <v>1749</v>
      </c>
      <c r="F1678" s="14" t="s">
        <v>40</v>
      </c>
      <c r="G1678" s="15" t="s">
        <v>141</v>
      </c>
      <c r="H1678" s="15" t="s">
        <v>793</v>
      </c>
      <c r="I1678" s="16" t="s">
        <v>679</v>
      </c>
      <c r="J1678" s="17" t="n">
        <v>700</v>
      </c>
      <c r="K1678" s="18" t="s">
        <v>248</v>
      </c>
      <c r="L1678" s="17"/>
      <c r="M1678" s="17" t="n">
        <v>50</v>
      </c>
      <c r="N1678" s="19"/>
      <c r="O1678" s="31" t="n">
        <f aca="false">L1678+(0.05*M1678)+(N1678/240)</f>
        <v>2.5</v>
      </c>
      <c r="P1678" s="21" t="n">
        <v>1750</v>
      </c>
      <c r="Q1678" s="21"/>
      <c r="R1678" s="21"/>
      <c r="S1678" s="22" t="n">
        <f aca="false">P1678+(0.05*Q1678)+(R1678/240)</f>
        <v>1750</v>
      </c>
      <c r="T1678" s="22" t="n">
        <f aca="false">J1678*O1678</f>
        <v>1750</v>
      </c>
      <c r="U1678" s="22" t="n">
        <f aca="false">S1678-T1678</f>
        <v>0</v>
      </c>
      <c r="V1678" s="23"/>
    </row>
    <row r="1679" customFormat="false" ht="13.8" hidden="false" customHeight="false" outlineLevel="0" collapsed="false">
      <c r="A1679" s="13" t="n">
        <v>1678</v>
      </c>
      <c r="B1679" s="12" t="s">
        <v>22</v>
      </c>
      <c r="C1679" s="13" t="s">
        <v>792</v>
      </c>
      <c r="D1679" s="12" t="n">
        <v>11</v>
      </c>
      <c r="E1679" s="14" t="n">
        <v>1749</v>
      </c>
      <c r="F1679" s="14" t="s">
        <v>40</v>
      </c>
      <c r="G1679" s="15" t="s">
        <v>141</v>
      </c>
      <c r="H1679" s="15" t="s">
        <v>793</v>
      </c>
      <c r="I1679" s="16" t="s">
        <v>682</v>
      </c>
      <c r="J1679" s="17" t="n">
        <v>3</v>
      </c>
      <c r="K1679" s="18" t="s">
        <v>869</v>
      </c>
      <c r="L1679" s="17" t="n">
        <v>1500</v>
      </c>
      <c r="M1679" s="17"/>
      <c r="N1679" s="19"/>
      <c r="O1679" s="31" t="n">
        <f aca="false">L1679+(0.05*M1679)+(N1679/240)</f>
        <v>1500</v>
      </c>
      <c r="P1679" s="21" t="n">
        <v>4500</v>
      </c>
      <c r="Q1679" s="21"/>
      <c r="R1679" s="21"/>
      <c r="S1679" s="22" t="n">
        <f aca="false">P1679+(0.05*Q1679)+(R1679/240)</f>
        <v>4500</v>
      </c>
      <c r="T1679" s="22" t="n">
        <f aca="false">J1679*O1679</f>
        <v>4500</v>
      </c>
      <c r="U1679" s="22" t="n">
        <f aca="false">S1679-T1679</f>
        <v>0</v>
      </c>
      <c r="V1679" s="23"/>
    </row>
    <row r="1680" customFormat="false" ht="13.8" hidden="false" customHeight="false" outlineLevel="0" collapsed="false">
      <c r="A1680" s="13" t="n">
        <v>1679</v>
      </c>
      <c r="B1680" s="12" t="s">
        <v>22</v>
      </c>
      <c r="C1680" s="13" t="s">
        <v>792</v>
      </c>
      <c r="D1680" s="12" t="n">
        <v>11</v>
      </c>
      <c r="E1680" s="14" t="n">
        <v>1749</v>
      </c>
      <c r="F1680" s="14" t="s">
        <v>40</v>
      </c>
      <c r="G1680" s="15" t="s">
        <v>142</v>
      </c>
      <c r="H1680" s="15" t="s">
        <v>793</v>
      </c>
      <c r="I1680" s="16" t="s">
        <v>794</v>
      </c>
      <c r="J1680" s="17" t="n">
        <v>132</v>
      </c>
      <c r="K1680" s="18" t="s">
        <v>35</v>
      </c>
      <c r="L1680" s="17" t="n">
        <v>180</v>
      </c>
      <c r="M1680" s="17"/>
      <c r="N1680" s="19"/>
      <c r="O1680" s="31" t="n">
        <f aca="false">L1680+(0.05*M1680)+(N1680/240)</f>
        <v>180</v>
      </c>
      <c r="P1680" s="21" t="n">
        <v>23760</v>
      </c>
      <c r="Q1680" s="21"/>
      <c r="R1680" s="21"/>
      <c r="S1680" s="22" t="n">
        <f aca="false">P1680+(0.05*Q1680)+(R1680/240)</f>
        <v>23760</v>
      </c>
      <c r="T1680" s="22" t="n">
        <f aca="false">J1680*O1680</f>
        <v>23760</v>
      </c>
      <c r="U1680" s="22" t="n">
        <f aca="false">S1680-T1680</f>
        <v>0</v>
      </c>
      <c r="V1680" s="23"/>
    </row>
    <row r="1681" customFormat="false" ht="13.8" hidden="false" customHeight="false" outlineLevel="0" collapsed="false">
      <c r="A1681" s="13" t="n">
        <v>1680</v>
      </c>
      <c r="B1681" s="12" t="s">
        <v>22</v>
      </c>
      <c r="C1681" s="13" t="s">
        <v>792</v>
      </c>
      <c r="D1681" s="12" t="n">
        <v>11</v>
      </c>
      <c r="E1681" s="14" t="n">
        <v>1749</v>
      </c>
      <c r="F1681" s="14" t="s">
        <v>40</v>
      </c>
      <c r="G1681" s="15" t="s">
        <v>142</v>
      </c>
      <c r="H1681" s="15" t="s">
        <v>793</v>
      </c>
      <c r="I1681" s="16" t="s">
        <v>794</v>
      </c>
      <c r="J1681" s="17" t="n">
        <v>974</v>
      </c>
      <c r="K1681" s="18" t="s">
        <v>28</v>
      </c>
      <c r="L1681" s="17" t="n">
        <v>7</v>
      </c>
      <c r="M1681" s="17" t="n">
        <v>4</v>
      </c>
      <c r="N1681" s="19"/>
      <c r="O1681" s="31" t="n">
        <f aca="false">L1681+(0.05*M1681)+(N1681/240)</f>
        <v>7.2</v>
      </c>
      <c r="P1681" s="21" t="n">
        <v>7012</v>
      </c>
      <c r="Q1681" s="21" t="n">
        <v>16</v>
      </c>
      <c r="R1681" s="21"/>
      <c r="S1681" s="22" t="n">
        <f aca="false">P1681+(0.05*Q1681)+(R1681/240)</f>
        <v>7012.8</v>
      </c>
      <c r="T1681" s="22" t="n">
        <f aca="false">J1681*O1681</f>
        <v>7012.8</v>
      </c>
      <c r="U1681" s="22" t="n">
        <f aca="false">S1681-T1681</f>
        <v>0</v>
      </c>
      <c r="V1681" s="23"/>
    </row>
    <row r="1682" customFormat="false" ht="13.8" hidden="false" customHeight="false" outlineLevel="0" collapsed="false">
      <c r="A1682" s="13" t="n">
        <v>1681</v>
      </c>
      <c r="B1682" s="12" t="s">
        <v>22</v>
      </c>
      <c r="C1682" s="13" t="s">
        <v>792</v>
      </c>
      <c r="D1682" s="12" t="n">
        <v>11</v>
      </c>
      <c r="E1682" s="14" t="n">
        <v>1749</v>
      </c>
      <c r="F1682" s="14" t="s">
        <v>40</v>
      </c>
      <c r="G1682" s="15" t="s">
        <v>142</v>
      </c>
      <c r="H1682" s="15" t="s">
        <v>793</v>
      </c>
      <c r="I1682" s="16" t="s">
        <v>678</v>
      </c>
      <c r="J1682" s="17" t="n">
        <v>15</v>
      </c>
      <c r="K1682" s="18" t="s">
        <v>248</v>
      </c>
      <c r="L1682" s="17"/>
      <c r="M1682" s="17" t="n">
        <v>50</v>
      </c>
      <c r="N1682" s="19"/>
      <c r="O1682" s="31" t="n">
        <f aca="false">L1682+(0.05*M1682)+(N1682/240)</f>
        <v>2.5</v>
      </c>
      <c r="P1682" s="21" t="n">
        <v>37</v>
      </c>
      <c r="Q1682" s="21" t="n">
        <v>10</v>
      </c>
      <c r="R1682" s="21"/>
      <c r="S1682" s="22" t="n">
        <f aca="false">P1682+(0.05*Q1682)+(R1682/240)</f>
        <v>37.5</v>
      </c>
      <c r="T1682" s="22" t="n">
        <f aca="false">J1682*O1682</f>
        <v>37.5</v>
      </c>
      <c r="U1682" s="22" t="n">
        <f aca="false">S1682-T1682</f>
        <v>0</v>
      </c>
      <c r="V1682" s="23"/>
    </row>
    <row r="1683" customFormat="false" ht="13.8" hidden="false" customHeight="false" outlineLevel="0" collapsed="false">
      <c r="A1683" s="13" t="n">
        <v>1682</v>
      </c>
      <c r="B1683" s="12" t="s">
        <v>22</v>
      </c>
      <c r="C1683" s="13" t="s">
        <v>792</v>
      </c>
      <c r="D1683" s="12" t="n">
        <v>11</v>
      </c>
      <c r="E1683" s="14" t="n">
        <v>1749</v>
      </c>
      <c r="F1683" s="14" t="s">
        <v>40</v>
      </c>
      <c r="G1683" s="15" t="s">
        <v>142</v>
      </c>
      <c r="H1683" s="15" t="s">
        <v>793</v>
      </c>
      <c r="I1683" s="16" t="s">
        <v>678</v>
      </c>
      <c r="J1683" s="17" t="n">
        <v>55</v>
      </c>
      <c r="K1683" s="18" t="s">
        <v>248</v>
      </c>
      <c r="L1683" s="17" t="n">
        <v>4</v>
      </c>
      <c r="M1683" s="17" t="n">
        <v>5</v>
      </c>
      <c r="N1683" s="19"/>
      <c r="O1683" s="31" t="n">
        <f aca="false">L1683+(0.05*M1683)+(N1683/240)</f>
        <v>4.25</v>
      </c>
      <c r="P1683" s="21" t="n">
        <v>233</v>
      </c>
      <c r="Q1683" s="21" t="n">
        <v>15</v>
      </c>
      <c r="R1683" s="21"/>
      <c r="S1683" s="22" t="n">
        <f aca="false">P1683+(0.05*Q1683)+(R1683/240)</f>
        <v>233.75</v>
      </c>
      <c r="T1683" s="22" t="n">
        <f aca="false">J1683*O1683</f>
        <v>233.75</v>
      </c>
      <c r="U1683" s="22" t="n">
        <f aca="false">S1683-T1683</f>
        <v>0</v>
      </c>
      <c r="V1683" s="23"/>
    </row>
    <row r="1684" customFormat="false" ht="13.8" hidden="false" customHeight="false" outlineLevel="0" collapsed="false">
      <c r="A1684" s="13" t="n">
        <v>1683</v>
      </c>
      <c r="B1684" s="12" t="s">
        <v>22</v>
      </c>
      <c r="C1684" s="13" t="s">
        <v>792</v>
      </c>
      <c r="D1684" s="12" t="n">
        <v>11</v>
      </c>
      <c r="E1684" s="14" t="n">
        <v>1749</v>
      </c>
      <c r="F1684" s="14" t="s">
        <v>40</v>
      </c>
      <c r="G1684" s="15" t="s">
        <v>142</v>
      </c>
      <c r="H1684" s="15" t="s">
        <v>793</v>
      </c>
      <c r="I1684" s="16" t="s">
        <v>43</v>
      </c>
      <c r="J1684" s="17" t="n">
        <v>4705</v>
      </c>
      <c r="K1684" s="18" t="s">
        <v>35</v>
      </c>
      <c r="L1684" s="17" t="n">
        <v>40</v>
      </c>
      <c r="M1684" s="17"/>
      <c r="N1684" s="19"/>
      <c r="O1684" s="31" t="n">
        <f aca="false">L1684+(0.05*M1684)+(N1684/240)</f>
        <v>40</v>
      </c>
      <c r="P1684" s="21" t="n">
        <v>188200</v>
      </c>
      <c r="Q1684" s="21"/>
      <c r="R1684" s="21"/>
      <c r="S1684" s="22" t="n">
        <f aca="false">P1684+(0.05*Q1684)+(R1684/240)</f>
        <v>188200</v>
      </c>
      <c r="T1684" s="22" t="n">
        <f aca="false">J1684*O1684</f>
        <v>188200</v>
      </c>
      <c r="U1684" s="22" t="n">
        <f aca="false">S1684-T1684</f>
        <v>0</v>
      </c>
      <c r="V1684" s="23"/>
    </row>
    <row r="1685" customFormat="false" ht="13.8" hidden="false" customHeight="false" outlineLevel="0" collapsed="false">
      <c r="A1685" s="13" t="n">
        <v>1684</v>
      </c>
      <c r="B1685" s="12" t="s">
        <v>22</v>
      </c>
      <c r="C1685" s="13" t="s">
        <v>792</v>
      </c>
      <c r="D1685" s="12" t="n">
        <v>11</v>
      </c>
      <c r="E1685" s="14" t="n">
        <v>1749</v>
      </c>
      <c r="F1685" s="14" t="s">
        <v>40</v>
      </c>
      <c r="G1685" s="15" t="s">
        <v>142</v>
      </c>
      <c r="H1685" s="15" t="s">
        <v>793</v>
      </c>
      <c r="I1685" s="16" t="s">
        <v>685</v>
      </c>
      <c r="J1685" s="17" t="n">
        <v>175</v>
      </c>
      <c r="K1685" s="18" t="s">
        <v>28</v>
      </c>
      <c r="L1685" s="17" t="n">
        <v>3</v>
      </c>
      <c r="M1685" s="17"/>
      <c r="N1685" s="19"/>
      <c r="O1685" s="31" t="n">
        <f aca="false">L1685+(0.05*M1685)+(N1685/240)</f>
        <v>3</v>
      </c>
      <c r="P1685" s="21" t="n">
        <v>525</v>
      </c>
      <c r="Q1685" s="21"/>
      <c r="R1685" s="21"/>
      <c r="S1685" s="22" t="n">
        <f aca="false">P1685+(0.05*Q1685)+(R1685/240)</f>
        <v>525</v>
      </c>
      <c r="T1685" s="22" t="n">
        <f aca="false">J1685*O1685</f>
        <v>525</v>
      </c>
      <c r="U1685" s="22" t="n">
        <f aca="false">S1685-T1685</f>
        <v>0</v>
      </c>
      <c r="V1685" s="23"/>
    </row>
    <row r="1686" customFormat="false" ht="13.8" hidden="false" customHeight="false" outlineLevel="0" collapsed="false">
      <c r="A1686" s="13" t="n">
        <v>1685</v>
      </c>
      <c r="B1686" s="12" t="s">
        <v>22</v>
      </c>
      <c r="C1686" s="13" t="s">
        <v>792</v>
      </c>
      <c r="D1686" s="12" t="n">
        <v>11</v>
      </c>
      <c r="E1686" s="14" t="n">
        <v>1749</v>
      </c>
      <c r="F1686" s="14" t="s">
        <v>40</v>
      </c>
      <c r="G1686" s="15" t="s">
        <v>142</v>
      </c>
      <c r="H1686" s="15" t="s">
        <v>793</v>
      </c>
      <c r="I1686" s="16" t="s">
        <v>679</v>
      </c>
      <c r="J1686" s="17" t="n">
        <v>38</v>
      </c>
      <c r="K1686" s="18" t="s">
        <v>248</v>
      </c>
      <c r="L1686" s="17"/>
      <c r="M1686" s="17" t="n">
        <v>40</v>
      </c>
      <c r="N1686" s="19"/>
      <c r="O1686" s="31" t="n">
        <f aca="false">L1686+(0.05*M1686)+(N1686/240)</f>
        <v>2</v>
      </c>
      <c r="P1686" s="21" t="n">
        <v>76</v>
      </c>
      <c r="Q1686" s="21"/>
      <c r="R1686" s="21"/>
      <c r="S1686" s="22" t="n">
        <f aca="false">P1686+(0.05*Q1686)+(R1686/240)</f>
        <v>76</v>
      </c>
      <c r="T1686" s="22" t="n">
        <f aca="false">J1686*O1686</f>
        <v>76</v>
      </c>
      <c r="U1686" s="22" t="n">
        <f aca="false">S1686-T1686</f>
        <v>0</v>
      </c>
      <c r="V1686" s="23"/>
    </row>
    <row r="1687" customFormat="false" ht="13.8" hidden="false" customHeight="false" outlineLevel="0" collapsed="false">
      <c r="A1687" s="13" t="n">
        <v>1686</v>
      </c>
      <c r="B1687" s="12" t="s">
        <v>22</v>
      </c>
      <c r="C1687" s="13" t="s">
        <v>792</v>
      </c>
      <c r="D1687" s="12" t="n">
        <v>11</v>
      </c>
      <c r="E1687" s="14" t="n">
        <v>1749</v>
      </c>
      <c r="F1687" s="14" t="s">
        <v>40</v>
      </c>
      <c r="G1687" s="15" t="s">
        <v>142</v>
      </c>
      <c r="H1687" s="15" t="s">
        <v>793</v>
      </c>
      <c r="I1687" s="16" t="s">
        <v>679</v>
      </c>
      <c r="J1687" s="17" t="n">
        <v>60</v>
      </c>
      <c r="K1687" s="18" t="s">
        <v>28</v>
      </c>
      <c r="L1687" s="17" t="n">
        <v>4</v>
      </c>
      <c r="M1687" s="17"/>
      <c r="N1687" s="19"/>
      <c r="O1687" s="31" t="n">
        <f aca="false">L1687+(0.05*M1687)+(N1687/240)</f>
        <v>4</v>
      </c>
      <c r="P1687" s="21" t="n">
        <v>240</v>
      </c>
      <c r="Q1687" s="21"/>
      <c r="R1687" s="21"/>
      <c r="S1687" s="22" t="n">
        <f aca="false">P1687+(0.05*Q1687)+(R1687/240)</f>
        <v>240</v>
      </c>
      <c r="T1687" s="22" t="n">
        <f aca="false">J1687*O1687</f>
        <v>240</v>
      </c>
      <c r="U1687" s="22" t="n">
        <f aca="false">S1687-T1687</f>
        <v>0</v>
      </c>
      <c r="V1687" s="23"/>
    </row>
    <row r="1688" customFormat="false" ht="13.8" hidden="false" customHeight="false" outlineLevel="0" collapsed="false">
      <c r="A1688" s="13" t="n">
        <v>1687</v>
      </c>
      <c r="B1688" s="12" t="s">
        <v>22</v>
      </c>
      <c r="C1688" s="13" t="s">
        <v>792</v>
      </c>
      <c r="D1688" s="12" t="n">
        <v>11</v>
      </c>
      <c r="E1688" s="14" t="n">
        <v>1749</v>
      </c>
      <c r="F1688" s="14" t="s">
        <v>40</v>
      </c>
      <c r="G1688" s="15" t="s">
        <v>142</v>
      </c>
      <c r="H1688" s="15" t="s">
        <v>793</v>
      </c>
      <c r="I1688" s="16" t="s">
        <v>682</v>
      </c>
      <c r="J1688" s="17" t="n">
        <v>386</v>
      </c>
      <c r="K1688" s="18" t="s">
        <v>248</v>
      </c>
      <c r="L1688" s="17" t="n">
        <v>5</v>
      </c>
      <c r="M1688" s="17"/>
      <c r="N1688" s="19"/>
      <c r="O1688" s="31" t="n">
        <f aca="false">L1688+(0.05*M1688)+(N1688/240)</f>
        <v>5</v>
      </c>
      <c r="P1688" s="21" t="n">
        <v>1930</v>
      </c>
      <c r="Q1688" s="21"/>
      <c r="R1688" s="21"/>
      <c r="S1688" s="22" t="n">
        <f aca="false">P1688+(0.05*Q1688)+(R1688/240)</f>
        <v>1930</v>
      </c>
      <c r="T1688" s="22" t="n">
        <f aca="false">J1688*O1688</f>
        <v>1930</v>
      </c>
      <c r="U1688" s="22" t="n">
        <f aca="false">S1688-T1688</f>
        <v>0</v>
      </c>
      <c r="V1688" s="25"/>
    </row>
    <row r="1689" customFormat="false" ht="13.8" hidden="false" customHeight="false" outlineLevel="0" collapsed="false">
      <c r="A1689" s="13" t="n">
        <v>1688</v>
      </c>
      <c r="B1689" s="12" t="s">
        <v>22</v>
      </c>
      <c r="C1689" s="13" t="s">
        <v>792</v>
      </c>
      <c r="D1689" s="12" t="n">
        <v>12</v>
      </c>
      <c r="E1689" s="14" t="n">
        <v>1749</v>
      </c>
      <c r="F1689" s="14" t="s">
        <v>24</v>
      </c>
      <c r="G1689" s="15" t="s">
        <v>870</v>
      </c>
      <c r="H1689" s="15" t="s">
        <v>793</v>
      </c>
      <c r="I1689" s="16" t="s">
        <v>796</v>
      </c>
      <c r="J1689" s="17" t="n">
        <v>18</v>
      </c>
      <c r="K1689" s="18" t="s">
        <v>35</v>
      </c>
      <c r="L1689" s="17"/>
      <c r="M1689" s="17" t="n">
        <v>12</v>
      </c>
      <c r="N1689" s="19"/>
      <c r="O1689" s="31" t="n">
        <f aca="false">L1689+(0.05*M1689)+(N1689/240)</f>
        <v>0.6</v>
      </c>
      <c r="P1689" s="21" t="n">
        <v>10</v>
      </c>
      <c r="Q1689" s="21" t="n">
        <v>16</v>
      </c>
      <c r="R1689" s="21"/>
      <c r="S1689" s="22" t="n">
        <f aca="false">P1689+(0.05*Q1689)+(R1689/240)</f>
        <v>10.8</v>
      </c>
      <c r="T1689" s="22" t="n">
        <f aca="false">J1689*O1689</f>
        <v>10.8</v>
      </c>
      <c r="U1689" s="22" t="n">
        <f aca="false">S1689-T1689</f>
        <v>0</v>
      </c>
      <c r="V1689" s="25"/>
    </row>
    <row r="1690" customFormat="false" ht="13.8" hidden="false" customHeight="false" outlineLevel="0" collapsed="false">
      <c r="A1690" s="13" t="n">
        <v>1689</v>
      </c>
      <c r="B1690" s="12" t="s">
        <v>22</v>
      </c>
      <c r="C1690" s="13" t="s">
        <v>792</v>
      </c>
      <c r="D1690" s="12" t="n">
        <v>12</v>
      </c>
      <c r="E1690" s="14" t="n">
        <v>1749</v>
      </c>
      <c r="F1690" s="14" t="s">
        <v>24</v>
      </c>
      <c r="G1690" s="15" t="s">
        <v>871</v>
      </c>
      <c r="H1690" s="15" t="s">
        <v>793</v>
      </c>
      <c r="I1690" s="16" t="s">
        <v>794</v>
      </c>
      <c r="J1690" s="17" t="n">
        <v>42</v>
      </c>
      <c r="K1690" s="18" t="s">
        <v>35</v>
      </c>
      <c r="L1690" s="17" t="n">
        <v>5</v>
      </c>
      <c r="M1690" s="17"/>
      <c r="N1690" s="19"/>
      <c r="O1690" s="31" t="n">
        <f aca="false">L1690+(0.05*M1690)+(N1690/240)</f>
        <v>5</v>
      </c>
      <c r="P1690" s="21" t="n">
        <v>210</v>
      </c>
      <c r="Q1690" s="21"/>
      <c r="R1690" s="21"/>
      <c r="S1690" s="22" t="n">
        <f aca="false">P1690+(0.05*Q1690)+(R1690/240)</f>
        <v>210</v>
      </c>
      <c r="T1690" s="22" t="n">
        <f aca="false">J1690*O1690</f>
        <v>210</v>
      </c>
      <c r="U1690" s="22" t="n">
        <f aca="false">S1690-T1690</f>
        <v>0</v>
      </c>
      <c r="V1690" s="23"/>
    </row>
    <row r="1691" customFormat="false" ht="13.8" hidden="false" customHeight="false" outlineLevel="0" collapsed="false">
      <c r="A1691" s="13" t="n">
        <v>1690</v>
      </c>
      <c r="B1691" s="12" t="s">
        <v>22</v>
      </c>
      <c r="C1691" s="13" t="s">
        <v>792</v>
      </c>
      <c r="D1691" s="12" t="n">
        <v>12</v>
      </c>
      <c r="E1691" s="14" t="n">
        <v>1749</v>
      </c>
      <c r="F1691" s="14" t="s">
        <v>24</v>
      </c>
      <c r="G1691" s="15" t="s">
        <v>871</v>
      </c>
      <c r="H1691" s="15" t="s">
        <v>793</v>
      </c>
      <c r="I1691" s="16" t="s">
        <v>796</v>
      </c>
      <c r="J1691" s="17" t="n">
        <v>4</v>
      </c>
      <c r="K1691" s="18" t="s">
        <v>55</v>
      </c>
      <c r="L1691" s="17" t="n">
        <v>15</v>
      </c>
      <c r="M1691" s="17"/>
      <c r="N1691" s="19"/>
      <c r="O1691" s="31" t="n">
        <f aca="false">L1691+(0.05*M1691)+(N1691/240)</f>
        <v>15</v>
      </c>
      <c r="P1691" s="21" t="n">
        <v>60</v>
      </c>
      <c r="Q1691" s="21"/>
      <c r="R1691" s="21"/>
      <c r="S1691" s="22" t="n">
        <f aca="false">P1691+(0.05*Q1691)+(R1691/240)</f>
        <v>60</v>
      </c>
      <c r="T1691" s="22" t="n">
        <f aca="false">J1691*O1691</f>
        <v>60</v>
      </c>
      <c r="U1691" s="22" t="n">
        <f aca="false">S1691-T1691</f>
        <v>0</v>
      </c>
      <c r="V1691" s="23"/>
    </row>
    <row r="1692" customFormat="false" ht="13.8" hidden="false" customHeight="false" outlineLevel="0" collapsed="false">
      <c r="A1692" s="13" t="n">
        <v>1691</v>
      </c>
      <c r="B1692" s="12" t="s">
        <v>22</v>
      </c>
      <c r="C1692" s="13" t="s">
        <v>792</v>
      </c>
      <c r="D1692" s="12" t="n">
        <v>12</v>
      </c>
      <c r="E1692" s="14" t="n">
        <v>1749</v>
      </c>
      <c r="F1692" s="14" t="s">
        <v>24</v>
      </c>
      <c r="G1692" s="15" t="s">
        <v>145</v>
      </c>
      <c r="H1692" s="15" t="s">
        <v>793</v>
      </c>
      <c r="I1692" s="16" t="s">
        <v>799</v>
      </c>
      <c r="J1692" s="17" t="n">
        <v>46650</v>
      </c>
      <c r="K1692" s="18" t="s">
        <v>28</v>
      </c>
      <c r="L1692" s="17" t="n">
        <v>0.22</v>
      </c>
      <c r="M1692" s="17"/>
      <c r="N1692" s="19"/>
      <c r="O1692" s="31" t="n">
        <f aca="false">L1692+(0.05*M1692)+(N1692/240)</f>
        <v>0.22</v>
      </c>
      <c r="P1692" s="21" t="n">
        <v>10263</v>
      </c>
      <c r="Q1692" s="21"/>
      <c r="R1692" s="21"/>
      <c r="S1692" s="22" t="n">
        <f aca="false">P1692+(0.05*Q1692)+(R1692/240)</f>
        <v>10263</v>
      </c>
      <c r="T1692" s="22" t="n">
        <f aca="false">J1692*O1692</f>
        <v>10263</v>
      </c>
      <c r="U1692" s="22" t="n">
        <f aca="false">S1692-T1692</f>
        <v>0</v>
      </c>
      <c r="V1692" s="23"/>
    </row>
    <row r="1693" customFormat="false" ht="13.8" hidden="false" customHeight="false" outlineLevel="0" collapsed="false">
      <c r="A1693" s="13" t="n">
        <v>1692</v>
      </c>
      <c r="B1693" s="12" t="s">
        <v>22</v>
      </c>
      <c r="C1693" s="13" t="s">
        <v>792</v>
      </c>
      <c r="D1693" s="12" t="n">
        <v>12</v>
      </c>
      <c r="E1693" s="14" t="n">
        <v>1749</v>
      </c>
      <c r="F1693" s="14" t="s">
        <v>24</v>
      </c>
      <c r="G1693" s="15" t="s">
        <v>145</v>
      </c>
      <c r="H1693" s="15" t="s">
        <v>793</v>
      </c>
      <c r="I1693" s="16" t="s">
        <v>685</v>
      </c>
      <c r="J1693" s="17" t="n">
        <v>105</v>
      </c>
      <c r="K1693" s="18" t="s">
        <v>28</v>
      </c>
      <c r="L1693" s="17"/>
      <c r="M1693" s="17" t="n">
        <v>5</v>
      </c>
      <c r="N1693" s="19"/>
      <c r="O1693" s="31" t="n">
        <f aca="false">L1693+(0.05*M1693)+(N1693/240)</f>
        <v>0.25</v>
      </c>
      <c r="P1693" s="21" t="n">
        <v>26</v>
      </c>
      <c r="Q1693" s="21" t="n">
        <v>5</v>
      </c>
      <c r="R1693" s="21"/>
      <c r="S1693" s="22" t="n">
        <f aca="false">P1693+(0.05*Q1693)+(R1693/240)</f>
        <v>26.25</v>
      </c>
      <c r="T1693" s="22" t="n">
        <f aca="false">J1693*O1693</f>
        <v>26.25</v>
      </c>
      <c r="U1693" s="22" t="n">
        <f aca="false">S1693-T1693</f>
        <v>0</v>
      </c>
      <c r="V1693" s="23"/>
    </row>
    <row r="1694" customFormat="false" ht="13.8" hidden="false" customHeight="false" outlineLevel="0" collapsed="false">
      <c r="A1694" s="13" t="n">
        <v>1693</v>
      </c>
      <c r="B1694" s="12" t="s">
        <v>22</v>
      </c>
      <c r="C1694" s="13" t="s">
        <v>792</v>
      </c>
      <c r="D1694" s="12" t="n">
        <v>12</v>
      </c>
      <c r="E1694" s="14" t="n">
        <v>1749</v>
      </c>
      <c r="F1694" s="14" t="s">
        <v>24</v>
      </c>
      <c r="G1694" s="15" t="s">
        <v>872</v>
      </c>
      <c r="H1694" s="15" t="s">
        <v>793</v>
      </c>
      <c r="I1694" s="16" t="s">
        <v>799</v>
      </c>
      <c r="J1694" s="17" t="n">
        <v>11</v>
      </c>
      <c r="K1694" s="18" t="s">
        <v>693</v>
      </c>
      <c r="L1694" s="17" t="n">
        <v>600</v>
      </c>
      <c r="M1694" s="17"/>
      <c r="N1694" s="19"/>
      <c r="O1694" s="31" t="n">
        <f aca="false">L1694+(0.05*M1694)+(N1694/240)</f>
        <v>600</v>
      </c>
      <c r="P1694" s="21" t="n">
        <v>6600</v>
      </c>
      <c r="Q1694" s="21"/>
      <c r="R1694" s="21"/>
      <c r="S1694" s="22" t="n">
        <f aca="false">P1694+(0.05*Q1694)+(R1694/240)</f>
        <v>6600</v>
      </c>
      <c r="T1694" s="22" t="n">
        <f aca="false">J1694*O1694</f>
        <v>6600</v>
      </c>
      <c r="U1694" s="22" t="n">
        <f aca="false">S1694-T1694</f>
        <v>0</v>
      </c>
      <c r="V1694" s="25"/>
    </row>
    <row r="1695" customFormat="false" ht="13.8" hidden="false" customHeight="false" outlineLevel="0" collapsed="false">
      <c r="A1695" s="13" t="n">
        <v>1694</v>
      </c>
      <c r="B1695" s="12" t="s">
        <v>22</v>
      </c>
      <c r="C1695" s="13" t="s">
        <v>792</v>
      </c>
      <c r="D1695" s="12" t="n">
        <v>12</v>
      </c>
      <c r="E1695" s="14" t="n">
        <v>1749</v>
      </c>
      <c r="F1695" s="14" t="s">
        <v>24</v>
      </c>
      <c r="G1695" s="15" t="s">
        <v>873</v>
      </c>
      <c r="H1695" s="15" t="s">
        <v>793</v>
      </c>
      <c r="I1695" s="16" t="s">
        <v>799</v>
      </c>
      <c r="J1695" s="17" t="n">
        <v>19000</v>
      </c>
      <c r="K1695" s="18" t="s">
        <v>28</v>
      </c>
      <c r="L1695" s="17"/>
      <c r="M1695" s="17" t="n">
        <v>1</v>
      </c>
      <c r="N1695" s="19"/>
      <c r="O1695" s="31" t="n">
        <f aca="false">L1695+(0.05*M1695)+(N1695/240)</f>
        <v>0.05</v>
      </c>
      <c r="P1695" s="21" t="n">
        <v>950</v>
      </c>
      <c r="Q1695" s="21"/>
      <c r="R1695" s="21"/>
      <c r="S1695" s="22" t="n">
        <f aca="false">P1695+(0.05*Q1695)+(R1695/240)</f>
        <v>950</v>
      </c>
      <c r="T1695" s="22" t="n">
        <f aca="false">J1695*O1695</f>
        <v>950</v>
      </c>
      <c r="U1695" s="22" t="n">
        <f aca="false">S1695-T1695</f>
        <v>0</v>
      </c>
      <c r="V1695" s="25"/>
    </row>
    <row r="1696" customFormat="false" ht="13.8" hidden="false" customHeight="false" outlineLevel="0" collapsed="false">
      <c r="A1696" s="13" t="n">
        <v>1695</v>
      </c>
      <c r="B1696" s="12" t="s">
        <v>22</v>
      </c>
      <c r="C1696" s="13" t="s">
        <v>792</v>
      </c>
      <c r="D1696" s="12" t="n">
        <v>12</v>
      </c>
      <c r="E1696" s="14" t="n">
        <v>1749</v>
      </c>
      <c r="F1696" s="14" t="s">
        <v>40</v>
      </c>
      <c r="G1696" s="15" t="s">
        <v>874</v>
      </c>
      <c r="H1696" s="15" t="s">
        <v>793</v>
      </c>
      <c r="I1696" s="16" t="s">
        <v>685</v>
      </c>
      <c r="J1696" s="17" t="n">
        <v>4</v>
      </c>
      <c r="K1696" s="18" t="s">
        <v>28</v>
      </c>
      <c r="L1696" s="17" t="n">
        <v>4</v>
      </c>
      <c r="M1696" s="17"/>
      <c r="N1696" s="19"/>
      <c r="O1696" s="31" t="n">
        <f aca="false">L1696+(0.05*M1696)+(N1696/240)</f>
        <v>4</v>
      </c>
      <c r="P1696" s="21" t="n">
        <v>16</v>
      </c>
      <c r="Q1696" s="21"/>
      <c r="R1696" s="21"/>
      <c r="S1696" s="22" t="n">
        <f aca="false">P1696+(0.05*Q1696)+(R1696/240)</f>
        <v>16</v>
      </c>
      <c r="T1696" s="22" t="n">
        <f aca="false">J1696*O1696</f>
        <v>16</v>
      </c>
      <c r="U1696" s="22" t="n">
        <f aca="false">S1696-T1696</f>
        <v>0</v>
      </c>
      <c r="V1696" s="23"/>
    </row>
    <row r="1697" customFormat="false" ht="13.8" hidden="false" customHeight="false" outlineLevel="0" collapsed="false">
      <c r="A1697" s="13" t="n">
        <v>1696</v>
      </c>
      <c r="B1697" s="12" t="s">
        <v>22</v>
      </c>
      <c r="C1697" s="13" t="s">
        <v>792</v>
      </c>
      <c r="D1697" s="12" t="n">
        <v>12</v>
      </c>
      <c r="E1697" s="14" t="n">
        <v>1749</v>
      </c>
      <c r="F1697" s="14" t="s">
        <v>40</v>
      </c>
      <c r="G1697" s="15" t="s">
        <v>875</v>
      </c>
      <c r="H1697" s="15" t="s">
        <v>793</v>
      </c>
      <c r="I1697" s="16" t="s">
        <v>799</v>
      </c>
      <c r="J1697" s="17" t="n">
        <v>1454</v>
      </c>
      <c r="K1697" s="18" t="s">
        <v>28</v>
      </c>
      <c r="L1697" s="17"/>
      <c r="M1697" s="17" t="n">
        <v>6</v>
      </c>
      <c r="N1697" s="19"/>
      <c r="O1697" s="31" t="n">
        <f aca="false">L1697+(0.05*M1697)+(N1697/240)</f>
        <v>0.3</v>
      </c>
      <c r="P1697" s="21" t="n">
        <v>436</v>
      </c>
      <c r="Q1697" s="21" t="n">
        <v>4</v>
      </c>
      <c r="R1697" s="21"/>
      <c r="S1697" s="22" t="n">
        <f aca="false">P1697+(0.05*Q1697)+(R1697/240)</f>
        <v>436.2</v>
      </c>
      <c r="T1697" s="22" t="n">
        <f aca="false">J1697*O1697</f>
        <v>436.2</v>
      </c>
      <c r="U1697" s="22" t="n">
        <f aca="false">S1697-T1697</f>
        <v>0</v>
      </c>
      <c r="V1697" s="23"/>
    </row>
    <row r="1698" customFormat="false" ht="13.8" hidden="false" customHeight="false" outlineLevel="0" collapsed="false">
      <c r="A1698" s="13" t="n">
        <v>1697</v>
      </c>
      <c r="B1698" s="12" t="s">
        <v>22</v>
      </c>
      <c r="C1698" s="13" t="s">
        <v>792</v>
      </c>
      <c r="D1698" s="12" t="n">
        <v>12</v>
      </c>
      <c r="E1698" s="14" t="n">
        <v>1749</v>
      </c>
      <c r="F1698" s="14" t="s">
        <v>40</v>
      </c>
      <c r="G1698" s="15" t="s">
        <v>876</v>
      </c>
      <c r="H1698" s="15" t="s">
        <v>793</v>
      </c>
      <c r="I1698" s="16" t="s">
        <v>794</v>
      </c>
      <c r="J1698" s="17" t="n">
        <v>8232</v>
      </c>
      <c r="K1698" s="18" t="s">
        <v>28</v>
      </c>
      <c r="L1698" s="17" t="n">
        <v>5</v>
      </c>
      <c r="M1698" s="17" t="n">
        <v>10</v>
      </c>
      <c r="N1698" s="19"/>
      <c r="O1698" s="31" t="n">
        <f aca="false">L1698+(0.05*M1698)+(N1698/240)</f>
        <v>5.5</v>
      </c>
      <c r="P1698" s="21" t="n">
        <v>45276</v>
      </c>
      <c r="Q1698" s="21"/>
      <c r="R1698" s="21"/>
      <c r="S1698" s="22" t="n">
        <f aca="false">P1698+(0.05*Q1698)+(R1698/240)</f>
        <v>45276</v>
      </c>
      <c r="T1698" s="22" t="n">
        <f aca="false">J1698*O1698</f>
        <v>45276</v>
      </c>
      <c r="U1698" s="22" t="n">
        <f aca="false">S1698-T1698</f>
        <v>0</v>
      </c>
      <c r="V1698" s="23"/>
    </row>
    <row r="1699" customFormat="false" ht="13.8" hidden="false" customHeight="false" outlineLevel="0" collapsed="false">
      <c r="A1699" s="13" t="n">
        <v>1698</v>
      </c>
      <c r="B1699" s="12" t="s">
        <v>22</v>
      </c>
      <c r="C1699" s="13" t="s">
        <v>792</v>
      </c>
      <c r="D1699" s="12" t="n">
        <v>12</v>
      </c>
      <c r="E1699" s="14" t="n">
        <v>1749</v>
      </c>
      <c r="F1699" s="14" t="s">
        <v>40</v>
      </c>
      <c r="G1699" s="15" t="s">
        <v>876</v>
      </c>
      <c r="H1699" s="15" t="s">
        <v>793</v>
      </c>
      <c r="I1699" s="16" t="s">
        <v>799</v>
      </c>
      <c r="J1699" s="17" t="n">
        <v>5185</v>
      </c>
      <c r="K1699" s="18" t="s">
        <v>28</v>
      </c>
      <c r="L1699" s="17" t="n">
        <v>6</v>
      </c>
      <c r="M1699" s="17" t="n">
        <v>10</v>
      </c>
      <c r="N1699" s="19"/>
      <c r="O1699" s="31" t="n">
        <f aca="false">L1699+(0.05*M1699)+(N1699/240)</f>
        <v>6.5</v>
      </c>
      <c r="P1699" s="21" t="n">
        <v>33702</v>
      </c>
      <c r="Q1699" s="21" t="n">
        <v>10</v>
      </c>
      <c r="R1699" s="21"/>
      <c r="S1699" s="22" t="n">
        <f aca="false">P1699+(0.05*Q1699)+(R1699/240)</f>
        <v>33702.5</v>
      </c>
      <c r="T1699" s="22" t="n">
        <f aca="false">J1699*O1699</f>
        <v>33702.5</v>
      </c>
      <c r="U1699" s="22" t="n">
        <f aca="false">S1699-T1699</f>
        <v>0</v>
      </c>
      <c r="V1699" s="23"/>
    </row>
    <row r="1700" customFormat="false" ht="13.8" hidden="false" customHeight="false" outlineLevel="0" collapsed="false">
      <c r="A1700" s="13" t="n">
        <v>1699</v>
      </c>
      <c r="B1700" s="12" t="s">
        <v>22</v>
      </c>
      <c r="C1700" s="13" t="s">
        <v>792</v>
      </c>
      <c r="D1700" s="12" t="n">
        <v>12</v>
      </c>
      <c r="E1700" s="14" t="n">
        <v>1749</v>
      </c>
      <c r="F1700" s="14" t="s">
        <v>40</v>
      </c>
      <c r="G1700" s="15" t="s">
        <v>876</v>
      </c>
      <c r="H1700" s="15" t="s">
        <v>793</v>
      </c>
      <c r="I1700" s="16" t="s">
        <v>685</v>
      </c>
      <c r="J1700" s="17" t="n">
        <v>2.25</v>
      </c>
      <c r="K1700" s="18" t="s">
        <v>28</v>
      </c>
      <c r="L1700" s="17" t="n">
        <v>6</v>
      </c>
      <c r="M1700" s="17"/>
      <c r="N1700" s="19"/>
      <c r="O1700" s="31" t="n">
        <f aca="false">L1700+(0.05*M1700)+(N1700/240)</f>
        <v>6</v>
      </c>
      <c r="P1700" s="21" t="n">
        <v>13</v>
      </c>
      <c r="Q1700" s="21" t="n">
        <v>10</v>
      </c>
      <c r="R1700" s="21"/>
      <c r="S1700" s="22" t="n">
        <f aca="false">P1700+(0.05*Q1700)+(R1700/240)</f>
        <v>13.5</v>
      </c>
      <c r="T1700" s="22" t="n">
        <f aca="false">J1700*O1700</f>
        <v>13.5</v>
      </c>
      <c r="U1700" s="22" t="n">
        <f aca="false">S1700-T1700</f>
        <v>0</v>
      </c>
      <c r="V1700" s="23"/>
    </row>
    <row r="1701" customFormat="false" ht="13.8" hidden="false" customHeight="false" outlineLevel="0" collapsed="false">
      <c r="A1701" s="13" t="n">
        <v>1700</v>
      </c>
      <c r="B1701" s="12" t="s">
        <v>22</v>
      </c>
      <c r="C1701" s="13" t="s">
        <v>792</v>
      </c>
      <c r="D1701" s="12" t="n">
        <v>12</v>
      </c>
      <c r="E1701" s="14" t="n">
        <v>1749</v>
      </c>
      <c r="F1701" s="14" t="s">
        <v>40</v>
      </c>
      <c r="G1701" s="15" t="s">
        <v>877</v>
      </c>
      <c r="H1701" s="15" t="s">
        <v>793</v>
      </c>
      <c r="I1701" s="16" t="s">
        <v>794</v>
      </c>
      <c r="J1701" s="17" t="n">
        <v>33000</v>
      </c>
      <c r="K1701" s="18" t="s">
        <v>28</v>
      </c>
      <c r="L1701" s="17"/>
      <c r="M1701" s="17" t="n">
        <v>3</v>
      </c>
      <c r="N1701" s="19"/>
      <c r="O1701" s="31" t="n">
        <f aca="false">L1701+(0.05*M1701)+(N1701/240)</f>
        <v>0.15</v>
      </c>
      <c r="P1701" s="21" t="n">
        <v>4950</v>
      </c>
      <c r="Q1701" s="21"/>
      <c r="R1701" s="21"/>
      <c r="S1701" s="22" t="n">
        <f aca="false">P1701+(0.05*Q1701)+(R1701/240)</f>
        <v>4950</v>
      </c>
      <c r="T1701" s="22" t="n">
        <f aca="false">J1701*O1701</f>
        <v>4950</v>
      </c>
      <c r="U1701" s="22" t="n">
        <f aca="false">S1701-T1701</f>
        <v>0</v>
      </c>
      <c r="V1701" s="23"/>
    </row>
    <row r="1702" customFormat="false" ht="13.8" hidden="false" customHeight="false" outlineLevel="0" collapsed="false">
      <c r="A1702" s="13" t="n">
        <v>1701</v>
      </c>
      <c r="B1702" s="12" t="s">
        <v>22</v>
      </c>
      <c r="C1702" s="13" t="s">
        <v>792</v>
      </c>
      <c r="D1702" s="12" t="n">
        <v>12</v>
      </c>
      <c r="E1702" s="14" t="n">
        <v>1749</v>
      </c>
      <c r="F1702" s="14" t="s">
        <v>40</v>
      </c>
      <c r="G1702" s="15" t="s">
        <v>878</v>
      </c>
      <c r="H1702" s="15" t="s">
        <v>793</v>
      </c>
      <c r="I1702" s="16" t="s">
        <v>799</v>
      </c>
      <c r="J1702" s="17" t="n">
        <v>90</v>
      </c>
      <c r="K1702" s="18" t="s">
        <v>28</v>
      </c>
      <c r="L1702" s="17" t="n">
        <v>4</v>
      </c>
      <c r="M1702" s="17"/>
      <c r="N1702" s="19"/>
      <c r="O1702" s="31" t="n">
        <f aca="false">L1702+(0.05*M1702)+(N1702/240)</f>
        <v>4</v>
      </c>
      <c r="P1702" s="21" t="n">
        <v>360</v>
      </c>
      <c r="Q1702" s="21"/>
      <c r="R1702" s="21"/>
      <c r="S1702" s="22" t="n">
        <f aca="false">P1702+(0.05*Q1702)+(R1702/240)</f>
        <v>360</v>
      </c>
      <c r="T1702" s="22" t="n">
        <f aca="false">J1702*O1702</f>
        <v>360</v>
      </c>
      <c r="U1702" s="22" t="n">
        <f aca="false">S1702-T1702</f>
        <v>0</v>
      </c>
      <c r="V1702" s="23"/>
    </row>
    <row r="1703" customFormat="false" ht="13.8" hidden="false" customHeight="false" outlineLevel="0" collapsed="false">
      <c r="A1703" s="13" t="n">
        <v>1702</v>
      </c>
      <c r="B1703" s="12" t="s">
        <v>22</v>
      </c>
      <c r="C1703" s="13" t="s">
        <v>792</v>
      </c>
      <c r="D1703" s="12" t="n">
        <v>12</v>
      </c>
      <c r="E1703" s="14" t="n">
        <v>1749</v>
      </c>
      <c r="F1703" s="14" t="s">
        <v>40</v>
      </c>
      <c r="G1703" s="15" t="s">
        <v>878</v>
      </c>
      <c r="H1703" s="15" t="s">
        <v>793</v>
      </c>
      <c r="I1703" s="16" t="s">
        <v>685</v>
      </c>
      <c r="J1703" s="17" t="n">
        <v>3</v>
      </c>
      <c r="K1703" s="18" t="s">
        <v>28</v>
      </c>
      <c r="L1703" s="17"/>
      <c r="M1703" s="17" t="n">
        <v>40</v>
      </c>
      <c r="N1703" s="19"/>
      <c r="O1703" s="31" t="n">
        <f aca="false">L1703+(0.05*M1703)+(N1703/240)</f>
        <v>2</v>
      </c>
      <c r="P1703" s="21" t="n">
        <v>6</v>
      </c>
      <c r="Q1703" s="21"/>
      <c r="R1703" s="21"/>
      <c r="S1703" s="22" t="n">
        <f aca="false">P1703+(0.05*Q1703)+(R1703/240)</f>
        <v>6</v>
      </c>
      <c r="T1703" s="22" t="n">
        <f aca="false">J1703*O1703</f>
        <v>6</v>
      </c>
      <c r="U1703" s="22" t="n">
        <f aca="false">S1703-T1703</f>
        <v>0</v>
      </c>
      <c r="V1703" s="23"/>
    </row>
    <row r="1704" customFormat="false" ht="13.8" hidden="false" customHeight="false" outlineLevel="0" collapsed="false">
      <c r="A1704" s="13" t="n">
        <v>1703</v>
      </c>
      <c r="B1704" s="12" t="s">
        <v>22</v>
      </c>
      <c r="C1704" s="13" t="s">
        <v>792</v>
      </c>
      <c r="D1704" s="12" t="n">
        <v>12</v>
      </c>
      <c r="E1704" s="14" t="n">
        <v>1749</v>
      </c>
      <c r="F1704" s="14" t="s">
        <v>40</v>
      </c>
      <c r="G1704" s="15" t="s">
        <v>879</v>
      </c>
      <c r="H1704" s="15" t="s">
        <v>793</v>
      </c>
      <c r="I1704" s="16" t="s">
        <v>799</v>
      </c>
      <c r="J1704" s="17" t="n">
        <v>50</v>
      </c>
      <c r="K1704" s="18" t="s">
        <v>35</v>
      </c>
      <c r="L1704" s="17" t="n">
        <v>9</v>
      </c>
      <c r="M1704" s="17"/>
      <c r="N1704" s="19"/>
      <c r="O1704" s="31" t="n">
        <f aca="false">L1704+(0.05*M1704)+(N1704/240)</f>
        <v>9</v>
      </c>
      <c r="P1704" s="21" t="n">
        <v>450</v>
      </c>
      <c r="Q1704" s="21"/>
      <c r="R1704" s="21"/>
      <c r="S1704" s="22" t="n">
        <f aca="false">P1704+(0.05*Q1704)+(R1704/240)</f>
        <v>450</v>
      </c>
      <c r="T1704" s="22" t="n">
        <f aca="false">J1704*O1704</f>
        <v>450</v>
      </c>
      <c r="U1704" s="22" t="n">
        <f aca="false">S1704-T1704</f>
        <v>0</v>
      </c>
      <c r="V1704" s="23"/>
    </row>
    <row r="1705" customFormat="false" ht="13.8" hidden="false" customHeight="false" outlineLevel="0" collapsed="false">
      <c r="A1705" s="13" t="n">
        <v>1704</v>
      </c>
      <c r="B1705" s="12" t="s">
        <v>22</v>
      </c>
      <c r="C1705" s="13" t="s">
        <v>792</v>
      </c>
      <c r="D1705" s="12" t="n">
        <v>12</v>
      </c>
      <c r="E1705" s="14" t="n">
        <v>1749</v>
      </c>
      <c r="F1705" s="14" t="s">
        <v>40</v>
      </c>
      <c r="G1705" s="15" t="s">
        <v>879</v>
      </c>
      <c r="H1705" s="15" t="s">
        <v>793</v>
      </c>
      <c r="I1705" s="16" t="s">
        <v>799</v>
      </c>
      <c r="J1705" s="17" t="n">
        <v>235</v>
      </c>
      <c r="K1705" s="18" t="s">
        <v>28</v>
      </c>
      <c r="L1705" s="17"/>
      <c r="M1705" s="17" t="n">
        <v>10</v>
      </c>
      <c r="N1705" s="19"/>
      <c r="O1705" s="31" t="n">
        <f aca="false">L1705+(0.05*M1705)+(N1705/240)</f>
        <v>0.5</v>
      </c>
      <c r="P1705" s="21" t="n">
        <v>117</v>
      </c>
      <c r="Q1705" s="21" t="n">
        <v>10</v>
      </c>
      <c r="R1705" s="21"/>
      <c r="S1705" s="22" t="n">
        <f aca="false">P1705+(0.05*Q1705)+(R1705/240)</f>
        <v>117.5</v>
      </c>
      <c r="T1705" s="22" t="n">
        <f aca="false">J1705*O1705</f>
        <v>117.5</v>
      </c>
      <c r="U1705" s="22" t="n">
        <f aca="false">S1705-T1705</f>
        <v>0</v>
      </c>
      <c r="V1705" s="23"/>
    </row>
    <row r="1706" customFormat="false" ht="13.8" hidden="false" customHeight="false" outlineLevel="0" collapsed="false">
      <c r="A1706" s="13" t="n">
        <v>1705</v>
      </c>
      <c r="B1706" s="12" t="s">
        <v>22</v>
      </c>
      <c r="C1706" s="13" t="s">
        <v>792</v>
      </c>
      <c r="D1706" s="12" t="n">
        <v>12</v>
      </c>
      <c r="E1706" s="14" t="n">
        <v>1749</v>
      </c>
      <c r="F1706" s="14" t="s">
        <v>40</v>
      </c>
      <c r="G1706" s="15" t="s">
        <v>145</v>
      </c>
      <c r="H1706" s="15" t="s">
        <v>793</v>
      </c>
      <c r="I1706" s="16" t="s">
        <v>799</v>
      </c>
      <c r="J1706" s="17" t="n">
        <v>680</v>
      </c>
      <c r="K1706" s="18" t="s">
        <v>28</v>
      </c>
      <c r="L1706" s="17" t="n">
        <v>0.22</v>
      </c>
      <c r="M1706" s="17"/>
      <c r="N1706" s="19"/>
      <c r="O1706" s="31" t="n">
        <f aca="false">L1706+(0.05*M1706)+(N1706/240)</f>
        <v>0.22</v>
      </c>
      <c r="P1706" s="21" t="n">
        <v>149</v>
      </c>
      <c r="Q1706" s="21" t="n">
        <v>12</v>
      </c>
      <c r="R1706" s="21"/>
      <c r="S1706" s="22" t="n">
        <f aca="false">P1706+(0.05*Q1706)+(R1706/240)</f>
        <v>149.6</v>
      </c>
      <c r="T1706" s="22" t="n">
        <f aca="false">J1706*O1706</f>
        <v>149.6</v>
      </c>
      <c r="U1706" s="22" t="n">
        <f aca="false">S1706-T1706</f>
        <v>0</v>
      </c>
      <c r="V1706" s="23"/>
    </row>
    <row r="1707" customFormat="false" ht="13.8" hidden="false" customHeight="false" outlineLevel="0" collapsed="false">
      <c r="A1707" s="13" t="n">
        <v>1706</v>
      </c>
      <c r="B1707" s="12" t="s">
        <v>22</v>
      </c>
      <c r="C1707" s="13" t="s">
        <v>792</v>
      </c>
      <c r="D1707" s="12" t="n">
        <v>12</v>
      </c>
      <c r="E1707" s="14" t="n">
        <v>1749</v>
      </c>
      <c r="F1707" s="14" t="s">
        <v>40</v>
      </c>
      <c r="G1707" s="15" t="s">
        <v>880</v>
      </c>
      <c r="H1707" s="15" t="s">
        <v>793</v>
      </c>
      <c r="I1707" s="16" t="s">
        <v>799</v>
      </c>
      <c r="J1707" s="17" t="n">
        <v>1260</v>
      </c>
      <c r="K1707" s="18" t="s">
        <v>63</v>
      </c>
      <c r="L1707" s="17" t="n">
        <v>18</v>
      </c>
      <c r="M1707" s="17"/>
      <c r="N1707" s="19"/>
      <c r="O1707" s="31" t="n">
        <f aca="false">L1707+(0.05*M1707)+(N1707/240)</f>
        <v>18</v>
      </c>
      <c r="P1707" s="21" t="n">
        <v>22680</v>
      </c>
      <c r="Q1707" s="21"/>
      <c r="R1707" s="21"/>
      <c r="S1707" s="22" t="n">
        <f aca="false">P1707+(0.05*Q1707)+(R1707/240)</f>
        <v>22680</v>
      </c>
      <c r="T1707" s="22" t="n">
        <f aca="false">J1707*O1707</f>
        <v>22680</v>
      </c>
      <c r="U1707" s="22" t="n">
        <f aca="false">S1707-T1707</f>
        <v>0</v>
      </c>
      <c r="V1707" s="23"/>
    </row>
    <row r="1708" customFormat="false" ht="13.8" hidden="false" customHeight="false" outlineLevel="0" collapsed="false">
      <c r="A1708" s="13" t="n">
        <v>1707</v>
      </c>
      <c r="B1708" s="12" t="s">
        <v>22</v>
      </c>
      <c r="C1708" s="13" t="s">
        <v>792</v>
      </c>
      <c r="D1708" s="12" t="n">
        <v>13</v>
      </c>
      <c r="E1708" s="14" t="n">
        <v>1749</v>
      </c>
      <c r="F1708" s="14" t="s">
        <v>24</v>
      </c>
      <c r="G1708" s="15" t="s">
        <v>881</v>
      </c>
      <c r="H1708" s="15" t="s">
        <v>793</v>
      </c>
      <c r="I1708" s="16" t="s">
        <v>799</v>
      </c>
      <c r="J1708" s="17" t="n">
        <v>15600</v>
      </c>
      <c r="K1708" s="18" t="s">
        <v>28</v>
      </c>
      <c r="L1708" s="17" t="n">
        <v>0.08</v>
      </c>
      <c r="M1708" s="17"/>
      <c r="N1708" s="19"/>
      <c r="O1708" s="31" t="n">
        <f aca="false">L1708+(0.05*M1708)+(N1708/240)</f>
        <v>0.08</v>
      </c>
      <c r="P1708" s="21" t="n">
        <v>1248</v>
      </c>
      <c r="Q1708" s="21"/>
      <c r="R1708" s="21"/>
      <c r="S1708" s="22" t="n">
        <f aca="false">P1708+(0.05*Q1708)+(R1708/240)</f>
        <v>1248</v>
      </c>
      <c r="T1708" s="22" t="n">
        <f aca="false">J1708*O1708</f>
        <v>1248</v>
      </c>
      <c r="U1708" s="22" t="n">
        <f aca="false">S1708-T1708</f>
        <v>0</v>
      </c>
      <c r="V1708" s="23"/>
    </row>
    <row r="1709" customFormat="false" ht="13.8" hidden="false" customHeight="false" outlineLevel="0" collapsed="false">
      <c r="A1709" s="13" t="n">
        <v>1708</v>
      </c>
      <c r="B1709" s="12" t="s">
        <v>22</v>
      </c>
      <c r="C1709" s="13" t="s">
        <v>792</v>
      </c>
      <c r="D1709" s="12" t="n">
        <v>13</v>
      </c>
      <c r="E1709" s="14" t="n">
        <v>1749</v>
      </c>
      <c r="F1709" s="14" t="s">
        <v>24</v>
      </c>
      <c r="G1709" s="15" t="s">
        <v>159</v>
      </c>
      <c r="H1709" s="15" t="s">
        <v>793</v>
      </c>
      <c r="I1709" s="16" t="s">
        <v>799</v>
      </c>
      <c r="J1709" s="17" t="n">
        <v>562</v>
      </c>
      <c r="K1709" s="18" t="s">
        <v>28</v>
      </c>
      <c r="L1709" s="17"/>
      <c r="M1709" s="17" t="n">
        <v>5</v>
      </c>
      <c r="N1709" s="19"/>
      <c r="O1709" s="31" t="n">
        <f aca="false">L1709+(0.05*M1709)+(N1709/240)</f>
        <v>0.25</v>
      </c>
      <c r="P1709" s="21" t="n">
        <v>140</v>
      </c>
      <c r="Q1709" s="21" t="n">
        <v>10</v>
      </c>
      <c r="R1709" s="21"/>
      <c r="S1709" s="22" t="n">
        <f aca="false">P1709+(0.05*Q1709)+(R1709/240)</f>
        <v>140.5</v>
      </c>
      <c r="T1709" s="22" t="n">
        <f aca="false">J1709*O1709</f>
        <v>140.5</v>
      </c>
      <c r="U1709" s="22" t="n">
        <f aca="false">S1709-T1709</f>
        <v>0</v>
      </c>
      <c r="V1709" s="23"/>
    </row>
    <row r="1710" customFormat="false" ht="13.8" hidden="false" customHeight="false" outlineLevel="0" collapsed="false">
      <c r="A1710" s="13" t="n">
        <v>1709</v>
      </c>
      <c r="B1710" s="12" t="s">
        <v>22</v>
      </c>
      <c r="C1710" s="13" t="s">
        <v>792</v>
      </c>
      <c r="D1710" s="12" t="n">
        <v>13</v>
      </c>
      <c r="E1710" s="14" t="n">
        <v>1749</v>
      </c>
      <c r="F1710" s="14" t="s">
        <v>24</v>
      </c>
      <c r="G1710" s="15" t="s">
        <v>159</v>
      </c>
      <c r="H1710" s="15" t="s">
        <v>793</v>
      </c>
      <c r="I1710" s="16" t="s">
        <v>685</v>
      </c>
      <c r="J1710" s="17" t="n">
        <v>80</v>
      </c>
      <c r="K1710" s="18" t="s">
        <v>28</v>
      </c>
      <c r="L1710" s="17"/>
      <c r="M1710" s="17" t="n">
        <v>5</v>
      </c>
      <c r="N1710" s="19"/>
      <c r="O1710" s="31" t="n">
        <f aca="false">L1710+(0.05*M1710)+(N1710/240)</f>
        <v>0.25</v>
      </c>
      <c r="P1710" s="21" t="n">
        <v>20</v>
      </c>
      <c r="Q1710" s="21"/>
      <c r="R1710" s="21"/>
      <c r="S1710" s="22" t="n">
        <f aca="false">P1710+(0.05*Q1710)+(R1710/240)</f>
        <v>20</v>
      </c>
      <c r="T1710" s="22" t="n">
        <f aca="false">J1710*O1710</f>
        <v>20</v>
      </c>
      <c r="U1710" s="22" t="n">
        <f aca="false">S1710-T1710</f>
        <v>0</v>
      </c>
      <c r="V1710" s="23"/>
    </row>
    <row r="1711" customFormat="false" ht="13.8" hidden="false" customHeight="false" outlineLevel="0" collapsed="false">
      <c r="A1711" s="13" t="n">
        <v>1710</v>
      </c>
      <c r="B1711" s="12" t="s">
        <v>22</v>
      </c>
      <c r="C1711" s="13" t="s">
        <v>792</v>
      </c>
      <c r="D1711" s="12" t="n">
        <v>13</v>
      </c>
      <c r="E1711" s="14" t="n">
        <v>1749</v>
      </c>
      <c r="F1711" s="14" t="s">
        <v>24</v>
      </c>
      <c r="G1711" s="15" t="s">
        <v>160</v>
      </c>
      <c r="H1711" s="15" t="s">
        <v>793</v>
      </c>
      <c r="I1711" s="16" t="s">
        <v>796</v>
      </c>
      <c r="J1711" s="17" t="n">
        <v>6</v>
      </c>
      <c r="K1711" s="18" t="s">
        <v>61</v>
      </c>
      <c r="L1711" s="17" t="n">
        <v>15</v>
      </c>
      <c r="M1711" s="17"/>
      <c r="N1711" s="19"/>
      <c r="O1711" s="31" t="n">
        <f aca="false">L1711+(0.05*M1711)+(N1711/240)</f>
        <v>15</v>
      </c>
      <c r="P1711" s="21" t="n">
        <v>90</v>
      </c>
      <c r="Q1711" s="21"/>
      <c r="R1711" s="21"/>
      <c r="S1711" s="22" t="n">
        <f aca="false">P1711+(0.05*Q1711)+(R1711/240)</f>
        <v>90</v>
      </c>
      <c r="T1711" s="22" t="n">
        <f aca="false">J1711*O1711</f>
        <v>90</v>
      </c>
      <c r="U1711" s="22" t="n">
        <f aca="false">S1711-T1711</f>
        <v>0</v>
      </c>
      <c r="V1711" s="23"/>
    </row>
    <row r="1712" customFormat="false" ht="13.8" hidden="false" customHeight="false" outlineLevel="0" collapsed="false">
      <c r="A1712" s="13" t="n">
        <v>1711</v>
      </c>
      <c r="B1712" s="12" t="s">
        <v>22</v>
      </c>
      <c r="C1712" s="13" t="s">
        <v>792</v>
      </c>
      <c r="D1712" s="12" t="n">
        <v>13</v>
      </c>
      <c r="E1712" s="14" t="n">
        <v>1749</v>
      </c>
      <c r="F1712" s="14" t="s">
        <v>24</v>
      </c>
      <c r="G1712" s="15" t="s">
        <v>156</v>
      </c>
      <c r="H1712" s="15" t="s">
        <v>793</v>
      </c>
      <c r="I1712" s="16" t="s">
        <v>796</v>
      </c>
      <c r="J1712" s="17" t="n">
        <v>3</v>
      </c>
      <c r="K1712" s="18" t="s">
        <v>882</v>
      </c>
      <c r="L1712" s="17" t="n">
        <v>10</v>
      </c>
      <c r="M1712" s="17"/>
      <c r="N1712" s="19"/>
      <c r="O1712" s="31" t="n">
        <f aca="false">L1712+(0.05*M1712)+(N1712/240)</f>
        <v>10</v>
      </c>
      <c r="P1712" s="21" t="n">
        <v>30</v>
      </c>
      <c r="Q1712" s="21"/>
      <c r="R1712" s="21"/>
      <c r="S1712" s="22" t="n">
        <f aca="false">P1712+(0.05*Q1712)+(R1712/240)</f>
        <v>30</v>
      </c>
      <c r="T1712" s="22" t="n">
        <f aca="false">J1712*O1712</f>
        <v>30</v>
      </c>
      <c r="U1712" s="22" t="n">
        <f aca="false">S1712-T1712</f>
        <v>0</v>
      </c>
      <c r="V1712" s="23"/>
    </row>
    <row r="1713" customFormat="false" ht="13.8" hidden="false" customHeight="false" outlineLevel="0" collapsed="false">
      <c r="A1713" s="13" t="n">
        <v>1712</v>
      </c>
      <c r="B1713" s="12" t="s">
        <v>22</v>
      </c>
      <c r="C1713" s="13" t="s">
        <v>792</v>
      </c>
      <c r="D1713" s="12" t="n">
        <v>13</v>
      </c>
      <c r="E1713" s="14" t="n">
        <v>1749</v>
      </c>
      <c r="F1713" s="14" t="s">
        <v>24</v>
      </c>
      <c r="G1713" s="15" t="s">
        <v>156</v>
      </c>
      <c r="H1713" s="15" t="s">
        <v>793</v>
      </c>
      <c r="I1713" s="16" t="s">
        <v>796</v>
      </c>
      <c r="J1713" s="17" t="n">
        <v>152</v>
      </c>
      <c r="K1713" s="18" t="s">
        <v>28</v>
      </c>
      <c r="L1713" s="17"/>
      <c r="M1713" s="17" t="n">
        <v>8</v>
      </c>
      <c r="N1713" s="19"/>
      <c r="O1713" s="31" t="n">
        <f aca="false">L1713+(0.05*M1713)+(N1713/240)</f>
        <v>0.4</v>
      </c>
      <c r="P1713" s="21" t="n">
        <v>60</v>
      </c>
      <c r="Q1713" s="21" t="n">
        <v>16</v>
      </c>
      <c r="R1713" s="21"/>
      <c r="S1713" s="22" t="n">
        <f aca="false">P1713+(0.05*Q1713)+(R1713/240)</f>
        <v>60.8</v>
      </c>
      <c r="T1713" s="22" t="n">
        <f aca="false">J1713*O1713</f>
        <v>60.8</v>
      </c>
      <c r="U1713" s="22" t="n">
        <f aca="false">S1713-T1713</f>
        <v>0</v>
      </c>
      <c r="V1713" s="23"/>
    </row>
    <row r="1714" customFormat="false" ht="13.8" hidden="false" customHeight="false" outlineLevel="0" collapsed="false">
      <c r="A1714" s="13" t="n">
        <v>1713</v>
      </c>
      <c r="B1714" s="12" t="s">
        <v>22</v>
      </c>
      <c r="C1714" s="13" t="s">
        <v>792</v>
      </c>
      <c r="D1714" s="12" t="n">
        <v>13</v>
      </c>
      <c r="E1714" s="14" t="n">
        <v>1749</v>
      </c>
      <c r="F1714" s="14" t="s">
        <v>24</v>
      </c>
      <c r="G1714" s="15" t="s">
        <v>883</v>
      </c>
      <c r="H1714" s="15" t="s">
        <v>793</v>
      </c>
      <c r="I1714" s="16" t="s">
        <v>796</v>
      </c>
      <c r="J1714" s="17" t="n">
        <v>3</v>
      </c>
      <c r="K1714" s="18" t="s">
        <v>35</v>
      </c>
      <c r="L1714" s="17" t="n">
        <v>3</v>
      </c>
      <c r="M1714" s="17"/>
      <c r="N1714" s="19"/>
      <c r="O1714" s="31" t="n">
        <f aca="false">L1714+(0.05*M1714)+(N1714/240)</f>
        <v>3</v>
      </c>
      <c r="P1714" s="21" t="n">
        <v>9</v>
      </c>
      <c r="Q1714" s="21"/>
      <c r="R1714" s="21"/>
      <c r="S1714" s="22" t="n">
        <f aca="false">P1714+(0.05*Q1714)+(R1714/240)</f>
        <v>9</v>
      </c>
      <c r="T1714" s="22" t="n">
        <f aca="false">J1714*O1714</f>
        <v>9</v>
      </c>
      <c r="U1714" s="22" t="n">
        <f aca="false">S1714-T1714</f>
        <v>0</v>
      </c>
      <c r="V1714" s="23"/>
    </row>
    <row r="1715" customFormat="false" ht="13.8" hidden="false" customHeight="false" outlineLevel="0" collapsed="false">
      <c r="A1715" s="13" t="n">
        <v>1714</v>
      </c>
      <c r="B1715" s="12" t="s">
        <v>22</v>
      </c>
      <c r="C1715" s="13" t="s">
        <v>792</v>
      </c>
      <c r="D1715" s="12" t="n">
        <v>13</v>
      </c>
      <c r="E1715" s="14" t="n">
        <v>1749</v>
      </c>
      <c r="F1715" s="14" t="s">
        <v>40</v>
      </c>
      <c r="G1715" s="15" t="s">
        <v>884</v>
      </c>
      <c r="H1715" s="15" t="s">
        <v>793</v>
      </c>
      <c r="I1715" s="16" t="s">
        <v>799</v>
      </c>
      <c r="J1715" s="17" t="n">
        <v>700</v>
      </c>
      <c r="K1715" s="18" t="s">
        <v>28</v>
      </c>
      <c r="L1715" s="17"/>
      <c r="M1715" s="17" t="n">
        <v>5</v>
      </c>
      <c r="N1715" s="19"/>
      <c r="O1715" s="31" t="n">
        <f aca="false">L1715+(0.05*M1715)+(N1715/240)</f>
        <v>0.25</v>
      </c>
      <c r="P1715" s="21" t="n">
        <v>175</v>
      </c>
      <c r="Q1715" s="21"/>
      <c r="R1715" s="21"/>
      <c r="S1715" s="22" t="n">
        <f aca="false">P1715+(0.05*Q1715)+(R1715/240)</f>
        <v>175</v>
      </c>
      <c r="T1715" s="22" t="n">
        <f aca="false">J1715*O1715</f>
        <v>175</v>
      </c>
      <c r="U1715" s="22" t="n">
        <f aca="false">S1715-T1715</f>
        <v>0</v>
      </c>
      <c r="V1715" s="23"/>
    </row>
    <row r="1716" customFormat="false" ht="13.8" hidden="false" customHeight="false" outlineLevel="0" collapsed="false">
      <c r="A1716" s="13" t="n">
        <v>1715</v>
      </c>
      <c r="B1716" s="12" t="s">
        <v>22</v>
      </c>
      <c r="C1716" s="13" t="s">
        <v>792</v>
      </c>
      <c r="D1716" s="12" t="n">
        <v>13</v>
      </c>
      <c r="E1716" s="14" t="n">
        <v>1749</v>
      </c>
      <c r="F1716" s="14" t="s">
        <v>40</v>
      </c>
      <c r="G1716" s="15" t="s">
        <v>885</v>
      </c>
      <c r="H1716" s="15" t="s">
        <v>793</v>
      </c>
      <c r="I1716" s="16" t="s">
        <v>794</v>
      </c>
      <c r="J1716" s="17" t="n">
        <v>1479175</v>
      </c>
      <c r="K1716" s="18" t="s">
        <v>28</v>
      </c>
      <c r="L1716" s="17"/>
      <c r="M1716" s="17" t="n">
        <v>7</v>
      </c>
      <c r="N1716" s="19"/>
      <c r="O1716" s="31" t="n">
        <f aca="false">L1716+(0.05*M1716)+(N1716/240)</f>
        <v>0.35</v>
      </c>
      <c r="P1716" s="21" t="n">
        <v>517711</v>
      </c>
      <c r="Q1716" s="21" t="n">
        <v>5</v>
      </c>
      <c r="R1716" s="21"/>
      <c r="S1716" s="22" t="n">
        <f aca="false">P1716+(0.05*Q1716)+(R1716/240)</f>
        <v>517711.25</v>
      </c>
      <c r="T1716" s="22" t="n">
        <f aca="false">J1716*O1716</f>
        <v>517711.25</v>
      </c>
      <c r="U1716" s="22" t="n">
        <f aca="false">S1716-T1716</f>
        <v>0</v>
      </c>
      <c r="V1716" s="23"/>
    </row>
    <row r="1717" customFormat="false" ht="13.8" hidden="false" customHeight="false" outlineLevel="0" collapsed="false">
      <c r="A1717" s="13" t="n">
        <v>1716</v>
      </c>
      <c r="B1717" s="12" t="s">
        <v>22</v>
      </c>
      <c r="C1717" s="13" t="s">
        <v>792</v>
      </c>
      <c r="D1717" s="12" t="n">
        <v>13</v>
      </c>
      <c r="E1717" s="14" t="n">
        <v>1749</v>
      </c>
      <c r="F1717" s="14" t="s">
        <v>40</v>
      </c>
      <c r="G1717" s="15" t="s">
        <v>886</v>
      </c>
      <c r="H1717" s="15" t="s">
        <v>793</v>
      </c>
      <c r="I1717" s="16" t="s">
        <v>43</v>
      </c>
      <c r="J1717" s="17" t="n">
        <v>36</v>
      </c>
      <c r="K1717" s="18" t="s">
        <v>35</v>
      </c>
      <c r="L1717" s="17" t="n">
        <v>84</v>
      </c>
      <c r="M1717" s="17"/>
      <c r="N1717" s="19"/>
      <c r="O1717" s="31" t="n">
        <f aca="false">L1717+(0.05*M1717)+(N1717/240)</f>
        <v>84</v>
      </c>
      <c r="P1717" s="21" t="n">
        <v>3024</v>
      </c>
      <c r="Q1717" s="21"/>
      <c r="R1717" s="21"/>
      <c r="S1717" s="22" t="n">
        <f aca="false">P1717+(0.05*Q1717)+(R1717/240)</f>
        <v>3024</v>
      </c>
      <c r="T1717" s="22" t="n">
        <f aca="false">J1717*O1717</f>
        <v>3024</v>
      </c>
      <c r="U1717" s="22" t="n">
        <f aca="false">S1717-T1717</f>
        <v>0</v>
      </c>
      <c r="V1717" s="23"/>
    </row>
    <row r="1718" customFormat="false" ht="13.8" hidden="false" customHeight="false" outlineLevel="0" collapsed="false">
      <c r="A1718" s="13" t="n">
        <v>1717</v>
      </c>
      <c r="B1718" s="12" t="s">
        <v>22</v>
      </c>
      <c r="C1718" s="13" t="s">
        <v>792</v>
      </c>
      <c r="D1718" s="12" t="n">
        <v>13</v>
      </c>
      <c r="E1718" s="14" t="n">
        <v>1749</v>
      </c>
      <c r="F1718" s="14" t="s">
        <v>40</v>
      </c>
      <c r="G1718" s="15" t="s">
        <v>887</v>
      </c>
      <c r="H1718" s="15" t="s">
        <v>793</v>
      </c>
      <c r="I1718" s="16" t="s">
        <v>186</v>
      </c>
      <c r="J1718" s="17" t="n">
        <v>3</v>
      </c>
      <c r="K1718" s="18" t="s">
        <v>61</v>
      </c>
      <c r="L1718" s="17" t="n">
        <v>96</v>
      </c>
      <c r="M1718" s="17"/>
      <c r="N1718" s="19"/>
      <c r="O1718" s="31" t="n">
        <f aca="false">L1718+(0.05*M1718)+(N1718/240)</f>
        <v>96</v>
      </c>
      <c r="P1718" s="21" t="n">
        <v>288</v>
      </c>
      <c r="Q1718" s="21"/>
      <c r="R1718" s="21"/>
      <c r="S1718" s="22" t="n">
        <f aca="false">P1718+(0.05*Q1718)+(R1718/240)</f>
        <v>288</v>
      </c>
      <c r="T1718" s="22" t="n">
        <f aca="false">J1718*O1718</f>
        <v>288</v>
      </c>
      <c r="U1718" s="22" t="n">
        <f aca="false">S1718-T1718</f>
        <v>0</v>
      </c>
      <c r="V1718" s="23"/>
    </row>
    <row r="1719" customFormat="false" ht="14.2" hidden="false" customHeight="false" outlineLevel="0" collapsed="false">
      <c r="A1719" s="13" t="n">
        <v>1718</v>
      </c>
      <c r="B1719" s="12" t="s">
        <v>22</v>
      </c>
      <c r="C1719" s="13" t="s">
        <v>792</v>
      </c>
      <c r="D1719" s="12" t="n">
        <v>13</v>
      </c>
      <c r="E1719" s="14" t="n">
        <v>1749</v>
      </c>
      <c r="F1719" s="14" t="s">
        <v>40</v>
      </c>
      <c r="G1719" s="15" t="s">
        <v>881</v>
      </c>
      <c r="H1719" s="15" t="s">
        <v>793</v>
      </c>
      <c r="I1719" s="16" t="s">
        <v>799</v>
      </c>
      <c r="J1719" s="17" t="n">
        <v>142</v>
      </c>
      <c r="K1719" s="18" t="s">
        <v>28</v>
      </c>
      <c r="L1719" s="17" t="n">
        <v>0.14</v>
      </c>
      <c r="M1719" s="17"/>
      <c r="N1719" s="19"/>
      <c r="O1719" s="31" t="n">
        <f aca="false">L1719+(0.05*M1719)+(N1719/240)</f>
        <v>0.14</v>
      </c>
      <c r="P1719" s="21" t="n">
        <v>19</v>
      </c>
      <c r="Q1719" s="21" t="n">
        <v>16</v>
      </c>
      <c r="R1719" s="21"/>
      <c r="S1719" s="22" t="n">
        <f aca="false">P1719+(0.05*Q1719)+(R1719/240)</f>
        <v>19.8</v>
      </c>
      <c r="T1719" s="22" t="n">
        <f aca="false">J1719*O1719</f>
        <v>19.88</v>
      </c>
      <c r="U1719" s="22" t="n">
        <f aca="false">S1719-T1719</f>
        <v>-0.0800000000000019</v>
      </c>
      <c r="V1719" s="23" t="s">
        <v>114</v>
      </c>
    </row>
    <row r="1720" customFormat="false" ht="13.8" hidden="false" customHeight="false" outlineLevel="0" collapsed="false">
      <c r="A1720" s="13" t="n">
        <v>1719</v>
      </c>
      <c r="B1720" s="12" t="s">
        <v>22</v>
      </c>
      <c r="C1720" s="13" t="s">
        <v>792</v>
      </c>
      <c r="D1720" s="12" t="n">
        <v>13</v>
      </c>
      <c r="E1720" s="14" t="n">
        <v>1749</v>
      </c>
      <c r="F1720" s="14" t="s">
        <v>40</v>
      </c>
      <c r="G1720" s="15" t="s">
        <v>152</v>
      </c>
      <c r="H1720" s="15" t="s">
        <v>793</v>
      </c>
      <c r="I1720" s="16" t="s">
        <v>799</v>
      </c>
      <c r="J1720" s="17" t="n">
        <v>3</v>
      </c>
      <c r="K1720" s="18" t="s">
        <v>693</v>
      </c>
      <c r="L1720" s="17" t="n">
        <v>24</v>
      </c>
      <c r="M1720" s="17"/>
      <c r="N1720" s="19"/>
      <c r="O1720" s="31" t="n">
        <f aca="false">L1720+(0.05*M1720)+(N1720/240)</f>
        <v>24</v>
      </c>
      <c r="P1720" s="21" t="n">
        <v>72</v>
      </c>
      <c r="Q1720" s="21"/>
      <c r="R1720" s="21"/>
      <c r="S1720" s="22" t="n">
        <f aca="false">P1720+(0.05*Q1720)+(R1720/240)</f>
        <v>72</v>
      </c>
      <c r="T1720" s="22" t="n">
        <f aca="false">J1720*O1720</f>
        <v>72</v>
      </c>
      <c r="U1720" s="22" t="n">
        <f aca="false">S1720-T1720</f>
        <v>0</v>
      </c>
      <c r="V1720" s="23"/>
    </row>
    <row r="1721" customFormat="false" ht="13.8" hidden="false" customHeight="false" outlineLevel="0" collapsed="false">
      <c r="A1721" s="13" t="n">
        <v>1720</v>
      </c>
      <c r="B1721" s="12" t="s">
        <v>22</v>
      </c>
      <c r="C1721" s="13" t="s">
        <v>792</v>
      </c>
      <c r="D1721" s="12" t="n">
        <v>13</v>
      </c>
      <c r="E1721" s="14" t="n">
        <v>1749</v>
      </c>
      <c r="F1721" s="14" t="s">
        <v>40</v>
      </c>
      <c r="G1721" s="15" t="s">
        <v>152</v>
      </c>
      <c r="H1721" s="15" t="s">
        <v>793</v>
      </c>
      <c r="I1721" s="16" t="s">
        <v>796</v>
      </c>
      <c r="J1721" s="17" t="n">
        <v>10</v>
      </c>
      <c r="K1721" s="18" t="s">
        <v>335</v>
      </c>
      <c r="L1721" s="17" t="n">
        <v>6</v>
      </c>
      <c r="M1721" s="17" t="n">
        <v>10</v>
      </c>
      <c r="N1721" s="19"/>
      <c r="O1721" s="31" t="n">
        <f aca="false">L1721+(0.05*M1721)+(N1721/240)</f>
        <v>6.5</v>
      </c>
      <c r="P1721" s="21" t="n">
        <v>65</v>
      </c>
      <c r="Q1721" s="21"/>
      <c r="R1721" s="21"/>
      <c r="S1721" s="22" t="n">
        <f aca="false">P1721+(0.05*Q1721)+(R1721/240)</f>
        <v>65</v>
      </c>
      <c r="T1721" s="22" t="n">
        <f aca="false">J1721*O1721</f>
        <v>65</v>
      </c>
      <c r="U1721" s="22" t="n">
        <f aca="false">S1721-T1721</f>
        <v>0</v>
      </c>
      <c r="V1721" s="23"/>
    </row>
    <row r="1722" customFormat="false" ht="13.8" hidden="false" customHeight="false" outlineLevel="0" collapsed="false">
      <c r="A1722" s="13" t="n">
        <v>1721</v>
      </c>
      <c r="B1722" s="12" t="s">
        <v>22</v>
      </c>
      <c r="C1722" s="13" t="s">
        <v>792</v>
      </c>
      <c r="D1722" s="12" t="n">
        <v>13</v>
      </c>
      <c r="E1722" s="14" t="n">
        <v>1749</v>
      </c>
      <c r="F1722" s="14" t="s">
        <v>40</v>
      </c>
      <c r="G1722" s="15" t="s">
        <v>157</v>
      </c>
      <c r="H1722" s="15" t="s">
        <v>793</v>
      </c>
      <c r="I1722" s="16" t="s">
        <v>799</v>
      </c>
      <c r="J1722" s="17" t="n">
        <v>12000</v>
      </c>
      <c r="K1722" s="18" t="s">
        <v>28</v>
      </c>
      <c r="L1722" s="17"/>
      <c r="M1722" s="17" t="n">
        <v>5</v>
      </c>
      <c r="N1722" s="19"/>
      <c r="O1722" s="31" t="n">
        <f aca="false">L1722+(0.05*M1722)+(N1722/240)</f>
        <v>0.25</v>
      </c>
      <c r="P1722" s="21" t="n">
        <v>3000</v>
      </c>
      <c r="Q1722" s="21"/>
      <c r="R1722" s="21"/>
      <c r="S1722" s="22" t="n">
        <f aca="false">P1722+(0.05*Q1722)+(R1722/240)</f>
        <v>3000</v>
      </c>
      <c r="T1722" s="22" t="n">
        <f aca="false">J1722*O1722</f>
        <v>3000</v>
      </c>
      <c r="U1722" s="22" t="n">
        <f aca="false">S1722-T1722</f>
        <v>0</v>
      </c>
      <c r="V1722" s="23"/>
    </row>
    <row r="1723" customFormat="false" ht="13.8" hidden="false" customHeight="false" outlineLevel="0" collapsed="false">
      <c r="A1723" s="13" t="n">
        <v>1722</v>
      </c>
      <c r="B1723" s="12" t="s">
        <v>22</v>
      </c>
      <c r="C1723" s="13" t="s">
        <v>792</v>
      </c>
      <c r="D1723" s="12" t="n">
        <v>13</v>
      </c>
      <c r="E1723" s="14" t="n">
        <v>1749</v>
      </c>
      <c r="F1723" s="14" t="s">
        <v>40</v>
      </c>
      <c r="G1723" s="15" t="s">
        <v>158</v>
      </c>
      <c r="H1723" s="15" t="s">
        <v>793</v>
      </c>
      <c r="I1723" s="16" t="s">
        <v>794</v>
      </c>
      <c r="J1723" s="17" t="n">
        <v>5800</v>
      </c>
      <c r="K1723" s="18" t="s">
        <v>28</v>
      </c>
      <c r="L1723" s="17"/>
      <c r="M1723" s="17" t="n">
        <v>5</v>
      </c>
      <c r="N1723" s="19"/>
      <c r="O1723" s="31" t="n">
        <f aca="false">L1723+(0.05*M1723)+(N1723/240)</f>
        <v>0.25</v>
      </c>
      <c r="P1723" s="21" t="n">
        <v>1450</v>
      </c>
      <c r="Q1723" s="21"/>
      <c r="R1723" s="21"/>
      <c r="S1723" s="22" t="n">
        <f aca="false">P1723+(0.05*Q1723)+(R1723/240)</f>
        <v>1450</v>
      </c>
      <c r="T1723" s="22" t="n">
        <f aca="false">J1723*O1723</f>
        <v>1450</v>
      </c>
      <c r="U1723" s="22" t="n">
        <f aca="false">S1723-T1723</f>
        <v>0</v>
      </c>
      <c r="V1723" s="23"/>
    </row>
    <row r="1724" customFormat="false" ht="13.8" hidden="false" customHeight="false" outlineLevel="0" collapsed="false">
      <c r="A1724" s="13" t="n">
        <v>1723</v>
      </c>
      <c r="B1724" s="12" t="s">
        <v>22</v>
      </c>
      <c r="C1724" s="13" t="s">
        <v>792</v>
      </c>
      <c r="D1724" s="12" t="n">
        <v>13</v>
      </c>
      <c r="E1724" s="14" t="n">
        <v>1749</v>
      </c>
      <c r="F1724" s="14" t="s">
        <v>40</v>
      </c>
      <c r="G1724" s="15" t="s">
        <v>158</v>
      </c>
      <c r="H1724" s="15" t="s">
        <v>793</v>
      </c>
      <c r="I1724" s="16" t="s">
        <v>799</v>
      </c>
      <c r="J1724" s="17" t="n">
        <v>6146</v>
      </c>
      <c r="K1724" s="18" t="s">
        <v>28</v>
      </c>
      <c r="L1724" s="17"/>
      <c r="M1724" s="17" t="n">
        <v>4</v>
      </c>
      <c r="N1724" s="19"/>
      <c r="O1724" s="31" t="n">
        <f aca="false">L1724+(0.05*M1724)+(N1724/240)</f>
        <v>0.2</v>
      </c>
      <c r="P1724" s="21" t="n">
        <v>1229</v>
      </c>
      <c r="Q1724" s="21" t="n">
        <v>4</v>
      </c>
      <c r="R1724" s="21"/>
      <c r="S1724" s="22" t="n">
        <f aca="false">P1724+(0.05*Q1724)+(R1724/240)</f>
        <v>1229.2</v>
      </c>
      <c r="T1724" s="22" t="n">
        <f aca="false">J1724*O1724</f>
        <v>1229.2</v>
      </c>
      <c r="U1724" s="22" t="n">
        <f aca="false">S1724-T1724</f>
        <v>0</v>
      </c>
      <c r="V1724" s="23"/>
    </row>
    <row r="1725" customFormat="false" ht="13.8" hidden="false" customHeight="false" outlineLevel="0" collapsed="false">
      <c r="A1725" s="13" t="n">
        <v>1724</v>
      </c>
      <c r="B1725" s="12" t="s">
        <v>22</v>
      </c>
      <c r="C1725" s="13" t="s">
        <v>792</v>
      </c>
      <c r="D1725" s="12" t="n">
        <v>13</v>
      </c>
      <c r="E1725" s="14" t="n">
        <v>1749</v>
      </c>
      <c r="F1725" s="14" t="s">
        <v>40</v>
      </c>
      <c r="G1725" s="15" t="s">
        <v>159</v>
      </c>
      <c r="H1725" s="15" t="s">
        <v>793</v>
      </c>
      <c r="I1725" s="16" t="s">
        <v>799</v>
      </c>
      <c r="J1725" s="17" t="n">
        <v>19050</v>
      </c>
      <c r="K1725" s="18" t="s">
        <v>28</v>
      </c>
      <c r="L1725" s="17"/>
      <c r="M1725" s="17" t="n">
        <v>6</v>
      </c>
      <c r="N1725" s="19"/>
      <c r="O1725" s="31" t="n">
        <f aca="false">L1725+(0.05*M1725)+(N1725/240)</f>
        <v>0.3</v>
      </c>
      <c r="P1725" s="21" t="n">
        <v>5715</v>
      </c>
      <c r="Q1725" s="21"/>
      <c r="R1725" s="21"/>
      <c r="S1725" s="22" t="n">
        <f aca="false">P1725+(0.05*Q1725)+(R1725/240)</f>
        <v>5715</v>
      </c>
      <c r="T1725" s="22" t="n">
        <f aca="false">J1725*O1725</f>
        <v>5715</v>
      </c>
      <c r="U1725" s="22" t="n">
        <f aca="false">S1725-T1725</f>
        <v>0</v>
      </c>
      <c r="V1725" s="23"/>
    </row>
    <row r="1726" customFormat="false" ht="13.8" hidden="false" customHeight="false" outlineLevel="0" collapsed="false">
      <c r="A1726" s="13" t="n">
        <v>1725</v>
      </c>
      <c r="B1726" s="12" t="s">
        <v>22</v>
      </c>
      <c r="C1726" s="13" t="s">
        <v>792</v>
      </c>
      <c r="D1726" s="12" t="n">
        <v>13</v>
      </c>
      <c r="E1726" s="14" t="n">
        <v>1749</v>
      </c>
      <c r="F1726" s="14" t="s">
        <v>40</v>
      </c>
      <c r="G1726" s="15" t="s">
        <v>160</v>
      </c>
      <c r="H1726" s="15" t="s">
        <v>793</v>
      </c>
      <c r="I1726" s="16" t="s">
        <v>794</v>
      </c>
      <c r="J1726" s="17" t="n">
        <v>18</v>
      </c>
      <c r="K1726" s="18" t="s">
        <v>61</v>
      </c>
      <c r="L1726" s="17" t="n">
        <v>24</v>
      </c>
      <c r="M1726" s="17"/>
      <c r="N1726" s="19"/>
      <c r="O1726" s="31" t="n">
        <f aca="false">L1726+(0.05*M1726)+(N1726/240)</f>
        <v>24</v>
      </c>
      <c r="P1726" s="21" t="n">
        <v>432</v>
      </c>
      <c r="Q1726" s="21"/>
      <c r="R1726" s="21"/>
      <c r="S1726" s="22" t="n">
        <f aca="false">P1726+(0.05*Q1726)+(R1726/240)</f>
        <v>432</v>
      </c>
      <c r="T1726" s="22" t="n">
        <f aca="false">J1726*O1726</f>
        <v>432</v>
      </c>
      <c r="U1726" s="22" t="n">
        <f aca="false">S1726-T1726</f>
        <v>0</v>
      </c>
      <c r="V1726" s="23"/>
    </row>
    <row r="1727" customFormat="false" ht="13.8" hidden="false" customHeight="false" outlineLevel="0" collapsed="false">
      <c r="A1727" s="13" t="n">
        <v>1726</v>
      </c>
      <c r="B1727" s="12" t="s">
        <v>22</v>
      </c>
      <c r="C1727" s="13" t="s">
        <v>792</v>
      </c>
      <c r="D1727" s="12" t="n">
        <v>13</v>
      </c>
      <c r="E1727" s="14" t="n">
        <v>1749</v>
      </c>
      <c r="F1727" s="14" t="s">
        <v>40</v>
      </c>
      <c r="G1727" s="15" t="s">
        <v>160</v>
      </c>
      <c r="H1727" s="15" t="s">
        <v>793</v>
      </c>
      <c r="I1727" s="16" t="s">
        <v>685</v>
      </c>
      <c r="J1727" s="17" t="n">
        <v>4.5</v>
      </c>
      <c r="K1727" s="18" t="s">
        <v>61</v>
      </c>
      <c r="L1727" s="17" t="n">
        <v>12</v>
      </c>
      <c r="M1727" s="17"/>
      <c r="N1727" s="19"/>
      <c r="O1727" s="31" t="n">
        <f aca="false">L1727+(0.05*M1727)+(N1727/240)</f>
        <v>12</v>
      </c>
      <c r="P1727" s="21" t="n">
        <v>54</v>
      </c>
      <c r="Q1727" s="21"/>
      <c r="R1727" s="21"/>
      <c r="S1727" s="22" t="n">
        <f aca="false">P1727+(0.05*Q1727)+(R1727/240)</f>
        <v>54</v>
      </c>
      <c r="T1727" s="22" t="n">
        <f aca="false">J1727*O1727</f>
        <v>54</v>
      </c>
      <c r="U1727" s="22" t="n">
        <f aca="false">S1727-T1727</f>
        <v>0</v>
      </c>
      <c r="V1727" s="23"/>
    </row>
    <row r="1728" customFormat="false" ht="13.8" hidden="false" customHeight="false" outlineLevel="0" collapsed="false">
      <c r="A1728" s="13" t="n">
        <v>1727</v>
      </c>
      <c r="B1728" s="12" t="s">
        <v>22</v>
      </c>
      <c r="C1728" s="13" t="s">
        <v>792</v>
      </c>
      <c r="D1728" s="12" t="n">
        <v>13</v>
      </c>
      <c r="E1728" s="14" t="n">
        <v>1749</v>
      </c>
      <c r="F1728" s="14" t="s">
        <v>40</v>
      </c>
      <c r="G1728" s="15" t="s">
        <v>160</v>
      </c>
      <c r="H1728" s="15" t="s">
        <v>793</v>
      </c>
      <c r="I1728" s="16" t="s">
        <v>685</v>
      </c>
      <c r="J1728" s="17" t="n">
        <v>1</v>
      </c>
      <c r="K1728" s="18" t="s">
        <v>75</v>
      </c>
      <c r="L1728" s="17" t="n">
        <v>6</v>
      </c>
      <c r="M1728" s="17"/>
      <c r="N1728" s="19"/>
      <c r="O1728" s="31" t="n">
        <f aca="false">L1728+(0.05*M1728)+(N1728/240)</f>
        <v>6</v>
      </c>
      <c r="P1728" s="21" t="n">
        <v>6</v>
      </c>
      <c r="Q1728" s="21"/>
      <c r="R1728" s="21"/>
      <c r="S1728" s="22" t="n">
        <f aca="false">P1728+(0.05*Q1728)+(R1728/240)</f>
        <v>6</v>
      </c>
      <c r="T1728" s="22" t="n">
        <f aca="false">J1728*O1728</f>
        <v>6</v>
      </c>
      <c r="U1728" s="22" t="n">
        <f aca="false">S1728-T1728</f>
        <v>0</v>
      </c>
      <c r="V1728" s="23"/>
    </row>
    <row r="1729" customFormat="false" ht="13.8" hidden="false" customHeight="false" outlineLevel="0" collapsed="false">
      <c r="A1729" s="13" t="n">
        <v>1728</v>
      </c>
      <c r="B1729" s="12" t="s">
        <v>22</v>
      </c>
      <c r="C1729" s="13" t="s">
        <v>792</v>
      </c>
      <c r="D1729" s="12" t="n">
        <v>13</v>
      </c>
      <c r="E1729" s="14" t="n">
        <v>1749</v>
      </c>
      <c r="F1729" s="14" t="s">
        <v>40</v>
      </c>
      <c r="G1729" s="15" t="s">
        <v>160</v>
      </c>
      <c r="H1729" s="15" t="s">
        <v>793</v>
      </c>
      <c r="I1729" s="16" t="s">
        <v>796</v>
      </c>
      <c r="J1729" s="17" t="n">
        <v>10</v>
      </c>
      <c r="K1729" s="18" t="s">
        <v>35</v>
      </c>
      <c r="L1729" s="17"/>
      <c r="M1729" s="17" t="n">
        <v>25</v>
      </c>
      <c r="N1729" s="19"/>
      <c r="O1729" s="31" t="n">
        <f aca="false">L1729+(0.05*M1729)+(N1729/240)</f>
        <v>1.25</v>
      </c>
      <c r="P1729" s="21" t="n">
        <v>12</v>
      </c>
      <c r="Q1729" s="21" t="n">
        <v>10</v>
      </c>
      <c r="R1729" s="21"/>
      <c r="S1729" s="22" t="n">
        <f aca="false">P1729+(0.05*Q1729)+(R1729/240)</f>
        <v>12.5</v>
      </c>
      <c r="T1729" s="22" t="n">
        <f aca="false">J1729*O1729</f>
        <v>12.5</v>
      </c>
      <c r="U1729" s="22" t="n">
        <f aca="false">S1729-T1729</f>
        <v>0</v>
      </c>
      <c r="V1729" s="23"/>
    </row>
    <row r="1730" customFormat="false" ht="13.8" hidden="false" customHeight="false" outlineLevel="0" collapsed="false">
      <c r="A1730" s="13" t="n">
        <v>1729</v>
      </c>
      <c r="B1730" s="12" t="s">
        <v>22</v>
      </c>
      <c r="C1730" s="13" t="s">
        <v>792</v>
      </c>
      <c r="D1730" s="12" t="n">
        <v>13</v>
      </c>
      <c r="E1730" s="14" t="n">
        <v>1749</v>
      </c>
      <c r="F1730" s="14" t="s">
        <v>40</v>
      </c>
      <c r="G1730" s="15" t="s">
        <v>156</v>
      </c>
      <c r="H1730" s="15" t="s">
        <v>793</v>
      </c>
      <c r="I1730" s="16" t="s">
        <v>799</v>
      </c>
      <c r="J1730" s="17" t="n">
        <v>978</v>
      </c>
      <c r="K1730" s="18" t="s">
        <v>28</v>
      </c>
      <c r="L1730" s="17"/>
      <c r="M1730" s="17" t="n">
        <v>9</v>
      </c>
      <c r="N1730" s="19"/>
      <c r="O1730" s="31" t="n">
        <f aca="false">L1730+(0.05*M1730)+(N1730/240)</f>
        <v>0.45</v>
      </c>
      <c r="P1730" s="21" t="n">
        <v>440</v>
      </c>
      <c r="Q1730" s="21" t="n">
        <v>2</v>
      </c>
      <c r="R1730" s="21"/>
      <c r="S1730" s="22" t="n">
        <f aca="false">P1730+(0.05*Q1730)+(R1730/240)</f>
        <v>440.1</v>
      </c>
      <c r="T1730" s="22" t="n">
        <f aca="false">J1730*O1730</f>
        <v>440.1</v>
      </c>
      <c r="U1730" s="22" t="n">
        <f aca="false">S1730-T1730</f>
        <v>0</v>
      </c>
      <c r="V1730" s="23"/>
    </row>
    <row r="1731" customFormat="false" ht="13.8" hidden="false" customHeight="false" outlineLevel="0" collapsed="false">
      <c r="A1731" s="13" t="n">
        <v>1730</v>
      </c>
      <c r="B1731" s="12" t="s">
        <v>22</v>
      </c>
      <c r="C1731" s="13" t="s">
        <v>792</v>
      </c>
      <c r="D1731" s="12" t="n">
        <v>13</v>
      </c>
      <c r="E1731" s="14" t="n">
        <v>1749</v>
      </c>
      <c r="F1731" s="14" t="s">
        <v>40</v>
      </c>
      <c r="G1731" s="15" t="s">
        <v>156</v>
      </c>
      <c r="H1731" s="15" t="s">
        <v>793</v>
      </c>
      <c r="I1731" s="16" t="s">
        <v>186</v>
      </c>
      <c r="J1731" s="17" t="n">
        <v>420</v>
      </c>
      <c r="K1731" s="18" t="s">
        <v>28</v>
      </c>
      <c r="L1731" s="17"/>
      <c r="M1731" s="17" t="n">
        <v>9</v>
      </c>
      <c r="N1731" s="19"/>
      <c r="O1731" s="31" t="n">
        <f aca="false">L1731+(0.05*M1731)+(N1731/240)</f>
        <v>0.45</v>
      </c>
      <c r="P1731" s="21" t="n">
        <v>189</v>
      </c>
      <c r="Q1731" s="21"/>
      <c r="R1731" s="21"/>
      <c r="S1731" s="22" t="n">
        <f aca="false">P1731+(0.05*Q1731)+(R1731/240)</f>
        <v>189</v>
      </c>
      <c r="T1731" s="22" t="n">
        <f aca="false">J1731*O1731</f>
        <v>189</v>
      </c>
      <c r="U1731" s="22" t="n">
        <f aca="false">S1731-T1731</f>
        <v>0</v>
      </c>
      <c r="V1731" s="23"/>
    </row>
    <row r="1732" customFormat="false" ht="13.8" hidden="false" customHeight="false" outlineLevel="0" collapsed="false">
      <c r="A1732" s="13" t="n">
        <v>1731</v>
      </c>
      <c r="B1732" s="12" t="s">
        <v>22</v>
      </c>
      <c r="C1732" s="13" t="s">
        <v>792</v>
      </c>
      <c r="D1732" s="12" t="n">
        <v>14</v>
      </c>
      <c r="E1732" s="14" t="n">
        <v>1749</v>
      </c>
      <c r="F1732" s="14" t="s">
        <v>24</v>
      </c>
      <c r="G1732" s="15" t="s">
        <v>161</v>
      </c>
      <c r="H1732" s="15" t="s">
        <v>793</v>
      </c>
      <c r="I1732" s="16" t="s">
        <v>794</v>
      </c>
      <c r="J1732" s="17" t="n">
        <v>117700</v>
      </c>
      <c r="K1732" s="18" t="s">
        <v>28</v>
      </c>
      <c r="L1732" s="17" t="n">
        <v>0.22</v>
      </c>
      <c r="M1732" s="17"/>
      <c r="N1732" s="19"/>
      <c r="O1732" s="31" t="n">
        <f aca="false">L1732+(0.05*M1732)+(N1732/240)</f>
        <v>0.22</v>
      </c>
      <c r="P1732" s="21" t="n">
        <v>25894</v>
      </c>
      <c r="Q1732" s="21"/>
      <c r="R1732" s="21"/>
      <c r="S1732" s="22" t="n">
        <f aca="false">P1732+(0.05*Q1732)+(R1732/240)</f>
        <v>25894</v>
      </c>
      <c r="T1732" s="22" t="n">
        <f aca="false">J1732*O1732</f>
        <v>25894</v>
      </c>
      <c r="U1732" s="22" t="n">
        <f aca="false">S1732-T1732</f>
        <v>0</v>
      </c>
      <c r="V1732" s="23" t="s">
        <v>89</v>
      </c>
    </row>
    <row r="1733" customFormat="false" ht="13.8" hidden="false" customHeight="false" outlineLevel="0" collapsed="false">
      <c r="A1733" s="13" t="n">
        <v>1732</v>
      </c>
      <c r="B1733" s="12" t="s">
        <v>22</v>
      </c>
      <c r="C1733" s="13" t="s">
        <v>792</v>
      </c>
      <c r="D1733" s="12" t="n">
        <v>14</v>
      </c>
      <c r="E1733" s="14" t="n">
        <v>1749</v>
      </c>
      <c r="F1733" s="14" t="s">
        <v>24</v>
      </c>
      <c r="G1733" s="15" t="s">
        <v>161</v>
      </c>
      <c r="H1733" s="15" t="s">
        <v>793</v>
      </c>
      <c r="I1733" s="16" t="s">
        <v>799</v>
      </c>
      <c r="J1733" s="17" t="n">
        <v>575</v>
      </c>
      <c r="K1733" s="18" t="s">
        <v>28</v>
      </c>
      <c r="L1733" s="17" t="n">
        <v>0.2</v>
      </c>
      <c r="M1733" s="17"/>
      <c r="N1733" s="19"/>
      <c r="O1733" s="31" t="n">
        <f aca="false">L1733+(0.05*M1733)+(N1733/240)</f>
        <v>0.2</v>
      </c>
      <c r="P1733" s="21" t="n">
        <v>115</v>
      </c>
      <c r="Q1733" s="21"/>
      <c r="R1733" s="21"/>
      <c r="S1733" s="22" t="n">
        <f aca="false">P1733+(0.05*Q1733)+(R1733/240)</f>
        <v>115</v>
      </c>
      <c r="T1733" s="22" t="n">
        <f aca="false">J1733*O1733</f>
        <v>115</v>
      </c>
      <c r="U1733" s="22" t="n">
        <f aca="false">S1733-T1733</f>
        <v>0</v>
      </c>
      <c r="V1733" s="23"/>
    </row>
    <row r="1734" customFormat="false" ht="14.2" hidden="false" customHeight="false" outlineLevel="0" collapsed="false">
      <c r="A1734" s="13" t="n">
        <v>1733</v>
      </c>
      <c r="B1734" s="12" t="s">
        <v>22</v>
      </c>
      <c r="C1734" s="13" t="s">
        <v>792</v>
      </c>
      <c r="D1734" s="12" t="n">
        <v>14</v>
      </c>
      <c r="E1734" s="14" t="n">
        <v>1749</v>
      </c>
      <c r="F1734" s="14" t="s">
        <v>24</v>
      </c>
      <c r="G1734" s="15" t="s">
        <v>888</v>
      </c>
      <c r="H1734" s="15" t="s">
        <v>793</v>
      </c>
      <c r="I1734" s="16" t="s">
        <v>794</v>
      </c>
      <c r="J1734" s="17" t="n">
        <v>8457.5</v>
      </c>
      <c r="K1734" s="18" t="s">
        <v>28</v>
      </c>
      <c r="L1734" s="17" t="n">
        <v>0.35</v>
      </c>
      <c r="M1734" s="17"/>
      <c r="N1734" s="19"/>
      <c r="O1734" s="31" t="n">
        <f aca="false">L1734+(0.05*M1734)+(N1734/240)</f>
        <v>0.35</v>
      </c>
      <c r="P1734" s="21" t="n">
        <v>2960</v>
      </c>
      <c r="Q1734" s="21" t="n">
        <v>2</v>
      </c>
      <c r="R1734" s="21"/>
      <c r="S1734" s="22" t="n">
        <f aca="false">P1734+(0.05*Q1734)+(R1734/240)</f>
        <v>2960.1</v>
      </c>
      <c r="T1734" s="22" t="n">
        <f aca="false">J1734*O1734</f>
        <v>2960.125</v>
      </c>
      <c r="U1734" s="22" t="n">
        <f aca="false">S1734-T1734</f>
        <v>-0.0250000000005457</v>
      </c>
      <c r="V1734" s="23" t="s">
        <v>889</v>
      </c>
    </row>
    <row r="1735" customFormat="false" ht="13.8" hidden="false" customHeight="false" outlineLevel="0" collapsed="false">
      <c r="A1735" s="13" t="n">
        <v>1734</v>
      </c>
      <c r="B1735" s="12" t="s">
        <v>22</v>
      </c>
      <c r="C1735" s="13" t="s">
        <v>792</v>
      </c>
      <c r="D1735" s="12" t="n">
        <v>14</v>
      </c>
      <c r="E1735" s="14" t="n">
        <v>1749</v>
      </c>
      <c r="F1735" s="14" t="s">
        <v>24</v>
      </c>
      <c r="G1735" s="15" t="s">
        <v>888</v>
      </c>
      <c r="H1735" s="15" t="s">
        <v>793</v>
      </c>
      <c r="I1735" s="16" t="s">
        <v>685</v>
      </c>
      <c r="J1735" s="17" t="n">
        <v>450</v>
      </c>
      <c r="K1735" s="18" t="s">
        <v>28</v>
      </c>
      <c r="L1735" s="17"/>
      <c r="M1735" s="17" t="n">
        <v>9</v>
      </c>
      <c r="N1735" s="19"/>
      <c r="O1735" s="31" t="n">
        <f aca="false">L1735+(0.05*M1735)+(N1735/240)</f>
        <v>0.45</v>
      </c>
      <c r="P1735" s="21" t="n">
        <v>202</v>
      </c>
      <c r="Q1735" s="21" t="n">
        <v>10</v>
      </c>
      <c r="R1735" s="21"/>
      <c r="S1735" s="22" t="n">
        <f aca="false">P1735+(0.05*Q1735)+(R1735/240)</f>
        <v>202.5</v>
      </c>
      <c r="T1735" s="22" t="n">
        <f aca="false">J1735*O1735</f>
        <v>202.5</v>
      </c>
      <c r="U1735" s="22" t="n">
        <f aca="false">S1735-T1735</f>
        <v>0</v>
      </c>
      <c r="V1735" s="23"/>
    </row>
    <row r="1736" customFormat="false" ht="13.8" hidden="false" customHeight="false" outlineLevel="0" collapsed="false">
      <c r="A1736" s="13" t="n">
        <v>1735</v>
      </c>
      <c r="B1736" s="12" t="s">
        <v>22</v>
      </c>
      <c r="C1736" s="13" t="s">
        <v>792</v>
      </c>
      <c r="D1736" s="12" t="n">
        <v>14</v>
      </c>
      <c r="E1736" s="14" t="n">
        <v>1749</v>
      </c>
      <c r="F1736" s="14" t="s">
        <v>24</v>
      </c>
      <c r="G1736" s="15" t="s">
        <v>888</v>
      </c>
      <c r="H1736" s="15" t="s">
        <v>793</v>
      </c>
      <c r="I1736" s="16" t="s">
        <v>796</v>
      </c>
      <c r="J1736" s="17" t="n">
        <v>1600</v>
      </c>
      <c r="K1736" s="18" t="s">
        <v>28</v>
      </c>
      <c r="L1736" s="17"/>
      <c r="M1736" s="17" t="n">
        <v>9</v>
      </c>
      <c r="N1736" s="19"/>
      <c r="O1736" s="31" t="n">
        <f aca="false">L1736+(0.05*M1736)+(N1736/240)</f>
        <v>0.45</v>
      </c>
      <c r="P1736" s="21" t="n">
        <v>720</v>
      </c>
      <c r="Q1736" s="21"/>
      <c r="R1736" s="21"/>
      <c r="S1736" s="22" t="n">
        <f aca="false">P1736+(0.05*Q1736)+(R1736/240)</f>
        <v>720</v>
      </c>
      <c r="T1736" s="22" t="n">
        <f aca="false">J1736*O1736</f>
        <v>720</v>
      </c>
      <c r="U1736" s="22" t="n">
        <f aca="false">S1736-T1736</f>
        <v>0</v>
      </c>
      <c r="V1736" s="23"/>
    </row>
    <row r="1737" customFormat="false" ht="13.8" hidden="false" customHeight="false" outlineLevel="0" collapsed="false">
      <c r="A1737" s="13" t="n">
        <v>1736</v>
      </c>
      <c r="B1737" s="12" t="s">
        <v>22</v>
      </c>
      <c r="C1737" s="13" t="s">
        <v>792</v>
      </c>
      <c r="D1737" s="12" t="n">
        <v>14</v>
      </c>
      <c r="E1737" s="14" t="n">
        <v>1749</v>
      </c>
      <c r="F1737" s="14" t="s">
        <v>24</v>
      </c>
      <c r="G1737" s="15" t="s">
        <v>163</v>
      </c>
      <c r="H1737" s="15" t="s">
        <v>793</v>
      </c>
      <c r="I1737" s="16" t="s">
        <v>799</v>
      </c>
      <c r="J1737" s="17" t="n">
        <v>250</v>
      </c>
      <c r="K1737" s="18" t="s">
        <v>28</v>
      </c>
      <c r="L1737" s="17"/>
      <c r="M1737" s="17" t="n">
        <v>0.4</v>
      </c>
      <c r="N1737" s="19"/>
      <c r="O1737" s="31" t="n">
        <f aca="false">L1737+(0.05*M1737)+(N1737/240)</f>
        <v>0.02</v>
      </c>
      <c r="P1737" s="21" t="n">
        <v>5</v>
      </c>
      <c r="Q1737" s="21"/>
      <c r="R1737" s="21"/>
      <c r="S1737" s="22" t="n">
        <f aca="false">P1737+(0.05*Q1737)+(R1737/240)</f>
        <v>5</v>
      </c>
      <c r="T1737" s="22" t="n">
        <f aca="false">J1737*O1737</f>
        <v>5</v>
      </c>
      <c r="U1737" s="22" t="n">
        <f aca="false">S1737-T1737</f>
        <v>0</v>
      </c>
      <c r="V1737" s="23"/>
    </row>
    <row r="1738" customFormat="false" ht="13.8" hidden="false" customHeight="false" outlineLevel="0" collapsed="false">
      <c r="A1738" s="13" t="n">
        <v>1737</v>
      </c>
      <c r="B1738" s="12" t="s">
        <v>22</v>
      </c>
      <c r="C1738" s="13" t="s">
        <v>792</v>
      </c>
      <c r="D1738" s="12" t="n">
        <v>14</v>
      </c>
      <c r="E1738" s="14" t="n">
        <v>1749</v>
      </c>
      <c r="F1738" s="14" t="s">
        <v>40</v>
      </c>
      <c r="G1738" s="15" t="s">
        <v>890</v>
      </c>
      <c r="H1738" s="15" t="s">
        <v>793</v>
      </c>
      <c r="I1738" s="16" t="s">
        <v>43</v>
      </c>
      <c r="J1738" s="17" t="n">
        <v>3630</v>
      </c>
      <c r="K1738" s="18" t="s">
        <v>35</v>
      </c>
      <c r="L1738" s="17" t="n">
        <v>45</v>
      </c>
      <c r="M1738" s="17"/>
      <c r="N1738" s="19"/>
      <c r="O1738" s="31" t="n">
        <f aca="false">L1738+(0.05*M1738)+(N1738/240)</f>
        <v>45</v>
      </c>
      <c r="P1738" s="21" t="n">
        <v>163350</v>
      </c>
      <c r="Q1738" s="21"/>
      <c r="R1738" s="21"/>
      <c r="S1738" s="22" t="n">
        <f aca="false">P1738+(0.05*Q1738)+(R1738/240)</f>
        <v>163350</v>
      </c>
      <c r="T1738" s="22" t="n">
        <f aca="false">J1738*O1738</f>
        <v>163350</v>
      </c>
      <c r="U1738" s="22" t="n">
        <f aca="false">S1738-T1738</f>
        <v>0</v>
      </c>
      <c r="V1738" s="23"/>
    </row>
    <row r="1739" customFormat="false" ht="13.8" hidden="false" customHeight="false" outlineLevel="0" collapsed="false">
      <c r="A1739" s="13" t="n">
        <v>1738</v>
      </c>
      <c r="B1739" s="12" t="s">
        <v>22</v>
      </c>
      <c r="C1739" s="13" t="s">
        <v>792</v>
      </c>
      <c r="D1739" s="12" t="n">
        <v>14</v>
      </c>
      <c r="E1739" s="14" t="n">
        <v>1749</v>
      </c>
      <c r="F1739" s="14" t="s">
        <v>40</v>
      </c>
      <c r="G1739" s="15" t="s">
        <v>888</v>
      </c>
      <c r="H1739" s="15" t="s">
        <v>793</v>
      </c>
      <c r="I1739" s="16" t="s">
        <v>799</v>
      </c>
      <c r="J1739" s="17" t="n">
        <v>73750</v>
      </c>
      <c r="K1739" s="18" t="s">
        <v>28</v>
      </c>
      <c r="L1739" s="17" t="n">
        <v>0.36</v>
      </c>
      <c r="M1739" s="17"/>
      <c r="N1739" s="19"/>
      <c r="O1739" s="31" t="n">
        <f aca="false">L1739+(0.05*M1739)+(N1739/240)</f>
        <v>0.36</v>
      </c>
      <c r="P1739" s="21" t="n">
        <v>26550</v>
      </c>
      <c r="Q1739" s="21"/>
      <c r="R1739" s="21"/>
      <c r="S1739" s="22" t="n">
        <f aca="false">P1739+(0.05*Q1739)+(R1739/240)</f>
        <v>26550</v>
      </c>
      <c r="T1739" s="22" t="n">
        <f aca="false">J1739*O1739</f>
        <v>26550</v>
      </c>
      <c r="U1739" s="22" t="n">
        <f aca="false">S1739-T1739</f>
        <v>0</v>
      </c>
      <c r="V1739" s="23"/>
    </row>
    <row r="1740" customFormat="false" ht="13.8" hidden="false" customHeight="false" outlineLevel="0" collapsed="false">
      <c r="A1740" s="13" t="n">
        <v>1739</v>
      </c>
      <c r="B1740" s="12" t="s">
        <v>22</v>
      </c>
      <c r="C1740" s="13" t="s">
        <v>792</v>
      </c>
      <c r="D1740" s="12" t="n">
        <v>14</v>
      </c>
      <c r="E1740" s="14" t="n">
        <v>1749</v>
      </c>
      <c r="F1740" s="14" t="s">
        <v>40</v>
      </c>
      <c r="G1740" s="15" t="s">
        <v>166</v>
      </c>
      <c r="H1740" s="15" t="s">
        <v>793</v>
      </c>
      <c r="I1740" s="16" t="s">
        <v>794</v>
      </c>
      <c r="J1740" s="17" t="n">
        <v>34607</v>
      </c>
      <c r="K1740" s="18" t="s">
        <v>35</v>
      </c>
      <c r="L1740" s="17" t="n">
        <v>18</v>
      </c>
      <c r="M1740" s="17"/>
      <c r="N1740" s="19"/>
      <c r="O1740" s="31" t="n">
        <f aca="false">L1740+(0.05*M1740)+(N1740/240)</f>
        <v>18</v>
      </c>
      <c r="P1740" s="21" t="n">
        <v>622926</v>
      </c>
      <c r="Q1740" s="21"/>
      <c r="R1740" s="21"/>
      <c r="S1740" s="22" t="n">
        <f aca="false">P1740+(0.05*Q1740)+(R1740/240)</f>
        <v>622926</v>
      </c>
      <c r="T1740" s="22" t="n">
        <f aca="false">J1740*O1740</f>
        <v>622926</v>
      </c>
      <c r="U1740" s="22" t="n">
        <f aca="false">S1740-T1740</f>
        <v>0</v>
      </c>
      <c r="V1740" s="23"/>
    </row>
    <row r="1741" customFormat="false" ht="13.8" hidden="false" customHeight="false" outlineLevel="0" collapsed="false">
      <c r="A1741" s="13" t="n">
        <v>1740</v>
      </c>
      <c r="B1741" s="12" t="s">
        <v>22</v>
      </c>
      <c r="C1741" s="13" t="s">
        <v>792</v>
      </c>
      <c r="D1741" s="12" t="n">
        <v>14</v>
      </c>
      <c r="E1741" s="14" t="n">
        <v>1749</v>
      </c>
      <c r="F1741" s="14" t="s">
        <v>40</v>
      </c>
      <c r="G1741" s="15" t="s">
        <v>166</v>
      </c>
      <c r="H1741" s="15" t="s">
        <v>793</v>
      </c>
      <c r="I1741" s="16" t="s">
        <v>50</v>
      </c>
      <c r="J1741" s="17" t="n">
        <v>1097</v>
      </c>
      <c r="K1741" s="18" t="s">
        <v>35</v>
      </c>
      <c r="L1741" s="17" t="n">
        <v>16</v>
      </c>
      <c r="M1741" s="17"/>
      <c r="N1741" s="19"/>
      <c r="O1741" s="31" t="n">
        <f aca="false">L1741+(0.05*M1741)+(N1741/240)</f>
        <v>16</v>
      </c>
      <c r="P1741" s="21" t="n">
        <v>17552</v>
      </c>
      <c r="Q1741" s="21"/>
      <c r="R1741" s="21"/>
      <c r="S1741" s="22" t="n">
        <f aca="false">P1741+(0.05*Q1741)+(R1741/240)</f>
        <v>17552</v>
      </c>
      <c r="T1741" s="22" t="n">
        <f aca="false">J1741*O1741</f>
        <v>17552</v>
      </c>
      <c r="U1741" s="22" t="n">
        <f aca="false">S1741-T1741</f>
        <v>0</v>
      </c>
      <c r="V1741" s="23"/>
    </row>
    <row r="1742" customFormat="false" ht="13.8" hidden="false" customHeight="false" outlineLevel="0" collapsed="false">
      <c r="A1742" s="13" t="n">
        <v>1741</v>
      </c>
      <c r="B1742" s="12" t="s">
        <v>22</v>
      </c>
      <c r="C1742" s="13" t="s">
        <v>792</v>
      </c>
      <c r="D1742" s="12" t="n">
        <v>14</v>
      </c>
      <c r="E1742" s="14" t="n">
        <v>1749</v>
      </c>
      <c r="F1742" s="14" t="s">
        <v>40</v>
      </c>
      <c r="G1742" s="15" t="s">
        <v>166</v>
      </c>
      <c r="H1742" s="15" t="s">
        <v>793</v>
      </c>
      <c r="I1742" s="16" t="s">
        <v>679</v>
      </c>
      <c r="J1742" s="17" t="n">
        <v>156</v>
      </c>
      <c r="K1742" s="18" t="s">
        <v>28</v>
      </c>
      <c r="L1742" s="17" t="n">
        <v>16</v>
      </c>
      <c r="M1742" s="17"/>
      <c r="N1742" s="19"/>
      <c r="O1742" s="31" t="n">
        <f aca="false">L1742+(0.05*M1742)+(N1742/240)</f>
        <v>16</v>
      </c>
      <c r="P1742" s="21" t="n">
        <v>2496</v>
      </c>
      <c r="Q1742" s="21"/>
      <c r="R1742" s="21"/>
      <c r="S1742" s="22" t="n">
        <f aca="false">P1742+(0.05*Q1742)+(R1742/240)</f>
        <v>2496</v>
      </c>
      <c r="T1742" s="22" t="n">
        <f aca="false">J1742*O1742</f>
        <v>2496</v>
      </c>
      <c r="U1742" s="22" t="n">
        <f aca="false">S1742-T1742</f>
        <v>0</v>
      </c>
      <c r="V1742" s="23"/>
    </row>
    <row r="1743" customFormat="false" ht="13.8" hidden="false" customHeight="false" outlineLevel="0" collapsed="false">
      <c r="A1743" s="13" t="n">
        <v>1742</v>
      </c>
      <c r="B1743" s="12" t="s">
        <v>22</v>
      </c>
      <c r="C1743" s="13" t="s">
        <v>792</v>
      </c>
      <c r="D1743" s="12" t="n">
        <v>14</v>
      </c>
      <c r="E1743" s="14" t="n">
        <v>1749</v>
      </c>
      <c r="F1743" s="14" t="s">
        <v>40</v>
      </c>
      <c r="G1743" s="15" t="s">
        <v>166</v>
      </c>
      <c r="H1743" s="15" t="s">
        <v>793</v>
      </c>
      <c r="I1743" s="16" t="s">
        <v>682</v>
      </c>
      <c r="J1743" s="17" t="n">
        <v>900</v>
      </c>
      <c r="K1743" s="18" t="s">
        <v>28</v>
      </c>
      <c r="L1743" s="17" t="n">
        <v>16</v>
      </c>
      <c r="M1743" s="17"/>
      <c r="N1743" s="19"/>
      <c r="O1743" s="31" t="n">
        <f aca="false">L1743+(0.05*M1743)+(N1743/240)</f>
        <v>16</v>
      </c>
      <c r="P1743" s="21" t="n">
        <v>14400</v>
      </c>
      <c r="Q1743" s="21"/>
      <c r="R1743" s="21"/>
      <c r="S1743" s="22" t="n">
        <f aca="false">P1743+(0.05*Q1743)+(R1743/240)</f>
        <v>14400</v>
      </c>
      <c r="T1743" s="22" t="n">
        <f aca="false">J1743*O1743</f>
        <v>14400</v>
      </c>
      <c r="U1743" s="22" t="n">
        <f aca="false">S1743-T1743</f>
        <v>0</v>
      </c>
      <c r="V1743" s="23"/>
    </row>
    <row r="1744" customFormat="false" ht="13.8" hidden="false" customHeight="false" outlineLevel="0" collapsed="false">
      <c r="A1744" s="13" t="n">
        <v>1743</v>
      </c>
      <c r="B1744" s="12" t="s">
        <v>22</v>
      </c>
      <c r="C1744" s="13" t="s">
        <v>792</v>
      </c>
      <c r="D1744" s="12" t="n">
        <v>14</v>
      </c>
      <c r="E1744" s="14" t="n">
        <v>1749</v>
      </c>
      <c r="F1744" s="14" t="s">
        <v>40</v>
      </c>
      <c r="G1744" s="15" t="s">
        <v>166</v>
      </c>
      <c r="H1744" s="15" t="s">
        <v>793</v>
      </c>
      <c r="I1744" s="16" t="s">
        <v>186</v>
      </c>
      <c r="J1744" s="17" t="n">
        <v>3329</v>
      </c>
      <c r="K1744" s="18" t="s">
        <v>28</v>
      </c>
      <c r="L1744" s="17" t="n">
        <v>16</v>
      </c>
      <c r="M1744" s="17"/>
      <c r="N1744" s="19"/>
      <c r="O1744" s="31" t="n">
        <f aca="false">L1744+(0.05*M1744)+(N1744/240)</f>
        <v>16</v>
      </c>
      <c r="P1744" s="21" t="n">
        <v>53264</v>
      </c>
      <c r="Q1744" s="21"/>
      <c r="R1744" s="21"/>
      <c r="S1744" s="22" t="n">
        <f aca="false">P1744+(0.05*Q1744)+(R1744/240)</f>
        <v>53264</v>
      </c>
      <c r="T1744" s="22" t="n">
        <f aca="false">J1744*O1744</f>
        <v>53264</v>
      </c>
      <c r="U1744" s="22" t="n">
        <f aca="false">S1744-T1744</f>
        <v>0</v>
      </c>
      <c r="V1744" s="23"/>
    </row>
    <row r="1745" customFormat="false" ht="13.8" hidden="false" customHeight="false" outlineLevel="0" collapsed="false">
      <c r="A1745" s="13" t="n">
        <v>1744</v>
      </c>
      <c r="B1745" s="12" t="s">
        <v>22</v>
      </c>
      <c r="C1745" s="13" t="s">
        <v>792</v>
      </c>
      <c r="D1745" s="12" t="n">
        <v>14</v>
      </c>
      <c r="E1745" s="14" t="n">
        <v>1749</v>
      </c>
      <c r="F1745" s="14" t="s">
        <v>40</v>
      </c>
      <c r="G1745" s="15" t="s">
        <v>891</v>
      </c>
      <c r="H1745" s="15" t="s">
        <v>793</v>
      </c>
      <c r="I1745" s="16" t="s">
        <v>794</v>
      </c>
      <c r="J1745" s="17" t="n">
        <v>5320</v>
      </c>
      <c r="K1745" s="18" t="s">
        <v>28</v>
      </c>
      <c r="L1745" s="17" t="n">
        <v>9</v>
      </c>
      <c r="M1745" s="17"/>
      <c r="N1745" s="19"/>
      <c r="O1745" s="31" t="n">
        <f aca="false">L1745+(0.05*M1745)+(N1745/240)</f>
        <v>9</v>
      </c>
      <c r="P1745" s="21" t="n">
        <v>47880</v>
      </c>
      <c r="Q1745" s="21"/>
      <c r="R1745" s="21"/>
      <c r="S1745" s="22" t="n">
        <f aca="false">P1745+(0.05*Q1745)+(R1745/240)</f>
        <v>47880</v>
      </c>
      <c r="T1745" s="22" t="n">
        <f aca="false">J1745*O1745</f>
        <v>47880</v>
      </c>
      <c r="U1745" s="22" t="n">
        <f aca="false">S1745-T1745</f>
        <v>0</v>
      </c>
      <c r="V1745" s="23"/>
    </row>
    <row r="1746" customFormat="false" ht="13.8" hidden="false" customHeight="false" outlineLevel="0" collapsed="false">
      <c r="A1746" s="13" t="n">
        <v>1745</v>
      </c>
      <c r="B1746" s="12" t="s">
        <v>22</v>
      </c>
      <c r="C1746" s="13" t="s">
        <v>792</v>
      </c>
      <c r="D1746" s="12" t="n">
        <v>14</v>
      </c>
      <c r="E1746" s="14" t="n">
        <v>1749</v>
      </c>
      <c r="F1746" s="14" t="s">
        <v>40</v>
      </c>
      <c r="G1746" s="15" t="s">
        <v>891</v>
      </c>
      <c r="H1746" s="15" t="s">
        <v>793</v>
      </c>
      <c r="I1746" s="16" t="s">
        <v>50</v>
      </c>
      <c r="J1746" s="17" t="n">
        <v>513</v>
      </c>
      <c r="K1746" s="18" t="s">
        <v>28</v>
      </c>
      <c r="L1746" s="17" t="n">
        <v>8</v>
      </c>
      <c r="M1746" s="17"/>
      <c r="N1746" s="19"/>
      <c r="O1746" s="31" t="n">
        <f aca="false">L1746+(0.05*M1746)+(N1746/240)</f>
        <v>8</v>
      </c>
      <c r="P1746" s="21" t="n">
        <v>4104</v>
      </c>
      <c r="Q1746" s="21"/>
      <c r="R1746" s="21"/>
      <c r="S1746" s="22" t="n">
        <f aca="false">P1746+(0.05*Q1746)+(R1746/240)</f>
        <v>4104</v>
      </c>
      <c r="T1746" s="22" t="n">
        <f aca="false">J1746*O1746</f>
        <v>4104</v>
      </c>
      <c r="U1746" s="22" t="n">
        <f aca="false">S1746-T1746</f>
        <v>0</v>
      </c>
      <c r="V1746" s="23"/>
    </row>
    <row r="1747" customFormat="false" ht="13.8" hidden="false" customHeight="false" outlineLevel="0" collapsed="false">
      <c r="A1747" s="13" t="n">
        <v>1746</v>
      </c>
      <c r="B1747" s="12" t="s">
        <v>22</v>
      </c>
      <c r="C1747" s="13" t="s">
        <v>792</v>
      </c>
      <c r="D1747" s="12" t="n">
        <v>14</v>
      </c>
      <c r="E1747" s="14" t="n">
        <v>1749</v>
      </c>
      <c r="F1747" s="14" t="s">
        <v>40</v>
      </c>
      <c r="G1747" s="15" t="s">
        <v>891</v>
      </c>
      <c r="H1747" s="15" t="s">
        <v>793</v>
      </c>
      <c r="I1747" s="16" t="s">
        <v>186</v>
      </c>
      <c r="J1747" s="17" t="n">
        <v>884</v>
      </c>
      <c r="K1747" s="18" t="s">
        <v>28</v>
      </c>
      <c r="L1747" s="17" t="n">
        <v>9</v>
      </c>
      <c r="M1747" s="17"/>
      <c r="N1747" s="19"/>
      <c r="O1747" s="31" t="n">
        <f aca="false">L1747+(0.05*M1747)+(N1747/240)</f>
        <v>9</v>
      </c>
      <c r="P1747" s="21" t="n">
        <v>7956</v>
      </c>
      <c r="Q1747" s="21"/>
      <c r="R1747" s="21"/>
      <c r="S1747" s="22" t="n">
        <f aca="false">P1747+(0.05*Q1747)+(R1747/240)</f>
        <v>7956</v>
      </c>
      <c r="T1747" s="22" t="n">
        <f aca="false">J1747*O1747</f>
        <v>7956</v>
      </c>
      <c r="U1747" s="22" t="n">
        <f aca="false">S1747-T1747</f>
        <v>0</v>
      </c>
      <c r="V1747" s="23"/>
    </row>
    <row r="1748" customFormat="false" ht="13.8" hidden="false" customHeight="false" outlineLevel="0" collapsed="false">
      <c r="A1748" s="13" t="n">
        <v>1747</v>
      </c>
      <c r="B1748" s="12" t="s">
        <v>22</v>
      </c>
      <c r="C1748" s="13" t="s">
        <v>792</v>
      </c>
      <c r="D1748" s="12" t="n">
        <v>14</v>
      </c>
      <c r="E1748" s="14" t="n">
        <v>1749</v>
      </c>
      <c r="F1748" s="14" t="s">
        <v>40</v>
      </c>
      <c r="G1748" s="15" t="s">
        <v>892</v>
      </c>
      <c r="H1748" s="15" t="s">
        <v>793</v>
      </c>
      <c r="I1748" s="16" t="s">
        <v>794</v>
      </c>
      <c r="J1748" s="17" t="n">
        <v>72</v>
      </c>
      <c r="K1748" s="18" t="s">
        <v>28</v>
      </c>
      <c r="L1748" s="17"/>
      <c r="M1748" s="17" t="n">
        <v>50</v>
      </c>
      <c r="N1748" s="19"/>
      <c r="O1748" s="31" t="n">
        <f aca="false">L1748+(0.05*M1748)+(N1748/240)</f>
        <v>2.5</v>
      </c>
      <c r="P1748" s="21" t="n">
        <v>180</v>
      </c>
      <c r="Q1748" s="21"/>
      <c r="R1748" s="21"/>
      <c r="S1748" s="22" t="n">
        <f aca="false">P1748+(0.05*Q1748)+(R1748/240)</f>
        <v>180</v>
      </c>
      <c r="T1748" s="22" t="n">
        <f aca="false">J1748*O1748</f>
        <v>180</v>
      </c>
      <c r="U1748" s="22" t="n">
        <f aca="false">S1748-T1748</f>
        <v>0</v>
      </c>
      <c r="V1748" s="23"/>
    </row>
    <row r="1749" customFormat="false" ht="13.8" hidden="false" customHeight="false" outlineLevel="0" collapsed="false">
      <c r="A1749" s="13" t="n">
        <v>1748</v>
      </c>
      <c r="B1749" s="12" t="s">
        <v>22</v>
      </c>
      <c r="C1749" s="13" t="s">
        <v>792</v>
      </c>
      <c r="D1749" s="12" t="n">
        <v>14</v>
      </c>
      <c r="E1749" s="14" t="n">
        <v>1749</v>
      </c>
      <c r="F1749" s="14" t="s">
        <v>40</v>
      </c>
      <c r="G1749" s="15" t="s">
        <v>170</v>
      </c>
      <c r="H1749" s="15" t="s">
        <v>793</v>
      </c>
      <c r="I1749" s="16" t="s">
        <v>50</v>
      </c>
      <c r="J1749" s="17" t="n">
        <v>8</v>
      </c>
      <c r="K1749" s="18" t="s">
        <v>61</v>
      </c>
      <c r="L1749" s="17" t="n">
        <v>36</v>
      </c>
      <c r="M1749" s="17"/>
      <c r="N1749" s="19"/>
      <c r="O1749" s="31" t="n">
        <f aca="false">L1749+(0.05*M1749)+(N1749/240)</f>
        <v>36</v>
      </c>
      <c r="P1749" s="21" t="n">
        <v>288</v>
      </c>
      <c r="Q1749" s="21"/>
      <c r="R1749" s="21"/>
      <c r="S1749" s="22" t="n">
        <f aca="false">P1749+(0.05*Q1749)+(R1749/240)</f>
        <v>288</v>
      </c>
      <c r="T1749" s="22" t="n">
        <f aca="false">J1749*O1749</f>
        <v>288</v>
      </c>
      <c r="U1749" s="22" t="n">
        <f aca="false">S1749-T1749</f>
        <v>0</v>
      </c>
      <c r="V1749" s="23"/>
    </row>
    <row r="1750" customFormat="false" ht="13.8" hidden="false" customHeight="false" outlineLevel="0" collapsed="false">
      <c r="A1750" s="13" t="n">
        <v>1749</v>
      </c>
      <c r="B1750" s="12" t="s">
        <v>22</v>
      </c>
      <c r="C1750" s="13" t="s">
        <v>792</v>
      </c>
      <c r="D1750" s="12" t="n">
        <v>14</v>
      </c>
      <c r="E1750" s="14" t="n">
        <v>1749</v>
      </c>
      <c r="F1750" s="14" t="s">
        <v>40</v>
      </c>
      <c r="G1750" s="15" t="s">
        <v>171</v>
      </c>
      <c r="H1750" s="15" t="s">
        <v>793</v>
      </c>
      <c r="I1750" s="16" t="s">
        <v>678</v>
      </c>
      <c r="J1750" s="17" t="n">
        <v>44</v>
      </c>
      <c r="K1750" s="18" t="s">
        <v>55</v>
      </c>
      <c r="L1750" s="17" t="n">
        <v>48</v>
      </c>
      <c r="M1750" s="17"/>
      <c r="N1750" s="19"/>
      <c r="O1750" s="31" t="n">
        <f aca="false">L1750+(0.05*M1750)+(N1750/240)</f>
        <v>48</v>
      </c>
      <c r="P1750" s="21" t="n">
        <v>2112</v>
      </c>
      <c r="Q1750" s="21"/>
      <c r="R1750" s="21"/>
      <c r="S1750" s="22" t="n">
        <f aca="false">P1750+(0.05*Q1750)+(R1750/240)</f>
        <v>2112</v>
      </c>
      <c r="T1750" s="22" t="n">
        <f aca="false">J1750*O1750</f>
        <v>2112</v>
      </c>
      <c r="U1750" s="22" t="n">
        <f aca="false">S1750-T1750</f>
        <v>0</v>
      </c>
      <c r="V1750" s="23"/>
    </row>
    <row r="1751" customFormat="false" ht="13.8" hidden="false" customHeight="false" outlineLevel="0" collapsed="false">
      <c r="A1751" s="13" t="n">
        <v>1750</v>
      </c>
      <c r="B1751" s="12" t="s">
        <v>22</v>
      </c>
      <c r="C1751" s="13" t="s">
        <v>792</v>
      </c>
      <c r="D1751" s="12" t="n">
        <v>14</v>
      </c>
      <c r="E1751" s="14" t="n">
        <v>1749</v>
      </c>
      <c r="F1751" s="14" t="s">
        <v>40</v>
      </c>
      <c r="G1751" s="15" t="s">
        <v>171</v>
      </c>
      <c r="H1751" s="15" t="s">
        <v>793</v>
      </c>
      <c r="I1751" s="16" t="s">
        <v>50</v>
      </c>
      <c r="J1751" s="17" t="n">
        <v>699</v>
      </c>
      <c r="K1751" s="18" t="s">
        <v>28</v>
      </c>
      <c r="L1751" s="17" t="n">
        <v>48</v>
      </c>
      <c r="M1751" s="17"/>
      <c r="N1751" s="19"/>
      <c r="O1751" s="31" t="n">
        <f aca="false">L1751+(0.05*M1751)+(N1751/240)</f>
        <v>48</v>
      </c>
      <c r="P1751" s="21" t="n">
        <v>33552</v>
      </c>
      <c r="Q1751" s="21"/>
      <c r="R1751" s="21"/>
      <c r="S1751" s="22" t="n">
        <f aca="false">P1751+(0.05*Q1751)+(R1751/240)</f>
        <v>33552</v>
      </c>
      <c r="T1751" s="22" t="n">
        <f aca="false">J1751*O1751</f>
        <v>33552</v>
      </c>
      <c r="U1751" s="22" t="n">
        <f aca="false">S1751-T1751</f>
        <v>0</v>
      </c>
      <c r="V1751" s="23"/>
    </row>
    <row r="1752" customFormat="false" ht="13.8" hidden="false" customHeight="false" outlineLevel="0" collapsed="false">
      <c r="A1752" s="13" t="n">
        <v>1751</v>
      </c>
      <c r="B1752" s="12" t="s">
        <v>22</v>
      </c>
      <c r="C1752" s="13" t="s">
        <v>792</v>
      </c>
      <c r="D1752" s="12" t="n">
        <v>14</v>
      </c>
      <c r="E1752" s="14" t="n">
        <v>1749</v>
      </c>
      <c r="F1752" s="14" t="s">
        <v>40</v>
      </c>
      <c r="G1752" s="15" t="s">
        <v>171</v>
      </c>
      <c r="H1752" s="15" t="s">
        <v>793</v>
      </c>
      <c r="I1752" s="16" t="s">
        <v>799</v>
      </c>
      <c r="J1752" s="17" t="n">
        <v>4974</v>
      </c>
      <c r="K1752" s="18" t="s">
        <v>28</v>
      </c>
      <c r="L1752" s="17" t="n">
        <v>48</v>
      </c>
      <c r="M1752" s="17"/>
      <c r="N1752" s="19"/>
      <c r="O1752" s="31" t="n">
        <f aca="false">L1752+(0.05*M1752)+(N1752/240)</f>
        <v>48</v>
      </c>
      <c r="P1752" s="21" t="n">
        <v>238752</v>
      </c>
      <c r="Q1752" s="21"/>
      <c r="R1752" s="21"/>
      <c r="S1752" s="22" t="n">
        <f aca="false">P1752+(0.05*Q1752)+(R1752/240)</f>
        <v>238752</v>
      </c>
      <c r="T1752" s="22" t="n">
        <f aca="false">J1752*O1752</f>
        <v>238752</v>
      </c>
      <c r="U1752" s="22" t="n">
        <f aca="false">S1752-T1752</f>
        <v>0</v>
      </c>
      <c r="V1752" s="23"/>
    </row>
    <row r="1753" customFormat="false" ht="13.8" hidden="false" customHeight="false" outlineLevel="0" collapsed="false">
      <c r="A1753" s="13" t="n">
        <v>1752</v>
      </c>
      <c r="B1753" s="12" t="s">
        <v>22</v>
      </c>
      <c r="C1753" s="13" t="s">
        <v>792</v>
      </c>
      <c r="D1753" s="12" t="n">
        <v>14</v>
      </c>
      <c r="E1753" s="14" t="n">
        <v>1749</v>
      </c>
      <c r="F1753" s="14" t="s">
        <v>40</v>
      </c>
      <c r="G1753" s="15" t="s">
        <v>171</v>
      </c>
      <c r="H1753" s="15" t="s">
        <v>793</v>
      </c>
      <c r="I1753" s="16" t="s">
        <v>679</v>
      </c>
      <c r="J1753" s="17" t="n">
        <v>60</v>
      </c>
      <c r="K1753" s="18" t="s">
        <v>55</v>
      </c>
      <c r="L1753" s="17" t="n">
        <v>48</v>
      </c>
      <c r="M1753" s="17"/>
      <c r="N1753" s="19"/>
      <c r="O1753" s="31" t="n">
        <f aca="false">L1753+(0.05*M1753)+(N1753/240)</f>
        <v>48</v>
      </c>
      <c r="P1753" s="21" t="n">
        <v>2880</v>
      </c>
      <c r="Q1753" s="21"/>
      <c r="R1753" s="21"/>
      <c r="S1753" s="22" t="n">
        <f aca="false">P1753+(0.05*Q1753)+(R1753/240)</f>
        <v>2880</v>
      </c>
      <c r="T1753" s="22" t="n">
        <f aca="false">J1753*O1753</f>
        <v>2880</v>
      </c>
      <c r="U1753" s="22" t="n">
        <f aca="false">S1753-T1753</f>
        <v>0</v>
      </c>
      <c r="V1753" s="23"/>
    </row>
    <row r="1754" customFormat="false" ht="13.8" hidden="false" customHeight="false" outlineLevel="0" collapsed="false">
      <c r="A1754" s="13" t="n">
        <v>1753</v>
      </c>
      <c r="B1754" s="12" t="s">
        <v>22</v>
      </c>
      <c r="C1754" s="13" t="s">
        <v>792</v>
      </c>
      <c r="D1754" s="12" t="n">
        <v>14</v>
      </c>
      <c r="E1754" s="14" t="n">
        <v>1749</v>
      </c>
      <c r="F1754" s="14" t="s">
        <v>40</v>
      </c>
      <c r="G1754" s="15" t="s">
        <v>893</v>
      </c>
      <c r="H1754" s="15" t="s">
        <v>793</v>
      </c>
      <c r="I1754" s="16" t="s">
        <v>794</v>
      </c>
      <c r="J1754" s="17" t="n">
        <v>5311</v>
      </c>
      <c r="K1754" s="18" t="s">
        <v>35</v>
      </c>
      <c r="L1754" s="17" t="n">
        <v>5</v>
      </c>
      <c r="M1754" s="17"/>
      <c r="N1754" s="19"/>
      <c r="O1754" s="31" t="n">
        <f aca="false">L1754+(0.05*M1754)+(N1754/240)</f>
        <v>5</v>
      </c>
      <c r="P1754" s="21" t="n">
        <v>26555</v>
      </c>
      <c r="Q1754" s="21"/>
      <c r="R1754" s="21"/>
      <c r="S1754" s="22" t="n">
        <f aca="false">P1754+(0.05*Q1754)+(R1754/240)</f>
        <v>26555</v>
      </c>
      <c r="T1754" s="22" t="n">
        <f aca="false">J1754*O1754</f>
        <v>26555</v>
      </c>
      <c r="U1754" s="22" t="n">
        <f aca="false">S1754-T1754</f>
        <v>0</v>
      </c>
      <c r="V1754" s="23"/>
    </row>
    <row r="1755" customFormat="false" ht="13.8" hidden="false" customHeight="false" outlineLevel="0" collapsed="false">
      <c r="A1755" s="13" t="n">
        <v>1754</v>
      </c>
      <c r="B1755" s="12" t="s">
        <v>22</v>
      </c>
      <c r="C1755" s="13" t="s">
        <v>792</v>
      </c>
      <c r="D1755" s="12" t="n">
        <v>14</v>
      </c>
      <c r="E1755" s="14" t="n">
        <v>1749</v>
      </c>
      <c r="F1755" s="14" t="s">
        <v>40</v>
      </c>
      <c r="G1755" s="15" t="s">
        <v>894</v>
      </c>
      <c r="H1755" s="15" t="s">
        <v>793</v>
      </c>
      <c r="I1755" s="16" t="s">
        <v>794</v>
      </c>
      <c r="J1755" s="17" t="n">
        <v>5243</v>
      </c>
      <c r="K1755" s="18" t="s">
        <v>35</v>
      </c>
      <c r="L1755" s="17" t="n">
        <v>4</v>
      </c>
      <c r="M1755" s="17" t="n">
        <v>10</v>
      </c>
      <c r="N1755" s="19"/>
      <c r="O1755" s="31" t="n">
        <f aca="false">L1755+(0.05*M1755)+(N1755/240)</f>
        <v>4.5</v>
      </c>
      <c r="P1755" s="21" t="n">
        <v>23593</v>
      </c>
      <c r="Q1755" s="21" t="n">
        <v>10</v>
      </c>
      <c r="R1755" s="21"/>
      <c r="S1755" s="22" t="n">
        <f aca="false">P1755+(0.05*Q1755)+(R1755/240)</f>
        <v>23593.5</v>
      </c>
      <c r="T1755" s="22" t="n">
        <f aca="false">J1755*O1755</f>
        <v>23593.5</v>
      </c>
      <c r="U1755" s="22" t="n">
        <f aca="false">S1755-T1755</f>
        <v>0</v>
      </c>
      <c r="V1755" s="23"/>
    </row>
    <row r="1756" customFormat="false" ht="13.8" hidden="false" customHeight="false" outlineLevel="0" collapsed="false">
      <c r="A1756" s="13" t="n">
        <v>1755</v>
      </c>
      <c r="B1756" s="12" t="s">
        <v>22</v>
      </c>
      <c r="C1756" s="13" t="s">
        <v>792</v>
      </c>
      <c r="D1756" s="12" t="n">
        <v>14</v>
      </c>
      <c r="E1756" s="14" t="n">
        <v>1749</v>
      </c>
      <c r="F1756" s="14" t="s">
        <v>40</v>
      </c>
      <c r="G1756" s="15" t="s">
        <v>174</v>
      </c>
      <c r="H1756" s="15" t="s">
        <v>793</v>
      </c>
      <c r="I1756" s="16" t="s">
        <v>799</v>
      </c>
      <c r="J1756" s="17" t="n">
        <v>2550</v>
      </c>
      <c r="K1756" s="18" t="s">
        <v>28</v>
      </c>
      <c r="L1756" s="17" t="n">
        <v>0.05</v>
      </c>
      <c r="M1756" s="17" t="n">
        <v>0.1</v>
      </c>
      <c r="N1756" s="19"/>
      <c r="O1756" s="31" t="n">
        <f aca="false">L1756+(0.05*M1756)+(N1756/240)</f>
        <v>0.055</v>
      </c>
      <c r="P1756" s="21" t="n">
        <v>140</v>
      </c>
      <c r="Q1756" s="21" t="n">
        <v>5</v>
      </c>
      <c r="R1756" s="21"/>
      <c r="S1756" s="22" t="n">
        <f aca="false">P1756+(0.05*Q1756)+(R1756/240)</f>
        <v>140.25</v>
      </c>
      <c r="T1756" s="22" t="n">
        <f aca="false">J1756*O1756</f>
        <v>140.25</v>
      </c>
      <c r="U1756" s="22" t="n">
        <f aca="false">S1756-T1756</f>
        <v>0</v>
      </c>
      <c r="V1756" s="23" t="s">
        <v>89</v>
      </c>
    </row>
    <row r="1757" customFormat="false" ht="13.8" hidden="false" customHeight="false" outlineLevel="0" collapsed="false">
      <c r="A1757" s="13" t="n">
        <v>1756</v>
      </c>
      <c r="B1757" s="12" t="s">
        <v>22</v>
      </c>
      <c r="C1757" s="13" t="s">
        <v>792</v>
      </c>
      <c r="D1757" s="12" t="n">
        <v>14</v>
      </c>
      <c r="E1757" s="14" t="n">
        <v>1749</v>
      </c>
      <c r="F1757" s="14" t="s">
        <v>40</v>
      </c>
      <c r="G1757" s="15" t="s">
        <v>174</v>
      </c>
      <c r="H1757" s="15" t="s">
        <v>793</v>
      </c>
      <c r="I1757" s="16" t="s">
        <v>796</v>
      </c>
      <c r="J1757" s="17" t="n">
        <v>32</v>
      </c>
      <c r="K1757" s="30" t="s">
        <v>895</v>
      </c>
      <c r="L1757" s="17"/>
      <c r="M1757" s="17" t="n">
        <v>20</v>
      </c>
      <c r="N1757" s="19"/>
      <c r="O1757" s="31" t="n">
        <f aca="false">L1757+(0.05*M1757)+(N1757/240)</f>
        <v>1</v>
      </c>
      <c r="P1757" s="21" t="n">
        <v>32</v>
      </c>
      <c r="Q1757" s="21"/>
      <c r="R1757" s="21"/>
      <c r="S1757" s="22" t="n">
        <f aca="false">P1757+(0.05*Q1757)+(R1757/240)</f>
        <v>32</v>
      </c>
      <c r="T1757" s="22" t="n">
        <f aca="false">J1757*O1757</f>
        <v>32</v>
      </c>
      <c r="U1757" s="22" t="n">
        <f aca="false">S1757-T1757</f>
        <v>0</v>
      </c>
      <c r="V1757" s="23" t="s">
        <v>896</v>
      </c>
    </row>
    <row r="1758" customFormat="false" ht="13.8" hidden="false" customHeight="false" outlineLevel="0" collapsed="false">
      <c r="A1758" s="13" t="n">
        <v>1757</v>
      </c>
      <c r="B1758" s="12" t="s">
        <v>22</v>
      </c>
      <c r="C1758" s="13" t="s">
        <v>792</v>
      </c>
      <c r="D1758" s="12" t="n">
        <v>15</v>
      </c>
      <c r="E1758" s="14" t="n">
        <v>1749</v>
      </c>
      <c r="F1758" s="14" t="s">
        <v>24</v>
      </c>
      <c r="G1758" s="15" t="s">
        <v>178</v>
      </c>
      <c r="H1758" s="15" t="s">
        <v>793</v>
      </c>
      <c r="I1758" s="16" t="s">
        <v>796</v>
      </c>
      <c r="J1758" s="17" t="n">
        <v>19</v>
      </c>
      <c r="K1758" s="18" t="s">
        <v>55</v>
      </c>
      <c r="L1758" s="17" t="n">
        <v>75</v>
      </c>
      <c r="M1758" s="17"/>
      <c r="N1758" s="19"/>
      <c r="O1758" s="31" t="n">
        <f aca="false">L1758+(0.05*M1758)+(N1758/240)</f>
        <v>75</v>
      </c>
      <c r="P1758" s="21" t="n">
        <v>1425</v>
      </c>
      <c r="Q1758" s="21"/>
      <c r="R1758" s="21"/>
      <c r="S1758" s="22" t="n">
        <f aca="false">P1758+(0.05*Q1758)+(R1758/240)</f>
        <v>1425</v>
      </c>
      <c r="T1758" s="22" t="n">
        <f aca="false">J1758*O1758</f>
        <v>1425</v>
      </c>
      <c r="U1758" s="22" t="n">
        <f aca="false">S1758-T1758</f>
        <v>0</v>
      </c>
      <c r="V1758" s="23"/>
    </row>
    <row r="1759" customFormat="false" ht="13.8" hidden="false" customHeight="false" outlineLevel="0" collapsed="false">
      <c r="A1759" s="13" t="n">
        <v>1758</v>
      </c>
      <c r="B1759" s="12" t="s">
        <v>22</v>
      </c>
      <c r="C1759" s="13" t="s">
        <v>792</v>
      </c>
      <c r="D1759" s="12" t="n">
        <v>15</v>
      </c>
      <c r="E1759" s="14" t="n">
        <v>1749</v>
      </c>
      <c r="F1759" s="14" t="s">
        <v>24</v>
      </c>
      <c r="G1759" s="15" t="s">
        <v>178</v>
      </c>
      <c r="H1759" s="15" t="s">
        <v>793</v>
      </c>
      <c r="I1759" s="16" t="s">
        <v>796</v>
      </c>
      <c r="J1759" s="17" t="n">
        <v>1</v>
      </c>
      <c r="K1759" s="18" t="s">
        <v>55</v>
      </c>
      <c r="L1759" s="17" t="n">
        <v>33</v>
      </c>
      <c r="M1759" s="17"/>
      <c r="N1759" s="19"/>
      <c r="O1759" s="31" t="n">
        <f aca="false">L1759+(0.05*M1759)+(N1759/240)</f>
        <v>33</v>
      </c>
      <c r="P1759" s="21" t="n">
        <v>33</v>
      </c>
      <c r="Q1759" s="21"/>
      <c r="R1759" s="21"/>
      <c r="S1759" s="22" t="n">
        <f aca="false">P1759+(0.05*Q1759)+(R1759/240)</f>
        <v>33</v>
      </c>
      <c r="T1759" s="22" t="n">
        <f aca="false">J1759*O1759</f>
        <v>33</v>
      </c>
      <c r="U1759" s="22" t="n">
        <f aca="false">S1759-T1759</f>
        <v>0</v>
      </c>
      <c r="V1759" s="23" t="s">
        <v>897</v>
      </c>
    </row>
    <row r="1760" customFormat="false" ht="13.8" hidden="false" customHeight="false" outlineLevel="0" collapsed="false">
      <c r="A1760" s="13" t="n">
        <v>1759</v>
      </c>
      <c r="B1760" s="12" t="s">
        <v>22</v>
      </c>
      <c r="C1760" s="13" t="s">
        <v>792</v>
      </c>
      <c r="D1760" s="12" t="n">
        <v>15</v>
      </c>
      <c r="E1760" s="14" t="n">
        <v>1749</v>
      </c>
      <c r="F1760" s="14" t="s">
        <v>24</v>
      </c>
      <c r="G1760" s="15" t="s">
        <v>184</v>
      </c>
      <c r="H1760" s="15" t="s">
        <v>793</v>
      </c>
      <c r="I1760" s="16" t="s">
        <v>799</v>
      </c>
      <c r="J1760" s="17" t="n">
        <v>628</v>
      </c>
      <c r="K1760" s="18" t="s">
        <v>28</v>
      </c>
      <c r="L1760" s="17" t="n">
        <v>3</v>
      </c>
      <c r="M1760" s="17" t="n">
        <v>10</v>
      </c>
      <c r="N1760" s="19"/>
      <c r="O1760" s="31" t="n">
        <f aca="false">L1760+(0.05*M1760)+(N1760/240)</f>
        <v>3.5</v>
      </c>
      <c r="P1760" s="21" t="n">
        <v>2198</v>
      </c>
      <c r="Q1760" s="21"/>
      <c r="R1760" s="21"/>
      <c r="S1760" s="22" t="n">
        <f aca="false">P1760+(0.05*Q1760)+(R1760/240)</f>
        <v>2198</v>
      </c>
      <c r="T1760" s="22" t="n">
        <f aca="false">J1760*O1760</f>
        <v>2198</v>
      </c>
      <c r="U1760" s="22" t="n">
        <f aca="false">S1760-T1760</f>
        <v>0</v>
      </c>
      <c r="V1760" s="23"/>
    </row>
    <row r="1761" customFormat="false" ht="13.8" hidden="false" customHeight="false" outlineLevel="0" collapsed="false">
      <c r="A1761" s="13" t="n">
        <v>1760</v>
      </c>
      <c r="B1761" s="12" t="s">
        <v>22</v>
      </c>
      <c r="C1761" s="13" t="s">
        <v>792</v>
      </c>
      <c r="D1761" s="12" t="n">
        <v>15</v>
      </c>
      <c r="E1761" s="14" t="n">
        <v>1749</v>
      </c>
      <c r="F1761" s="14" t="s">
        <v>24</v>
      </c>
      <c r="G1761" s="15" t="s">
        <v>184</v>
      </c>
      <c r="H1761" s="15" t="s">
        <v>793</v>
      </c>
      <c r="I1761" s="16" t="s">
        <v>796</v>
      </c>
      <c r="J1761" s="17" t="n">
        <v>32.5</v>
      </c>
      <c r="K1761" s="18" t="s">
        <v>28</v>
      </c>
      <c r="L1761" s="17"/>
      <c r="M1761" s="17" t="n">
        <v>30</v>
      </c>
      <c r="N1761" s="19"/>
      <c r="O1761" s="31" t="n">
        <f aca="false">L1761+(0.05*M1761)+(N1761/240)</f>
        <v>1.5</v>
      </c>
      <c r="P1761" s="21" t="n">
        <v>48</v>
      </c>
      <c r="Q1761" s="21" t="n">
        <v>15</v>
      </c>
      <c r="R1761" s="21"/>
      <c r="S1761" s="22" t="n">
        <f aca="false">P1761+(0.05*Q1761)+(R1761/240)</f>
        <v>48.75</v>
      </c>
      <c r="T1761" s="22" t="n">
        <f aca="false">J1761*O1761</f>
        <v>48.75</v>
      </c>
      <c r="U1761" s="22" t="n">
        <f aca="false">S1761-T1761</f>
        <v>0</v>
      </c>
      <c r="V1761" s="23"/>
    </row>
    <row r="1762" customFormat="false" ht="13.8" hidden="false" customHeight="false" outlineLevel="0" collapsed="false">
      <c r="A1762" s="13" t="n">
        <v>1761</v>
      </c>
      <c r="B1762" s="12" t="s">
        <v>22</v>
      </c>
      <c r="C1762" s="13" t="s">
        <v>792</v>
      </c>
      <c r="D1762" s="12" t="n">
        <v>15</v>
      </c>
      <c r="E1762" s="14" t="n">
        <v>1749</v>
      </c>
      <c r="F1762" s="14" t="s">
        <v>24</v>
      </c>
      <c r="G1762" s="15" t="s">
        <v>184</v>
      </c>
      <c r="H1762" s="15" t="s">
        <v>793</v>
      </c>
      <c r="I1762" s="16" t="s">
        <v>682</v>
      </c>
      <c r="J1762" s="17" t="n">
        <v>297</v>
      </c>
      <c r="K1762" s="18" t="s">
        <v>28</v>
      </c>
      <c r="L1762" s="17" t="n">
        <v>3</v>
      </c>
      <c r="M1762" s="17" t="n">
        <v>10</v>
      </c>
      <c r="N1762" s="19"/>
      <c r="O1762" s="31" t="n">
        <f aca="false">L1762+(0.05*M1762)+(N1762/240)</f>
        <v>3.5</v>
      </c>
      <c r="P1762" s="21" t="n">
        <v>1039</v>
      </c>
      <c r="Q1762" s="21" t="n">
        <v>10</v>
      </c>
      <c r="R1762" s="21"/>
      <c r="S1762" s="22" t="n">
        <f aca="false">P1762+(0.05*Q1762)+(R1762/240)</f>
        <v>1039.5</v>
      </c>
      <c r="T1762" s="22" t="n">
        <f aca="false">J1762*O1762</f>
        <v>1039.5</v>
      </c>
      <c r="U1762" s="22" t="n">
        <f aca="false">S1762-T1762</f>
        <v>0</v>
      </c>
      <c r="V1762" s="23"/>
    </row>
    <row r="1763" customFormat="false" ht="13.8" hidden="false" customHeight="false" outlineLevel="0" collapsed="false">
      <c r="A1763" s="13" t="n">
        <v>1762</v>
      </c>
      <c r="B1763" s="12" t="s">
        <v>22</v>
      </c>
      <c r="C1763" s="13" t="s">
        <v>792</v>
      </c>
      <c r="D1763" s="12" t="n">
        <v>15</v>
      </c>
      <c r="E1763" s="14" t="n">
        <v>1749</v>
      </c>
      <c r="F1763" s="14" t="s">
        <v>24</v>
      </c>
      <c r="G1763" s="15" t="s">
        <v>184</v>
      </c>
      <c r="H1763" s="15" t="s">
        <v>793</v>
      </c>
      <c r="I1763" s="16" t="s">
        <v>186</v>
      </c>
      <c r="J1763" s="17" t="n">
        <v>320</v>
      </c>
      <c r="K1763" s="18" t="s">
        <v>28</v>
      </c>
      <c r="L1763" s="17" t="n">
        <v>4</v>
      </c>
      <c r="M1763" s="17"/>
      <c r="N1763" s="19"/>
      <c r="O1763" s="31" t="n">
        <f aca="false">L1763+(0.05*M1763)+(N1763/240)</f>
        <v>4</v>
      </c>
      <c r="P1763" s="21" t="n">
        <v>1280</v>
      </c>
      <c r="Q1763" s="21"/>
      <c r="R1763" s="21"/>
      <c r="S1763" s="22" t="n">
        <f aca="false">P1763+(0.05*Q1763)+(R1763/240)</f>
        <v>1280</v>
      </c>
      <c r="T1763" s="22" t="n">
        <f aca="false">J1763*O1763</f>
        <v>1280</v>
      </c>
      <c r="U1763" s="22" t="n">
        <f aca="false">S1763-T1763</f>
        <v>0</v>
      </c>
      <c r="V1763" s="23"/>
    </row>
    <row r="1764" customFormat="false" ht="13.8" hidden="false" customHeight="false" outlineLevel="0" collapsed="false">
      <c r="A1764" s="13" t="n">
        <v>1763</v>
      </c>
      <c r="B1764" s="12" t="s">
        <v>22</v>
      </c>
      <c r="C1764" s="13" t="s">
        <v>792</v>
      </c>
      <c r="D1764" s="12" t="n">
        <v>15</v>
      </c>
      <c r="E1764" s="14" t="n">
        <v>1749</v>
      </c>
      <c r="F1764" s="14" t="s">
        <v>24</v>
      </c>
      <c r="G1764" s="15" t="s">
        <v>185</v>
      </c>
      <c r="H1764" s="15" t="s">
        <v>793</v>
      </c>
      <c r="I1764" s="16" t="s">
        <v>682</v>
      </c>
      <c r="J1764" s="17" t="n">
        <v>4</v>
      </c>
      <c r="K1764" s="18" t="s">
        <v>714</v>
      </c>
      <c r="L1764" s="17" t="n">
        <v>30</v>
      </c>
      <c r="M1764" s="17"/>
      <c r="N1764" s="19"/>
      <c r="O1764" s="31" t="n">
        <f aca="false">L1764+(0.05*M1764)+(N1764/240)</f>
        <v>30</v>
      </c>
      <c r="P1764" s="21" t="n">
        <v>120</v>
      </c>
      <c r="Q1764" s="21"/>
      <c r="R1764" s="21"/>
      <c r="S1764" s="22" t="n">
        <f aca="false">P1764+(0.05*Q1764)+(R1764/240)</f>
        <v>120</v>
      </c>
      <c r="T1764" s="22" t="n">
        <f aca="false">J1764*O1764</f>
        <v>120</v>
      </c>
      <c r="U1764" s="22" t="n">
        <f aca="false">S1764-T1764</f>
        <v>0</v>
      </c>
      <c r="V1764" s="23"/>
    </row>
    <row r="1765" customFormat="false" ht="13.8" hidden="false" customHeight="false" outlineLevel="0" collapsed="false">
      <c r="A1765" s="13" t="n">
        <v>1764</v>
      </c>
      <c r="B1765" s="12" t="s">
        <v>22</v>
      </c>
      <c r="C1765" s="13" t="s">
        <v>792</v>
      </c>
      <c r="D1765" s="12" t="n">
        <v>15</v>
      </c>
      <c r="E1765" s="14" t="n">
        <v>1749</v>
      </c>
      <c r="F1765" s="14" t="s">
        <v>40</v>
      </c>
      <c r="G1765" s="15" t="s">
        <v>898</v>
      </c>
      <c r="H1765" s="15" t="s">
        <v>793</v>
      </c>
      <c r="I1765" s="16" t="s">
        <v>43</v>
      </c>
      <c r="J1765" s="17" t="n">
        <v>6</v>
      </c>
      <c r="K1765" s="18" t="s">
        <v>110</v>
      </c>
      <c r="L1765" s="17"/>
      <c r="M1765" s="17" t="n">
        <v>25</v>
      </c>
      <c r="N1765" s="19"/>
      <c r="O1765" s="31" t="n">
        <f aca="false">L1765+(0.05*M1765)+(N1765/240)</f>
        <v>1.25</v>
      </c>
      <c r="P1765" s="21" t="n">
        <v>7</v>
      </c>
      <c r="Q1765" s="21" t="n">
        <v>10</v>
      </c>
      <c r="R1765" s="21"/>
      <c r="S1765" s="22" t="n">
        <f aca="false">P1765+(0.05*Q1765)+(R1765/240)</f>
        <v>7.5</v>
      </c>
      <c r="T1765" s="22" t="n">
        <f aca="false">J1765*O1765</f>
        <v>7.5</v>
      </c>
      <c r="U1765" s="22" t="n">
        <f aca="false">S1765-T1765</f>
        <v>0</v>
      </c>
      <c r="V1765" s="23"/>
    </row>
    <row r="1766" customFormat="false" ht="13.8" hidden="false" customHeight="false" outlineLevel="0" collapsed="false">
      <c r="A1766" s="13" t="n">
        <v>1765</v>
      </c>
      <c r="B1766" s="12" t="s">
        <v>22</v>
      </c>
      <c r="C1766" s="13" t="s">
        <v>792</v>
      </c>
      <c r="D1766" s="12" t="n">
        <v>15</v>
      </c>
      <c r="E1766" s="14" t="n">
        <v>1749</v>
      </c>
      <c r="F1766" s="14" t="s">
        <v>40</v>
      </c>
      <c r="G1766" s="15" t="s">
        <v>898</v>
      </c>
      <c r="H1766" s="15" t="s">
        <v>793</v>
      </c>
      <c r="I1766" s="16" t="s">
        <v>682</v>
      </c>
      <c r="J1766" s="17" t="n">
        <v>151</v>
      </c>
      <c r="K1766" s="18" t="s">
        <v>61</v>
      </c>
      <c r="L1766" s="17" t="n">
        <v>24</v>
      </c>
      <c r="M1766" s="17"/>
      <c r="N1766" s="19"/>
      <c r="O1766" s="31" t="n">
        <f aca="false">L1766+(0.05*M1766)+(N1766/240)</f>
        <v>24</v>
      </c>
      <c r="P1766" s="21" t="n">
        <v>3624</v>
      </c>
      <c r="Q1766" s="21"/>
      <c r="R1766" s="21"/>
      <c r="S1766" s="22" t="n">
        <f aca="false">P1766+(0.05*Q1766)+(R1766/240)</f>
        <v>3624</v>
      </c>
      <c r="T1766" s="22" t="n">
        <f aca="false">J1766*O1766</f>
        <v>3624</v>
      </c>
      <c r="U1766" s="22" t="n">
        <f aca="false">S1766-T1766</f>
        <v>0</v>
      </c>
      <c r="V1766" s="23"/>
    </row>
    <row r="1767" customFormat="false" ht="13.8" hidden="false" customHeight="false" outlineLevel="0" collapsed="false">
      <c r="A1767" s="13" t="n">
        <v>1766</v>
      </c>
      <c r="B1767" s="12" t="s">
        <v>22</v>
      </c>
      <c r="C1767" s="13" t="s">
        <v>792</v>
      </c>
      <c r="D1767" s="12" t="n">
        <v>15</v>
      </c>
      <c r="E1767" s="14" t="n">
        <v>1749</v>
      </c>
      <c r="F1767" s="14" t="s">
        <v>40</v>
      </c>
      <c r="G1767" s="15" t="s">
        <v>899</v>
      </c>
      <c r="H1767" s="15" t="s">
        <v>793</v>
      </c>
      <c r="I1767" s="16" t="s">
        <v>678</v>
      </c>
      <c r="J1767" s="17" t="n">
        <v>10</v>
      </c>
      <c r="K1767" s="18" t="s">
        <v>61</v>
      </c>
      <c r="L1767" s="17" t="n">
        <v>12</v>
      </c>
      <c r="M1767" s="17"/>
      <c r="N1767" s="19"/>
      <c r="O1767" s="31" t="n">
        <f aca="false">L1767+(0.05*M1767)+(N1767/240)</f>
        <v>12</v>
      </c>
      <c r="P1767" s="21" t="n">
        <v>120</v>
      </c>
      <c r="Q1767" s="21"/>
      <c r="R1767" s="21"/>
      <c r="S1767" s="22" t="n">
        <f aca="false">P1767+(0.05*Q1767)+(R1767/240)</f>
        <v>120</v>
      </c>
      <c r="T1767" s="22" t="n">
        <f aca="false">J1767*O1767</f>
        <v>120</v>
      </c>
      <c r="U1767" s="22" t="n">
        <f aca="false">S1767-T1767</f>
        <v>0</v>
      </c>
      <c r="V1767" s="23"/>
    </row>
    <row r="1768" customFormat="false" ht="13.8" hidden="false" customHeight="false" outlineLevel="0" collapsed="false">
      <c r="A1768" s="13" t="n">
        <v>1767</v>
      </c>
      <c r="B1768" s="12" t="s">
        <v>22</v>
      </c>
      <c r="C1768" s="13" t="s">
        <v>792</v>
      </c>
      <c r="D1768" s="12" t="n">
        <v>15</v>
      </c>
      <c r="E1768" s="14" t="n">
        <v>1749</v>
      </c>
      <c r="F1768" s="14" t="s">
        <v>40</v>
      </c>
      <c r="G1768" s="15" t="s">
        <v>900</v>
      </c>
      <c r="H1768" s="15" t="s">
        <v>793</v>
      </c>
      <c r="I1768" s="16" t="s">
        <v>679</v>
      </c>
      <c r="J1768" s="17" t="n">
        <v>205</v>
      </c>
      <c r="K1768" s="18" t="s">
        <v>55</v>
      </c>
      <c r="L1768" s="17" t="n">
        <v>6</v>
      </c>
      <c r="M1768" s="17"/>
      <c r="N1768" s="19"/>
      <c r="O1768" s="31" t="n">
        <f aca="false">L1768+(0.05*M1768)+(N1768/240)</f>
        <v>6</v>
      </c>
      <c r="P1768" s="21" t="n">
        <v>1230</v>
      </c>
      <c r="Q1768" s="21"/>
      <c r="R1768" s="21"/>
      <c r="S1768" s="22" t="n">
        <f aca="false">P1768+(0.05*Q1768)+(R1768/240)</f>
        <v>1230</v>
      </c>
      <c r="T1768" s="22" t="n">
        <f aca="false">J1768*O1768</f>
        <v>1230</v>
      </c>
      <c r="U1768" s="22" t="n">
        <f aca="false">S1768-T1768</f>
        <v>0</v>
      </c>
      <c r="V1768" s="23"/>
    </row>
    <row r="1769" customFormat="false" ht="13.8" hidden="false" customHeight="false" outlineLevel="0" collapsed="false">
      <c r="A1769" s="13" t="n">
        <v>1768</v>
      </c>
      <c r="B1769" s="12" t="s">
        <v>22</v>
      </c>
      <c r="C1769" s="13" t="s">
        <v>792</v>
      </c>
      <c r="D1769" s="12" t="n">
        <v>15</v>
      </c>
      <c r="E1769" s="14" t="n">
        <v>1749</v>
      </c>
      <c r="F1769" s="14" t="s">
        <v>40</v>
      </c>
      <c r="G1769" s="15" t="s">
        <v>900</v>
      </c>
      <c r="H1769" s="15" t="s">
        <v>793</v>
      </c>
      <c r="I1769" s="16" t="s">
        <v>682</v>
      </c>
      <c r="J1769" s="17" t="n">
        <v>800</v>
      </c>
      <c r="K1769" s="18" t="s">
        <v>55</v>
      </c>
      <c r="L1769" s="17" t="n">
        <v>6</v>
      </c>
      <c r="M1769" s="17"/>
      <c r="N1769" s="19"/>
      <c r="O1769" s="31" t="n">
        <f aca="false">L1769+(0.05*M1769)+(N1769/240)</f>
        <v>6</v>
      </c>
      <c r="P1769" s="21" t="n">
        <v>4800</v>
      </c>
      <c r="Q1769" s="21"/>
      <c r="R1769" s="21"/>
      <c r="S1769" s="22" t="n">
        <f aca="false">P1769+(0.05*Q1769)+(R1769/240)</f>
        <v>4800</v>
      </c>
      <c r="T1769" s="22" t="n">
        <f aca="false">J1769*O1769</f>
        <v>4800</v>
      </c>
      <c r="U1769" s="22" t="n">
        <f aca="false">S1769-T1769</f>
        <v>0</v>
      </c>
      <c r="V1769" s="23"/>
    </row>
    <row r="1770" customFormat="false" ht="13.8" hidden="false" customHeight="false" outlineLevel="0" collapsed="false">
      <c r="A1770" s="13" t="n">
        <v>1769</v>
      </c>
      <c r="B1770" s="12" t="s">
        <v>22</v>
      </c>
      <c r="C1770" s="13" t="s">
        <v>792</v>
      </c>
      <c r="D1770" s="12" t="n">
        <v>15</v>
      </c>
      <c r="E1770" s="14" t="n">
        <v>1749</v>
      </c>
      <c r="F1770" s="14" t="s">
        <v>40</v>
      </c>
      <c r="G1770" s="15" t="s">
        <v>900</v>
      </c>
      <c r="H1770" s="15" t="s">
        <v>793</v>
      </c>
      <c r="I1770" s="16" t="s">
        <v>682</v>
      </c>
      <c r="J1770" s="17" t="n">
        <v>1602</v>
      </c>
      <c r="K1770" s="18" t="s">
        <v>55</v>
      </c>
      <c r="L1770" s="17" t="n">
        <v>5</v>
      </c>
      <c r="M1770" s="17" t="n">
        <v>10</v>
      </c>
      <c r="N1770" s="19"/>
      <c r="O1770" s="31" t="n">
        <f aca="false">L1770+(0.05*M1770)+(N1770/240)</f>
        <v>5.5</v>
      </c>
      <c r="P1770" s="21" t="n">
        <v>8811</v>
      </c>
      <c r="Q1770" s="21"/>
      <c r="R1770" s="21"/>
      <c r="S1770" s="22" t="n">
        <f aca="false">P1770+(0.05*Q1770)+(R1770/240)</f>
        <v>8811</v>
      </c>
      <c r="T1770" s="22" t="n">
        <f aca="false">J1770*O1770</f>
        <v>8811</v>
      </c>
      <c r="U1770" s="22" t="n">
        <f aca="false">S1770-T1770</f>
        <v>0</v>
      </c>
      <c r="V1770" s="23"/>
    </row>
    <row r="1771" customFormat="false" ht="13.8" hidden="false" customHeight="false" outlineLevel="0" collapsed="false">
      <c r="A1771" s="13" t="n">
        <v>1770</v>
      </c>
      <c r="B1771" s="12" t="s">
        <v>22</v>
      </c>
      <c r="C1771" s="13" t="s">
        <v>792</v>
      </c>
      <c r="D1771" s="12" t="n">
        <v>15</v>
      </c>
      <c r="E1771" s="14" t="n">
        <v>1749</v>
      </c>
      <c r="F1771" s="14" t="s">
        <v>40</v>
      </c>
      <c r="G1771" s="15" t="s">
        <v>900</v>
      </c>
      <c r="H1771" s="15" t="s">
        <v>793</v>
      </c>
      <c r="I1771" s="16" t="s">
        <v>682</v>
      </c>
      <c r="J1771" s="17" t="n">
        <v>2634</v>
      </c>
      <c r="K1771" s="18" t="s">
        <v>28</v>
      </c>
      <c r="L1771" s="17" t="n">
        <v>4</v>
      </c>
      <c r="M1771" s="17" t="n">
        <v>10</v>
      </c>
      <c r="N1771" s="19"/>
      <c r="O1771" s="31" t="n">
        <f aca="false">L1771+(0.05*M1771)+(N1771/240)</f>
        <v>4.5</v>
      </c>
      <c r="P1771" s="21" t="n">
        <v>11853</v>
      </c>
      <c r="Q1771" s="21"/>
      <c r="R1771" s="21"/>
      <c r="S1771" s="22" t="n">
        <f aca="false">P1771+(0.05*Q1771)+(R1771/240)</f>
        <v>11853</v>
      </c>
      <c r="T1771" s="22" t="n">
        <f aca="false">J1771*O1771</f>
        <v>11853</v>
      </c>
      <c r="U1771" s="22" t="n">
        <f aca="false">S1771-T1771</f>
        <v>0</v>
      </c>
      <c r="V1771" s="23"/>
    </row>
    <row r="1772" customFormat="false" ht="13.8" hidden="false" customHeight="false" outlineLevel="0" collapsed="false">
      <c r="A1772" s="13" t="n">
        <v>1771</v>
      </c>
      <c r="B1772" s="12" t="s">
        <v>22</v>
      </c>
      <c r="C1772" s="13" t="s">
        <v>792</v>
      </c>
      <c r="D1772" s="12" t="n">
        <v>15</v>
      </c>
      <c r="E1772" s="14" t="n">
        <v>1749</v>
      </c>
      <c r="F1772" s="14" t="s">
        <v>40</v>
      </c>
      <c r="G1772" s="15" t="s">
        <v>900</v>
      </c>
      <c r="H1772" s="15" t="s">
        <v>793</v>
      </c>
      <c r="I1772" s="16" t="s">
        <v>682</v>
      </c>
      <c r="J1772" s="17" t="n">
        <v>980</v>
      </c>
      <c r="K1772" s="18" t="s">
        <v>28</v>
      </c>
      <c r="L1772" s="17"/>
      <c r="M1772" s="17" t="n">
        <v>30</v>
      </c>
      <c r="N1772" s="19"/>
      <c r="O1772" s="31" t="n">
        <f aca="false">L1772+(0.05*M1772)+(N1772/240)</f>
        <v>1.5</v>
      </c>
      <c r="P1772" s="21" t="n">
        <v>1470</v>
      </c>
      <c r="Q1772" s="21"/>
      <c r="R1772" s="21"/>
      <c r="S1772" s="22" t="n">
        <f aca="false">P1772+(0.05*Q1772)+(R1772/240)</f>
        <v>1470</v>
      </c>
      <c r="T1772" s="22" t="n">
        <f aca="false">J1772*O1772</f>
        <v>1470</v>
      </c>
      <c r="U1772" s="22" t="n">
        <f aca="false">S1772-T1772</f>
        <v>0</v>
      </c>
      <c r="V1772" s="23"/>
    </row>
    <row r="1773" customFormat="false" ht="13.8" hidden="false" customHeight="false" outlineLevel="0" collapsed="false">
      <c r="A1773" s="13" t="n">
        <v>1772</v>
      </c>
      <c r="B1773" s="12" t="s">
        <v>22</v>
      </c>
      <c r="C1773" s="13" t="s">
        <v>792</v>
      </c>
      <c r="D1773" s="12" t="n">
        <v>15</v>
      </c>
      <c r="E1773" s="14" t="n">
        <v>1749</v>
      </c>
      <c r="F1773" s="14" t="s">
        <v>40</v>
      </c>
      <c r="G1773" s="15" t="s">
        <v>900</v>
      </c>
      <c r="H1773" s="15" t="s">
        <v>793</v>
      </c>
      <c r="I1773" s="16" t="s">
        <v>682</v>
      </c>
      <c r="J1773" s="17" t="n">
        <v>294</v>
      </c>
      <c r="K1773" s="18" t="s">
        <v>28</v>
      </c>
      <c r="L1773" s="17"/>
      <c r="M1773" s="17" t="n">
        <v>40</v>
      </c>
      <c r="N1773" s="19"/>
      <c r="O1773" s="31" t="n">
        <f aca="false">L1773+(0.05*M1773)+(N1773/240)</f>
        <v>2</v>
      </c>
      <c r="P1773" s="21" t="n">
        <v>588</v>
      </c>
      <c r="Q1773" s="21"/>
      <c r="R1773" s="21"/>
      <c r="S1773" s="22" t="n">
        <f aca="false">P1773+(0.05*Q1773)+(R1773/240)</f>
        <v>588</v>
      </c>
      <c r="T1773" s="22" t="n">
        <f aca="false">J1773*O1773</f>
        <v>588</v>
      </c>
      <c r="U1773" s="22" t="n">
        <f aca="false">S1773-T1773</f>
        <v>0</v>
      </c>
      <c r="V1773" s="23"/>
    </row>
    <row r="1774" customFormat="false" ht="13.8" hidden="false" customHeight="false" outlineLevel="0" collapsed="false">
      <c r="A1774" s="13" t="n">
        <v>1773</v>
      </c>
      <c r="B1774" s="12" t="s">
        <v>22</v>
      </c>
      <c r="C1774" s="13" t="s">
        <v>792</v>
      </c>
      <c r="D1774" s="12" t="n">
        <v>15</v>
      </c>
      <c r="E1774" s="14" t="n">
        <v>1749</v>
      </c>
      <c r="F1774" s="14" t="s">
        <v>40</v>
      </c>
      <c r="G1774" s="15" t="s">
        <v>900</v>
      </c>
      <c r="H1774" s="15" t="s">
        <v>793</v>
      </c>
      <c r="I1774" s="16" t="s">
        <v>186</v>
      </c>
      <c r="J1774" s="17" t="n">
        <v>226</v>
      </c>
      <c r="K1774" s="18" t="s">
        <v>28</v>
      </c>
      <c r="L1774" s="17" t="n">
        <v>10</v>
      </c>
      <c r="M1774" s="17"/>
      <c r="N1774" s="19"/>
      <c r="O1774" s="31" t="n">
        <f aca="false">L1774+(0.05*M1774)+(N1774/240)</f>
        <v>10</v>
      </c>
      <c r="P1774" s="21" t="n">
        <v>2260</v>
      </c>
      <c r="Q1774" s="21"/>
      <c r="R1774" s="21"/>
      <c r="S1774" s="22" t="n">
        <f aca="false">P1774+(0.05*Q1774)+(R1774/240)</f>
        <v>2260</v>
      </c>
      <c r="T1774" s="22" t="n">
        <f aca="false">J1774*O1774</f>
        <v>2260</v>
      </c>
      <c r="U1774" s="22" t="n">
        <f aca="false">S1774-T1774</f>
        <v>0</v>
      </c>
      <c r="V1774" s="23"/>
    </row>
    <row r="1775" customFormat="false" ht="13.8" hidden="false" customHeight="false" outlineLevel="0" collapsed="false">
      <c r="A1775" s="13" t="n">
        <v>1774</v>
      </c>
      <c r="B1775" s="12" t="s">
        <v>22</v>
      </c>
      <c r="C1775" s="13" t="s">
        <v>792</v>
      </c>
      <c r="D1775" s="12" t="n">
        <v>15</v>
      </c>
      <c r="E1775" s="14" t="n">
        <v>1749</v>
      </c>
      <c r="F1775" s="14" t="s">
        <v>40</v>
      </c>
      <c r="G1775" s="15" t="s">
        <v>900</v>
      </c>
      <c r="H1775" s="15" t="s">
        <v>793</v>
      </c>
      <c r="I1775" s="16" t="s">
        <v>186</v>
      </c>
      <c r="J1775" s="17" t="n">
        <v>1</v>
      </c>
      <c r="K1775" s="18" t="s">
        <v>46</v>
      </c>
      <c r="L1775" s="17" t="n">
        <v>350</v>
      </c>
      <c r="M1775" s="17"/>
      <c r="N1775" s="19"/>
      <c r="O1775" s="31" t="n">
        <f aca="false">L1775+(0.05*M1775)+(N1775/240)</f>
        <v>350</v>
      </c>
      <c r="P1775" s="21" t="n">
        <v>350</v>
      </c>
      <c r="Q1775" s="21"/>
      <c r="R1775" s="21"/>
      <c r="S1775" s="22" t="n">
        <f aca="false">P1775+(0.05*Q1775)+(R1775/240)</f>
        <v>350</v>
      </c>
      <c r="T1775" s="22" t="n">
        <f aca="false">J1775*O1775</f>
        <v>350</v>
      </c>
      <c r="U1775" s="22" t="n">
        <f aca="false">S1775-T1775</f>
        <v>0</v>
      </c>
      <c r="V1775" s="23"/>
    </row>
    <row r="1776" customFormat="false" ht="13.8" hidden="false" customHeight="false" outlineLevel="0" collapsed="false">
      <c r="A1776" s="13" t="n">
        <v>1775</v>
      </c>
      <c r="B1776" s="12" t="s">
        <v>22</v>
      </c>
      <c r="C1776" s="13" t="s">
        <v>792</v>
      </c>
      <c r="D1776" s="12" t="n">
        <v>15</v>
      </c>
      <c r="E1776" s="14" t="n">
        <v>1749</v>
      </c>
      <c r="F1776" s="14" t="s">
        <v>40</v>
      </c>
      <c r="G1776" s="15" t="s">
        <v>178</v>
      </c>
      <c r="H1776" s="15" t="s">
        <v>793</v>
      </c>
      <c r="I1776" s="16" t="s">
        <v>685</v>
      </c>
      <c r="J1776" s="17" t="n">
        <v>10</v>
      </c>
      <c r="K1776" s="18" t="s">
        <v>35</v>
      </c>
      <c r="L1776" s="17" t="n">
        <v>60</v>
      </c>
      <c r="M1776" s="17"/>
      <c r="N1776" s="19"/>
      <c r="O1776" s="31" t="n">
        <f aca="false">L1776+(0.05*M1776)+(N1776/240)</f>
        <v>60</v>
      </c>
      <c r="P1776" s="21" t="n">
        <v>600</v>
      </c>
      <c r="Q1776" s="21"/>
      <c r="R1776" s="21"/>
      <c r="S1776" s="22" t="n">
        <f aca="false">P1776+(0.05*Q1776)+(R1776/240)</f>
        <v>600</v>
      </c>
      <c r="T1776" s="22" t="n">
        <f aca="false">J1776*O1776</f>
        <v>600</v>
      </c>
      <c r="U1776" s="22" t="n">
        <f aca="false">S1776-T1776</f>
        <v>0</v>
      </c>
      <c r="V1776" s="23"/>
    </row>
    <row r="1777" customFormat="false" ht="13.8" hidden="false" customHeight="false" outlineLevel="0" collapsed="false">
      <c r="A1777" s="13" t="n">
        <v>1776</v>
      </c>
      <c r="B1777" s="12" t="s">
        <v>22</v>
      </c>
      <c r="C1777" s="13" t="s">
        <v>792</v>
      </c>
      <c r="D1777" s="12" t="n">
        <v>15</v>
      </c>
      <c r="E1777" s="14" t="n">
        <v>1749</v>
      </c>
      <c r="F1777" s="14" t="s">
        <v>40</v>
      </c>
      <c r="G1777" s="15" t="s">
        <v>178</v>
      </c>
      <c r="H1777" s="15" t="s">
        <v>793</v>
      </c>
      <c r="I1777" s="16" t="s">
        <v>796</v>
      </c>
      <c r="J1777" s="17" t="n">
        <v>2</v>
      </c>
      <c r="K1777" s="18" t="s">
        <v>55</v>
      </c>
      <c r="L1777" s="17" t="n">
        <v>100</v>
      </c>
      <c r="M1777" s="17"/>
      <c r="N1777" s="19"/>
      <c r="O1777" s="31" t="n">
        <f aca="false">L1777+(0.05*M1777)+(N1777/240)</f>
        <v>100</v>
      </c>
      <c r="P1777" s="21" t="n">
        <v>200</v>
      </c>
      <c r="Q1777" s="21"/>
      <c r="R1777" s="21"/>
      <c r="S1777" s="22" t="n">
        <f aca="false">P1777+(0.05*Q1777)+(R1777/240)</f>
        <v>200</v>
      </c>
      <c r="T1777" s="22" t="n">
        <f aca="false">J1777*O1777</f>
        <v>200</v>
      </c>
      <c r="U1777" s="22" t="n">
        <f aca="false">S1777-T1777</f>
        <v>0</v>
      </c>
      <c r="V1777" s="23"/>
    </row>
    <row r="1778" customFormat="false" ht="13.8" hidden="false" customHeight="false" outlineLevel="0" collapsed="false">
      <c r="A1778" s="13" t="n">
        <v>1777</v>
      </c>
      <c r="B1778" s="12" t="s">
        <v>22</v>
      </c>
      <c r="C1778" s="13" t="s">
        <v>792</v>
      </c>
      <c r="D1778" s="12" t="n">
        <v>15</v>
      </c>
      <c r="E1778" s="14" t="n">
        <v>1750</v>
      </c>
      <c r="F1778" s="14" t="s">
        <v>40</v>
      </c>
      <c r="G1778" s="15" t="s">
        <v>179</v>
      </c>
      <c r="H1778" s="15" t="s">
        <v>793</v>
      </c>
      <c r="I1778" s="16" t="s">
        <v>794</v>
      </c>
      <c r="J1778" s="17" t="n">
        <v>120</v>
      </c>
      <c r="K1778" s="18" t="s">
        <v>28</v>
      </c>
      <c r="L1778" s="17" t="n">
        <v>30</v>
      </c>
      <c r="M1778" s="17"/>
      <c r="N1778" s="19"/>
      <c r="O1778" s="31" t="n">
        <f aca="false">L1778+(0.05*M1778)+(N1778/240)</f>
        <v>30</v>
      </c>
      <c r="P1778" s="21" t="n">
        <v>3600</v>
      </c>
      <c r="Q1778" s="21"/>
      <c r="R1778" s="21"/>
      <c r="S1778" s="22" t="n">
        <f aca="false">P1778+(0.05*Q1778)+(R1778/240)</f>
        <v>3600</v>
      </c>
      <c r="T1778" s="22" t="n">
        <f aca="false">J1778*O1778</f>
        <v>3600</v>
      </c>
      <c r="U1778" s="22" t="n">
        <f aca="false">S1778-T1778</f>
        <v>0</v>
      </c>
      <c r="V1778" s="23"/>
    </row>
    <row r="1779" customFormat="false" ht="13.8" hidden="false" customHeight="false" outlineLevel="0" collapsed="false">
      <c r="A1779" s="13" t="n">
        <v>1778</v>
      </c>
      <c r="B1779" s="12" t="s">
        <v>22</v>
      </c>
      <c r="C1779" s="13" t="s">
        <v>792</v>
      </c>
      <c r="D1779" s="12" t="n">
        <v>15</v>
      </c>
      <c r="E1779" s="14" t="n">
        <v>1751</v>
      </c>
      <c r="F1779" s="14" t="s">
        <v>40</v>
      </c>
      <c r="G1779" s="15" t="s">
        <v>179</v>
      </c>
      <c r="H1779" s="15" t="s">
        <v>793</v>
      </c>
      <c r="I1779" s="16" t="s">
        <v>799</v>
      </c>
      <c r="J1779" s="17" t="n">
        <v>300</v>
      </c>
      <c r="K1779" s="18" t="s">
        <v>28</v>
      </c>
      <c r="L1779" s="17" t="n">
        <v>30</v>
      </c>
      <c r="M1779" s="17"/>
      <c r="N1779" s="19"/>
      <c r="O1779" s="31" t="n">
        <f aca="false">L1779+(0.05*M1779)+(N1779/240)</f>
        <v>30</v>
      </c>
      <c r="P1779" s="21" t="n">
        <v>9000</v>
      </c>
      <c r="Q1779" s="21"/>
      <c r="R1779" s="21"/>
      <c r="S1779" s="22" t="n">
        <f aca="false">P1779+(0.05*Q1779)+(R1779/240)</f>
        <v>9000</v>
      </c>
      <c r="T1779" s="22" t="n">
        <f aca="false">J1779*O1779</f>
        <v>9000</v>
      </c>
      <c r="U1779" s="22" t="n">
        <f aca="false">S1779-T1779</f>
        <v>0</v>
      </c>
      <c r="V1779" s="23"/>
    </row>
    <row r="1780" customFormat="false" ht="13.8" hidden="false" customHeight="false" outlineLevel="0" collapsed="false">
      <c r="A1780" s="13" t="n">
        <v>1779</v>
      </c>
      <c r="B1780" s="12" t="s">
        <v>22</v>
      </c>
      <c r="C1780" s="13" t="s">
        <v>792</v>
      </c>
      <c r="D1780" s="12" t="n">
        <v>15</v>
      </c>
      <c r="E1780" s="14" t="n">
        <v>1752</v>
      </c>
      <c r="F1780" s="14" t="s">
        <v>40</v>
      </c>
      <c r="G1780" s="15" t="s">
        <v>901</v>
      </c>
      <c r="H1780" s="15" t="s">
        <v>793</v>
      </c>
      <c r="I1780" s="16" t="s">
        <v>796</v>
      </c>
      <c r="J1780" s="17" t="n">
        <v>8</v>
      </c>
      <c r="K1780" s="18" t="s">
        <v>61</v>
      </c>
      <c r="L1780" s="17" t="n">
        <v>6</v>
      </c>
      <c r="M1780" s="17"/>
      <c r="N1780" s="19"/>
      <c r="O1780" s="31" t="n">
        <f aca="false">L1780+(0.05*M1780)+(N1780/240)</f>
        <v>6</v>
      </c>
      <c r="P1780" s="21" t="n">
        <v>48</v>
      </c>
      <c r="Q1780" s="21"/>
      <c r="R1780" s="21"/>
      <c r="S1780" s="22" t="n">
        <f aca="false">P1780+(0.05*Q1780)+(R1780/240)</f>
        <v>48</v>
      </c>
      <c r="T1780" s="22" t="n">
        <f aca="false">J1780*O1780</f>
        <v>48</v>
      </c>
      <c r="U1780" s="22" t="n">
        <f aca="false">S1780-T1780</f>
        <v>0</v>
      </c>
      <c r="V1780" s="23"/>
    </row>
    <row r="1781" customFormat="false" ht="13.8" hidden="false" customHeight="false" outlineLevel="0" collapsed="false">
      <c r="A1781" s="13" t="n">
        <v>1780</v>
      </c>
      <c r="B1781" s="12" t="s">
        <v>22</v>
      </c>
      <c r="C1781" s="13" t="s">
        <v>792</v>
      </c>
      <c r="D1781" s="12" t="n">
        <v>15</v>
      </c>
      <c r="E1781" s="14" t="n">
        <v>1749</v>
      </c>
      <c r="F1781" s="14" t="s">
        <v>40</v>
      </c>
      <c r="G1781" s="15" t="s">
        <v>184</v>
      </c>
      <c r="H1781" s="15" t="s">
        <v>793</v>
      </c>
      <c r="I1781" s="16" t="s">
        <v>799</v>
      </c>
      <c r="J1781" s="17" t="n">
        <v>700</v>
      </c>
      <c r="K1781" s="18" t="s">
        <v>28</v>
      </c>
      <c r="L1781" s="17" t="n">
        <v>3</v>
      </c>
      <c r="M1781" s="17" t="n">
        <v>10</v>
      </c>
      <c r="N1781" s="19"/>
      <c r="O1781" s="31" t="n">
        <f aca="false">L1781+(0.05*M1781)+(N1781/240)</f>
        <v>3.5</v>
      </c>
      <c r="P1781" s="21" t="n">
        <v>2450</v>
      </c>
      <c r="Q1781" s="21"/>
      <c r="R1781" s="21"/>
      <c r="S1781" s="22" t="n">
        <f aca="false">P1781+(0.05*Q1781)+(R1781/240)</f>
        <v>2450</v>
      </c>
      <c r="T1781" s="22" t="n">
        <f aca="false">J1781*O1781</f>
        <v>2450</v>
      </c>
      <c r="U1781" s="22" t="n">
        <f aca="false">S1781-T1781</f>
        <v>0</v>
      </c>
      <c r="V1781" s="23"/>
    </row>
    <row r="1782" customFormat="false" ht="13.8" hidden="false" customHeight="false" outlineLevel="0" collapsed="false">
      <c r="A1782" s="13" t="n">
        <v>1781</v>
      </c>
      <c r="B1782" s="12" t="s">
        <v>22</v>
      </c>
      <c r="C1782" s="13" t="s">
        <v>792</v>
      </c>
      <c r="D1782" s="12" t="n">
        <v>16</v>
      </c>
      <c r="E1782" s="14" t="n">
        <v>1749</v>
      </c>
      <c r="F1782" s="14" t="s">
        <v>24</v>
      </c>
      <c r="G1782" s="15" t="s">
        <v>187</v>
      </c>
      <c r="H1782" s="15" t="s">
        <v>793</v>
      </c>
      <c r="I1782" s="16" t="s">
        <v>794</v>
      </c>
      <c r="J1782" s="17" t="n">
        <v>2800</v>
      </c>
      <c r="K1782" s="18" t="s">
        <v>28</v>
      </c>
      <c r="L1782" s="17"/>
      <c r="M1782" s="17" t="n">
        <v>36</v>
      </c>
      <c r="N1782" s="19"/>
      <c r="O1782" s="31" t="n">
        <f aca="false">L1782+(0.05*M1782)+(N1782/240)</f>
        <v>1.8</v>
      </c>
      <c r="P1782" s="21" t="n">
        <v>5040</v>
      </c>
      <c r="Q1782" s="21"/>
      <c r="R1782" s="21"/>
      <c r="S1782" s="22" t="n">
        <f aca="false">P1782+(0.05*Q1782)+(R1782/240)</f>
        <v>5040</v>
      </c>
      <c r="T1782" s="22" t="n">
        <f aca="false">J1782*O1782</f>
        <v>5040</v>
      </c>
      <c r="U1782" s="22" t="n">
        <f aca="false">S1782-T1782</f>
        <v>0</v>
      </c>
      <c r="V1782" s="23"/>
    </row>
    <row r="1783" customFormat="false" ht="13.8" hidden="false" customHeight="false" outlineLevel="0" collapsed="false">
      <c r="A1783" s="13" t="n">
        <v>1782</v>
      </c>
      <c r="B1783" s="12" t="s">
        <v>22</v>
      </c>
      <c r="C1783" s="13" t="s">
        <v>792</v>
      </c>
      <c r="D1783" s="12" t="n">
        <v>16</v>
      </c>
      <c r="E1783" s="14" t="n">
        <v>1749</v>
      </c>
      <c r="F1783" s="14" t="s">
        <v>24</v>
      </c>
      <c r="G1783" s="15" t="s">
        <v>188</v>
      </c>
      <c r="H1783" s="15" t="s">
        <v>793</v>
      </c>
      <c r="I1783" s="16" t="s">
        <v>678</v>
      </c>
      <c r="J1783" s="17" t="n">
        <v>5</v>
      </c>
      <c r="K1783" s="18" t="s">
        <v>693</v>
      </c>
      <c r="L1783" s="17" t="n">
        <v>40</v>
      </c>
      <c r="M1783" s="17"/>
      <c r="N1783" s="19"/>
      <c r="O1783" s="31" t="n">
        <f aca="false">L1783+(0.05*M1783)+(N1783/240)</f>
        <v>40</v>
      </c>
      <c r="P1783" s="21" t="n">
        <v>200</v>
      </c>
      <c r="Q1783" s="21"/>
      <c r="R1783" s="21"/>
      <c r="S1783" s="22" t="n">
        <f aca="false">P1783+(0.05*Q1783)+(R1783/240)</f>
        <v>200</v>
      </c>
      <c r="T1783" s="22" t="n">
        <f aca="false">J1783*O1783</f>
        <v>200</v>
      </c>
      <c r="U1783" s="22" t="n">
        <f aca="false">S1783-T1783</f>
        <v>0</v>
      </c>
      <c r="V1783" s="23"/>
    </row>
    <row r="1784" customFormat="false" ht="13.8" hidden="false" customHeight="false" outlineLevel="0" collapsed="false">
      <c r="A1784" s="13" t="n">
        <v>1783</v>
      </c>
      <c r="B1784" s="12" t="s">
        <v>22</v>
      </c>
      <c r="C1784" s="13" t="s">
        <v>792</v>
      </c>
      <c r="D1784" s="12" t="n">
        <v>16</v>
      </c>
      <c r="E1784" s="14" t="n">
        <v>1749</v>
      </c>
      <c r="F1784" s="14" t="s">
        <v>24</v>
      </c>
      <c r="G1784" s="15" t="s">
        <v>188</v>
      </c>
      <c r="H1784" s="15" t="s">
        <v>793</v>
      </c>
      <c r="I1784" s="16" t="s">
        <v>685</v>
      </c>
      <c r="J1784" s="17" t="n">
        <v>9000</v>
      </c>
      <c r="K1784" s="18" t="s">
        <v>693</v>
      </c>
      <c r="L1784" s="17"/>
      <c r="M1784" s="17" t="n">
        <v>0.2</v>
      </c>
      <c r="N1784" s="19"/>
      <c r="O1784" s="31" t="n">
        <f aca="false">L1784+(0.05*M1784)+(N1784/240)</f>
        <v>0.01</v>
      </c>
      <c r="P1784" s="21" t="n">
        <v>90</v>
      </c>
      <c r="Q1784" s="21"/>
      <c r="R1784" s="21"/>
      <c r="S1784" s="22" t="n">
        <f aca="false">P1784+(0.05*Q1784)+(R1784/240)</f>
        <v>90</v>
      </c>
      <c r="T1784" s="22" t="n">
        <f aca="false">J1784*O1784</f>
        <v>90</v>
      </c>
      <c r="U1784" s="22" t="n">
        <f aca="false">S1784-T1784</f>
        <v>0</v>
      </c>
      <c r="V1784" s="23" t="s">
        <v>902</v>
      </c>
    </row>
    <row r="1785" customFormat="false" ht="13.8" hidden="false" customHeight="false" outlineLevel="0" collapsed="false">
      <c r="A1785" s="13" t="n">
        <v>1784</v>
      </c>
      <c r="B1785" s="12" t="s">
        <v>22</v>
      </c>
      <c r="C1785" s="13" t="s">
        <v>792</v>
      </c>
      <c r="D1785" s="12" t="n">
        <v>16</v>
      </c>
      <c r="E1785" s="14" t="n">
        <v>1749</v>
      </c>
      <c r="F1785" s="14" t="s">
        <v>24</v>
      </c>
      <c r="G1785" s="15" t="s">
        <v>188</v>
      </c>
      <c r="H1785" s="15" t="s">
        <v>793</v>
      </c>
      <c r="I1785" s="16" t="s">
        <v>679</v>
      </c>
      <c r="J1785" s="17" t="n">
        <v>73.5</v>
      </c>
      <c r="K1785" s="18" t="s">
        <v>693</v>
      </c>
      <c r="L1785" s="17" t="n">
        <v>15</v>
      </c>
      <c r="M1785" s="17"/>
      <c r="N1785" s="19"/>
      <c r="O1785" s="31" t="n">
        <f aca="false">L1785+(0.05*M1785)+(N1785/240)</f>
        <v>15</v>
      </c>
      <c r="P1785" s="21" t="n">
        <v>1102</v>
      </c>
      <c r="Q1785" s="21" t="n">
        <v>10</v>
      </c>
      <c r="R1785" s="21"/>
      <c r="S1785" s="22" t="n">
        <f aca="false">P1785+(0.05*Q1785)+(R1785/240)</f>
        <v>1102.5</v>
      </c>
      <c r="T1785" s="22" t="n">
        <f aca="false">J1785*O1785</f>
        <v>1102.5</v>
      </c>
      <c r="U1785" s="22" t="n">
        <f aca="false">S1785-T1785</f>
        <v>0</v>
      </c>
      <c r="V1785" s="23"/>
    </row>
    <row r="1786" customFormat="false" ht="13.8" hidden="false" customHeight="false" outlineLevel="0" collapsed="false">
      <c r="A1786" s="13" t="n">
        <v>1785</v>
      </c>
      <c r="B1786" s="12" t="s">
        <v>22</v>
      </c>
      <c r="C1786" s="13" t="s">
        <v>792</v>
      </c>
      <c r="D1786" s="12" t="n">
        <v>16</v>
      </c>
      <c r="E1786" s="14" t="n">
        <v>1749</v>
      </c>
      <c r="F1786" s="14" t="s">
        <v>24</v>
      </c>
      <c r="G1786" s="15" t="s">
        <v>188</v>
      </c>
      <c r="H1786" s="15" t="s">
        <v>793</v>
      </c>
      <c r="I1786" s="16" t="s">
        <v>796</v>
      </c>
      <c r="J1786" s="17" t="n">
        <v>30400</v>
      </c>
      <c r="K1786" s="18" t="s">
        <v>28</v>
      </c>
      <c r="L1786" s="17" t="n">
        <v>0.01</v>
      </c>
      <c r="M1786" s="17"/>
      <c r="N1786" s="19"/>
      <c r="O1786" s="31" t="n">
        <f aca="false">L1786+(0.05*M1786)+(N1786/240)</f>
        <v>0.01</v>
      </c>
      <c r="P1786" s="21" t="n">
        <v>304</v>
      </c>
      <c r="Q1786" s="21"/>
      <c r="R1786" s="21"/>
      <c r="S1786" s="22" t="n">
        <f aca="false">P1786+(0.05*Q1786)+(R1786/240)</f>
        <v>304</v>
      </c>
      <c r="T1786" s="22" t="n">
        <f aca="false">J1786*O1786</f>
        <v>304</v>
      </c>
      <c r="U1786" s="22" t="n">
        <f aca="false">S1786-T1786</f>
        <v>0</v>
      </c>
      <c r="V1786" s="23" t="s">
        <v>333</v>
      </c>
    </row>
    <row r="1787" customFormat="false" ht="13.8" hidden="false" customHeight="false" outlineLevel="0" collapsed="false">
      <c r="A1787" s="13" t="n">
        <v>1786</v>
      </c>
      <c r="B1787" s="12" t="s">
        <v>22</v>
      </c>
      <c r="C1787" s="13" t="s">
        <v>792</v>
      </c>
      <c r="D1787" s="12" t="n">
        <v>16</v>
      </c>
      <c r="E1787" s="14" t="n">
        <v>1749</v>
      </c>
      <c r="F1787" s="14" t="s">
        <v>24</v>
      </c>
      <c r="G1787" s="15" t="s">
        <v>188</v>
      </c>
      <c r="H1787" s="15" t="s">
        <v>793</v>
      </c>
      <c r="I1787" s="16" t="s">
        <v>682</v>
      </c>
      <c r="J1787" s="17" t="n">
        <v>104</v>
      </c>
      <c r="K1787" s="18" t="s">
        <v>903</v>
      </c>
      <c r="L1787" s="17" t="n">
        <v>12</v>
      </c>
      <c r="M1787" s="17"/>
      <c r="N1787" s="19"/>
      <c r="O1787" s="31" t="n">
        <f aca="false">L1787+(0.05*M1787)+(N1787/240)</f>
        <v>12</v>
      </c>
      <c r="P1787" s="21" t="n">
        <v>1248</v>
      </c>
      <c r="Q1787" s="21"/>
      <c r="R1787" s="21"/>
      <c r="S1787" s="22" t="n">
        <f aca="false">P1787+(0.05*Q1787)+(R1787/240)</f>
        <v>1248</v>
      </c>
      <c r="T1787" s="22" t="n">
        <f aca="false">J1787*O1787</f>
        <v>1248</v>
      </c>
      <c r="U1787" s="22" t="n">
        <f aca="false">S1787-T1787</f>
        <v>0</v>
      </c>
      <c r="V1787" s="23"/>
    </row>
    <row r="1788" customFormat="false" ht="13.8" hidden="false" customHeight="false" outlineLevel="0" collapsed="false">
      <c r="A1788" s="13" t="n">
        <v>1787</v>
      </c>
      <c r="B1788" s="12" t="s">
        <v>22</v>
      </c>
      <c r="C1788" s="13" t="s">
        <v>792</v>
      </c>
      <c r="D1788" s="12" t="n">
        <v>16</v>
      </c>
      <c r="E1788" s="14" t="n">
        <v>1749</v>
      </c>
      <c r="F1788" s="14" t="s">
        <v>24</v>
      </c>
      <c r="G1788" s="15" t="s">
        <v>188</v>
      </c>
      <c r="H1788" s="15" t="s">
        <v>793</v>
      </c>
      <c r="I1788" s="16" t="s">
        <v>186</v>
      </c>
      <c r="J1788" s="17" t="n">
        <v>8616</v>
      </c>
      <c r="K1788" s="18" t="s">
        <v>28</v>
      </c>
      <c r="L1788" s="17"/>
      <c r="M1788" s="17" t="n">
        <v>1</v>
      </c>
      <c r="N1788" s="19"/>
      <c r="O1788" s="31" t="n">
        <f aca="false">L1788+(0.05*M1788)+(N1788/240)</f>
        <v>0.05</v>
      </c>
      <c r="P1788" s="21" t="n">
        <v>430</v>
      </c>
      <c r="Q1788" s="21" t="n">
        <v>16</v>
      </c>
      <c r="R1788" s="21"/>
      <c r="S1788" s="22" t="n">
        <f aca="false">P1788+(0.05*Q1788)+(R1788/240)</f>
        <v>430.8</v>
      </c>
      <c r="T1788" s="22" t="n">
        <f aca="false">J1788*O1788</f>
        <v>430.8</v>
      </c>
      <c r="U1788" s="22" t="n">
        <f aca="false">S1788-T1788</f>
        <v>0</v>
      </c>
      <c r="V1788" s="23"/>
    </row>
    <row r="1789" customFormat="false" ht="13.8" hidden="false" customHeight="false" outlineLevel="0" collapsed="false">
      <c r="A1789" s="13" t="n">
        <v>1788</v>
      </c>
      <c r="B1789" s="12" t="s">
        <v>22</v>
      </c>
      <c r="C1789" s="13" t="s">
        <v>792</v>
      </c>
      <c r="D1789" s="12" t="n">
        <v>16</v>
      </c>
      <c r="E1789" s="14" t="n">
        <v>1749</v>
      </c>
      <c r="F1789" s="14" t="s">
        <v>24</v>
      </c>
      <c r="G1789" s="15" t="s">
        <v>904</v>
      </c>
      <c r="H1789" s="15" t="s">
        <v>793</v>
      </c>
      <c r="I1789" s="16" t="s">
        <v>796</v>
      </c>
      <c r="J1789" s="17" t="n">
        <v>2</v>
      </c>
      <c r="K1789" s="18" t="s">
        <v>110</v>
      </c>
      <c r="L1789" s="17"/>
      <c r="M1789" s="17" t="n">
        <v>10</v>
      </c>
      <c r="N1789" s="19"/>
      <c r="O1789" s="31" t="n">
        <f aca="false">L1789+(0.05*M1789)+(N1789/240)</f>
        <v>0.5</v>
      </c>
      <c r="P1789" s="21" t="n">
        <v>1</v>
      </c>
      <c r="Q1789" s="21"/>
      <c r="R1789" s="21"/>
      <c r="S1789" s="22" t="n">
        <f aca="false">P1789+(0.05*Q1789)+(R1789/240)</f>
        <v>1</v>
      </c>
      <c r="T1789" s="22" t="n">
        <f aca="false">J1789*O1789</f>
        <v>1</v>
      </c>
      <c r="U1789" s="22" t="n">
        <f aca="false">S1789-T1789</f>
        <v>0</v>
      </c>
      <c r="V1789" s="23"/>
    </row>
    <row r="1790" customFormat="false" ht="13.8" hidden="false" customHeight="false" outlineLevel="0" collapsed="false">
      <c r="A1790" s="13" t="n">
        <v>1789</v>
      </c>
      <c r="B1790" s="12" t="s">
        <v>22</v>
      </c>
      <c r="C1790" s="13" t="s">
        <v>792</v>
      </c>
      <c r="D1790" s="12" t="n">
        <v>16</v>
      </c>
      <c r="E1790" s="14" t="n">
        <v>1749</v>
      </c>
      <c r="F1790" s="14" t="s">
        <v>24</v>
      </c>
      <c r="G1790" s="15" t="s">
        <v>905</v>
      </c>
      <c r="H1790" s="15" t="s">
        <v>793</v>
      </c>
      <c r="I1790" s="16" t="s">
        <v>186</v>
      </c>
      <c r="J1790" s="17" t="n">
        <v>1</v>
      </c>
      <c r="K1790" s="18" t="s">
        <v>55</v>
      </c>
      <c r="L1790" s="17" t="n">
        <v>300</v>
      </c>
      <c r="M1790" s="17"/>
      <c r="N1790" s="19"/>
      <c r="O1790" s="31" t="n">
        <f aca="false">L1790+(0.05*M1790)+(N1790/240)</f>
        <v>300</v>
      </c>
      <c r="P1790" s="21" t="n">
        <v>300</v>
      </c>
      <c r="Q1790" s="21"/>
      <c r="R1790" s="21"/>
      <c r="S1790" s="22" t="n">
        <f aca="false">P1790+(0.05*Q1790)+(R1790/240)</f>
        <v>300</v>
      </c>
      <c r="T1790" s="22" t="n">
        <f aca="false">J1790*O1790</f>
        <v>300</v>
      </c>
      <c r="U1790" s="22" t="n">
        <f aca="false">S1790-T1790</f>
        <v>0</v>
      </c>
      <c r="V1790" s="23" t="s">
        <v>906</v>
      </c>
    </row>
    <row r="1791" customFormat="false" ht="13.8" hidden="false" customHeight="false" outlineLevel="0" collapsed="false">
      <c r="A1791" s="13" t="n">
        <v>1790</v>
      </c>
      <c r="B1791" s="12" t="s">
        <v>22</v>
      </c>
      <c r="C1791" s="13" t="s">
        <v>792</v>
      </c>
      <c r="D1791" s="12" t="n">
        <v>16</v>
      </c>
      <c r="E1791" s="14" t="n">
        <v>1749</v>
      </c>
      <c r="F1791" s="14" t="s">
        <v>24</v>
      </c>
      <c r="G1791" s="15" t="s">
        <v>189</v>
      </c>
      <c r="H1791" s="15" t="s">
        <v>793</v>
      </c>
      <c r="I1791" s="16" t="s">
        <v>794</v>
      </c>
      <c r="J1791" s="17" t="n">
        <v>12115</v>
      </c>
      <c r="K1791" s="18" t="s">
        <v>28</v>
      </c>
      <c r="L1791" s="17" t="n">
        <v>0.3</v>
      </c>
      <c r="M1791" s="17"/>
      <c r="N1791" s="19"/>
      <c r="O1791" s="31" t="n">
        <f aca="false">L1791+(0.05*M1791)+(N1791/240)</f>
        <v>0.3</v>
      </c>
      <c r="P1791" s="21" t="n">
        <v>3634</v>
      </c>
      <c r="Q1791" s="21" t="n">
        <v>10</v>
      </c>
      <c r="R1791" s="21"/>
      <c r="S1791" s="22" t="n">
        <f aca="false">P1791+(0.05*Q1791)+(R1791/240)</f>
        <v>3634.5</v>
      </c>
      <c r="T1791" s="22" t="n">
        <f aca="false">J1791*O1791</f>
        <v>3634.5</v>
      </c>
      <c r="U1791" s="22" t="n">
        <f aca="false">S1791-T1791</f>
        <v>0</v>
      </c>
      <c r="V1791" s="23"/>
    </row>
    <row r="1792" customFormat="false" ht="13.8" hidden="false" customHeight="false" outlineLevel="0" collapsed="false">
      <c r="A1792" s="13" t="n">
        <v>1791</v>
      </c>
      <c r="B1792" s="12" t="s">
        <v>22</v>
      </c>
      <c r="C1792" s="13" t="s">
        <v>792</v>
      </c>
      <c r="D1792" s="12" t="n">
        <v>16</v>
      </c>
      <c r="E1792" s="14" t="n">
        <v>1749</v>
      </c>
      <c r="F1792" s="14" t="s">
        <v>24</v>
      </c>
      <c r="G1792" s="15" t="s">
        <v>189</v>
      </c>
      <c r="H1792" s="15" t="s">
        <v>793</v>
      </c>
      <c r="I1792" s="16" t="s">
        <v>815</v>
      </c>
      <c r="J1792" s="17" t="n">
        <v>5515</v>
      </c>
      <c r="K1792" s="18" t="s">
        <v>28</v>
      </c>
      <c r="L1792" s="17"/>
      <c r="M1792" s="17" t="n">
        <v>8</v>
      </c>
      <c r="N1792" s="19"/>
      <c r="O1792" s="31" t="n">
        <f aca="false">L1792+(0.05*M1792)+(N1792/240)</f>
        <v>0.4</v>
      </c>
      <c r="P1792" s="21" t="n">
        <v>2206</v>
      </c>
      <c r="Q1792" s="21"/>
      <c r="R1792" s="21"/>
      <c r="S1792" s="22" t="n">
        <f aca="false">P1792+(0.05*Q1792)+(R1792/240)</f>
        <v>2206</v>
      </c>
      <c r="T1792" s="22" t="n">
        <f aca="false">J1792*O1792</f>
        <v>2206</v>
      </c>
      <c r="U1792" s="22" t="n">
        <f aca="false">S1792-T1792</f>
        <v>0</v>
      </c>
      <c r="V1792" s="23"/>
    </row>
    <row r="1793" customFormat="false" ht="13.8" hidden="false" customHeight="false" outlineLevel="0" collapsed="false">
      <c r="A1793" s="13" t="n">
        <v>1792</v>
      </c>
      <c r="B1793" s="12" t="s">
        <v>22</v>
      </c>
      <c r="C1793" s="13" t="s">
        <v>792</v>
      </c>
      <c r="D1793" s="12" t="n">
        <v>16</v>
      </c>
      <c r="E1793" s="14" t="n">
        <v>1749</v>
      </c>
      <c r="F1793" s="14" t="s">
        <v>24</v>
      </c>
      <c r="G1793" s="15" t="s">
        <v>189</v>
      </c>
      <c r="H1793" s="15" t="s">
        <v>793</v>
      </c>
      <c r="I1793" s="16" t="s">
        <v>682</v>
      </c>
      <c r="J1793" s="17" t="n">
        <v>1367</v>
      </c>
      <c r="K1793" s="18" t="s">
        <v>28</v>
      </c>
      <c r="L1793" s="17"/>
      <c r="M1793" s="17" t="n">
        <v>6</v>
      </c>
      <c r="N1793" s="19"/>
      <c r="O1793" s="31" t="n">
        <f aca="false">L1793+(0.05*M1793)+(N1793/240)</f>
        <v>0.3</v>
      </c>
      <c r="P1793" s="21" t="n">
        <v>410</v>
      </c>
      <c r="Q1793" s="21" t="n">
        <v>2</v>
      </c>
      <c r="R1793" s="21"/>
      <c r="S1793" s="22" t="n">
        <f aca="false">P1793+(0.05*Q1793)+(R1793/240)</f>
        <v>410.1</v>
      </c>
      <c r="T1793" s="22" t="n">
        <f aca="false">J1793*O1793</f>
        <v>410.1</v>
      </c>
      <c r="U1793" s="22" t="n">
        <f aca="false">S1793-T1793</f>
        <v>0</v>
      </c>
      <c r="V1793" s="23"/>
    </row>
    <row r="1794" customFormat="false" ht="13.8" hidden="false" customHeight="false" outlineLevel="0" collapsed="false">
      <c r="A1794" s="13" t="n">
        <v>1793</v>
      </c>
      <c r="B1794" s="12" t="s">
        <v>22</v>
      </c>
      <c r="C1794" s="13" t="s">
        <v>792</v>
      </c>
      <c r="D1794" s="12" t="n">
        <v>16</v>
      </c>
      <c r="E1794" s="14" t="n">
        <v>1749</v>
      </c>
      <c r="F1794" s="14" t="s">
        <v>24</v>
      </c>
      <c r="G1794" s="15" t="s">
        <v>907</v>
      </c>
      <c r="H1794" s="15" t="s">
        <v>793</v>
      </c>
      <c r="I1794" s="16" t="s">
        <v>794</v>
      </c>
      <c r="J1794" s="17" t="n">
        <v>2846</v>
      </c>
      <c r="K1794" s="18" t="s">
        <v>28</v>
      </c>
      <c r="L1794" s="17" t="n">
        <v>18</v>
      </c>
      <c r="M1794" s="17"/>
      <c r="N1794" s="19"/>
      <c r="O1794" s="31" t="n">
        <f aca="false">L1794+(0.05*M1794)+(N1794/240)</f>
        <v>18</v>
      </c>
      <c r="P1794" s="21" t="n">
        <v>51228</v>
      </c>
      <c r="Q1794" s="21"/>
      <c r="R1794" s="21"/>
      <c r="S1794" s="22" t="n">
        <f aca="false">P1794+(0.05*Q1794)+(R1794/240)</f>
        <v>51228</v>
      </c>
      <c r="T1794" s="22" t="n">
        <f aca="false">J1794*O1794</f>
        <v>51228</v>
      </c>
      <c r="U1794" s="22" t="n">
        <f aca="false">S1794-T1794</f>
        <v>0</v>
      </c>
      <c r="V1794" s="23"/>
    </row>
    <row r="1795" customFormat="false" ht="13.8" hidden="false" customHeight="false" outlineLevel="0" collapsed="false">
      <c r="A1795" s="13" t="n">
        <v>1794</v>
      </c>
      <c r="B1795" s="12" t="s">
        <v>22</v>
      </c>
      <c r="C1795" s="13" t="s">
        <v>792</v>
      </c>
      <c r="D1795" s="12" t="n">
        <v>16</v>
      </c>
      <c r="E1795" s="14" t="n">
        <v>1749</v>
      </c>
      <c r="F1795" s="14" t="s">
        <v>24</v>
      </c>
      <c r="G1795" s="15" t="s">
        <v>907</v>
      </c>
      <c r="H1795" s="15" t="s">
        <v>793</v>
      </c>
      <c r="I1795" s="16" t="s">
        <v>799</v>
      </c>
      <c r="J1795" s="17" t="n">
        <v>25920</v>
      </c>
      <c r="K1795" s="18" t="s">
        <v>28</v>
      </c>
      <c r="L1795" s="17" t="n">
        <v>14</v>
      </c>
      <c r="M1795" s="17"/>
      <c r="N1795" s="19"/>
      <c r="O1795" s="31" t="n">
        <f aca="false">L1795+(0.05*M1795)+(N1795/240)</f>
        <v>14</v>
      </c>
      <c r="P1795" s="21" t="n">
        <v>362880</v>
      </c>
      <c r="Q1795" s="21"/>
      <c r="R1795" s="21"/>
      <c r="S1795" s="22" t="n">
        <f aca="false">P1795+(0.05*Q1795)+(R1795/240)</f>
        <v>362880</v>
      </c>
      <c r="T1795" s="22" t="n">
        <f aca="false">J1795*O1795</f>
        <v>362880</v>
      </c>
      <c r="U1795" s="22" t="n">
        <f aca="false">S1795-T1795</f>
        <v>0</v>
      </c>
      <c r="V1795" s="23"/>
    </row>
    <row r="1796" customFormat="false" ht="13.8" hidden="false" customHeight="false" outlineLevel="0" collapsed="false">
      <c r="A1796" s="13" t="n">
        <v>1795</v>
      </c>
      <c r="B1796" s="12" t="s">
        <v>22</v>
      </c>
      <c r="C1796" s="13" t="s">
        <v>792</v>
      </c>
      <c r="D1796" s="12" t="n">
        <v>16</v>
      </c>
      <c r="E1796" s="14" t="n">
        <v>1749</v>
      </c>
      <c r="F1796" s="14" t="s">
        <v>24</v>
      </c>
      <c r="G1796" s="15" t="s">
        <v>907</v>
      </c>
      <c r="H1796" s="15" t="s">
        <v>793</v>
      </c>
      <c r="I1796" s="16" t="s">
        <v>186</v>
      </c>
      <c r="J1796" s="17" t="n">
        <v>1424.5</v>
      </c>
      <c r="K1796" s="18" t="s">
        <v>28</v>
      </c>
      <c r="L1796" s="17" t="n">
        <v>25</v>
      </c>
      <c r="M1796" s="17"/>
      <c r="N1796" s="19"/>
      <c r="O1796" s="31" t="n">
        <f aca="false">L1796+(0.05*M1796)+(N1796/240)</f>
        <v>25</v>
      </c>
      <c r="P1796" s="21" t="n">
        <v>35612</v>
      </c>
      <c r="Q1796" s="21" t="n">
        <v>10</v>
      </c>
      <c r="R1796" s="21"/>
      <c r="S1796" s="22" t="n">
        <f aca="false">P1796+(0.05*Q1796)+(R1796/240)</f>
        <v>35612.5</v>
      </c>
      <c r="T1796" s="22" t="n">
        <f aca="false">J1796*O1796</f>
        <v>35612.5</v>
      </c>
      <c r="U1796" s="22" t="n">
        <f aca="false">S1796-T1796</f>
        <v>0</v>
      </c>
      <c r="V1796" s="23"/>
    </row>
    <row r="1797" customFormat="false" ht="13.8" hidden="false" customHeight="false" outlineLevel="0" collapsed="false">
      <c r="A1797" s="13" t="n">
        <v>1796</v>
      </c>
      <c r="B1797" s="12" t="s">
        <v>22</v>
      </c>
      <c r="C1797" s="13" t="s">
        <v>792</v>
      </c>
      <c r="D1797" s="12" t="n">
        <v>16</v>
      </c>
      <c r="E1797" s="14" t="n">
        <v>1749</v>
      </c>
      <c r="F1797" s="14" t="s">
        <v>40</v>
      </c>
      <c r="G1797" s="15" t="s">
        <v>908</v>
      </c>
      <c r="H1797" s="15" t="s">
        <v>793</v>
      </c>
      <c r="I1797" s="16" t="s">
        <v>794</v>
      </c>
      <c r="J1797" s="17" t="n">
        <v>8925</v>
      </c>
      <c r="K1797" s="18" t="s">
        <v>28</v>
      </c>
      <c r="L1797" s="17"/>
      <c r="M1797" s="17" t="n">
        <v>42</v>
      </c>
      <c r="N1797" s="19"/>
      <c r="O1797" s="31" t="n">
        <f aca="false">L1797+(0.05*M1797)+(N1797/240)</f>
        <v>2.1</v>
      </c>
      <c r="P1797" s="21" t="n">
        <v>18742</v>
      </c>
      <c r="Q1797" s="21" t="n">
        <v>10</v>
      </c>
      <c r="R1797" s="21"/>
      <c r="S1797" s="22" t="n">
        <f aca="false">P1797+(0.05*Q1797)+(R1797/240)</f>
        <v>18742.5</v>
      </c>
      <c r="T1797" s="22" t="n">
        <f aca="false">J1797*O1797</f>
        <v>18742.5</v>
      </c>
      <c r="U1797" s="22" t="n">
        <f aca="false">S1797-T1797</f>
        <v>0</v>
      </c>
      <c r="V1797" s="23"/>
    </row>
    <row r="1798" customFormat="false" ht="13.8" hidden="false" customHeight="false" outlineLevel="0" collapsed="false">
      <c r="A1798" s="13" t="n">
        <v>1797</v>
      </c>
      <c r="B1798" s="12" t="s">
        <v>22</v>
      </c>
      <c r="C1798" s="13" t="s">
        <v>792</v>
      </c>
      <c r="D1798" s="12" t="n">
        <v>16</v>
      </c>
      <c r="E1798" s="14" t="n">
        <v>1749</v>
      </c>
      <c r="F1798" s="14" t="s">
        <v>40</v>
      </c>
      <c r="G1798" s="15" t="s">
        <v>908</v>
      </c>
      <c r="H1798" s="15" t="s">
        <v>793</v>
      </c>
      <c r="I1798" s="16" t="s">
        <v>799</v>
      </c>
      <c r="J1798" s="17" t="n">
        <v>25687</v>
      </c>
      <c r="K1798" s="18" t="s">
        <v>28</v>
      </c>
      <c r="L1798" s="17"/>
      <c r="M1798" s="17" t="n">
        <v>36</v>
      </c>
      <c r="N1798" s="19"/>
      <c r="O1798" s="31" t="n">
        <f aca="false">L1798+(0.05*M1798)+(N1798/240)</f>
        <v>1.8</v>
      </c>
      <c r="P1798" s="21" t="n">
        <v>46236</v>
      </c>
      <c r="Q1798" s="21" t="n">
        <v>12</v>
      </c>
      <c r="R1798" s="21"/>
      <c r="S1798" s="22" t="n">
        <f aca="false">P1798+(0.05*Q1798)+(R1798/240)</f>
        <v>46236.6</v>
      </c>
      <c r="T1798" s="22" t="n">
        <f aca="false">J1798*O1798</f>
        <v>46236.6</v>
      </c>
      <c r="U1798" s="22" t="n">
        <f aca="false">S1798-T1798</f>
        <v>0</v>
      </c>
      <c r="V1798" s="23"/>
    </row>
    <row r="1799" customFormat="false" ht="13.8" hidden="false" customHeight="false" outlineLevel="0" collapsed="false">
      <c r="A1799" s="13" t="n">
        <v>1798</v>
      </c>
      <c r="B1799" s="12" t="s">
        <v>22</v>
      </c>
      <c r="C1799" s="13" t="s">
        <v>792</v>
      </c>
      <c r="D1799" s="12" t="n">
        <v>16</v>
      </c>
      <c r="E1799" s="14" t="n">
        <v>1749</v>
      </c>
      <c r="F1799" s="14" t="s">
        <v>40</v>
      </c>
      <c r="G1799" s="15" t="s">
        <v>908</v>
      </c>
      <c r="H1799" s="15" t="s">
        <v>793</v>
      </c>
      <c r="I1799" s="16" t="s">
        <v>685</v>
      </c>
      <c r="J1799" s="17" t="n">
        <v>265</v>
      </c>
      <c r="K1799" s="18" t="s">
        <v>28</v>
      </c>
      <c r="L1799" s="17"/>
      <c r="M1799" s="17" t="n">
        <v>36</v>
      </c>
      <c r="N1799" s="19"/>
      <c r="O1799" s="31" t="n">
        <f aca="false">L1799+(0.05*M1799)+(N1799/240)</f>
        <v>1.8</v>
      </c>
      <c r="P1799" s="21" t="n">
        <v>477</v>
      </c>
      <c r="Q1799" s="21"/>
      <c r="R1799" s="21"/>
      <c r="S1799" s="22" t="n">
        <f aca="false">P1799+(0.05*Q1799)+(R1799/240)</f>
        <v>477</v>
      </c>
      <c r="T1799" s="22" t="n">
        <f aca="false">J1799*O1799</f>
        <v>477</v>
      </c>
      <c r="U1799" s="22" t="n">
        <f aca="false">S1799-T1799</f>
        <v>0</v>
      </c>
      <c r="V1799" s="23"/>
    </row>
    <row r="1800" customFormat="false" ht="13.8" hidden="false" customHeight="false" outlineLevel="0" collapsed="false">
      <c r="A1800" s="13" t="n">
        <v>1799</v>
      </c>
      <c r="B1800" s="12" t="s">
        <v>22</v>
      </c>
      <c r="C1800" s="13" t="s">
        <v>792</v>
      </c>
      <c r="D1800" s="12" t="n">
        <v>16</v>
      </c>
      <c r="E1800" s="14" t="n">
        <v>1749</v>
      </c>
      <c r="F1800" s="14" t="s">
        <v>40</v>
      </c>
      <c r="G1800" s="15" t="s">
        <v>908</v>
      </c>
      <c r="H1800" s="15" t="s">
        <v>793</v>
      </c>
      <c r="I1800" s="16" t="s">
        <v>682</v>
      </c>
      <c r="J1800" s="17" t="n">
        <v>1005</v>
      </c>
      <c r="K1800" s="18" t="s">
        <v>28</v>
      </c>
      <c r="L1800" s="17"/>
      <c r="M1800" s="17" t="n">
        <v>40</v>
      </c>
      <c r="N1800" s="19"/>
      <c r="O1800" s="31" t="n">
        <f aca="false">L1800+(0.05*M1800)+(N1800/240)</f>
        <v>2</v>
      </c>
      <c r="P1800" s="21" t="n">
        <v>2010</v>
      </c>
      <c r="Q1800" s="21"/>
      <c r="R1800" s="21"/>
      <c r="S1800" s="22" t="n">
        <f aca="false">P1800+(0.05*Q1800)+(R1800/240)</f>
        <v>2010</v>
      </c>
      <c r="T1800" s="22" t="n">
        <f aca="false">J1800*O1800</f>
        <v>2010</v>
      </c>
      <c r="U1800" s="22" t="n">
        <f aca="false">S1800-T1800</f>
        <v>0</v>
      </c>
      <c r="V1800" s="23"/>
    </row>
    <row r="1801" customFormat="false" ht="13.8" hidden="false" customHeight="false" outlineLevel="0" collapsed="false">
      <c r="A1801" s="13" t="n">
        <v>1800</v>
      </c>
      <c r="B1801" s="12" t="s">
        <v>22</v>
      </c>
      <c r="C1801" s="13" t="s">
        <v>792</v>
      </c>
      <c r="D1801" s="12" t="n">
        <v>16</v>
      </c>
      <c r="E1801" s="14" t="n">
        <v>1749</v>
      </c>
      <c r="F1801" s="14" t="s">
        <v>40</v>
      </c>
      <c r="G1801" s="15" t="s">
        <v>908</v>
      </c>
      <c r="H1801" s="15" t="s">
        <v>793</v>
      </c>
      <c r="I1801" s="16" t="s">
        <v>186</v>
      </c>
      <c r="J1801" s="17" t="n">
        <v>4213</v>
      </c>
      <c r="K1801" s="18" t="s">
        <v>28</v>
      </c>
      <c r="L1801" s="17"/>
      <c r="M1801" s="17" t="n">
        <v>40</v>
      </c>
      <c r="N1801" s="19"/>
      <c r="O1801" s="31" t="n">
        <f aca="false">L1801+(0.05*M1801)+(N1801/240)</f>
        <v>2</v>
      </c>
      <c r="P1801" s="21" t="n">
        <v>8426</v>
      </c>
      <c r="Q1801" s="21"/>
      <c r="R1801" s="21"/>
      <c r="S1801" s="22" t="n">
        <f aca="false">P1801+(0.05*Q1801)+(R1801/240)</f>
        <v>8426</v>
      </c>
      <c r="T1801" s="22" t="n">
        <f aca="false">J1801*O1801</f>
        <v>8426</v>
      </c>
      <c r="U1801" s="22" t="n">
        <f aca="false">S1801-T1801</f>
        <v>0</v>
      </c>
      <c r="V1801" s="23"/>
    </row>
    <row r="1802" customFormat="false" ht="14.2" hidden="false" customHeight="false" outlineLevel="0" collapsed="false">
      <c r="A1802" s="13" t="n">
        <v>1801</v>
      </c>
      <c r="B1802" s="12" t="s">
        <v>22</v>
      </c>
      <c r="C1802" s="13" t="s">
        <v>792</v>
      </c>
      <c r="D1802" s="12" t="n">
        <v>16</v>
      </c>
      <c r="E1802" s="14" t="n">
        <v>1749</v>
      </c>
      <c r="F1802" s="14" t="s">
        <v>40</v>
      </c>
      <c r="G1802" s="15" t="s">
        <v>181</v>
      </c>
      <c r="H1802" s="15" t="s">
        <v>793</v>
      </c>
      <c r="I1802" s="16" t="s">
        <v>186</v>
      </c>
      <c r="J1802" s="17" t="n">
        <v>200</v>
      </c>
      <c r="K1802" s="18" t="s">
        <v>28</v>
      </c>
      <c r="L1802" s="17"/>
      <c r="M1802" s="17" t="n">
        <v>50</v>
      </c>
      <c r="N1802" s="19"/>
      <c r="O1802" s="31" t="n">
        <f aca="false">L1802+(0.05*M1802)+(N1802/240)</f>
        <v>2.5</v>
      </c>
      <c r="P1802" s="21" t="n">
        <v>515</v>
      </c>
      <c r="Q1802" s="21"/>
      <c r="R1802" s="21"/>
      <c r="S1802" s="22" t="n">
        <f aca="false">P1802+(0.05*Q1802)+(R1802/240)</f>
        <v>515</v>
      </c>
      <c r="T1802" s="22" t="n">
        <f aca="false">J1802*O1802</f>
        <v>500</v>
      </c>
      <c r="U1802" s="22" t="n">
        <f aca="false">S1802-T1802</f>
        <v>15</v>
      </c>
      <c r="V1802" s="23" t="s">
        <v>31</v>
      </c>
    </row>
    <row r="1803" customFormat="false" ht="13.8" hidden="false" customHeight="false" outlineLevel="0" collapsed="false">
      <c r="A1803" s="13" t="n">
        <v>1802</v>
      </c>
      <c r="B1803" s="12" t="s">
        <v>22</v>
      </c>
      <c r="C1803" s="13" t="s">
        <v>792</v>
      </c>
      <c r="D1803" s="12" t="n">
        <v>16</v>
      </c>
      <c r="E1803" s="14" t="n">
        <v>1749</v>
      </c>
      <c r="F1803" s="14" t="s">
        <v>40</v>
      </c>
      <c r="G1803" s="15" t="s">
        <v>187</v>
      </c>
      <c r="H1803" s="15" t="s">
        <v>793</v>
      </c>
      <c r="I1803" s="16" t="s">
        <v>794</v>
      </c>
      <c r="J1803" s="17" t="n">
        <v>83537.5</v>
      </c>
      <c r="K1803" s="18" t="s">
        <v>28</v>
      </c>
      <c r="L1803" s="17"/>
      <c r="M1803" s="17" t="n">
        <v>36</v>
      </c>
      <c r="N1803" s="19"/>
      <c r="O1803" s="31" t="n">
        <f aca="false">L1803+(0.05*M1803)+(N1803/240)</f>
        <v>1.8</v>
      </c>
      <c r="P1803" s="21" t="n">
        <v>150367</v>
      </c>
      <c r="Q1803" s="21" t="n">
        <v>10</v>
      </c>
      <c r="R1803" s="21"/>
      <c r="S1803" s="22" t="n">
        <f aca="false">P1803+(0.05*Q1803)+(R1803/240)</f>
        <v>150367.5</v>
      </c>
      <c r="T1803" s="22" t="n">
        <f aca="false">J1803*O1803</f>
        <v>150367.5</v>
      </c>
      <c r="U1803" s="22" t="n">
        <f aca="false">S1803-T1803</f>
        <v>0</v>
      </c>
      <c r="V1803" s="23"/>
    </row>
    <row r="1804" customFormat="false" ht="13.8" hidden="false" customHeight="false" outlineLevel="0" collapsed="false">
      <c r="A1804" s="13" t="n">
        <v>1803</v>
      </c>
      <c r="B1804" s="12" t="s">
        <v>22</v>
      </c>
      <c r="C1804" s="13" t="s">
        <v>792</v>
      </c>
      <c r="D1804" s="12" t="n">
        <v>16</v>
      </c>
      <c r="E1804" s="14" t="n">
        <v>1749</v>
      </c>
      <c r="F1804" s="14" t="s">
        <v>40</v>
      </c>
      <c r="G1804" s="15" t="s">
        <v>187</v>
      </c>
      <c r="H1804" s="15" t="s">
        <v>793</v>
      </c>
      <c r="I1804" s="16" t="s">
        <v>799</v>
      </c>
      <c r="J1804" s="17" t="n">
        <v>300701</v>
      </c>
      <c r="K1804" s="18" t="s">
        <v>28</v>
      </c>
      <c r="L1804" s="17"/>
      <c r="M1804" s="17" t="n">
        <v>28</v>
      </c>
      <c r="N1804" s="19"/>
      <c r="O1804" s="31" t="n">
        <f aca="false">L1804+(0.05*M1804)+(N1804/240)</f>
        <v>1.4</v>
      </c>
      <c r="P1804" s="21" t="n">
        <v>420981</v>
      </c>
      <c r="Q1804" s="21" t="n">
        <v>8</v>
      </c>
      <c r="R1804" s="21"/>
      <c r="S1804" s="22" t="n">
        <f aca="false">P1804+(0.05*Q1804)+(R1804/240)</f>
        <v>420981.4</v>
      </c>
      <c r="T1804" s="22" t="n">
        <f aca="false">J1804*O1804</f>
        <v>420981.4</v>
      </c>
      <c r="U1804" s="22" t="n">
        <f aca="false">S1804-T1804</f>
        <v>0</v>
      </c>
      <c r="V1804" s="23"/>
    </row>
    <row r="1805" customFormat="false" ht="13.8" hidden="false" customHeight="false" outlineLevel="0" collapsed="false">
      <c r="A1805" s="13" t="n">
        <v>1804</v>
      </c>
      <c r="B1805" s="12" t="s">
        <v>22</v>
      </c>
      <c r="C1805" s="13" t="s">
        <v>792</v>
      </c>
      <c r="D1805" s="12" t="n">
        <v>16</v>
      </c>
      <c r="E1805" s="14" t="n">
        <v>1749</v>
      </c>
      <c r="F1805" s="14" t="s">
        <v>40</v>
      </c>
      <c r="G1805" s="15" t="s">
        <v>187</v>
      </c>
      <c r="H1805" s="15" t="s">
        <v>793</v>
      </c>
      <c r="I1805" s="16" t="s">
        <v>685</v>
      </c>
      <c r="J1805" s="17" t="n">
        <v>860</v>
      </c>
      <c r="K1805" s="18" t="s">
        <v>28</v>
      </c>
      <c r="L1805" s="17"/>
      <c r="M1805" s="17" t="n">
        <v>32</v>
      </c>
      <c r="N1805" s="19"/>
      <c r="O1805" s="31" t="n">
        <f aca="false">L1805+(0.05*M1805)+(N1805/240)</f>
        <v>1.6</v>
      </c>
      <c r="P1805" s="21" t="n">
        <v>1376</v>
      </c>
      <c r="Q1805" s="21"/>
      <c r="R1805" s="21"/>
      <c r="S1805" s="22" t="n">
        <f aca="false">P1805+(0.05*Q1805)+(R1805/240)</f>
        <v>1376</v>
      </c>
      <c r="T1805" s="22" t="n">
        <f aca="false">J1805*O1805</f>
        <v>1376</v>
      </c>
      <c r="U1805" s="22" t="n">
        <f aca="false">S1805-T1805</f>
        <v>0</v>
      </c>
      <c r="V1805" s="23"/>
    </row>
    <row r="1806" customFormat="false" ht="13.8" hidden="false" customHeight="false" outlineLevel="0" collapsed="false">
      <c r="A1806" s="13" t="n">
        <v>1805</v>
      </c>
      <c r="B1806" s="12" t="s">
        <v>22</v>
      </c>
      <c r="C1806" s="13" t="s">
        <v>792</v>
      </c>
      <c r="D1806" s="12" t="n">
        <v>16</v>
      </c>
      <c r="E1806" s="14" t="n">
        <v>1749</v>
      </c>
      <c r="F1806" s="14" t="s">
        <v>40</v>
      </c>
      <c r="G1806" s="15" t="s">
        <v>189</v>
      </c>
      <c r="H1806" s="15" t="s">
        <v>793</v>
      </c>
      <c r="I1806" s="16" t="s">
        <v>794</v>
      </c>
      <c r="J1806" s="17" t="n">
        <v>11700</v>
      </c>
      <c r="K1806" s="18" t="s">
        <v>28</v>
      </c>
      <c r="L1806" s="17"/>
      <c r="M1806" s="17" t="n">
        <v>6</v>
      </c>
      <c r="N1806" s="19"/>
      <c r="O1806" s="31" t="n">
        <f aca="false">L1806+(0.05*M1806)+(N1806/240)</f>
        <v>0.3</v>
      </c>
      <c r="P1806" s="21" t="n">
        <v>3510</v>
      </c>
      <c r="Q1806" s="21"/>
      <c r="R1806" s="21"/>
      <c r="S1806" s="22" t="n">
        <f aca="false">P1806+(0.05*Q1806)+(R1806/240)</f>
        <v>3510</v>
      </c>
      <c r="T1806" s="22" t="n">
        <f aca="false">J1806*O1806</f>
        <v>3510</v>
      </c>
      <c r="U1806" s="22" t="n">
        <f aca="false">S1806-T1806</f>
        <v>0</v>
      </c>
      <c r="V1806" s="23"/>
    </row>
    <row r="1807" customFormat="false" ht="13.8" hidden="false" customHeight="false" outlineLevel="0" collapsed="false">
      <c r="A1807" s="13" t="n">
        <v>1806</v>
      </c>
      <c r="B1807" s="12" t="s">
        <v>22</v>
      </c>
      <c r="C1807" s="13" t="s">
        <v>792</v>
      </c>
      <c r="D1807" s="12" t="n">
        <v>16</v>
      </c>
      <c r="E1807" s="14" t="n">
        <v>1749</v>
      </c>
      <c r="F1807" s="14" t="s">
        <v>40</v>
      </c>
      <c r="G1807" s="15" t="s">
        <v>189</v>
      </c>
      <c r="H1807" s="15" t="s">
        <v>793</v>
      </c>
      <c r="I1807" s="16" t="s">
        <v>799</v>
      </c>
      <c r="J1807" s="17" t="n">
        <v>29992</v>
      </c>
      <c r="K1807" s="18" t="s">
        <v>28</v>
      </c>
      <c r="L1807" s="17"/>
      <c r="M1807" s="17" t="n">
        <v>5</v>
      </c>
      <c r="N1807" s="19"/>
      <c r="O1807" s="31" t="n">
        <f aca="false">L1807+(0.05*M1807)+(N1807/240)</f>
        <v>0.25</v>
      </c>
      <c r="P1807" s="21" t="n">
        <v>7498</v>
      </c>
      <c r="Q1807" s="21"/>
      <c r="R1807" s="21"/>
      <c r="S1807" s="22" t="n">
        <f aca="false">P1807+(0.05*Q1807)+(R1807/240)</f>
        <v>7498</v>
      </c>
      <c r="T1807" s="22" t="n">
        <f aca="false">J1807*O1807</f>
        <v>7498</v>
      </c>
      <c r="U1807" s="22" t="n">
        <f aca="false">S1807-T1807</f>
        <v>0</v>
      </c>
      <c r="V1807" s="23"/>
    </row>
    <row r="1808" customFormat="false" ht="13.8" hidden="false" customHeight="false" outlineLevel="0" collapsed="false">
      <c r="A1808" s="13" t="n">
        <v>1807</v>
      </c>
      <c r="B1808" s="12" t="s">
        <v>22</v>
      </c>
      <c r="C1808" s="13" t="s">
        <v>792</v>
      </c>
      <c r="D1808" s="12" t="n">
        <v>16</v>
      </c>
      <c r="E1808" s="14" t="n">
        <v>1749</v>
      </c>
      <c r="F1808" s="14" t="s">
        <v>40</v>
      </c>
      <c r="G1808" s="15" t="s">
        <v>189</v>
      </c>
      <c r="H1808" s="15" t="s">
        <v>793</v>
      </c>
      <c r="I1808" s="16" t="s">
        <v>796</v>
      </c>
      <c r="J1808" s="17" t="n">
        <v>1</v>
      </c>
      <c r="K1808" s="18" t="s">
        <v>909</v>
      </c>
      <c r="L1808" s="17" t="n">
        <v>2</v>
      </c>
      <c r="M1808" s="17" t="n">
        <v>10</v>
      </c>
      <c r="N1808" s="19"/>
      <c r="O1808" s="31" t="n">
        <f aca="false">L1808+(0.05*M1808)+(N1808/240)</f>
        <v>2.5</v>
      </c>
      <c r="P1808" s="21" t="n">
        <v>2</v>
      </c>
      <c r="Q1808" s="21" t="n">
        <v>10</v>
      </c>
      <c r="R1808" s="21"/>
      <c r="S1808" s="22" t="n">
        <f aca="false">P1808+(0.05*Q1808)+(R1808/240)</f>
        <v>2.5</v>
      </c>
      <c r="T1808" s="22" t="n">
        <f aca="false">J1808*O1808</f>
        <v>2.5</v>
      </c>
      <c r="U1808" s="22" t="n">
        <f aca="false">S1808-T1808</f>
        <v>0</v>
      </c>
      <c r="V1808" s="23"/>
    </row>
    <row r="1809" customFormat="false" ht="13.8" hidden="false" customHeight="false" outlineLevel="0" collapsed="false">
      <c r="A1809" s="13" t="n">
        <v>1808</v>
      </c>
      <c r="B1809" s="12" t="s">
        <v>22</v>
      </c>
      <c r="C1809" s="13" t="s">
        <v>792</v>
      </c>
      <c r="D1809" s="12" t="n">
        <v>16</v>
      </c>
      <c r="E1809" s="14" t="n">
        <v>1749</v>
      </c>
      <c r="F1809" s="14" t="s">
        <v>40</v>
      </c>
      <c r="G1809" s="15" t="s">
        <v>910</v>
      </c>
      <c r="H1809" s="15" t="s">
        <v>793</v>
      </c>
      <c r="I1809" s="16" t="s">
        <v>799</v>
      </c>
      <c r="J1809" s="17" t="n">
        <v>980</v>
      </c>
      <c r="K1809" s="18" t="s">
        <v>28</v>
      </c>
      <c r="L1809" s="17"/>
      <c r="M1809" s="17" t="n">
        <v>9</v>
      </c>
      <c r="N1809" s="19"/>
      <c r="O1809" s="31" t="n">
        <f aca="false">L1809+(0.05*M1809)+(N1809/240)</f>
        <v>0.45</v>
      </c>
      <c r="P1809" s="21" t="n">
        <v>441</v>
      </c>
      <c r="Q1809" s="21"/>
      <c r="R1809" s="21"/>
      <c r="S1809" s="22" t="n">
        <f aca="false">P1809+(0.05*Q1809)+(R1809/240)</f>
        <v>441</v>
      </c>
      <c r="T1809" s="22" t="n">
        <f aca="false">J1809*O1809</f>
        <v>441</v>
      </c>
      <c r="U1809" s="22" t="n">
        <f aca="false">S1809-T1809</f>
        <v>0</v>
      </c>
      <c r="V1809" s="23"/>
    </row>
    <row r="1810" customFormat="false" ht="13.8" hidden="false" customHeight="false" outlineLevel="0" collapsed="false">
      <c r="A1810" s="13" t="n">
        <v>1809</v>
      </c>
      <c r="B1810" s="12" t="s">
        <v>22</v>
      </c>
      <c r="C1810" s="13" t="s">
        <v>792</v>
      </c>
      <c r="D1810" s="12" t="n">
        <v>17</v>
      </c>
      <c r="E1810" s="14" t="n">
        <v>1749</v>
      </c>
      <c r="F1810" s="14" t="s">
        <v>24</v>
      </c>
      <c r="G1810" s="15" t="s">
        <v>911</v>
      </c>
      <c r="H1810" s="15" t="s">
        <v>793</v>
      </c>
      <c r="I1810" s="16" t="s">
        <v>679</v>
      </c>
      <c r="J1810" s="17" t="n">
        <v>10</v>
      </c>
      <c r="K1810" s="18" t="s">
        <v>28</v>
      </c>
      <c r="L1810" s="17"/>
      <c r="M1810" s="17" t="n">
        <v>5</v>
      </c>
      <c r="N1810" s="19"/>
      <c r="O1810" s="31" t="n">
        <f aca="false">L1810+(0.05*M1810)+(N1810/240)</f>
        <v>0.25</v>
      </c>
      <c r="P1810" s="21" t="n">
        <v>2</v>
      </c>
      <c r="Q1810" s="21" t="n">
        <v>10</v>
      </c>
      <c r="R1810" s="21"/>
      <c r="S1810" s="22" t="n">
        <f aca="false">P1810+(0.05*Q1810)+(R1810/240)</f>
        <v>2.5</v>
      </c>
      <c r="T1810" s="22" t="n">
        <f aca="false">J1810*O1810</f>
        <v>2.5</v>
      </c>
      <c r="U1810" s="22" t="n">
        <f aca="false">S1810-T1810</f>
        <v>0</v>
      </c>
      <c r="V1810" s="23"/>
    </row>
    <row r="1811" customFormat="false" ht="13.8" hidden="false" customHeight="false" outlineLevel="0" collapsed="false">
      <c r="A1811" s="13" t="n">
        <v>1810</v>
      </c>
      <c r="B1811" s="12" t="s">
        <v>22</v>
      </c>
      <c r="C1811" s="13" t="s">
        <v>792</v>
      </c>
      <c r="D1811" s="12" t="n">
        <v>17</v>
      </c>
      <c r="E1811" s="14" t="n">
        <v>1749</v>
      </c>
      <c r="F1811" s="14" t="s">
        <v>24</v>
      </c>
      <c r="G1811" s="15" t="s">
        <v>912</v>
      </c>
      <c r="H1811" s="15" t="s">
        <v>793</v>
      </c>
      <c r="I1811" s="16" t="s">
        <v>799</v>
      </c>
      <c r="J1811" s="17" t="n">
        <v>5710</v>
      </c>
      <c r="K1811" s="18" t="s">
        <v>28</v>
      </c>
      <c r="L1811" s="17"/>
      <c r="M1811" s="17" t="n">
        <v>30</v>
      </c>
      <c r="N1811" s="19"/>
      <c r="O1811" s="31" t="n">
        <f aca="false">L1811+(0.05*M1811)+(N1811/240)</f>
        <v>1.5</v>
      </c>
      <c r="P1811" s="21" t="n">
        <v>8565</v>
      </c>
      <c r="Q1811" s="21"/>
      <c r="R1811" s="21"/>
      <c r="S1811" s="22" t="n">
        <f aca="false">P1811+(0.05*Q1811)+(R1811/240)</f>
        <v>8565</v>
      </c>
      <c r="T1811" s="22" t="n">
        <f aca="false">J1811*O1811</f>
        <v>8565</v>
      </c>
      <c r="U1811" s="22" t="n">
        <f aca="false">S1811-T1811</f>
        <v>0</v>
      </c>
      <c r="V1811" s="23"/>
    </row>
    <row r="1812" customFormat="false" ht="13.8" hidden="false" customHeight="false" outlineLevel="0" collapsed="false">
      <c r="A1812" s="13" t="n">
        <v>1811</v>
      </c>
      <c r="B1812" s="12" t="s">
        <v>22</v>
      </c>
      <c r="C1812" s="13" t="s">
        <v>792</v>
      </c>
      <c r="D1812" s="12" t="n">
        <v>17</v>
      </c>
      <c r="E1812" s="14" t="n">
        <v>1749</v>
      </c>
      <c r="F1812" s="14" t="s">
        <v>24</v>
      </c>
      <c r="G1812" s="15" t="s">
        <v>190</v>
      </c>
      <c r="H1812" s="15" t="s">
        <v>793</v>
      </c>
      <c r="I1812" s="16" t="s">
        <v>799</v>
      </c>
      <c r="J1812" s="17" t="n">
        <v>2200</v>
      </c>
      <c r="K1812" s="18" t="s">
        <v>28</v>
      </c>
      <c r="L1812" s="17"/>
      <c r="M1812" s="17" t="n">
        <v>20</v>
      </c>
      <c r="N1812" s="19"/>
      <c r="O1812" s="31" t="n">
        <f aca="false">L1812+(0.05*M1812)+(N1812/240)</f>
        <v>1</v>
      </c>
      <c r="P1812" s="21" t="n">
        <v>2200</v>
      </c>
      <c r="Q1812" s="21"/>
      <c r="R1812" s="21"/>
      <c r="S1812" s="22" t="n">
        <f aca="false">P1812+(0.05*Q1812)+(R1812/240)</f>
        <v>2200</v>
      </c>
      <c r="T1812" s="22" t="n">
        <f aca="false">J1812*O1812</f>
        <v>2200</v>
      </c>
      <c r="U1812" s="22" t="n">
        <f aca="false">S1812-T1812</f>
        <v>0</v>
      </c>
      <c r="V1812" s="23"/>
    </row>
    <row r="1813" customFormat="false" ht="13.8" hidden="false" customHeight="false" outlineLevel="0" collapsed="false">
      <c r="A1813" s="13" t="n">
        <v>1812</v>
      </c>
      <c r="B1813" s="12" t="s">
        <v>22</v>
      </c>
      <c r="C1813" s="13" t="s">
        <v>792</v>
      </c>
      <c r="D1813" s="12" t="n">
        <v>17</v>
      </c>
      <c r="E1813" s="14" t="n">
        <v>1749</v>
      </c>
      <c r="F1813" s="14" t="s">
        <v>24</v>
      </c>
      <c r="G1813" s="15" t="s">
        <v>190</v>
      </c>
      <c r="H1813" s="15" t="s">
        <v>793</v>
      </c>
      <c r="I1813" s="16" t="s">
        <v>796</v>
      </c>
      <c r="J1813" s="17" t="n">
        <v>321</v>
      </c>
      <c r="K1813" s="18" t="s">
        <v>28</v>
      </c>
      <c r="L1813" s="17"/>
      <c r="M1813" s="17" t="n">
        <v>20</v>
      </c>
      <c r="N1813" s="19"/>
      <c r="O1813" s="31" t="n">
        <f aca="false">L1813+(0.05*M1813)+(N1813/240)</f>
        <v>1</v>
      </c>
      <c r="P1813" s="21" t="n">
        <v>321</v>
      </c>
      <c r="Q1813" s="21"/>
      <c r="R1813" s="21"/>
      <c r="S1813" s="22" t="n">
        <f aca="false">P1813+(0.05*Q1813)+(R1813/240)</f>
        <v>321</v>
      </c>
      <c r="T1813" s="22" t="n">
        <f aca="false">J1813*O1813</f>
        <v>321</v>
      </c>
      <c r="U1813" s="22" t="n">
        <f aca="false">S1813-T1813</f>
        <v>0</v>
      </c>
      <c r="V1813" s="23"/>
    </row>
    <row r="1814" customFormat="false" ht="13.8" hidden="false" customHeight="false" outlineLevel="0" collapsed="false">
      <c r="A1814" s="13" t="n">
        <v>1813</v>
      </c>
      <c r="B1814" s="12" t="s">
        <v>22</v>
      </c>
      <c r="C1814" s="13" t="s">
        <v>792</v>
      </c>
      <c r="D1814" s="12" t="n">
        <v>17</v>
      </c>
      <c r="E1814" s="14" t="n">
        <v>1749</v>
      </c>
      <c r="F1814" s="14" t="s">
        <v>24</v>
      </c>
      <c r="G1814" s="15" t="s">
        <v>190</v>
      </c>
      <c r="H1814" s="15" t="s">
        <v>793</v>
      </c>
      <c r="I1814" s="16" t="s">
        <v>186</v>
      </c>
      <c r="J1814" s="17" t="n">
        <v>134</v>
      </c>
      <c r="K1814" s="18" t="s">
        <v>28</v>
      </c>
      <c r="L1814" s="17"/>
      <c r="M1814" s="17" t="n">
        <v>20</v>
      </c>
      <c r="N1814" s="19"/>
      <c r="O1814" s="31" t="n">
        <f aca="false">L1814+(0.05*M1814)+(N1814/240)</f>
        <v>1</v>
      </c>
      <c r="P1814" s="21" t="n">
        <v>134</v>
      </c>
      <c r="Q1814" s="21"/>
      <c r="R1814" s="21"/>
      <c r="S1814" s="22" t="n">
        <f aca="false">P1814+(0.05*Q1814)+(R1814/240)</f>
        <v>134</v>
      </c>
      <c r="T1814" s="22" t="n">
        <f aca="false">J1814*O1814</f>
        <v>134</v>
      </c>
      <c r="U1814" s="22" t="n">
        <f aca="false">S1814-T1814</f>
        <v>0</v>
      </c>
      <c r="V1814" s="23"/>
    </row>
    <row r="1815" customFormat="false" ht="13.8" hidden="false" customHeight="false" outlineLevel="0" collapsed="false">
      <c r="A1815" s="13" t="n">
        <v>1814</v>
      </c>
      <c r="B1815" s="12" t="s">
        <v>22</v>
      </c>
      <c r="C1815" s="13" t="s">
        <v>792</v>
      </c>
      <c r="D1815" s="12" t="n">
        <v>17</v>
      </c>
      <c r="E1815" s="14" t="n">
        <v>1749</v>
      </c>
      <c r="F1815" s="14" t="s">
        <v>24</v>
      </c>
      <c r="G1815" s="24" t="s">
        <v>913</v>
      </c>
      <c r="H1815" s="15" t="s">
        <v>793</v>
      </c>
      <c r="I1815" s="16" t="s">
        <v>799</v>
      </c>
      <c r="J1815" s="17" t="n">
        <v>25356</v>
      </c>
      <c r="K1815" s="18" t="s">
        <v>28</v>
      </c>
      <c r="L1815" s="17"/>
      <c r="M1815" s="17" t="n">
        <v>40</v>
      </c>
      <c r="N1815" s="19"/>
      <c r="O1815" s="31" t="n">
        <f aca="false">L1815+(0.05*M1815)+(N1815/240)</f>
        <v>2</v>
      </c>
      <c r="P1815" s="21" t="n">
        <v>50712</v>
      </c>
      <c r="Q1815" s="21"/>
      <c r="R1815" s="21"/>
      <c r="S1815" s="22" t="n">
        <f aca="false">P1815+(0.05*Q1815)+(R1815/240)</f>
        <v>50712</v>
      </c>
      <c r="T1815" s="22" t="n">
        <f aca="false">J1815*O1815</f>
        <v>50712</v>
      </c>
      <c r="U1815" s="22" t="n">
        <f aca="false">S1815-T1815</f>
        <v>0</v>
      </c>
      <c r="V1815" s="23"/>
    </row>
    <row r="1816" customFormat="false" ht="14.2" hidden="false" customHeight="false" outlineLevel="0" collapsed="false">
      <c r="A1816" s="13" t="n">
        <v>1815</v>
      </c>
      <c r="B1816" s="12" t="s">
        <v>22</v>
      </c>
      <c r="C1816" s="13" t="s">
        <v>792</v>
      </c>
      <c r="D1816" s="12" t="n">
        <v>17</v>
      </c>
      <c r="E1816" s="14" t="n">
        <v>1749</v>
      </c>
      <c r="F1816" s="14" t="s">
        <v>24</v>
      </c>
      <c r="G1816" s="15" t="s">
        <v>914</v>
      </c>
      <c r="H1816" s="15" t="s">
        <v>793</v>
      </c>
      <c r="I1816" s="16" t="s">
        <v>685</v>
      </c>
      <c r="J1816" s="17" t="n">
        <v>85700</v>
      </c>
      <c r="K1816" s="18" t="s">
        <v>28</v>
      </c>
      <c r="L1816" s="17"/>
      <c r="M1816" s="17" t="n">
        <v>1</v>
      </c>
      <c r="N1816" s="19" t="n">
        <v>3</v>
      </c>
      <c r="O1816" s="31" t="n">
        <f aca="false">L1816+(0.05*M1816)+(N1816/240)</f>
        <v>0.0625</v>
      </c>
      <c r="P1816" s="21" t="n">
        <v>5368</v>
      </c>
      <c r="Q1816" s="21" t="n">
        <v>15</v>
      </c>
      <c r="R1816" s="21"/>
      <c r="S1816" s="22" t="n">
        <f aca="false">P1816+(0.05*Q1816)+(R1816/240)</f>
        <v>5368.75</v>
      </c>
      <c r="T1816" s="22" t="n">
        <f aca="false">J1816*O1816</f>
        <v>5356.25</v>
      </c>
      <c r="U1816" s="22" t="n">
        <f aca="false">S1816-T1816</f>
        <v>12.5</v>
      </c>
      <c r="V1816" s="23" t="s">
        <v>31</v>
      </c>
    </row>
    <row r="1817" customFormat="false" ht="13.8" hidden="false" customHeight="false" outlineLevel="0" collapsed="false">
      <c r="A1817" s="13" t="n">
        <v>1816</v>
      </c>
      <c r="B1817" s="12" t="s">
        <v>22</v>
      </c>
      <c r="C1817" s="13" t="s">
        <v>792</v>
      </c>
      <c r="D1817" s="12" t="n">
        <v>17</v>
      </c>
      <c r="E1817" s="14" t="n">
        <v>1749</v>
      </c>
      <c r="F1817" s="14" t="s">
        <v>24</v>
      </c>
      <c r="G1817" s="15" t="s">
        <v>915</v>
      </c>
      <c r="H1817" s="15" t="s">
        <v>793</v>
      </c>
      <c r="I1817" s="16" t="s">
        <v>799</v>
      </c>
      <c r="J1817" s="17" t="n">
        <v>200000</v>
      </c>
      <c r="K1817" s="18" t="s">
        <v>28</v>
      </c>
      <c r="L1817" s="17"/>
      <c r="M1817" s="17" t="n">
        <v>6</v>
      </c>
      <c r="N1817" s="19"/>
      <c r="O1817" s="31" t="n">
        <f aca="false">L1817+(0.05*M1817)+(N1817/240)</f>
        <v>0.3</v>
      </c>
      <c r="P1817" s="21" t="n">
        <v>60000</v>
      </c>
      <c r="Q1817" s="21"/>
      <c r="R1817" s="21"/>
      <c r="S1817" s="22" t="n">
        <f aca="false">P1817+(0.05*Q1817)+(R1817/240)</f>
        <v>60000</v>
      </c>
      <c r="T1817" s="22" t="n">
        <f aca="false">J1817*O1817</f>
        <v>60000</v>
      </c>
      <c r="U1817" s="22" t="n">
        <f aca="false">S1817-T1817</f>
        <v>0</v>
      </c>
      <c r="V1817" s="23"/>
    </row>
    <row r="1818" customFormat="false" ht="13.8" hidden="false" customHeight="false" outlineLevel="0" collapsed="false">
      <c r="A1818" s="13" t="n">
        <v>1817</v>
      </c>
      <c r="B1818" s="12" t="s">
        <v>22</v>
      </c>
      <c r="C1818" s="13" t="s">
        <v>792</v>
      </c>
      <c r="D1818" s="12" t="n">
        <v>17</v>
      </c>
      <c r="E1818" s="14" t="n">
        <v>1749</v>
      </c>
      <c r="F1818" s="14" t="s">
        <v>24</v>
      </c>
      <c r="G1818" s="15" t="s">
        <v>916</v>
      </c>
      <c r="H1818" s="15" t="s">
        <v>793</v>
      </c>
      <c r="I1818" s="16" t="s">
        <v>799</v>
      </c>
      <c r="J1818" s="17" t="n">
        <v>2237</v>
      </c>
      <c r="K1818" s="18" t="s">
        <v>61</v>
      </c>
      <c r="L1818" s="17" t="n">
        <v>7</v>
      </c>
      <c r="M1818" s="17"/>
      <c r="N1818" s="19"/>
      <c r="O1818" s="31" t="n">
        <f aca="false">L1818+(0.05*M1818)+(N1818/240)</f>
        <v>7</v>
      </c>
      <c r="P1818" s="21" t="n">
        <v>15659</v>
      </c>
      <c r="Q1818" s="21"/>
      <c r="R1818" s="21"/>
      <c r="S1818" s="22" t="n">
        <f aca="false">P1818+(0.05*Q1818)+(R1818/240)</f>
        <v>15659</v>
      </c>
      <c r="T1818" s="22" t="n">
        <f aca="false">J1818*O1818</f>
        <v>15659</v>
      </c>
      <c r="U1818" s="22" t="n">
        <f aca="false">S1818-T1818</f>
        <v>0</v>
      </c>
      <c r="V1818" s="23"/>
    </row>
    <row r="1819" customFormat="false" ht="13.8" hidden="false" customHeight="false" outlineLevel="0" collapsed="false">
      <c r="A1819" s="13" t="n">
        <v>1818</v>
      </c>
      <c r="B1819" s="12" t="s">
        <v>22</v>
      </c>
      <c r="C1819" s="13" t="s">
        <v>792</v>
      </c>
      <c r="D1819" s="12" t="n">
        <v>17</v>
      </c>
      <c r="E1819" s="14" t="n">
        <v>1749</v>
      </c>
      <c r="F1819" s="14" t="s">
        <v>24</v>
      </c>
      <c r="G1819" s="15" t="s">
        <v>916</v>
      </c>
      <c r="H1819" s="15" t="s">
        <v>793</v>
      </c>
      <c r="I1819" s="16" t="s">
        <v>799</v>
      </c>
      <c r="J1819" s="17" t="n">
        <v>236</v>
      </c>
      <c r="K1819" s="18" t="s">
        <v>693</v>
      </c>
      <c r="L1819" s="17" t="n">
        <v>50</v>
      </c>
      <c r="M1819" s="17"/>
      <c r="N1819" s="19"/>
      <c r="O1819" s="31" t="n">
        <f aca="false">L1819+(0.05*M1819)+(N1819/240)</f>
        <v>50</v>
      </c>
      <c r="P1819" s="21" t="n">
        <v>11800</v>
      </c>
      <c r="Q1819" s="21"/>
      <c r="R1819" s="21"/>
      <c r="S1819" s="22" t="n">
        <f aca="false">P1819+(0.05*Q1819)+(R1819/240)</f>
        <v>11800</v>
      </c>
      <c r="T1819" s="22" t="n">
        <f aca="false">J1819*O1819</f>
        <v>11800</v>
      </c>
      <c r="U1819" s="22" t="n">
        <f aca="false">S1819-T1819</f>
        <v>0</v>
      </c>
      <c r="V1819" s="23"/>
    </row>
    <row r="1820" customFormat="false" ht="13.8" hidden="false" customHeight="false" outlineLevel="0" collapsed="false">
      <c r="A1820" s="13" t="n">
        <v>1819</v>
      </c>
      <c r="B1820" s="12" t="s">
        <v>22</v>
      </c>
      <c r="C1820" s="13" t="s">
        <v>792</v>
      </c>
      <c r="D1820" s="12" t="n">
        <v>17</v>
      </c>
      <c r="E1820" s="14" t="n">
        <v>1749</v>
      </c>
      <c r="F1820" s="14" t="s">
        <v>24</v>
      </c>
      <c r="G1820" s="15" t="s">
        <v>916</v>
      </c>
      <c r="H1820" s="15" t="s">
        <v>793</v>
      </c>
      <c r="I1820" s="16" t="s">
        <v>796</v>
      </c>
      <c r="J1820" s="17" t="n">
        <v>4.5</v>
      </c>
      <c r="K1820" s="18" t="s">
        <v>61</v>
      </c>
      <c r="L1820" s="17"/>
      <c r="M1820" s="17" t="n">
        <v>36</v>
      </c>
      <c r="N1820" s="19"/>
      <c r="O1820" s="31" t="n">
        <f aca="false">L1820+(0.05*M1820)+(N1820/240)</f>
        <v>1.8</v>
      </c>
      <c r="P1820" s="21" t="n">
        <v>8</v>
      </c>
      <c r="Q1820" s="21" t="n">
        <v>2</v>
      </c>
      <c r="R1820" s="21"/>
      <c r="S1820" s="22" t="n">
        <f aca="false">P1820+(0.05*Q1820)+(R1820/240)</f>
        <v>8.1</v>
      </c>
      <c r="T1820" s="22" t="n">
        <f aca="false">J1820*O1820</f>
        <v>8.1</v>
      </c>
      <c r="U1820" s="22" t="n">
        <f aca="false">S1820-T1820</f>
        <v>0</v>
      </c>
      <c r="V1820" s="23"/>
    </row>
    <row r="1821" customFormat="false" ht="13.8" hidden="false" customHeight="false" outlineLevel="0" collapsed="false">
      <c r="A1821" s="13" t="n">
        <v>1820</v>
      </c>
      <c r="B1821" s="12" t="s">
        <v>22</v>
      </c>
      <c r="C1821" s="13" t="s">
        <v>792</v>
      </c>
      <c r="D1821" s="12" t="n">
        <v>17</v>
      </c>
      <c r="E1821" s="14" t="n">
        <v>1749</v>
      </c>
      <c r="F1821" s="14" t="s">
        <v>40</v>
      </c>
      <c r="G1821" s="15" t="s">
        <v>917</v>
      </c>
      <c r="H1821" s="15" t="s">
        <v>793</v>
      </c>
      <c r="I1821" s="16" t="s">
        <v>682</v>
      </c>
      <c r="J1821" s="17" t="n">
        <v>1</v>
      </c>
      <c r="K1821" s="18" t="s">
        <v>46</v>
      </c>
      <c r="L1821" s="17" t="n">
        <v>400</v>
      </c>
      <c r="M1821" s="17"/>
      <c r="N1821" s="19"/>
      <c r="O1821" s="31" t="n">
        <f aca="false">L1821+(0.05*M1821)+(N1821/240)</f>
        <v>400</v>
      </c>
      <c r="P1821" s="21" t="n">
        <v>400</v>
      </c>
      <c r="Q1821" s="21"/>
      <c r="R1821" s="21"/>
      <c r="S1821" s="22" t="n">
        <f aca="false">P1821+(0.05*Q1821)+(R1821/240)</f>
        <v>400</v>
      </c>
      <c r="T1821" s="22" t="n">
        <f aca="false">J1821*O1821</f>
        <v>400</v>
      </c>
      <c r="U1821" s="22" t="n">
        <f aca="false">S1821-T1821</f>
        <v>0</v>
      </c>
      <c r="V1821" s="23"/>
    </row>
    <row r="1822" customFormat="false" ht="13.8" hidden="false" customHeight="false" outlineLevel="0" collapsed="false">
      <c r="A1822" s="13" t="n">
        <v>1821</v>
      </c>
      <c r="B1822" s="12" t="s">
        <v>22</v>
      </c>
      <c r="C1822" s="13" t="s">
        <v>792</v>
      </c>
      <c r="D1822" s="12" t="n">
        <v>17</v>
      </c>
      <c r="E1822" s="14" t="n">
        <v>1749</v>
      </c>
      <c r="F1822" s="14" t="s">
        <v>40</v>
      </c>
      <c r="G1822" s="15" t="s">
        <v>918</v>
      </c>
      <c r="H1822" s="15" t="s">
        <v>793</v>
      </c>
      <c r="I1822" s="16" t="s">
        <v>796</v>
      </c>
      <c r="J1822" s="17" t="n">
        <v>1</v>
      </c>
      <c r="K1822" s="18" t="s">
        <v>55</v>
      </c>
      <c r="L1822" s="17" t="n">
        <v>12</v>
      </c>
      <c r="M1822" s="17"/>
      <c r="N1822" s="19"/>
      <c r="O1822" s="31" t="n">
        <f aca="false">L1822+(0.05*M1822)+(N1822/240)</f>
        <v>12</v>
      </c>
      <c r="P1822" s="21" t="n">
        <v>12</v>
      </c>
      <c r="Q1822" s="21"/>
      <c r="R1822" s="21"/>
      <c r="S1822" s="22" t="n">
        <f aca="false">P1822+(0.05*Q1822)+(R1822/240)</f>
        <v>12</v>
      </c>
      <c r="T1822" s="22" t="n">
        <f aca="false">J1822*O1822</f>
        <v>12</v>
      </c>
      <c r="U1822" s="22" t="n">
        <f aca="false">S1822-T1822</f>
        <v>0</v>
      </c>
      <c r="V1822" s="23"/>
    </row>
    <row r="1823" customFormat="false" ht="13.8" hidden="false" customHeight="false" outlineLevel="0" collapsed="false">
      <c r="A1823" s="13" t="n">
        <v>1822</v>
      </c>
      <c r="B1823" s="12" t="s">
        <v>22</v>
      </c>
      <c r="C1823" s="13" t="s">
        <v>792</v>
      </c>
      <c r="D1823" s="12" t="n">
        <v>17</v>
      </c>
      <c r="E1823" s="14" t="n">
        <v>1749</v>
      </c>
      <c r="F1823" s="14" t="s">
        <v>40</v>
      </c>
      <c r="G1823" s="15" t="s">
        <v>196</v>
      </c>
      <c r="H1823" s="15" t="s">
        <v>793</v>
      </c>
      <c r="I1823" s="16" t="s">
        <v>799</v>
      </c>
      <c r="J1823" s="17" t="n">
        <v>7801</v>
      </c>
      <c r="K1823" s="18" t="s">
        <v>28</v>
      </c>
      <c r="L1823" s="17"/>
      <c r="M1823" s="17" t="n">
        <v>8</v>
      </c>
      <c r="N1823" s="19"/>
      <c r="O1823" s="31" t="n">
        <f aca="false">L1823+(0.05*M1823)+(N1823/240)</f>
        <v>0.4</v>
      </c>
      <c r="P1823" s="21" t="n">
        <v>3120</v>
      </c>
      <c r="Q1823" s="21" t="n">
        <v>8</v>
      </c>
      <c r="R1823" s="21"/>
      <c r="S1823" s="22" t="n">
        <f aca="false">P1823+(0.05*Q1823)+(R1823/240)</f>
        <v>3120.4</v>
      </c>
      <c r="T1823" s="22" t="n">
        <f aca="false">J1823*O1823</f>
        <v>3120.4</v>
      </c>
      <c r="U1823" s="22" t="n">
        <f aca="false">S1823-T1823</f>
        <v>0</v>
      </c>
      <c r="V1823" s="23"/>
    </row>
    <row r="1824" customFormat="false" ht="13.8" hidden="false" customHeight="false" outlineLevel="0" collapsed="false">
      <c r="A1824" s="13" t="n">
        <v>1823</v>
      </c>
      <c r="B1824" s="12" t="s">
        <v>22</v>
      </c>
      <c r="C1824" s="13" t="s">
        <v>792</v>
      </c>
      <c r="D1824" s="12" t="n">
        <v>17</v>
      </c>
      <c r="E1824" s="14" t="n">
        <v>1749</v>
      </c>
      <c r="F1824" s="14" t="s">
        <v>40</v>
      </c>
      <c r="G1824" s="15" t="s">
        <v>912</v>
      </c>
      <c r="H1824" s="15" t="s">
        <v>793</v>
      </c>
      <c r="I1824" s="16" t="s">
        <v>799</v>
      </c>
      <c r="J1824" s="17" t="n">
        <v>662</v>
      </c>
      <c r="K1824" s="18" t="s">
        <v>28</v>
      </c>
      <c r="L1824" s="17"/>
      <c r="M1824" s="17" t="n">
        <v>30</v>
      </c>
      <c r="N1824" s="19"/>
      <c r="O1824" s="31" t="n">
        <f aca="false">L1824+(0.05*M1824)+(N1824/240)</f>
        <v>1.5</v>
      </c>
      <c r="P1824" s="21" t="n">
        <v>993</v>
      </c>
      <c r="Q1824" s="21"/>
      <c r="R1824" s="21"/>
      <c r="S1824" s="22" t="n">
        <f aca="false">P1824+(0.05*Q1824)+(R1824/240)</f>
        <v>993</v>
      </c>
      <c r="T1824" s="22" t="n">
        <f aca="false">J1824*O1824</f>
        <v>993</v>
      </c>
      <c r="U1824" s="22" t="n">
        <f aca="false">S1824-T1824</f>
        <v>0</v>
      </c>
      <c r="V1824" s="23"/>
    </row>
    <row r="1825" customFormat="false" ht="13.8" hidden="false" customHeight="false" outlineLevel="0" collapsed="false">
      <c r="A1825" s="13" t="n">
        <v>1824</v>
      </c>
      <c r="B1825" s="12" t="s">
        <v>22</v>
      </c>
      <c r="C1825" s="13" t="s">
        <v>792</v>
      </c>
      <c r="D1825" s="12" t="n">
        <v>17</v>
      </c>
      <c r="E1825" s="14" t="n">
        <v>1749</v>
      </c>
      <c r="F1825" s="14" t="s">
        <v>40</v>
      </c>
      <c r="G1825" s="15" t="s">
        <v>190</v>
      </c>
      <c r="H1825" s="15" t="s">
        <v>793</v>
      </c>
      <c r="I1825" s="16" t="s">
        <v>799</v>
      </c>
      <c r="J1825" s="17" t="n">
        <v>40175</v>
      </c>
      <c r="K1825" s="18" t="s">
        <v>28</v>
      </c>
      <c r="L1825" s="17"/>
      <c r="M1825" s="17" t="n">
        <v>20</v>
      </c>
      <c r="N1825" s="19"/>
      <c r="O1825" s="31" t="n">
        <f aca="false">L1825+(0.05*M1825)+(N1825/240)</f>
        <v>1</v>
      </c>
      <c r="P1825" s="21" t="n">
        <v>40175</v>
      </c>
      <c r="Q1825" s="21"/>
      <c r="R1825" s="21"/>
      <c r="S1825" s="22" t="n">
        <f aca="false">P1825+(0.05*Q1825)+(R1825/240)</f>
        <v>40175</v>
      </c>
      <c r="T1825" s="22" t="n">
        <f aca="false">J1825*O1825</f>
        <v>40175</v>
      </c>
      <c r="U1825" s="22" t="n">
        <f aca="false">S1825-T1825</f>
        <v>0</v>
      </c>
      <c r="V1825" s="23"/>
    </row>
    <row r="1826" customFormat="false" ht="13.8" hidden="false" customHeight="false" outlineLevel="0" collapsed="false">
      <c r="A1826" s="13" t="n">
        <v>1825</v>
      </c>
      <c r="B1826" s="12" t="s">
        <v>22</v>
      </c>
      <c r="C1826" s="13" t="s">
        <v>792</v>
      </c>
      <c r="D1826" s="12" t="n">
        <v>17</v>
      </c>
      <c r="E1826" s="14" t="n">
        <v>1749</v>
      </c>
      <c r="F1826" s="14" t="s">
        <v>40</v>
      </c>
      <c r="G1826" s="15" t="s">
        <v>190</v>
      </c>
      <c r="H1826" s="15" t="s">
        <v>793</v>
      </c>
      <c r="I1826" s="16" t="s">
        <v>679</v>
      </c>
      <c r="J1826" s="17" t="n">
        <v>203</v>
      </c>
      <c r="K1826" s="18" t="s">
        <v>28</v>
      </c>
      <c r="L1826" s="17"/>
      <c r="M1826" s="17" t="n">
        <v>20</v>
      </c>
      <c r="N1826" s="19"/>
      <c r="O1826" s="31" t="n">
        <f aca="false">L1826+(0.05*M1826)+(N1826/240)</f>
        <v>1</v>
      </c>
      <c r="P1826" s="21" t="n">
        <v>203</v>
      </c>
      <c r="Q1826" s="21"/>
      <c r="R1826" s="21"/>
      <c r="S1826" s="22" t="n">
        <f aca="false">P1826+(0.05*Q1826)+(R1826/240)</f>
        <v>203</v>
      </c>
      <c r="T1826" s="22" t="n">
        <f aca="false">J1826*O1826</f>
        <v>203</v>
      </c>
      <c r="U1826" s="22" t="n">
        <f aca="false">S1826-T1826</f>
        <v>0</v>
      </c>
      <c r="V1826" s="23"/>
    </row>
    <row r="1827" customFormat="false" ht="13.8" hidden="false" customHeight="false" outlineLevel="0" collapsed="false">
      <c r="A1827" s="13" t="n">
        <v>1826</v>
      </c>
      <c r="B1827" s="12" t="s">
        <v>22</v>
      </c>
      <c r="C1827" s="13" t="s">
        <v>792</v>
      </c>
      <c r="D1827" s="12" t="n">
        <v>17</v>
      </c>
      <c r="E1827" s="14" t="n">
        <v>1749</v>
      </c>
      <c r="F1827" s="14" t="s">
        <v>40</v>
      </c>
      <c r="G1827" s="15" t="s">
        <v>190</v>
      </c>
      <c r="H1827" s="15" t="s">
        <v>793</v>
      </c>
      <c r="I1827" s="16" t="s">
        <v>796</v>
      </c>
      <c r="J1827" s="17" t="n">
        <v>4</v>
      </c>
      <c r="K1827" s="18" t="s">
        <v>28</v>
      </c>
      <c r="L1827" s="17"/>
      <c r="M1827" s="17" t="n">
        <v>20</v>
      </c>
      <c r="N1827" s="19"/>
      <c r="O1827" s="31" t="n">
        <f aca="false">L1827+(0.05*M1827)+(N1827/240)</f>
        <v>1</v>
      </c>
      <c r="P1827" s="21" t="n">
        <v>4</v>
      </c>
      <c r="Q1827" s="21"/>
      <c r="R1827" s="21"/>
      <c r="S1827" s="22" t="n">
        <f aca="false">P1827+(0.05*Q1827)+(R1827/240)</f>
        <v>4</v>
      </c>
      <c r="T1827" s="22" t="n">
        <f aca="false">J1827*O1827</f>
        <v>4</v>
      </c>
      <c r="U1827" s="22" t="n">
        <f aca="false">S1827-T1827</f>
        <v>0</v>
      </c>
      <c r="V1827" s="23"/>
    </row>
    <row r="1828" customFormat="false" ht="13.8" hidden="false" customHeight="false" outlineLevel="0" collapsed="false">
      <c r="A1828" s="13" t="n">
        <v>1827</v>
      </c>
      <c r="B1828" s="12" t="s">
        <v>22</v>
      </c>
      <c r="C1828" s="13" t="s">
        <v>792</v>
      </c>
      <c r="D1828" s="12" t="n">
        <v>17</v>
      </c>
      <c r="E1828" s="14" t="n">
        <v>1749</v>
      </c>
      <c r="F1828" s="14" t="s">
        <v>40</v>
      </c>
      <c r="G1828" s="15" t="s">
        <v>190</v>
      </c>
      <c r="H1828" s="15" t="s">
        <v>793</v>
      </c>
      <c r="I1828" s="16" t="s">
        <v>682</v>
      </c>
      <c r="J1828" s="17" t="n">
        <v>565</v>
      </c>
      <c r="K1828" s="18" t="s">
        <v>28</v>
      </c>
      <c r="L1828" s="17"/>
      <c r="M1828" s="17" t="n">
        <v>20</v>
      </c>
      <c r="N1828" s="19"/>
      <c r="O1828" s="31" t="n">
        <f aca="false">L1828+(0.05*M1828)+(N1828/240)</f>
        <v>1</v>
      </c>
      <c r="P1828" s="21" t="n">
        <v>565</v>
      </c>
      <c r="Q1828" s="21"/>
      <c r="R1828" s="21"/>
      <c r="S1828" s="22" t="n">
        <f aca="false">P1828+(0.05*Q1828)+(R1828/240)</f>
        <v>565</v>
      </c>
      <c r="T1828" s="22" t="n">
        <f aca="false">J1828*O1828</f>
        <v>565</v>
      </c>
      <c r="U1828" s="22" t="n">
        <f aca="false">S1828-T1828</f>
        <v>0</v>
      </c>
      <c r="V1828" s="23"/>
    </row>
    <row r="1829" customFormat="false" ht="13.8" hidden="false" customHeight="false" outlineLevel="0" collapsed="false">
      <c r="A1829" s="13" t="n">
        <v>1828</v>
      </c>
      <c r="B1829" s="12" t="s">
        <v>22</v>
      </c>
      <c r="C1829" s="13" t="s">
        <v>792</v>
      </c>
      <c r="D1829" s="12" t="n">
        <v>17</v>
      </c>
      <c r="E1829" s="14" t="n">
        <v>1749</v>
      </c>
      <c r="F1829" s="14" t="s">
        <v>40</v>
      </c>
      <c r="G1829" s="15" t="s">
        <v>190</v>
      </c>
      <c r="H1829" s="15" t="s">
        <v>793</v>
      </c>
      <c r="I1829" s="16" t="s">
        <v>186</v>
      </c>
      <c r="J1829" s="17" t="n">
        <v>2417</v>
      </c>
      <c r="K1829" s="18" t="s">
        <v>28</v>
      </c>
      <c r="L1829" s="17"/>
      <c r="M1829" s="17" t="n">
        <v>22</v>
      </c>
      <c r="N1829" s="19"/>
      <c r="O1829" s="31" t="n">
        <f aca="false">L1829+(0.05*M1829)+(N1829/240)</f>
        <v>1.1</v>
      </c>
      <c r="P1829" s="21" t="n">
        <v>2658</v>
      </c>
      <c r="Q1829" s="21" t="n">
        <v>14</v>
      </c>
      <c r="R1829" s="21"/>
      <c r="S1829" s="22" t="n">
        <f aca="false">P1829+(0.05*Q1829)+(R1829/240)</f>
        <v>2658.7</v>
      </c>
      <c r="T1829" s="22" t="n">
        <f aca="false">J1829*O1829</f>
        <v>2658.7</v>
      </c>
      <c r="U1829" s="22" t="n">
        <f aca="false">S1829-T1829</f>
        <v>0</v>
      </c>
      <c r="V1829" s="23"/>
    </row>
    <row r="1830" customFormat="false" ht="14.2" hidden="false" customHeight="false" outlineLevel="0" collapsed="false">
      <c r="A1830" s="13" t="n">
        <v>1829</v>
      </c>
      <c r="B1830" s="12" t="s">
        <v>22</v>
      </c>
      <c r="C1830" s="13" t="s">
        <v>792</v>
      </c>
      <c r="D1830" s="12" t="n">
        <v>17</v>
      </c>
      <c r="E1830" s="14" t="n">
        <v>1749</v>
      </c>
      <c r="F1830" s="14" t="s">
        <v>40</v>
      </c>
      <c r="G1830" s="15" t="s">
        <v>919</v>
      </c>
      <c r="H1830" s="15" t="s">
        <v>793</v>
      </c>
      <c r="I1830" s="16" t="s">
        <v>685</v>
      </c>
      <c r="J1830" s="17" t="n">
        <v>865</v>
      </c>
      <c r="K1830" s="18" t="s">
        <v>28</v>
      </c>
      <c r="L1830" s="17"/>
      <c r="M1830" s="17" t="n">
        <v>4</v>
      </c>
      <c r="N1830" s="19" t="n">
        <v>6</v>
      </c>
      <c r="O1830" s="31" t="n">
        <f aca="false">L1830+(0.05*M1830)+(N1830/240)</f>
        <v>0.225</v>
      </c>
      <c r="P1830" s="21" t="n">
        <v>194</v>
      </c>
      <c r="Q1830" s="21" t="n">
        <v>12</v>
      </c>
      <c r="R1830" s="21"/>
      <c r="S1830" s="22" t="n">
        <f aca="false">P1830+(0.05*Q1830)+(R1830/240)</f>
        <v>194.6</v>
      </c>
      <c r="T1830" s="22" t="n">
        <f aca="false">J1830*O1830</f>
        <v>194.625</v>
      </c>
      <c r="U1830" s="22" t="n">
        <f aca="false">S1830-T1830</f>
        <v>-0.0250000000000057</v>
      </c>
      <c r="V1830" s="23" t="s">
        <v>114</v>
      </c>
    </row>
    <row r="1831" customFormat="false" ht="13.8" hidden="false" customHeight="false" outlineLevel="0" collapsed="false">
      <c r="A1831" s="13" t="n">
        <v>1830</v>
      </c>
      <c r="B1831" s="12" t="s">
        <v>22</v>
      </c>
      <c r="C1831" s="13" t="s">
        <v>792</v>
      </c>
      <c r="D1831" s="12" t="n">
        <v>17</v>
      </c>
      <c r="E1831" s="14" t="n">
        <v>1749</v>
      </c>
      <c r="F1831" s="14" t="s">
        <v>40</v>
      </c>
      <c r="G1831" s="15" t="s">
        <v>920</v>
      </c>
      <c r="H1831" s="15" t="s">
        <v>793</v>
      </c>
      <c r="I1831" s="16" t="s">
        <v>799</v>
      </c>
      <c r="J1831" s="17" t="n">
        <v>200</v>
      </c>
      <c r="K1831" s="18" t="s">
        <v>28</v>
      </c>
      <c r="L1831" s="17"/>
      <c r="M1831" s="17" t="n">
        <v>20</v>
      </c>
      <c r="N1831" s="19"/>
      <c r="O1831" s="31" t="n">
        <f aca="false">L1831+(0.05*M1831)+(N1831/240)</f>
        <v>1</v>
      </c>
      <c r="P1831" s="21" t="n">
        <v>200</v>
      </c>
      <c r="Q1831" s="21"/>
      <c r="R1831" s="21"/>
      <c r="S1831" s="22" t="n">
        <f aca="false">P1831+(0.05*Q1831)+(R1831/240)</f>
        <v>200</v>
      </c>
      <c r="T1831" s="22" t="n">
        <f aca="false">J1831*O1831</f>
        <v>200</v>
      </c>
      <c r="U1831" s="22" t="n">
        <f aca="false">S1831-T1831</f>
        <v>0</v>
      </c>
      <c r="V1831" s="23"/>
    </row>
    <row r="1832" customFormat="false" ht="14.2" hidden="false" customHeight="false" outlineLevel="0" collapsed="false">
      <c r="A1832" s="13" t="n">
        <v>1831</v>
      </c>
      <c r="B1832" s="12" t="s">
        <v>22</v>
      </c>
      <c r="C1832" s="13" t="s">
        <v>792</v>
      </c>
      <c r="D1832" s="12" t="n">
        <v>17</v>
      </c>
      <c r="E1832" s="14" t="n">
        <v>1749</v>
      </c>
      <c r="F1832" s="14" t="s">
        <v>40</v>
      </c>
      <c r="G1832" s="15" t="s">
        <v>921</v>
      </c>
      <c r="H1832" s="15" t="s">
        <v>793</v>
      </c>
      <c r="I1832" s="16" t="s">
        <v>799</v>
      </c>
      <c r="J1832" s="17" t="n">
        <v>1695</v>
      </c>
      <c r="K1832" s="18" t="s">
        <v>28</v>
      </c>
      <c r="L1832" s="17" t="n">
        <v>160</v>
      </c>
      <c r="M1832" s="17"/>
      <c r="N1832" s="19"/>
      <c r="O1832" s="31" t="n">
        <f aca="false">L1832+(0.05*M1832)+(N1832/240)</f>
        <v>160</v>
      </c>
      <c r="P1832" s="21" t="n">
        <v>271588</v>
      </c>
      <c r="Q1832" s="21"/>
      <c r="R1832" s="21"/>
      <c r="S1832" s="22" t="n">
        <f aca="false">P1832+(0.05*Q1832)+(R1832/240)</f>
        <v>271588</v>
      </c>
      <c r="T1832" s="22" t="n">
        <f aca="false">J1832*O1832</f>
        <v>271200</v>
      </c>
      <c r="U1832" s="22" t="n">
        <f aca="false">S1832-T1832</f>
        <v>388</v>
      </c>
      <c r="V1832" s="23" t="s">
        <v>31</v>
      </c>
    </row>
    <row r="1833" customFormat="false" ht="13.8" hidden="false" customHeight="false" outlineLevel="0" collapsed="false">
      <c r="A1833" s="13" t="n">
        <v>1832</v>
      </c>
      <c r="B1833" s="12" t="s">
        <v>22</v>
      </c>
      <c r="C1833" s="13" t="s">
        <v>792</v>
      </c>
      <c r="D1833" s="12" t="n">
        <v>17</v>
      </c>
      <c r="E1833" s="14" t="n">
        <v>1749</v>
      </c>
      <c r="F1833" s="14" t="s">
        <v>40</v>
      </c>
      <c r="G1833" s="15" t="s">
        <v>915</v>
      </c>
      <c r="H1833" s="15" t="s">
        <v>793</v>
      </c>
      <c r="I1833" s="16" t="s">
        <v>794</v>
      </c>
      <c r="J1833" s="17" t="n">
        <v>96300</v>
      </c>
      <c r="K1833" s="18" t="s">
        <v>28</v>
      </c>
      <c r="L1833" s="17"/>
      <c r="M1833" s="17" t="n">
        <v>6</v>
      </c>
      <c r="N1833" s="19"/>
      <c r="O1833" s="31" t="n">
        <f aca="false">L1833+(0.05*M1833)+(N1833/240)</f>
        <v>0.3</v>
      </c>
      <c r="P1833" s="21" t="n">
        <v>28890</v>
      </c>
      <c r="Q1833" s="21"/>
      <c r="R1833" s="21"/>
      <c r="S1833" s="22" t="n">
        <f aca="false">P1833+(0.05*Q1833)+(R1833/240)</f>
        <v>28890</v>
      </c>
      <c r="T1833" s="22" t="n">
        <f aca="false">J1833*O1833</f>
        <v>28890</v>
      </c>
      <c r="U1833" s="22" t="n">
        <f aca="false">S1833-T1833</f>
        <v>0</v>
      </c>
      <c r="V1833" s="23"/>
    </row>
    <row r="1834" customFormat="false" ht="13.8" hidden="false" customHeight="false" outlineLevel="0" collapsed="false">
      <c r="A1834" s="13" t="n">
        <v>1833</v>
      </c>
      <c r="B1834" s="12" t="s">
        <v>22</v>
      </c>
      <c r="C1834" s="13" t="s">
        <v>792</v>
      </c>
      <c r="D1834" s="12" t="n">
        <v>17</v>
      </c>
      <c r="E1834" s="14" t="n">
        <v>1749</v>
      </c>
      <c r="F1834" s="14" t="s">
        <v>40</v>
      </c>
      <c r="G1834" s="15" t="s">
        <v>916</v>
      </c>
      <c r="H1834" s="15" t="s">
        <v>793</v>
      </c>
      <c r="I1834" s="16" t="s">
        <v>799</v>
      </c>
      <c r="J1834" s="17" t="n">
        <v>12</v>
      </c>
      <c r="K1834" s="18" t="s">
        <v>61</v>
      </c>
      <c r="L1834" s="17" t="n">
        <v>7</v>
      </c>
      <c r="M1834" s="17"/>
      <c r="N1834" s="19"/>
      <c r="O1834" s="31" t="n">
        <f aca="false">L1834+(0.05*M1834)+(N1834/240)</f>
        <v>7</v>
      </c>
      <c r="P1834" s="21" t="n">
        <v>84</v>
      </c>
      <c r="Q1834" s="21"/>
      <c r="R1834" s="21"/>
      <c r="S1834" s="22" t="n">
        <f aca="false">P1834+(0.05*Q1834)+(R1834/240)</f>
        <v>84</v>
      </c>
      <c r="T1834" s="22" t="n">
        <f aca="false">J1834*O1834</f>
        <v>84</v>
      </c>
      <c r="U1834" s="22" t="n">
        <f aca="false">S1834-T1834</f>
        <v>0</v>
      </c>
      <c r="V1834" s="23"/>
    </row>
    <row r="1835" customFormat="false" ht="13.8" hidden="false" customHeight="false" outlineLevel="0" collapsed="false">
      <c r="A1835" s="13" t="n">
        <v>1834</v>
      </c>
      <c r="B1835" s="12" t="s">
        <v>22</v>
      </c>
      <c r="C1835" s="13" t="s">
        <v>792</v>
      </c>
      <c r="D1835" s="12" t="n">
        <v>18</v>
      </c>
      <c r="E1835" s="14" t="n">
        <v>1749</v>
      </c>
      <c r="F1835" s="14" t="s">
        <v>24</v>
      </c>
      <c r="G1835" s="15" t="s">
        <v>922</v>
      </c>
      <c r="H1835" s="15" t="s">
        <v>793</v>
      </c>
      <c r="I1835" s="16" t="s">
        <v>799</v>
      </c>
      <c r="J1835" s="17" t="n">
        <v>2800</v>
      </c>
      <c r="K1835" s="18" t="s">
        <v>28</v>
      </c>
      <c r="L1835" s="17" t="n">
        <v>20</v>
      </c>
      <c r="M1835" s="17"/>
      <c r="N1835" s="19"/>
      <c r="O1835" s="31" t="n">
        <f aca="false">L1835+(0.05*M1835)+(N1835/240)</f>
        <v>20</v>
      </c>
      <c r="P1835" s="21" t="n">
        <v>56000</v>
      </c>
      <c r="Q1835" s="21"/>
      <c r="R1835" s="21"/>
      <c r="S1835" s="22" t="n">
        <f aca="false">P1835+(0.05*Q1835)+(R1835/240)</f>
        <v>56000</v>
      </c>
      <c r="T1835" s="22" t="n">
        <f aca="false">J1835*O1835</f>
        <v>56000</v>
      </c>
      <c r="U1835" s="22" t="n">
        <f aca="false">S1835-T1835</f>
        <v>0</v>
      </c>
      <c r="V1835" s="23"/>
    </row>
    <row r="1836" customFormat="false" ht="13.8" hidden="false" customHeight="false" outlineLevel="0" collapsed="false">
      <c r="A1836" s="13" t="n">
        <v>1835</v>
      </c>
      <c r="B1836" s="12" t="s">
        <v>22</v>
      </c>
      <c r="C1836" s="13" t="s">
        <v>792</v>
      </c>
      <c r="D1836" s="12" t="n">
        <v>18</v>
      </c>
      <c r="E1836" s="14" t="n">
        <v>1749</v>
      </c>
      <c r="F1836" s="14" t="s">
        <v>24</v>
      </c>
      <c r="G1836" s="15" t="s">
        <v>923</v>
      </c>
      <c r="H1836" s="15" t="s">
        <v>793</v>
      </c>
      <c r="I1836" s="16" t="s">
        <v>796</v>
      </c>
      <c r="J1836" s="17" t="n">
        <v>76</v>
      </c>
      <c r="K1836" s="18" t="s">
        <v>811</v>
      </c>
      <c r="L1836" s="17"/>
      <c r="M1836" s="17" t="n">
        <v>20</v>
      </c>
      <c r="N1836" s="19"/>
      <c r="O1836" s="31" t="n">
        <f aca="false">L1836+(0.05*M1836)+(N1836/240)</f>
        <v>1</v>
      </c>
      <c r="P1836" s="21" t="n">
        <v>76</v>
      </c>
      <c r="Q1836" s="21"/>
      <c r="R1836" s="21"/>
      <c r="S1836" s="22" t="n">
        <f aca="false">P1836+(0.05*Q1836)+(R1836/240)</f>
        <v>76</v>
      </c>
      <c r="T1836" s="22" t="n">
        <f aca="false">J1836*O1836</f>
        <v>76</v>
      </c>
      <c r="U1836" s="22" t="n">
        <f aca="false">S1836-T1836</f>
        <v>0</v>
      </c>
      <c r="V1836" s="23"/>
    </row>
    <row r="1837" customFormat="false" ht="13.8" hidden="false" customHeight="false" outlineLevel="0" collapsed="false">
      <c r="A1837" s="13" t="n">
        <v>1836</v>
      </c>
      <c r="B1837" s="12" t="s">
        <v>22</v>
      </c>
      <c r="C1837" s="13" t="s">
        <v>792</v>
      </c>
      <c r="D1837" s="12" t="n">
        <v>18</v>
      </c>
      <c r="E1837" s="14" t="n">
        <v>1749</v>
      </c>
      <c r="F1837" s="14" t="s">
        <v>24</v>
      </c>
      <c r="G1837" s="15" t="s">
        <v>924</v>
      </c>
      <c r="H1837" s="15" t="s">
        <v>793</v>
      </c>
      <c r="I1837" s="16" t="s">
        <v>799</v>
      </c>
      <c r="J1837" s="17" t="n">
        <v>97506</v>
      </c>
      <c r="K1837" s="18" t="s">
        <v>110</v>
      </c>
      <c r="L1837" s="17"/>
      <c r="M1837" s="17" t="n">
        <v>1</v>
      </c>
      <c r="N1837" s="19"/>
      <c r="O1837" s="31" t="n">
        <f aca="false">L1837+(0.05*M1837)+(N1837/240)</f>
        <v>0.05</v>
      </c>
      <c r="P1837" s="21" t="n">
        <v>4875</v>
      </c>
      <c r="Q1837" s="21" t="n">
        <v>6</v>
      </c>
      <c r="R1837" s="21"/>
      <c r="S1837" s="22" t="n">
        <f aca="false">P1837+(0.05*Q1837)+(R1837/240)</f>
        <v>4875.3</v>
      </c>
      <c r="T1837" s="22" t="n">
        <f aca="false">J1837*O1837</f>
        <v>4875.3</v>
      </c>
      <c r="U1837" s="22" t="n">
        <f aca="false">S1837-T1837</f>
        <v>0</v>
      </c>
      <c r="V1837" s="23"/>
    </row>
    <row r="1838" customFormat="false" ht="13.8" hidden="false" customHeight="false" outlineLevel="0" collapsed="false">
      <c r="A1838" s="13" t="n">
        <v>1837</v>
      </c>
      <c r="B1838" s="12" t="s">
        <v>22</v>
      </c>
      <c r="C1838" s="13" t="s">
        <v>792</v>
      </c>
      <c r="D1838" s="12" t="n">
        <v>18</v>
      </c>
      <c r="E1838" s="14" t="n">
        <v>1749</v>
      </c>
      <c r="F1838" s="14" t="s">
        <v>24</v>
      </c>
      <c r="G1838" s="15" t="s">
        <v>924</v>
      </c>
      <c r="H1838" s="15" t="s">
        <v>793</v>
      </c>
      <c r="I1838" s="16" t="s">
        <v>685</v>
      </c>
      <c r="J1838" s="17" t="n">
        <v>1000</v>
      </c>
      <c r="K1838" s="18" t="s">
        <v>28</v>
      </c>
      <c r="L1838" s="17"/>
      <c r="M1838" s="17"/>
      <c r="N1838" s="19" t="n">
        <v>9</v>
      </c>
      <c r="O1838" s="31" t="n">
        <f aca="false">L1838+(0.05*M1838)+(N1838/240)</f>
        <v>0.0375</v>
      </c>
      <c r="P1838" s="21" t="n">
        <v>37</v>
      </c>
      <c r="Q1838" s="21" t="n">
        <v>10</v>
      </c>
      <c r="R1838" s="21"/>
      <c r="S1838" s="22" t="n">
        <f aca="false">P1838+(0.05*Q1838)+(R1838/240)</f>
        <v>37.5</v>
      </c>
      <c r="T1838" s="22" t="n">
        <f aca="false">J1838*O1838</f>
        <v>37.5</v>
      </c>
      <c r="U1838" s="22" t="n">
        <f aca="false">S1838-T1838</f>
        <v>0</v>
      </c>
      <c r="V1838" s="23"/>
    </row>
    <row r="1839" customFormat="false" ht="13.8" hidden="false" customHeight="false" outlineLevel="0" collapsed="false">
      <c r="A1839" s="13" t="n">
        <v>1838</v>
      </c>
      <c r="B1839" s="12" t="s">
        <v>22</v>
      </c>
      <c r="C1839" s="13" t="s">
        <v>792</v>
      </c>
      <c r="D1839" s="12" t="n">
        <v>18</v>
      </c>
      <c r="E1839" s="14" t="n">
        <v>1749</v>
      </c>
      <c r="F1839" s="14" t="s">
        <v>24</v>
      </c>
      <c r="G1839" s="15" t="s">
        <v>200</v>
      </c>
      <c r="H1839" s="15" t="s">
        <v>793</v>
      </c>
      <c r="I1839" s="16" t="s">
        <v>685</v>
      </c>
      <c r="J1839" s="17" t="n">
        <v>22443</v>
      </c>
      <c r="K1839" s="18" t="s">
        <v>28</v>
      </c>
      <c r="L1839" s="17"/>
      <c r="M1839" s="17" t="n">
        <v>2</v>
      </c>
      <c r="N1839" s="19"/>
      <c r="O1839" s="31" t="n">
        <f aca="false">L1839+(0.05*M1839)+(N1839/240)</f>
        <v>0.1</v>
      </c>
      <c r="P1839" s="21" t="n">
        <v>2244</v>
      </c>
      <c r="Q1839" s="21" t="n">
        <v>6</v>
      </c>
      <c r="R1839" s="21"/>
      <c r="S1839" s="22" t="n">
        <f aca="false">P1839+(0.05*Q1839)+(R1839/240)</f>
        <v>2244.3</v>
      </c>
      <c r="T1839" s="22" t="n">
        <f aca="false">J1839*O1839</f>
        <v>2244.3</v>
      </c>
      <c r="U1839" s="22" t="n">
        <f aca="false">S1839-T1839</f>
        <v>0</v>
      </c>
      <c r="V1839" s="23"/>
    </row>
    <row r="1840" customFormat="false" ht="13.8" hidden="false" customHeight="false" outlineLevel="0" collapsed="false">
      <c r="A1840" s="13" t="n">
        <v>1839</v>
      </c>
      <c r="B1840" s="12" t="s">
        <v>22</v>
      </c>
      <c r="C1840" s="13" t="s">
        <v>792</v>
      </c>
      <c r="D1840" s="12" t="n">
        <v>18</v>
      </c>
      <c r="E1840" s="14" t="n">
        <v>1749</v>
      </c>
      <c r="F1840" s="14" t="s">
        <v>40</v>
      </c>
      <c r="G1840" s="15" t="s">
        <v>925</v>
      </c>
      <c r="H1840" s="15" t="s">
        <v>793</v>
      </c>
      <c r="I1840" s="16" t="s">
        <v>796</v>
      </c>
      <c r="J1840" s="17" t="n">
        <v>1</v>
      </c>
      <c r="K1840" s="18" t="s">
        <v>46</v>
      </c>
      <c r="L1840" s="17" t="n">
        <v>60</v>
      </c>
      <c r="M1840" s="17"/>
      <c r="N1840" s="19"/>
      <c r="O1840" s="31" t="n">
        <f aca="false">L1840+(0.05*M1840)+(N1840/240)</f>
        <v>60</v>
      </c>
      <c r="P1840" s="21" t="n">
        <v>60</v>
      </c>
      <c r="Q1840" s="21"/>
      <c r="R1840" s="21"/>
      <c r="S1840" s="22" t="n">
        <f aca="false">P1840+(0.05*Q1840)+(R1840/240)</f>
        <v>60</v>
      </c>
      <c r="T1840" s="22" t="n">
        <f aca="false">J1840*O1840</f>
        <v>60</v>
      </c>
      <c r="U1840" s="22" t="n">
        <f aca="false">S1840-T1840</f>
        <v>0</v>
      </c>
      <c r="V1840" s="23"/>
    </row>
    <row r="1841" customFormat="false" ht="13.8" hidden="false" customHeight="false" outlineLevel="0" collapsed="false">
      <c r="A1841" s="13" t="n">
        <v>1840</v>
      </c>
      <c r="B1841" s="12" t="s">
        <v>22</v>
      </c>
      <c r="C1841" s="13" t="s">
        <v>792</v>
      </c>
      <c r="D1841" s="12" t="n">
        <v>18</v>
      </c>
      <c r="E1841" s="14" t="n">
        <v>1749</v>
      </c>
      <c r="F1841" s="14" t="s">
        <v>40</v>
      </c>
      <c r="G1841" s="15" t="s">
        <v>923</v>
      </c>
      <c r="H1841" s="15" t="s">
        <v>793</v>
      </c>
      <c r="I1841" s="16" t="s">
        <v>794</v>
      </c>
      <c r="J1841" s="17" t="n">
        <v>89.25</v>
      </c>
      <c r="K1841" s="18" t="s">
        <v>35</v>
      </c>
      <c r="L1841" s="17" t="n">
        <v>100</v>
      </c>
      <c r="M1841" s="17"/>
      <c r="N1841" s="19"/>
      <c r="O1841" s="31" t="n">
        <f aca="false">L1841+(0.05*M1841)+(N1841/240)</f>
        <v>100</v>
      </c>
      <c r="P1841" s="21" t="n">
        <v>8925</v>
      </c>
      <c r="Q1841" s="21"/>
      <c r="R1841" s="21"/>
      <c r="S1841" s="22" t="n">
        <f aca="false">P1841+(0.05*Q1841)+(R1841/240)</f>
        <v>8925</v>
      </c>
      <c r="T1841" s="22" t="n">
        <f aca="false">J1841*O1841</f>
        <v>8925</v>
      </c>
      <c r="U1841" s="22" t="n">
        <f aca="false">S1841-T1841</f>
        <v>0</v>
      </c>
      <c r="V1841" s="23"/>
    </row>
    <row r="1842" customFormat="false" ht="13.8" hidden="false" customHeight="false" outlineLevel="0" collapsed="false">
      <c r="A1842" s="13" t="n">
        <v>1841</v>
      </c>
      <c r="B1842" s="12" t="s">
        <v>22</v>
      </c>
      <c r="C1842" s="13" t="s">
        <v>792</v>
      </c>
      <c r="D1842" s="12" t="n">
        <v>18</v>
      </c>
      <c r="E1842" s="14" t="n">
        <v>1749</v>
      </c>
      <c r="F1842" s="14" t="s">
        <v>40</v>
      </c>
      <c r="G1842" s="15" t="s">
        <v>926</v>
      </c>
      <c r="H1842" s="15" t="s">
        <v>793</v>
      </c>
      <c r="I1842" s="16" t="s">
        <v>799</v>
      </c>
      <c r="J1842" s="17" t="n">
        <v>100</v>
      </c>
      <c r="K1842" s="18" t="s">
        <v>28</v>
      </c>
      <c r="L1842" s="17"/>
      <c r="M1842" s="17" t="n">
        <v>6</v>
      </c>
      <c r="N1842" s="19"/>
      <c r="O1842" s="31" t="n">
        <f aca="false">L1842+(0.05*M1842)+(N1842/240)</f>
        <v>0.3</v>
      </c>
      <c r="P1842" s="21" t="n">
        <v>30</v>
      </c>
      <c r="Q1842" s="21"/>
      <c r="R1842" s="21"/>
      <c r="S1842" s="22" t="n">
        <f aca="false">P1842+(0.05*Q1842)+(R1842/240)</f>
        <v>30</v>
      </c>
      <c r="T1842" s="22" t="n">
        <f aca="false">J1842*O1842</f>
        <v>30</v>
      </c>
      <c r="U1842" s="22" t="n">
        <f aca="false">S1842-T1842</f>
        <v>0</v>
      </c>
      <c r="V1842" s="23"/>
    </row>
    <row r="1843" customFormat="false" ht="13.8" hidden="false" customHeight="false" outlineLevel="0" collapsed="false">
      <c r="A1843" s="13" t="n">
        <v>1842</v>
      </c>
      <c r="B1843" s="12" t="s">
        <v>22</v>
      </c>
      <c r="C1843" s="13" t="s">
        <v>792</v>
      </c>
      <c r="D1843" s="12" t="n">
        <v>18</v>
      </c>
      <c r="E1843" s="14" t="n">
        <v>1749</v>
      </c>
      <c r="F1843" s="14" t="s">
        <v>40</v>
      </c>
      <c r="G1843" s="15" t="s">
        <v>927</v>
      </c>
      <c r="H1843" s="15" t="s">
        <v>793</v>
      </c>
      <c r="I1843" s="16" t="s">
        <v>796</v>
      </c>
      <c r="J1843" s="17" t="n">
        <v>1</v>
      </c>
      <c r="K1843" s="18" t="s">
        <v>55</v>
      </c>
      <c r="L1843" s="17" t="n">
        <v>15</v>
      </c>
      <c r="M1843" s="17"/>
      <c r="N1843" s="19"/>
      <c r="O1843" s="31" t="n">
        <f aca="false">L1843+(0.05*M1843)+(N1843/240)</f>
        <v>15</v>
      </c>
      <c r="P1843" s="21" t="n">
        <v>15</v>
      </c>
      <c r="Q1843" s="21"/>
      <c r="R1843" s="21"/>
      <c r="S1843" s="22" t="n">
        <f aca="false">P1843+(0.05*Q1843)+(R1843/240)</f>
        <v>15</v>
      </c>
      <c r="T1843" s="22" t="n">
        <f aca="false">J1843*O1843</f>
        <v>15</v>
      </c>
      <c r="U1843" s="22" t="n">
        <f aca="false">S1843-T1843</f>
        <v>0</v>
      </c>
      <c r="V1843" s="23"/>
    </row>
    <row r="1844" customFormat="false" ht="13.8" hidden="false" customHeight="false" outlineLevel="0" collapsed="false">
      <c r="A1844" s="13" t="n">
        <v>1843</v>
      </c>
      <c r="B1844" s="12" t="s">
        <v>22</v>
      </c>
      <c r="C1844" s="13" t="s">
        <v>792</v>
      </c>
      <c r="D1844" s="12" t="n">
        <v>18</v>
      </c>
      <c r="E1844" s="14" t="n">
        <v>1749</v>
      </c>
      <c r="F1844" s="14" t="s">
        <v>40</v>
      </c>
      <c r="G1844" s="15" t="s">
        <v>199</v>
      </c>
      <c r="H1844" s="15" t="s">
        <v>793</v>
      </c>
      <c r="I1844" s="16" t="s">
        <v>794</v>
      </c>
      <c r="J1844" s="17" t="n">
        <v>2180</v>
      </c>
      <c r="K1844" s="18" t="s">
        <v>28</v>
      </c>
      <c r="L1844" s="17"/>
      <c r="M1844" s="17" t="n">
        <v>50</v>
      </c>
      <c r="N1844" s="19"/>
      <c r="O1844" s="31" t="n">
        <f aca="false">L1844+(0.05*M1844)+(N1844/240)</f>
        <v>2.5</v>
      </c>
      <c r="P1844" s="21" t="n">
        <v>5450</v>
      </c>
      <c r="Q1844" s="21"/>
      <c r="R1844" s="21"/>
      <c r="S1844" s="22" t="n">
        <f aca="false">P1844+(0.05*Q1844)+(R1844/240)</f>
        <v>5450</v>
      </c>
      <c r="T1844" s="22" t="n">
        <f aca="false">J1844*O1844</f>
        <v>5450</v>
      </c>
      <c r="U1844" s="22" t="n">
        <f aca="false">S1844-T1844</f>
        <v>0</v>
      </c>
      <c r="V1844" s="23"/>
    </row>
    <row r="1845" customFormat="false" ht="13.8" hidden="false" customHeight="false" outlineLevel="0" collapsed="false">
      <c r="A1845" s="13" t="n">
        <v>1844</v>
      </c>
      <c r="B1845" s="12" t="s">
        <v>22</v>
      </c>
      <c r="C1845" s="13" t="s">
        <v>792</v>
      </c>
      <c r="D1845" s="12" t="n">
        <v>18</v>
      </c>
      <c r="E1845" s="14" t="n">
        <v>1749</v>
      </c>
      <c r="F1845" s="14" t="s">
        <v>40</v>
      </c>
      <c r="G1845" s="15" t="s">
        <v>199</v>
      </c>
      <c r="H1845" s="15" t="s">
        <v>793</v>
      </c>
      <c r="I1845" s="16" t="s">
        <v>43</v>
      </c>
      <c r="J1845" s="17" t="n">
        <v>100</v>
      </c>
      <c r="K1845" s="18" t="s">
        <v>28</v>
      </c>
      <c r="L1845" s="17"/>
      <c r="M1845" s="17" t="n">
        <v>10</v>
      </c>
      <c r="N1845" s="19"/>
      <c r="O1845" s="31" t="n">
        <f aca="false">L1845+(0.05*M1845)+(N1845/240)</f>
        <v>0.5</v>
      </c>
      <c r="P1845" s="21" t="n">
        <v>50</v>
      </c>
      <c r="Q1845" s="21"/>
      <c r="R1845" s="21"/>
      <c r="S1845" s="22" t="n">
        <f aca="false">P1845+(0.05*Q1845)+(R1845/240)</f>
        <v>50</v>
      </c>
      <c r="T1845" s="22" t="n">
        <f aca="false">J1845*O1845</f>
        <v>50</v>
      </c>
      <c r="U1845" s="22" t="n">
        <f aca="false">S1845-T1845</f>
        <v>0</v>
      </c>
      <c r="V1845" s="23"/>
    </row>
    <row r="1846" customFormat="false" ht="13.8" hidden="false" customHeight="false" outlineLevel="0" collapsed="false">
      <c r="A1846" s="13" t="n">
        <v>1845</v>
      </c>
      <c r="B1846" s="12" t="s">
        <v>22</v>
      </c>
      <c r="C1846" s="13" t="s">
        <v>792</v>
      </c>
      <c r="D1846" s="12" t="n">
        <v>18</v>
      </c>
      <c r="E1846" s="14" t="n">
        <v>1749</v>
      </c>
      <c r="F1846" s="14" t="s">
        <v>40</v>
      </c>
      <c r="G1846" s="15" t="s">
        <v>199</v>
      </c>
      <c r="H1846" s="15" t="s">
        <v>793</v>
      </c>
      <c r="I1846" s="16" t="s">
        <v>50</v>
      </c>
      <c r="J1846" s="17" t="n">
        <v>310</v>
      </c>
      <c r="K1846" s="18" t="s">
        <v>28</v>
      </c>
      <c r="L1846" s="17"/>
      <c r="M1846" s="17" t="n">
        <v>50</v>
      </c>
      <c r="N1846" s="19"/>
      <c r="O1846" s="31" t="n">
        <f aca="false">L1846+(0.05*M1846)+(N1846/240)</f>
        <v>2.5</v>
      </c>
      <c r="P1846" s="21" t="n">
        <v>775</v>
      </c>
      <c r="Q1846" s="21"/>
      <c r="R1846" s="21"/>
      <c r="S1846" s="22" t="n">
        <f aca="false">P1846+(0.05*Q1846)+(R1846/240)</f>
        <v>775</v>
      </c>
      <c r="T1846" s="22" t="n">
        <f aca="false">J1846*O1846</f>
        <v>775</v>
      </c>
      <c r="U1846" s="22" t="n">
        <f aca="false">S1846-T1846</f>
        <v>0</v>
      </c>
      <c r="V1846" s="23"/>
    </row>
    <row r="1847" customFormat="false" ht="13.8" hidden="false" customHeight="false" outlineLevel="0" collapsed="false">
      <c r="A1847" s="13" t="n">
        <v>1846</v>
      </c>
      <c r="B1847" s="12" t="s">
        <v>22</v>
      </c>
      <c r="C1847" s="13" t="s">
        <v>792</v>
      </c>
      <c r="D1847" s="12" t="n">
        <v>18</v>
      </c>
      <c r="E1847" s="14" t="n">
        <v>1749</v>
      </c>
      <c r="F1847" s="14" t="s">
        <v>40</v>
      </c>
      <c r="G1847" s="15" t="s">
        <v>199</v>
      </c>
      <c r="H1847" s="15" t="s">
        <v>793</v>
      </c>
      <c r="I1847" s="16" t="s">
        <v>799</v>
      </c>
      <c r="J1847" s="17" t="n">
        <v>67637</v>
      </c>
      <c r="K1847" s="18" t="s">
        <v>28</v>
      </c>
      <c r="L1847" s="17"/>
      <c r="M1847" s="17" t="n">
        <v>22</v>
      </c>
      <c r="N1847" s="19"/>
      <c r="O1847" s="31" t="n">
        <f aca="false">L1847+(0.05*M1847)+(N1847/240)</f>
        <v>1.1</v>
      </c>
      <c r="P1847" s="21" t="n">
        <v>74400</v>
      </c>
      <c r="Q1847" s="21" t="n">
        <v>14</v>
      </c>
      <c r="R1847" s="21"/>
      <c r="S1847" s="22" t="n">
        <f aca="false">P1847+(0.05*Q1847)+(R1847/240)</f>
        <v>74400.7</v>
      </c>
      <c r="T1847" s="22" t="n">
        <f aca="false">J1847*O1847</f>
        <v>74400.7</v>
      </c>
      <c r="U1847" s="22" t="n">
        <f aca="false">S1847-T1847</f>
        <v>0</v>
      </c>
      <c r="V1847" s="23"/>
    </row>
    <row r="1848" customFormat="false" ht="14.2" hidden="false" customHeight="false" outlineLevel="0" collapsed="false">
      <c r="A1848" s="13" t="n">
        <v>1847</v>
      </c>
      <c r="B1848" s="12" t="s">
        <v>22</v>
      </c>
      <c r="C1848" s="13" t="s">
        <v>792</v>
      </c>
      <c r="D1848" s="12" t="n">
        <v>18</v>
      </c>
      <c r="E1848" s="14" t="n">
        <v>1749</v>
      </c>
      <c r="F1848" s="14" t="s">
        <v>40</v>
      </c>
      <c r="G1848" s="15" t="s">
        <v>199</v>
      </c>
      <c r="H1848" s="15" t="s">
        <v>793</v>
      </c>
      <c r="I1848" s="16" t="s">
        <v>685</v>
      </c>
      <c r="J1848" s="17" t="n">
        <v>12.5</v>
      </c>
      <c r="K1848" s="18" t="s">
        <v>28</v>
      </c>
      <c r="L1848" s="17"/>
      <c r="M1848" s="17" t="n">
        <v>25</v>
      </c>
      <c r="N1848" s="19"/>
      <c r="O1848" s="31" t="n">
        <f aca="false">L1848+(0.05*M1848)+(N1848/240)</f>
        <v>1.25</v>
      </c>
      <c r="P1848" s="21" t="n">
        <v>15</v>
      </c>
      <c r="Q1848" s="21" t="n">
        <v>12</v>
      </c>
      <c r="R1848" s="21"/>
      <c r="S1848" s="22" t="n">
        <f aca="false">P1848+(0.05*Q1848)+(R1848/240)</f>
        <v>15.6</v>
      </c>
      <c r="T1848" s="22" t="n">
        <f aca="false">J1848*O1848</f>
        <v>15.625</v>
      </c>
      <c r="U1848" s="22" t="n">
        <f aca="false">S1848-T1848</f>
        <v>-0.0250000000000004</v>
      </c>
      <c r="V1848" s="23" t="s">
        <v>114</v>
      </c>
    </row>
    <row r="1849" customFormat="false" ht="13.8" hidden="false" customHeight="false" outlineLevel="0" collapsed="false">
      <c r="A1849" s="13" t="n">
        <v>1848</v>
      </c>
      <c r="B1849" s="12" t="s">
        <v>22</v>
      </c>
      <c r="C1849" s="13" t="s">
        <v>792</v>
      </c>
      <c r="D1849" s="12" t="n">
        <v>18</v>
      </c>
      <c r="E1849" s="14" t="n">
        <v>1749</v>
      </c>
      <c r="F1849" s="14" t="s">
        <v>40</v>
      </c>
      <c r="G1849" s="15" t="s">
        <v>205</v>
      </c>
      <c r="H1849" s="15" t="s">
        <v>793</v>
      </c>
      <c r="I1849" s="16" t="s">
        <v>794</v>
      </c>
      <c r="J1849" s="17" t="n">
        <v>250</v>
      </c>
      <c r="K1849" s="18" t="s">
        <v>28</v>
      </c>
      <c r="L1849" s="17"/>
      <c r="M1849" s="17" t="n">
        <v>30</v>
      </c>
      <c r="N1849" s="19"/>
      <c r="O1849" s="31" t="n">
        <f aca="false">L1849+(0.05*M1849)+(N1849/240)</f>
        <v>1.5</v>
      </c>
      <c r="P1849" s="21" t="n">
        <v>375</v>
      </c>
      <c r="Q1849" s="21"/>
      <c r="R1849" s="21"/>
      <c r="S1849" s="22" t="n">
        <f aca="false">P1849+(0.05*Q1849)+(R1849/240)</f>
        <v>375</v>
      </c>
      <c r="T1849" s="22" t="n">
        <f aca="false">J1849*O1849</f>
        <v>375</v>
      </c>
      <c r="U1849" s="22" t="n">
        <f aca="false">S1849-T1849</f>
        <v>0</v>
      </c>
      <c r="V1849" s="23"/>
    </row>
    <row r="1850" customFormat="false" ht="13.8" hidden="false" customHeight="false" outlineLevel="0" collapsed="false">
      <c r="A1850" s="13" t="n">
        <v>1849</v>
      </c>
      <c r="B1850" s="12" t="s">
        <v>22</v>
      </c>
      <c r="C1850" s="13" t="s">
        <v>792</v>
      </c>
      <c r="D1850" s="12" t="n">
        <v>18</v>
      </c>
      <c r="E1850" s="14" t="n">
        <v>1749</v>
      </c>
      <c r="F1850" s="14" t="s">
        <v>40</v>
      </c>
      <c r="G1850" s="15" t="s">
        <v>205</v>
      </c>
      <c r="H1850" s="15" t="s">
        <v>793</v>
      </c>
      <c r="I1850" s="16" t="s">
        <v>799</v>
      </c>
      <c r="J1850" s="17" t="n">
        <v>1658</v>
      </c>
      <c r="K1850" s="18" t="s">
        <v>28</v>
      </c>
      <c r="L1850" s="17"/>
      <c r="M1850" s="17" t="n">
        <v>10</v>
      </c>
      <c r="N1850" s="19"/>
      <c r="O1850" s="31" t="n">
        <f aca="false">L1850+(0.05*M1850)+(N1850/240)</f>
        <v>0.5</v>
      </c>
      <c r="P1850" s="21" t="n">
        <v>829</v>
      </c>
      <c r="Q1850" s="21"/>
      <c r="R1850" s="21"/>
      <c r="S1850" s="22" t="n">
        <f aca="false">P1850+(0.05*Q1850)+(R1850/240)</f>
        <v>829</v>
      </c>
      <c r="T1850" s="22" t="n">
        <f aca="false">J1850*O1850</f>
        <v>829</v>
      </c>
      <c r="U1850" s="22" t="n">
        <f aca="false">S1850-T1850</f>
        <v>0</v>
      </c>
      <c r="V1850" s="23"/>
    </row>
    <row r="1851" customFormat="false" ht="13.8" hidden="false" customHeight="false" outlineLevel="0" collapsed="false">
      <c r="A1851" s="13" t="n">
        <v>1850</v>
      </c>
      <c r="B1851" s="12" t="s">
        <v>22</v>
      </c>
      <c r="C1851" s="13" t="s">
        <v>792</v>
      </c>
      <c r="D1851" s="12" t="n">
        <v>18</v>
      </c>
      <c r="E1851" s="14" t="n">
        <v>1749</v>
      </c>
      <c r="F1851" s="14" t="s">
        <v>40</v>
      </c>
      <c r="G1851" s="15" t="s">
        <v>928</v>
      </c>
      <c r="H1851" s="15" t="s">
        <v>793</v>
      </c>
      <c r="I1851" s="16" t="s">
        <v>799</v>
      </c>
      <c r="J1851" s="17" t="n">
        <v>500</v>
      </c>
      <c r="K1851" s="18" t="s">
        <v>28</v>
      </c>
      <c r="L1851" s="17"/>
      <c r="M1851" s="17" t="n">
        <v>18</v>
      </c>
      <c r="N1851" s="19"/>
      <c r="O1851" s="31" t="n">
        <f aca="false">L1851+(0.05*M1851)+(N1851/240)</f>
        <v>0.9</v>
      </c>
      <c r="P1851" s="21" t="n">
        <v>450</v>
      </c>
      <c r="Q1851" s="21"/>
      <c r="R1851" s="21"/>
      <c r="S1851" s="22" t="n">
        <f aca="false">P1851+(0.05*Q1851)+(R1851/240)</f>
        <v>450</v>
      </c>
      <c r="T1851" s="22" t="n">
        <f aca="false">J1851*O1851</f>
        <v>450</v>
      </c>
      <c r="U1851" s="22" t="n">
        <f aca="false">S1851-T1851</f>
        <v>0</v>
      </c>
      <c r="V1851" s="23"/>
    </row>
    <row r="1852" customFormat="false" ht="13.8" hidden="false" customHeight="false" outlineLevel="0" collapsed="false">
      <c r="A1852" s="13" t="n">
        <v>1851</v>
      </c>
      <c r="B1852" s="12" t="s">
        <v>22</v>
      </c>
      <c r="C1852" s="13" t="s">
        <v>792</v>
      </c>
      <c r="D1852" s="12" t="n">
        <v>18</v>
      </c>
      <c r="E1852" s="14" t="n">
        <v>1749</v>
      </c>
      <c r="F1852" s="14" t="s">
        <v>40</v>
      </c>
      <c r="G1852" s="15" t="s">
        <v>200</v>
      </c>
      <c r="H1852" s="15" t="s">
        <v>793</v>
      </c>
      <c r="I1852" s="16" t="s">
        <v>799</v>
      </c>
      <c r="J1852" s="17" t="n">
        <v>21825</v>
      </c>
      <c r="K1852" s="18" t="s">
        <v>28</v>
      </c>
      <c r="L1852" s="17" t="n">
        <v>0.09</v>
      </c>
      <c r="M1852" s="17"/>
      <c r="N1852" s="19"/>
      <c r="O1852" s="31" t="n">
        <f aca="false">L1852+(0.05*M1852)+(N1852/240)</f>
        <v>0.09</v>
      </c>
      <c r="P1852" s="21" t="n">
        <v>1964</v>
      </c>
      <c r="Q1852" s="21" t="n">
        <v>5</v>
      </c>
      <c r="R1852" s="21"/>
      <c r="S1852" s="22" t="n">
        <f aca="false">P1852+(0.05*Q1852)+(R1852/240)</f>
        <v>1964.25</v>
      </c>
      <c r="T1852" s="22" t="n">
        <f aca="false">J1852*O1852</f>
        <v>1964.25</v>
      </c>
      <c r="U1852" s="22" t="n">
        <f aca="false">S1852-T1852</f>
        <v>0</v>
      </c>
      <c r="V1852" s="23"/>
    </row>
    <row r="1853" customFormat="false" ht="13.8" hidden="false" customHeight="false" outlineLevel="0" collapsed="false">
      <c r="A1853" s="13" t="n">
        <v>1852</v>
      </c>
      <c r="B1853" s="12" t="s">
        <v>22</v>
      </c>
      <c r="C1853" s="13" t="s">
        <v>792</v>
      </c>
      <c r="D1853" s="12" t="n">
        <v>18</v>
      </c>
      <c r="E1853" s="14" t="n">
        <v>1749</v>
      </c>
      <c r="F1853" s="14" t="s">
        <v>40</v>
      </c>
      <c r="G1853" s="15" t="s">
        <v>200</v>
      </c>
      <c r="H1853" s="15" t="s">
        <v>793</v>
      </c>
      <c r="I1853" s="16" t="s">
        <v>685</v>
      </c>
      <c r="J1853" s="17" t="n">
        <v>80</v>
      </c>
      <c r="K1853" s="18" t="s">
        <v>28</v>
      </c>
      <c r="L1853" s="17"/>
      <c r="M1853" s="17" t="n">
        <v>2</v>
      </c>
      <c r="N1853" s="19"/>
      <c r="O1853" s="31" t="n">
        <f aca="false">L1853+(0.05*M1853)+(N1853/240)</f>
        <v>0.1</v>
      </c>
      <c r="P1853" s="21" t="n">
        <v>8</v>
      </c>
      <c r="Q1853" s="21"/>
      <c r="R1853" s="21"/>
      <c r="S1853" s="22" t="n">
        <f aca="false">P1853+(0.05*Q1853)+(R1853/240)</f>
        <v>8</v>
      </c>
      <c r="T1853" s="22" t="n">
        <f aca="false">J1853*O1853</f>
        <v>8</v>
      </c>
      <c r="U1853" s="22" t="n">
        <f aca="false">S1853-T1853</f>
        <v>0</v>
      </c>
      <c r="V1853" s="23"/>
    </row>
    <row r="1854" customFormat="false" ht="13.8" hidden="false" customHeight="false" outlineLevel="0" collapsed="false">
      <c r="A1854" s="13" t="n">
        <v>1853</v>
      </c>
      <c r="B1854" s="12" t="s">
        <v>22</v>
      </c>
      <c r="C1854" s="13" t="s">
        <v>792</v>
      </c>
      <c r="D1854" s="12" t="n">
        <v>18</v>
      </c>
      <c r="E1854" s="14" t="n">
        <v>1749</v>
      </c>
      <c r="F1854" s="14" t="s">
        <v>40</v>
      </c>
      <c r="G1854" s="15" t="s">
        <v>200</v>
      </c>
      <c r="H1854" s="15" t="s">
        <v>793</v>
      </c>
      <c r="I1854" s="16" t="s">
        <v>796</v>
      </c>
      <c r="J1854" s="17" t="n">
        <v>81.5</v>
      </c>
      <c r="K1854" s="18" t="s">
        <v>28</v>
      </c>
      <c r="L1854" s="17"/>
      <c r="M1854" s="17" t="n">
        <v>2</v>
      </c>
      <c r="N1854" s="19"/>
      <c r="O1854" s="31" t="n">
        <f aca="false">L1854+(0.05*M1854)+(N1854/240)</f>
        <v>0.1</v>
      </c>
      <c r="P1854" s="21" t="n">
        <v>8</v>
      </c>
      <c r="Q1854" s="21" t="n">
        <v>3</v>
      </c>
      <c r="R1854" s="21"/>
      <c r="S1854" s="22" t="n">
        <f aca="false">P1854+(0.05*Q1854)+(R1854/240)</f>
        <v>8.15</v>
      </c>
      <c r="T1854" s="22" t="n">
        <f aca="false">J1854*O1854</f>
        <v>8.15</v>
      </c>
      <c r="U1854" s="22" t="n">
        <f aca="false">S1854-T1854</f>
        <v>0</v>
      </c>
      <c r="V1854" s="23"/>
    </row>
    <row r="1855" customFormat="false" ht="13.8" hidden="false" customHeight="false" outlineLevel="0" collapsed="false">
      <c r="A1855" s="13" t="n">
        <v>1854</v>
      </c>
      <c r="B1855" s="12" t="s">
        <v>22</v>
      </c>
      <c r="C1855" s="13" t="s">
        <v>792</v>
      </c>
      <c r="D1855" s="12" t="n">
        <v>18</v>
      </c>
      <c r="E1855" s="14" t="n">
        <v>1749</v>
      </c>
      <c r="F1855" s="14" t="s">
        <v>40</v>
      </c>
      <c r="G1855" s="15" t="s">
        <v>201</v>
      </c>
      <c r="H1855" s="15" t="s">
        <v>793</v>
      </c>
      <c r="I1855" s="16" t="s">
        <v>186</v>
      </c>
      <c r="J1855" s="17" t="n">
        <v>1</v>
      </c>
      <c r="K1855" s="18" t="s">
        <v>75</v>
      </c>
      <c r="L1855" s="17" t="n">
        <v>24</v>
      </c>
      <c r="M1855" s="17"/>
      <c r="N1855" s="19"/>
      <c r="O1855" s="31" t="n">
        <f aca="false">L1855+(0.05*M1855)+(N1855/240)</f>
        <v>24</v>
      </c>
      <c r="P1855" s="21" t="n">
        <v>24</v>
      </c>
      <c r="Q1855" s="21"/>
      <c r="R1855" s="21"/>
      <c r="S1855" s="22" t="n">
        <f aca="false">P1855+(0.05*Q1855)+(R1855/240)</f>
        <v>24</v>
      </c>
      <c r="T1855" s="22" t="n">
        <f aca="false">J1855*O1855</f>
        <v>24</v>
      </c>
      <c r="U1855" s="22" t="n">
        <f aca="false">S1855-T1855</f>
        <v>0</v>
      </c>
      <c r="V1855" s="23"/>
    </row>
    <row r="1856" customFormat="false" ht="13.8" hidden="false" customHeight="false" outlineLevel="0" collapsed="false">
      <c r="A1856" s="13" t="n">
        <v>1855</v>
      </c>
      <c r="B1856" s="12" t="s">
        <v>22</v>
      </c>
      <c r="C1856" s="13" t="s">
        <v>792</v>
      </c>
      <c r="D1856" s="12" t="n">
        <v>18</v>
      </c>
      <c r="E1856" s="14" t="n">
        <v>1749</v>
      </c>
      <c r="F1856" s="14" t="s">
        <v>40</v>
      </c>
      <c r="G1856" s="15" t="s">
        <v>929</v>
      </c>
      <c r="H1856" s="15" t="s">
        <v>793</v>
      </c>
      <c r="I1856" s="16" t="s">
        <v>43</v>
      </c>
      <c r="J1856" s="17" t="n">
        <v>154</v>
      </c>
      <c r="K1856" s="18" t="s">
        <v>35</v>
      </c>
      <c r="L1856" s="17" t="n">
        <v>40</v>
      </c>
      <c r="M1856" s="17"/>
      <c r="N1856" s="19"/>
      <c r="O1856" s="31" t="n">
        <f aca="false">L1856+(0.05*M1856)+(N1856/240)</f>
        <v>40</v>
      </c>
      <c r="P1856" s="21" t="n">
        <v>6160</v>
      </c>
      <c r="Q1856" s="21"/>
      <c r="R1856" s="21"/>
      <c r="S1856" s="22" t="n">
        <f aca="false">P1856+(0.05*Q1856)+(R1856/240)</f>
        <v>6160</v>
      </c>
      <c r="T1856" s="22" t="n">
        <f aca="false">J1856*O1856</f>
        <v>6160</v>
      </c>
      <c r="U1856" s="22" t="n">
        <f aca="false">S1856-T1856</f>
        <v>0</v>
      </c>
      <c r="V1856" s="23"/>
    </row>
    <row r="1857" customFormat="false" ht="13.8" hidden="false" customHeight="false" outlineLevel="0" collapsed="false">
      <c r="A1857" s="13" t="n">
        <v>1856</v>
      </c>
      <c r="B1857" s="12" t="s">
        <v>22</v>
      </c>
      <c r="C1857" s="13" t="s">
        <v>792</v>
      </c>
      <c r="D1857" s="12" t="n">
        <v>18</v>
      </c>
      <c r="E1857" s="14" t="n">
        <v>1749</v>
      </c>
      <c r="F1857" s="14" t="s">
        <v>40</v>
      </c>
      <c r="G1857" s="15" t="s">
        <v>929</v>
      </c>
      <c r="H1857" s="15" t="s">
        <v>793</v>
      </c>
      <c r="I1857" s="16" t="s">
        <v>679</v>
      </c>
      <c r="J1857" s="17" t="n">
        <v>7210</v>
      </c>
      <c r="K1857" s="18" t="s">
        <v>28</v>
      </c>
      <c r="L1857" s="17"/>
      <c r="M1857" s="17" t="n">
        <v>45</v>
      </c>
      <c r="N1857" s="19"/>
      <c r="O1857" s="31" t="n">
        <f aca="false">L1857+(0.05*M1857)+(N1857/240)</f>
        <v>2.25</v>
      </c>
      <c r="P1857" s="21" t="n">
        <v>16222</v>
      </c>
      <c r="Q1857" s="21" t="n">
        <v>10</v>
      </c>
      <c r="R1857" s="21"/>
      <c r="S1857" s="22" t="n">
        <f aca="false">P1857+(0.05*Q1857)+(R1857/240)</f>
        <v>16222.5</v>
      </c>
      <c r="T1857" s="22" t="n">
        <f aca="false">J1857*O1857</f>
        <v>16222.5</v>
      </c>
      <c r="U1857" s="22" t="n">
        <f aca="false">S1857-T1857</f>
        <v>0</v>
      </c>
      <c r="V1857" s="23"/>
    </row>
    <row r="1858" customFormat="false" ht="13.8" hidden="false" customHeight="false" outlineLevel="0" collapsed="false">
      <c r="A1858" s="13" t="n">
        <v>1857</v>
      </c>
      <c r="B1858" s="12" t="s">
        <v>22</v>
      </c>
      <c r="C1858" s="13" t="s">
        <v>792</v>
      </c>
      <c r="D1858" s="12" t="n">
        <v>18</v>
      </c>
      <c r="E1858" s="14" t="n">
        <v>1749</v>
      </c>
      <c r="F1858" s="14" t="s">
        <v>40</v>
      </c>
      <c r="G1858" s="15" t="s">
        <v>930</v>
      </c>
      <c r="H1858" s="15" t="s">
        <v>793</v>
      </c>
      <c r="I1858" s="16" t="s">
        <v>43</v>
      </c>
      <c r="J1858" s="17" t="n">
        <v>46</v>
      </c>
      <c r="K1858" s="18" t="s">
        <v>35</v>
      </c>
      <c r="L1858" s="17" t="n">
        <v>45</v>
      </c>
      <c r="M1858" s="17"/>
      <c r="N1858" s="19"/>
      <c r="O1858" s="31" t="n">
        <f aca="false">L1858+(0.05*M1858)+(N1858/240)</f>
        <v>45</v>
      </c>
      <c r="P1858" s="21" t="n">
        <v>2070</v>
      </c>
      <c r="Q1858" s="21"/>
      <c r="R1858" s="21"/>
      <c r="S1858" s="22" t="n">
        <f aca="false">P1858+(0.05*Q1858)+(R1858/240)</f>
        <v>2070</v>
      </c>
      <c r="T1858" s="22" t="n">
        <f aca="false">J1858*O1858</f>
        <v>2070</v>
      </c>
      <c r="U1858" s="22" t="n">
        <f aca="false">S1858-T1858</f>
        <v>0</v>
      </c>
      <c r="V1858" s="23"/>
    </row>
    <row r="1859" customFormat="false" ht="13.8" hidden="false" customHeight="false" outlineLevel="0" collapsed="false">
      <c r="A1859" s="13" t="n">
        <v>1858</v>
      </c>
      <c r="B1859" s="12" t="s">
        <v>22</v>
      </c>
      <c r="C1859" s="13" t="s">
        <v>792</v>
      </c>
      <c r="D1859" s="12" t="n">
        <v>19</v>
      </c>
      <c r="E1859" s="14" t="n">
        <v>1749</v>
      </c>
      <c r="F1859" s="14" t="s">
        <v>24</v>
      </c>
      <c r="G1859" s="15" t="s">
        <v>931</v>
      </c>
      <c r="H1859" s="15" t="s">
        <v>793</v>
      </c>
      <c r="I1859" s="16" t="s">
        <v>799</v>
      </c>
      <c r="J1859" s="17" t="n">
        <v>7000</v>
      </c>
      <c r="K1859" s="18" t="s">
        <v>28</v>
      </c>
      <c r="L1859" s="17"/>
      <c r="M1859" s="17" t="n">
        <v>40</v>
      </c>
      <c r="N1859" s="19"/>
      <c r="O1859" s="31" t="n">
        <f aca="false">L1859+(0.05*M1859)+(N1859/240)</f>
        <v>2</v>
      </c>
      <c r="P1859" s="21" t="n">
        <v>14000</v>
      </c>
      <c r="Q1859" s="21"/>
      <c r="R1859" s="21"/>
      <c r="S1859" s="22" t="n">
        <f aca="false">P1859+(0.05*Q1859)+(R1859/240)</f>
        <v>14000</v>
      </c>
      <c r="T1859" s="22" t="n">
        <f aca="false">J1859*O1859</f>
        <v>14000</v>
      </c>
      <c r="U1859" s="22" t="n">
        <f aca="false">S1859-T1859</f>
        <v>0</v>
      </c>
      <c r="V1859" s="23"/>
    </row>
    <row r="1860" customFormat="false" ht="14.2" hidden="false" customHeight="false" outlineLevel="0" collapsed="false">
      <c r="A1860" s="13" t="n">
        <v>1859</v>
      </c>
      <c r="B1860" s="12" t="s">
        <v>22</v>
      </c>
      <c r="C1860" s="13" t="s">
        <v>792</v>
      </c>
      <c r="D1860" s="12" t="n">
        <v>19</v>
      </c>
      <c r="E1860" s="14" t="n">
        <v>1749</v>
      </c>
      <c r="F1860" s="14" t="s">
        <v>24</v>
      </c>
      <c r="G1860" s="15" t="s">
        <v>932</v>
      </c>
      <c r="H1860" s="15" t="s">
        <v>793</v>
      </c>
      <c r="I1860" s="16" t="s">
        <v>796</v>
      </c>
      <c r="J1860" s="17" t="n">
        <v>4975</v>
      </c>
      <c r="K1860" s="18" t="s">
        <v>28</v>
      </c>
      <c r="L1860" s="17"/>
      <c r="M1860" s="17" t="n">
        <v>2</v>
      </c>
      <c r="N1860" s="19" t="n">
        <v>6</v>
      </c>
      <c r="O1860" s="31" t="n">
        <f aca="false">L1860+(0.05*M1860)+(N1860/240)</f>
        <v>0.125</v>
      </c>
      <c r="P1860" s="21" t="n">
        <v>621</v>
      </c>
      <c r="Q1860" s="21" t="n">
        <v>17</v>
      </c>
      <c r="R1860" s="21"/>
      <c r="S1860" s="22" t="n">
        <f aca="false">P1860+(0.05*Q1860)+(R1860/240)</f>
        <v>621.85</v>
      </c>
      <c r="T1860" s="22" t="n">
        <f aca="false">J1860*O1860</f>
        <v>621.875</v>
      </c>
      <c r="U1860" s="22" t="n">
        <f aca="false">S1860-T1860</f>
        <v>-0.0249999999999773</v>
      </c>
      <c r="V1860" s="23" t="s">
        <v>114</v>
      </c>
    </row>
    <row r="1861" customFormat="false" ht="13.8" hidden="false" customHeight="false" outlineLevel="0" collapsed="false">
      <c r="A1861" s="13" t="n">
        <v>1860</v>
      </c>
      <c r="B1861" s="12" t="s">
        <v>22</v>
      </c>
      <c r="C1861" s="13" t="s">
        <v>792</v>
      </c>
      <c r="D1861" s="12" t="n">
        <v>19</v>
      </c>
      <c r="E1861" s="14" t="n">
        <v>1749</v>
      </c>
      <c r="F1861" s="14" t="s">
        <v>24</v>
      </c>
      <c r="G1861" s="15" t="s">
        <v>933</v>
      </c>
      <c r="H1861" s="15" t="s">
        <v>793</v>
      </c>
      <c r="I1861" s="16" t="s">
        <v>685</v>
      </c>
      <c r="J1861" s="17" t="n">
        <v>75310</v>
      </c>
      <c r="K1861" s="18" t="s">
        <v>28</v>
      </c>
      <c r="L1861" s="17"/>
      <c r="M1861" s="17"/>
      <c r="N1861" s="19" t="n">
        <v>6</v>
      </c>
      <c r="O1861" s="31" t="n">
        <f aca="false">L1861+(0.05*M1861)+(N1861/240)</f>
        <v>0.025</v>
      </c>
      <c r="P1861" s="21" t="n">
        <v>1882</v>
      </c>
      <c r="Q1861" s="21" t="n">
        <v>15</v>
      </c>
      <c r="R1861" s="21"/>
      <c r="S1861" s="22" t="n">
        <f aca="false">P1861+(0.05*Q1861)+(R1861/240)</f>
        <v>1882.75</v>
      </c>
      <c r="T1861" s="22" t="n">
        <f aca="false">J1861*O1861</f>
        <v>1882.75</v>
      </c>
      <c r="U1861" s="22" t="n">
        <f aca="false">S1861-T1861</f>
        <v>0</v>
      </c>
      <c r="V1861" s="23"/>
    </row>
    <row r="1862" customFormat="false" ht="13.8" hidden="false" customHeight="false" outlineLevel="0" collapsed="false">
      <c r="A1862" s="13" t="n">
        <v>1861</v>
      </c>
      <c r="B1862" s="12" t="s">
        <v>22</v>
      </c>
      <c r="C1862" s="13" t="s">
        <v>792</v>
      </c>
      <c r="D1862" s="12" t="n">
        <v>19</v>
      </c>
      <c r="E1862" s="14" t="n">
        <v>1749</v>
      </c>
      <c r="F1862" s="14" t="s">
        <v>24</v>
      </c>
      <c r="G1862" s="15" t="s">
        <v>210</v>
      </c>
      <c r="H1862" s="15" t="s">
        <v>793</v>
      </c>
      <c r="I1862" s="16" t="s">
        <v>799</v>
      </c>
      <c r="J1862" s="17" t="n">
        <v>554</v>
      </c>
      <c r="K1862" s="18" t="s">
        <v>28</v>
      </c>
      <c r="L1862" s="17"/>
      <c r="M1862" s="17" t="n">
        <v>12</v>
      </c>
      <c r="N1862" s="19"/>
      <c r="O1862" s="31" t="n">
        <f aca="false">L1862+(0.05*M1862)+(N1862/240)</f>
        <v>0.6</v>
      </c>
      <c r="P1862" s="21" t="n">
        <v>332</v>
      </c>
      <c r="Q1862" s="21" t="n">
        <v>8</v>
      </c>
      <c r="R1862" s="21"/>
      <c r="S1862" s="22" t="n">
        <f aca="false">P1862+(0.05*Q1862)+(R1862/240)</f>
        <v>332.4</v>
      </c>
      <c r="T1862" s="22" t="n">
        <f aca="false">J1862*O1862</f>
        <v>332.4</v>
      </c>
      <c r="U1862" s="22" t="n">
        <f aca="false">S1862-T1862</f>
        <v>0</v>
      </c>
      <c r="V1862" s="23"/>
    </row>
    <row r="1863" customFormat="false" ht="13.8" hidden="false" customHeight="false" outlineLevel="0" collapsed="false">
      <c r="A1863" s="13" t="n">
        <v>1862</v>
      </c>
      <c r="B1863" s="12" t="s">
        <v>22</v>
      </c>
      <c r="C1863" s="13" t="s">
        <v>792</v>
      </c>
      <c r="D1863" s="12" t="n">
        <v>19</v>
      </c>
      <c r="E1863" s="14" t="n">
        <v>1749</v>
      </c>
      <c r="F1863" s="14" t="s">
        <v>24</v>
      </c>
      <c r="G1863" s="15" t="s">
        <v>218</v>
      </c>
      <c r="H1863" s="15" t="s">
        <v>793</v>
      </c>
      <c r="I1863" s="16" t="s">
        <v>794</v>
      </c>
      <c r="J1863" s="17" t="n">
        <v>98</v>
      </c>
      <c r="K1863" s="18" t="s">
        <v>35</v>
      </c>
      <c r="L1863" s="17" t="n">
        <v>20</v>
      </c>
      <c r="M1863" s="17"/>
      <c r="N1863" s="19"/>
      <c r="O1863" s="31" t="n">
        <f aca="false">L1863+(0.05*M1863)+(N1863/240)</f>
        <v>20</v>
      </c>
      <c r="P1863" s="21" t="n">
        <v>1960</v>
      </c>
      <c r="Q1863" s="21"/>
      <c r="R1863" s="21"/>
      <c r="S1863" s="22" t="n">
        <f aca="false">P1863+(0.05*Q1863)+(R1863/240)</f>
        <v>1960</v>
      </c>
      <c r="T1863" s="22" t="n">
        <f aca="false">J1863*O1863</f>
        <v>1960</v>
      </c>
      <c r="U1863" s="22" t="n">
        <f aca="false">S1863-T1863</f>
        <v>0</v>
      </c>
      <c r="V1863" s="23"/>
    </row>
    <row r="1864" customFormat="false" ht="13.8" hidden="false" customHeight="false" outlineLevel="0" collapsed="false">
      <c r="A1864" s="13" t="n">
        <v>1863</v>
      </c>
      <c r="B1864" s="12" t="s">
        <v>22</v>
      </c>
      <c r="C1864" s="13" t="s">
        <v>792</v>
      </c>
      <c r="D1864" s="12" t="n">
        <v>19</v>
      </c>
      <c r="E1864" s="14" t="n">
        <v>1749</v>
      </c>
      <c r="F1864" s="14" t="s">
        <v>24</v>
      </c>
      <c r="G1864" s="15" t="s">
        <v>218</v>
      </c>
      <c r="H1864" s="15" t="s">
        <v>793</v>
      </c>
      <c r="I1864" s="16" t="s">
        <v>799</v>
      </c>
      <c r="J1864" s="17" t="n">
        <v>54</v>
      </c>
      <c r="K1864" s="18" t="s">
        <v>55</v>
      </c>
      <c r="L1864" s="17" t="n">
        <v>14</v>
      </c>
      <c r="M1864" s="17"/>
      <c r="N1864" s="19"/>
      <c r="O1864" s="31" t="n">
        <f aca="false">L1864+(0.05*M1864)+(N1864/240)</f>
        <v>14</v>
      </c>
      <c r="P1864" s="21" t="n">
        <v>756</v>
      </c>
      <c r="Q1864" s="21"/>
      <c r="R1864" s="21"/>
      <c r="S1864" s="22" t="n">
        <f aca="false">P1864+(0.05*Q1864)+(R1864/240)</f>
        <v>756</v>
      </c>
      <c r="T1864" s="22" t="n">
        <f aca="false">J1864*O1864</f>
        <v>756</v>
      </c>
      <c r="U1864" s="22" t="n">
        <f aca="false">S1864-T1864</f>
        <v>0</v>
      </c>
      <c r="V1864" s="23"/>
    </row>
    <row r="1865" customFormat="false" ht="13.8" hidden="false" customHeight="false" outlineLevel="0" collapsed="false">
      <c r="A1865" s="13" t="n">
        <v>1864</v>
      </c>
      <c r="B1865" s="12" t="s">
        <v>22</v>
      </c>
      <c r="C1865" s="13" t="s">
        <v>792</v>
      </c>
      <c r="D1865" s="12" t="n">
        <v>19</v>
      </c>
      <c r="E1865" s="14" t="n">
        <v>1749</v>
      </c>
      <c r="F1865" s="14" t="s">
        <v>24</v>
      </c>
      <c r="G1865" s="15" t="s">
        <v>218</v>
      </c>
      <c r="H1865" s="15" t="s">
        <v>793</v>
      </c>
      <c r="I1865" s="16" t="s">
        <v>685</v>
      </c>
      <c r="J1865" s="17" t="n">
        <v>17</v>
      </c>
      <c r="K1865" s="18" t="s">
        <v>55</v>
      </c>
      <c r="L1865" s="17" t="n">
        <v>14</v>
      </c>
      <c r="M1865" s="17"/>
      <c r="N1865" s="19"/>
      <c r="O1865" s="31" t="n">
        <f aca="false">L1865+(0.05*M1865)+(N1865/240)</f>
        <v>14</v>
      </c>
      <c r="P1865" s="21" t="n">
        <v>238</v>
      </c>
      <c r="Q1865" s="21"/>
      <c r="R1865" s="21"/>
      <c r="S1865" s="22" t="n">
        <f aca="false">P1865+(0.05*Q1865)+(R1865/240)</f>
        <v>238</v>
      </c>
      <c r="T1865" s="22" t="n">
        <f aca="false">J1865*O1865</f>
        <v>238</v>
      </c>
      <c r="U1865" s="22" t="n">
        <f aca="false">S1865-T1865</f>
        <v>0</v>
      </c>
      <c r="V1865" s="23"/>
    </row>
    <row r="1866" customFormat="false" ht="13.8" hidden="false" customHeight="false" outlineLevel="0" collapsed="false">
      <c r="A1866" s="13" t="n">
        <v>1865</v>
      </c>
      <c r="B1866" s="12" t="s">
        <v>22</v>
      </c>
      <c r="C1866" s="13" t="s">
        <v>792</v>
      </c>
      <c r="D1866" s="12" t="n">
        <v>19</v>
      </c>
      <c r="E1866" s="14" t="n">
        <v>1749</v>
      </c>
      <c r="F1866" s="14" t="s">
        <v>24</v>
      </c>
      <c r="G1866" s="15" t="s">
        <v>218</v>
      </c>
      <c r="H1866" s="15" t="s">
        <v>793</v>
      </c>
      <c r="I1866" s="16" t="s">
        <v>186</v>
      </c>
      <c r="J1866" s="17" t="n">
        <v>2848</v>
      </c>
      <c r="K1866" s="18" t="s">
        <v>28</v>
      </c>
      <c r="L1866" s="17" t="n">
        <v>30</v>
      </c>
      <c r="M1866" s="17"/>
      <c r="N1866" s="19"/>
      <c r="O1866" s="31" t="n">
        <f aca="false">L1866+(0.05*M1866)+(N1866/240)</f>
        <v>30</v>
      </c>
      <c r="P1866" s="21" t="n">
        <v>85440</v>
      </c>
      <c r="Q1866" s="21"/>
      <c r="R1866" s="21"/>
      <c r="S1866" s="22" t="n">
        <f aca="false">P1866+(0.05*Q1866)+(R1866/240)</f>
        <v>85440</v>
      </c>
      <c r="T1866" s="22" t="n">
        <f aca="false">J1866*O1866</f>
        <v>85440</v>
      </c>
      <c r="U1866" s="22" t="n">
        <f aca="false">S1866-T1866</f>
        <v>0</v>
      </c>
      <c r="V1866" s="23"/>
    </row>
    <row r="1867" customFormat="false" ht="13.8" hidden="false" customHeight="false" outlineLevel="0" collapsed="false">
      <c r="A1867" s="13" t="n">
        <v>1866</v>
      </c>
      <c r="B1867" s="12" t="s">
        <v>22</v>
      </c>
      <c r="C1867" s="13" t="s">
        <v>792</v>
      </c>
      <c r="D1867" s="12" t="n">
        <v>19</v>
      </c>
      <c r="E1867" s="14" t="n">
        <v>1749</v>
      </c>
      <c r="F1867" s="14" t="s">
        <v>40</v>
      </c>
      <c r="G1867" s="15" t="s">
        <v>934</v>
      </c>
      <c r="H1867" s="15" t="s">
        <v>793</v>
      </c>
      <c r="I1867" s="16" t="s">
        <v>685</v>
      </c>
      <c r="J1867" s="17" t="n">
        <v>1</v>
      </c>
      <c r="K1867" s="18" t="s">
        <v>46</v>
      </c>
      <c r="L1867" s="17" t="n">
        <v>15</v>
      </c>
      <c r="M1867" s="17"/>
      <c r="N1867" s="19"/>
      <c r="O1867" s="31" t="n">
        <f aca="false">L1867+(0.05*M1867)+(N1867/240)</f>
        <v>15</v>
      </c>
      <c r="P1867" s="21" t="n">
        <v>15</v>
      </c>
      <c r="Q1867" s="21"/>
      <c r="R1867" s="21"/>
      <c r="S1867" s="22" t="n">
        <f aca="false">P1867+(0.05*Q1867)+(R1867/240)</f>
        <v>15</v>
      </c>
      <c r="T1867" s="22" t="n">
        <f aca="false">J1867*O1867</f>
        <v>15</v>
      </c>
      <c r="U1867" s="22" t="n">
        <f aca="false">S1867-T1867</f>
        <v>0</v>
      </c>
      <c r="V1867" s="23"/>
    </row>
    <row r="1868" customFormat="false" ht="13.8" hidden="false" customHeight="false" outlineLevel="0" collapsed="false">
      <c r="A1868" s="13" t="n">
        <v>1867</v>
      </c>
      <c r="B1868" s="12" t="s">
        <v>22</v>
      </c>
      <c r="C1868" s="13" t="s">
        <v>792</v>
      </c>
      <c r="D1868" s="12" t="n">
        <v>19</v>
      </c>
      <c r="E1868" s="14" t="n">
        <v>1749</v>
      </c>
      <c r="F1868" s="14" t="s">
        <v>40</v>
      </c>
      <c r="G1868" s="15" t="s">
        <v>935</v>
      </c>
      <c r="H1868" s="15" t="s">
        <v>793</v>
      </c>
      <c r="I1868" s="16" t="s">
        <v>682</v>
      </c>
      <c r="J1868" s="17" t="n">
        <v>1</v>
      </c>
      <c r="K1868" s="18" t="s">
        <v>46</v>
      </c>
      <c r="L1868" s="17" t="n">
        <v>300</v>
      </c>
      <c r="M1868" s="17"/>
      <c r="N1868" s="19"/>
      <c r="O1868" s="31" t="n">
        <f aca="false">L1868+(0.05*M1868)+(N1868/240)</f>
        <v>300</v>
      </c>
      <c r="P1868" s="21" t="n">
        <v>300</v>
      </c>
      <c r="Q1868" s="21"/>
      <c r="R1868" s="21"/>
      <c r="S1868" s="22" t="n">
        <f aca="false">P1868+(0.05*Q1868)+(R1868/240)</f>
        <v>300</v>
      </c>
      <c r="T1868" s="22" t="n">
        <f aca="false">J1868*O1868</f>
        <v>300</v>
      </c>
      <c r="U1868" s="22" t="n">
        <f aca="false">S1868-T1868</f>
        <v>0</v>
      </c>
      <c r="V1868" s="23"/>
    </row>
    <row r="1869" customFormat="false" ht="13.8" hidden="false" customHeight="false" outlineLevel="0" collapsed="false">
      <c r="A1869" s="13" t="n">
        <v>1868</v>
      </c>
      <c r="B1869" s="12" t="s">
        <v>22</v>
      </c>
      <c r="C1869" s="13" t="s">
        <v>792</v>
      </c>
      <c r="D1869" s="12" t="n">
        <v>19</v>
      </c>
      <c r="E1869" s="14" t="n">
        <v>1749</v>
      </c>
      <c r="F1869" s="14" t="s">
        <v>40</v>
      </c>
      <c r="G1869" s="15" t="s">
        <v>202</v>
      </c>
      <c r="H1869" s="15" t="s">
        <v>793</v>
      </c>
      <c r="I1869" s="16" t="s">
        <v>43</v>
      </c>
      <c r="J1869" s="17" t="n">
        <v>192</v>
      </c>
      <c r="K1869" s="18" t="s">
        <v>35</v>
      </c>
      <c r="L1869" s="17" t="n">
        <v>18</v>
      </c>
      <c r="M1869" s="17"/>
      <c r="N1869" s="19"/>
      <c r="O1869" s="31" t="n">
        <f aca="false">L1869+(0.05*M1869)+(N1869/240)</f>
        <v>18</v>
      </c>
      <c r="P1869" s="21" t="n">
        <v>3456</v>
      </c>
      <c r="Q1869" s="21"/>
      <c r="R1869" s="21"/>
      <c r="S1869" s="22" t="n">
        <f aca="false">P1869+(0.05*Q1869)+(R1869/240)</f>
        <v>3456</v>
      </c>
      <c r="T1869" s="22" t="n">
        <f aca="false">J1869*O1869</f>
        <v>3456</v>
      </c>
      <c r="U1869" s="22" t="n">
        <f aca="false">S1869-T1869</f>
        <v>0</v>
      </c>
      <c r="V1869" s="23"/>
    </row>
    <row r="1870" customFormat="false" ht="13.8" hidden="false" customHeight="false" outlineLevel="0" collapsed="false">
      <c r="A1870" s="13" t="n">
        <v>1869</v>
      </c>
      <c r="B1870" s="12" t="s">
        <v>22</v>
      </c>
      <c r="C1870" s="13" t="s">
        <v>792</v>
      </c>
      <c r="D1870" s="12" t="n">
        <v>19</v>
      </c>
      <c r="E1870" s="14" t="n">
        <v>1749</v>
      </c>
      <c r="F1870" s="14" t="s">
        <v>40</v>
      </c>
      <c r="G1870" s="15" t="s">
        <v>936</v>
      </c>
      <c r="H1870" s="15" t="s">
        <v>793</v>
      </c>
      <c r="I1870" s="16" t="s">
        <v>685</v>
      </c>
      <c r="J1870" s="17" t="n">
        <v>2064</v>
      </c>
      <c r="K1870" s="18" t="s">
        <v>28</v>
      </c>
      <c r="L1870" s="17"/>
      <c r="M1870" s="17" t="n">
        <v>12</v>
      </c>
      <c r="N1870" s="19"/>
      <c r="O1870" s="31" t="n">
        <f aca="false">L1870+(0.05*M1870)+(N1870/240)</f>
        <v>0.6</v>
      </c>
      <c r="P1870" s="21" t="n">
        <v>1238</v>
      </c>
      <c r="Q1870" s="21" t="n">
        <v>8</v>
      </c>
      <c r="R1870" s="21"/>
      <c r="S1870" s="22" t="n">
        <f aca="false">P1870+(0.05*Q1870)+(R1870/240)</f>
        <v>1238.4</v>
      </c>
      <c r="T1870" s="22" t="n">
        <f aca="false">J1870*O1870</f>
        <v>1238.4</v>
      </c>
      <c r="U1870" s="22" t="n">
        <f aca="false">S1870-T1870</f>
        <v>0</v>
      </c>
      <c r="V1870" s="23"/>
    </row>
    <row r="1871" customFormat="false" ht="13.8" hidden="false" customHeight="false" outlineLevel="0" collapsed="false">
      <c r="A1871" s="13" t="n">
        <v>1870</v>
      </c>
      <c r="B1871" s="12" t="s">
        <v>22</v>
      </c>
      <c r="C1871" s="13" t="s">
        <v>792</v>
      </c>
      <c r="D1871" s="12" t="n">
        <v>19</v>
      </c>
      <c r="E1871" s="14" t="n">
        <v>1749</v>
      </c>
      <c r="F1871" s="14" t="s">
        <v>40</v>
      </c>
      <c r="G1871" s="15" t="s">
        <v>936</v>
      </c>
      <c r="H1871" s="15" t="s">
        <v>793</v>
      </c>
      <c r="I1871" s="16" t="s">
        <v>796</v>
      </c>
      <c r="J1871" s="17" t="n">
        <v>2077</v>
      </c>
      <c r="K1871" s="18" t="s">
        <v>28</v>
      </c>
      <c r="L1871" s="17"/>
      <c r="M1871" s="17" t="n">
        <v>12</v>
      </c>
      <c r="N1871" s="19"/>
      <c r="O1871" s="31" t="n">
        <f aca="false">L1871+(0.05*M1871)+(N1871/240)</f>
        <v>0.6</v>
      </c>
      <c r="P1871" s="21" t="n">
        <v>1246</v>
      </c>
      <c r="Q1871" s="21" t="n">
        <v>4</v>
      </c>
      <c r="R1871" s="21"/>
      <c r="S1871" s="22" t="n">
        <f aca="false">P1871+(0.05*Q1871)+(R1871/240)</f>
        <v>1246.2</v>
      </c>
      <c r="T1871" s="22" t="n">
        <f aca="false">J1871*O1871</f>
        <v>1246.2</v>
      </c>
      <c r="U1871" s="22" t="n">
        <f aca="false">S1871-T1871</f>
        <v>0</v>
      </c>
      <c r="V1871" s="23"/>
    </row>
    <row r="1872" customFormat="false" ht="13.8" hidden="false" customHeight="false" outlineLevel="0" collapsed="false">
      <c r="A1872" s="13" t="n">
        <v>1871</v>
      </c>
      <c r="B1872" s="12" t="s">
        <v>22</v>
      </c>
      <c r="C1872" s="13" t="s">
        <v>792</v>
      </c>
      <c r="D1872" s="12" t="n">
        <v>19</v>
      </c>
      <c r="E1872" s="14" t="n">
        <v>1749</v>
      </c>
      <c r="F1872" s="14" t="s">
        <v>40</v>
      </c>
      <c r="G1872" s="15" t="s">
        <v>933</v>
      </c>
      <c r="H1872" s="15" t="s">
        <v>793</v>
      </c>
      <c r="I1872" s="16" t="s">
        <v>799</v>
      </c>
      <c r="J1872" s="17" t="n">
        <v>1011</v>
      </c>
      <c r="K1872" s="18" t="s">
        <v>28</v>
      </c>
      <c r="L1872" s="17"/>
      <c r="M1872" s="17" t="n">
        <v>1</v>
      </c>
      <c r="N1872" s="19"/>
      <c r="O1872" s="31" t="n">
        <f aca="false">L1872+(0.05*M1872)+(N1872/240)</f>
        <v>0.05</v>
      </c>
      <c r="P1872" s="21" t="n">
        <v>50</v>
      </c>
      <c r="Q1872" s="21" t="n">
        <v>11</v>
      </c>
      <c r="R1872" s="21"/>
      <c r="S1872" s="22" t="n">
        <f aca="false">P1872+(0.05*Q1872)+(R1872/240)</f>
        <v>50.55</v>
      </c>
      <c r="T1872" s="22" t="n">
        <f aca="false">J1872*O1872</f>
        <v>50.55</v>
      </c>
      <c r="U1872" s="22" t="n">
        <f aca="false">S1872-T1872</f>
        <v>0</v>
      </c>
      <c r="V1872" s="25"/>
    </row>
    <row r="1873" customFormat="false" ht="13.8" hidden="false" customHeight="false" outlineLevel="0" collapsed="false">
      <c r="A1873" s="13" t="n">
        <v>1872</v>
      </c>
      <c r="B1873" s="12" t="s">
        <v>22</v>
      </c>
      <c r="C1873" s="13" t="s">
        <v>792</v>
      </c>
      <c r="D1873" s="12" t="n">
        <v>19</v>
      </c>
      <c r="E1873" s="14" t="n">
        <v>1749</v>
      </c>
      <c r="F1873" s="14" t="s">
        <v>40</v>
      </c>
      <c r="G1873" s="15" t="s">
        <v>937</v>
      </c>
      <c r="H1873" s="15" t="s">
        <v>793</v>
      </c>
      <c r="I1873" s="16" t="s">
        <v>799</v>
      </c>
      <c r="J1873" s="17" t="n">
        <v>160</v>
      </c>
      <c r="K1873" s="18" t="s">
        <v>28</v>
      </c>
      <c r="L1873" s="17"/>
      <c r="M1873" s="17" t="n">
        <v>7</v>
      </c>
      <c r="N1873" s="19"/>
      <c r="O1873" s="31" t="n">
        <f aca="false">L1873+(0.05*M1873)+(N1873/240)</f>
        <v>0.35</v>
      </c>
      <c r="P1873" s="21" t="n">
        <v>56</v>
      </c>
      <c r="Q1873" s="21"/>
      <c r="R1873" s="21"/>
      <c r="S1873" s="22" t="n">
        <f aca="false">P1873+(0.05*Q1873)+(R1873/240)</f>
        <v>56</v>
      </c>
      <c r="T1873" s="22" t="n">
        <f aca="false">J1873*O1873</f>
        <v>56</v>
      </c>
      <c r="U1873" s="22" t="n">
        <f aca="false">S1873-T1873</f>
        <v>0</v>
      </c>
      <c r="V1873" s="25"/>
    </row>
    <row r="1874" customFormat="false" ht="14.2" hidden="false" customHeight="false" outlineLevel="0" collapsed="false">
      <c r="A1874" s="13" t="n">
        <v>1873</v>
      </c>
      <c r="B1874" s="12" t="s">
        <v>22</v>
      </c>
      <c r="C1874" s="13" t="s">
        <v>792</v>
      </c>
      <c r="D1874" s="12" t="n">
        <v>19</v>
      </c>
      <c r="E1874" s="14" t="n">
        <v>1749</v>
      </c>
      <c r="F1874" s="14" t="s">
        <v>40</v>
      </c>
      <c r="G1874" s="15" t="s">
        <v>938</v>
      </c>
      <c r="H1874" s="15" t="s">
        <v>793</v>
      </c>
      <c r="I1874" s="16" t="s">
        <v>799</v>
      </c>
      <c r="J1874" s="17" t="n">
        <v>702</v>
      </c>
      <c r="K1874" s="18" t="s">
        <v>28</v>
      </c>
      <c r="L1874" s="17"/>
      <c r="M1874" s="17" t="n">
        <v>12</v>
      </c>
      <c r="N1874" s="19"/>
      <c r="O1874" s="31" t="n">
        <f aca="false">L1874+(0.05*M1874)+(N1874/240)</f>
        <v>0.6</v>
      </c>
      <c r="P1874" s="21" t="n">
        <v>421</v>
      </c>
      <c r="Q1874" s="21"/>
      <c r="R1874" s="21"/>
      <c r="S1874" s="22" t="n">
        <f aca="false">P1874+(0.05*Q1874)+(R1874/240)</f>
        <v>421</v>
      </c>
      <c r="T1874" s="22" t="n">
        <f aca="false">J1874*O1874</f>
        <v>421.2</v>
      </c>
      <c r="U1874" s="22" t="n">
        <f aca="false">S1874-T1874</f>
        <v>-0.200000000000045</v>
      </c>
      <c r="V1874" s="23" t="s">
        <v>114</v>
      </c>
    </row>
    <row r="1875" customFormat="false" ht="13.8" hidden="false" customHeight="false" outlineLevel="0" collapsed="false">
      <c r="A1875" s="13" t="n">
        <v>1874</v>
      </c>
      <c r="B1875" s="12" t="s">
        <v>22</v>
      </c>
      <c r="C1875" s="13" t="s">
        <v>792</v>
      </c>
      <c r="D1875" s="12" t="n">
        <v>19</v>
      </c>
      <c r="E1875" s="14" t="n">
        <v>1749</v>
      </c>
      <c r="F1875" s="14" t="s">
        <v>40</v>
      </c>
      <c r="G1875" s="15" t="s">
        <v>210</v>
      </c>
      <c r="H1875" s="15" t="s">
        <v>793</v>
      </c>
      <c r="I1875" s="16" t="s">
        <v>186</v>
      </c>
      <c r="J1875" s="17" t="n">
        <v>480</v>
      </c>
      <c r="K1875" s="18" t="s">
        <v>28</v>
      </c>
      <c r="L1875" s="17" t="n">
        <v>5</v>
      </c>
      <c r="M1875" s="17"/>
      <c r="N1875" s="19"/>
      <c r="O1875" s="31" t="n">
        <f aca="false">L1875+(0.05*M1875)+(N1875/240)</f>
        <v>5</v>
      </c>
      <c r="P1875" s="21" t="n">
        <v>2400</v>
      </c>
      <c r="Q1875" s="21"/>
      <c r="R1875" s="21"/>
      <c r="S1875" s="22" t="n">
        <f aca="false">P1875+(0.05*Q1875)+(R1875/240)</f>
        <v>2400</v>
      </c>
      <c r="T1875" s="22" t="n">
        <f aca="false">J1875*O1875</f>
        <v>2400</v>
      </c>
      <c r="U1875" s="22" t="n">
        <f aca="false">S1875-T1875</f>
        <v>0</v>
      </c>
      <c r="V1875" s="23"/>
    </row>
    <row r="1876" customFormat="false" ht="13.8" hidden="false" customHeight="false" outlineLevel="0" collapsed="false">
      <c r="A1876" s="13" t="n">
        <v>1875</v>
      </c>
      <c r="B1876" s="12" t="s">
        <v>22</v>
      </c>
      <c r="C1876" s="13" t="s">
        <v>792</v>
      </c>
      <c r="D1876" s="12" t="n">
        <v>19</v>
      </c>
      <c r="E1876" s="14" t="n">
        <v>1749</v>
      </c>
      <c r="F1876" s="14" t="s">
        <v>40</v>
      </c>
      <c r="G1876" s="15" t="s">
        <v>939</v>
      </c>
      <c r="H1876" s="15" t="s">
        <v>793</v>
      </c>
      <c r="I1876" s="16" t="s">
        <v>682</v>
      </c>
      <c r="J1876" s="17" t="n">
        <v>50</v>
      </c>
      <c r="K1876" s="18" t="s">
        <v>28</v>
      </c>
      <c r="L1876" s="17"/>
      <c r="M1876" s="17" t="n">
        <v>30</v>
      </c>
      <c r="N1876" s="19"/>
      <c r="O1876" s="31" t="n">
        <f aca="false">L1876+(0.05*M1876)+(N1876/240)</f>
        <v>1.5</v>
      </c>
      <c r="P1876" s="21" t="n">
        <v>75</v>
      </c>
      <c r="Q1876" s="21"/>
      <c r="R1876" s="21"/>
      <c r="S1876" s="22" t="n">
        <f aca="false">P1876+(0.05*Q1876)+(R1876/240)</f>
        <v>75</v>
      </c>
      <c r="T1876" s="22" t="n">
        <f aca="false">J1876*O1876</f>
        <v>75</v>
      </c>
      <c r="U1876" s="22" t="n">
        <f aca="false">S1876-T1876</f>
        <v>0</v>
      </c>
      <c r="V1876" s="25"/>
    </row>
    <row r="1877" customFormat="false" ht="13.8" hidden="false" customHeight="false" outlineLevel="0" collapsed="false">
      <c r="A1877" s="13" t="n">
        <v>1876</v>
      </c>
      <c r="B1877" s="12" t="s">
        <v>22</v>
      </c>
      <c r="C1877" s="13" t="s">
        <v>792</v>
      </c>
      <c r="D1877" s="12" t="n">
        <v>19</v>
      </c>
      <c r="E1877" s="14" t="n">
        <v>1749</v>
      </c>
      <c r="F1877" s="14" t="s">
        <v>40</v>
      </c>
      <c r="G1877" s="15" t="s">
        <v>940</v>
      </c>
      <c r="H1877" s="15" t="s">
        <v>793</v>
      </c>
      <c r="I1877" s="16" t="s">
        <v>799</v>
      </c>
      <c r="J1877" s="17" t="n">
        <v>975</v>
      </c>
      <c r="K1877" s="18" t="s">
        <v>28</v>
      </c>
      <c r="L1877" s="17"/>
      <c r="M1877" s="17" t="n">
        <v>40</v>
      </c>
      <c r="N1877" s="19"/>
      <c r="O1877" s="31" t="n">
        <f aca="false">L1877+(0.05*M1877)+(N1877/240)</f>
        <v>2</v>
      </c>
      <c r="P1877" s="21" t="n">
        <v>1950</v>
      </c>
      <c r="Q1877" s="21"/>
      <c r="R1877" s="21"/>
      <c r="S1877" s="22" t="n">
        <f aca="false">P1877+(0.05*Q1877)+(R1877/240)</f>
        <v>1950</v>
      </c>
      <c r="T1877" s="22" t="n">
        <f aca="false">J1877*O1877</f>
        <v>1950</v>
      </c>
      <c r="U1877" s="22" t="n">
        <f aca="false">S1877-T1877</f>
        <v>0</v>
      </c>
      <c r="V1877" s="25"/>
    </row>
    <row r="1878" customFormat="false" ht="13.8" hidden="false" customHeight="false" outlineLevel="0" collapsed="false">
      <c r="A1878" s="13" t="n">
        <v>1877</v>
      </c>
      <c r="B1878" s="12" t="s">
        <v>22</v>
      </c>
      <c r="C1878" s="13" t="s">
        <v>792</v>
      </c>
      <c r="D1878" s="12" t="n">
        <v>19</v>
      </c>
      <c r="E1878" s="14" t="n">
        <v>1749</v>
      </c>
      <c r="F1878" s="14" t="s">
        <v>40</v>
      </c>
      <c r="G1878" s="15" t="s">
        <v>941</v>
      </c>
      <c r="H1878" s="15" t="s">
        <v>793</v>
      </c>
      <c r="I1878" s="16" t="s">
        <v>186</v>
      </c>
      <c r="J1878" s="17" t="n">
        <v>1</v>
      </c>
      <c r="K1878" s="18" t="s">
        <v>260</v>
      </c>
      <c r="L1878" s="17" t="n">
        <v>60</v>
      </c>
      <c r="M1878" s="17"/>
      <c r="N1878" s="19"/>
      <c r="O1878" s="31" t="n">
        <f aca="false">L1878+(0.05*M1878)+(N1878/240)</f>
        <v>60</v>
      </c>
      <c r="P1878" s="21" t="n">
        <v>60</v>
      </c>
      <c r="Q1878" s="21"/>
      <c r="R1878" s="21"/>
      <c r="S1878" s="22" t="n">
        <f aca="false">P1878+(0.05*Q1878)+(R1878/240)</f>
        <v>60</v>
      </c>
      <c r="T1878" s="22" t="n">
        <f aca="false">J1878*O1878</f>
        <v>60</v>
      </c>
      <c r="U1878" s="22" t="n">
        <f aca="false">S1878-T1878</f>
        <v>0</v>
      </c>
      <c r="V1878" s="23" t="s">
        <v>942</v>
      </c>
    </row>
    <row r="1879" customFormat="false" ht="13.8" hidden="false" customHeight="false" outlineLevel="0" collapsed="false">
      <c r="A1879" s="13" t="n">
        <v>1878</v>
      </c>
      <c r="B1879" s="12" t="s">
        <v>22</v>
      </c>
      <c r="C1879" s="13" t="s">
        <v>792</v>
      </c>
      <c r="D1879" s="12" t="n">
        <v>19</v>
      </c>
      <c r="E1879" s="14" t="n">
        <v>1749</v>
      </c>
      <c r="F1879" s="14" t="s">
        <v>40</v>
      </c>
      <c r="G1879" s="15" t="s">
        <v>943</v>
      </c>
      <c r="H1879" s="15" t="s">
        <v>793</v>
      </c>
      <c r="I1879" s="16" t="s">
        <v>796</v>
      </c>
      <c r="J1879" s="17" t="n">
        <v>32</v>
      </c>
      <c r="K1879" s="18" t="s">
        <v>35</v>
      </c>
      <c r="L1879" s="17"/>
      <c r="M1879" s="17" t="n">
        <v>20</v>
      </c>
      <c r="N1879" s="19"/>
      <c r="O1879" s="31" t="n">
        <f aca="false">L1879+(0.05*M1879)+(N1879/240)</f>
        <v>1</v>
      </c>
      <c r="P1879" s="21" t="n">
        <v>32</v>
      </c>
      <c r="Q1879" s="21"/>
      <c r="R1879" s="21"/>
      <c r="S1879" s="22" t="n">
        <f aca="false">P1879+(0.05*Q1879)+(R1879/240)</f>
        <v>32</v>
      </c>
      <c r="T1879" s="22" t="n">
        <f aca="false">J1879*O1879</f>
        <v>32</v>
      </c>
      <c r="U1879" s="22" t="n">
        <f aca="false">S1879-T1879</f>
        <v>0</v>
      </c>
      <c r="V1879" s="23"/>
    </row>
    <row r="1880" customFormat="false" ht="13.8" hidden="false" customHeight="false" outlineLevel="0" collapsed="false">
      <c r="A1880" s="13" t="n">
        <v>1879</v>
      </c>
      <c r="B1880" s="12" t="s">
        <v>22</v>
      </c>
      <c r="C1880" s="13" t="s">
        <v>792</v>
      </c>
      <c r="D1880" s="12" t="n">
        <v>19</v>
      </c>
      <c r="E1880" s="14" t="n">
        <v>1749</v>
      </c>
      <c r="F1880" s="14" t="s">
        <v>40</v>
      </c>
      <c r="G1880" s="15" t="s">
        <v>944</v>
      </c>
      <c r="H1880" s="15" t="s">
        <v>793</v>
      </c>
      <c r="I1880" s="16" t="s">
        <v>794</v>
      </c>
      <c r="J1880" s="17" t="n">
        <v>1909</v>
      </c>
      <c r="K1880" s="18" t="s">
        <v>35</v>
      </c>
      <c r="L1880" s="17" t="n">
        <v>36</v>
      </c>
      <c r="M1880" s="17"/>
      <c r="N1880" s="19"/>
      <c r="O1880" s="31" t="n">
        <f aca="false">L1880+(0.05*M1880)+(N1880/240)</f>
        <v>36</v>
      </c>
      <c r="P1880" s="21" t="n">
        <v>68724</v>
      </c>
      <c r="Q1880" s="21"/>
      <c r="R1880" s="21"/>
      <c r="S1880" s="22" t="n">
        <f aca="false">P1880+(0.05*Q1880)+(R1880/240)</f>
        <v>68724</v>
      </c>
      <c r="T1880" s="22" t="n">
        <f aca="false">J1880*O1880</f>
        <v>68724</v>
      </c>
      <c r="U1880" s="22" t="n">
        <f aca="false">S1880-T1880</f>
        <v>0</v>
      </c>
      <c r="V1880" s="23"/>
    </row>
    <row r="1881" customFormat="false" ht="13.8" hidden="false" customHeight="false" outlineLevel="0" collapsed="false">
      <c r="A1881" s="13" t="n">
        <v>1880</v>
      </c>
      <c r="B1881" s="12" t="s">
        <v>22</v>
      </c>
      <c r="C1881" s="13" t="s">
        <v>792</v>
      </c>
      <c r="D1881" s="12" t="n">
        <v>19</v>
      </c>
      <c r="E1881" s="14" t="n">
        <v>1749</v>
      </c>
      <c r="F1881" s="14" t="s">
        <v>40</v>
      </c>
      <c r="G1881" s="15" t="s">
        <v>218</v>
      </c>
      <c r="H1881" s="15" t="s">
        <v>793</v>
      </c>
      <c r="I1881" s="16" t="s">
        <v>794</v>
      </c>
      <c r="J1881" s="17" t="n">
        <v>42</v>
      </c>
      <c r="K1881" s="18" t="s">
        <v>35</v>
      </c>
      <c r="L1881" s="17" t="n">
        <v>20</v>
      </c>
      <c r="M1881" s="17"/>
      <c r="N1881" s="19"/>
      <c r="O1881" s="31" t="n">
        <f aca="false">L1881+(0.05*M1881)+(N1881/240)</f>
        <v>20</v>
      </c>
      <c r="P1881" s="21" t="n">
        <v>840</v>
      </c>
      <c r="Q1881" s="21"/>
      <c r="R1881" s="21"/>
      <c r="S1881" s="22" t="n">
        <f aca="false">P1881+(0.05*Q1881)+(R1881/240)</f>
        <v>840</v>
      </c>
      <c r="T1881" s="22" t="n">
        <f aca="false">J1881*O1881</f>
        <v>840</v>
      </c>
      <c r="U1881" s="22" t="n">
        <f aca="false">S1881-T1881</f>
        <v>0</v>
      </c>
      <c r="V1881" s="23"/>
    </row>
    <row r="1882" customFormat="false" ht="13.8" hidden="false" customHeight="false" outlineLevel="0" collapsed="false">
      <c r="A1882" s="13" t="n">
        <v>1881</v>
      </c>
      <c r="B1882" s="12" t="s">
        <v>22</v>
      </c>
      <c r="C1882" s="13" t="s">
        <v>792</v>
      </c>
      <c r="D1882" s="12" t="n">
        <v>19</v>
      </c>
      <c r="E1882" s="14" t="n">
        <v>1749</v>
      </c>
      <c r="F1882" s="14" t="s">
        <v>40</v>
      </c>
      <c r="G1882" s="15" t="s">
        <v>218</v>
      </c>
      <c r="H1882" s="15" t="s">
        <v>793</v>
      </c>
      <c r="I1882" s="16" t="s">
        <v>799</v>
      </c>
      <c r="J1882" s="17" t="n">
        <v>3026</v>
      </c>
      <c r="K1882" s="18" t="s">
        <v>35</v>
      </c>
      <c r="L1882" s="17" t="n">
        <v>18</v>
      </c>
      <c r="M1882" s="17"/>
      <c r="N1882" s="19"/>
      <c r="O1882" s="31" t="n">
        <f aca="false">L1882+(0.05*M1882)+(N1882/240)</f>
        <v>18</v>
      </c>
      <c r="P1882" s="21" t="n">
        <v>54468</v>
      </c>
      <c r="Q1882" s="21"/>
      <c r="R1882" s="21"/>
      <c r="S1882" s="22" t="n">
        <f aca="false">P1882+(0.05*Q1882)+(R1882/240)</f>
        <v>54468</v>
      </c>
      <c r="T1882" s="22" t="n">
        <f aca="false">J1882*O1882</f>
        <v>54468</v>
      </c>
      <c r="U1882" s="22" t="n">
        <f aca="false">S1882-T1882</f>
        <v>0</v>
      </c>
      <c r="V1882" s="23"/>
    </row>
    <row r="1883" customFormat="false" ht="13.8" hidden="false" customHeight="false" outlineLevel="0" collapsed="false">
      <c r="A1883" s="13" t="n">
        <v>1882</v>
      </c>
      <c r="B1883" s="12" t="s">
        <v>22</v>
      </c>
      <c r="C1883" s="13" t="s">
        <v>792</v>
      </c>
      <c r="D1883" s="12" t="n">
        <v>19</v>
      </c>
      <c r="E1883" s="14" t="n">
        <v>1749</v>
      </c>
      <c r="F1883" s="14" t="s">
        <v>40</v>
      </c>
      <c r="G1883" s="15" t="s">
        <v>218</v>
      </c>
      <c r="H1883" s="15" t="s">
        <v>793</v>
      </c>
      <c r="I1883" s="16" t="s">
        <v>799</v>
      </c>
      <c r="J1883" s="17" t="n">
        <v>76796</v>
      </c>
      <c r="K1883" s="18" t="s">
        <v>28</v>
      </c>
      <c r="L1883" s="17"/>
      <c r="M1883" s="17" t="n">
        <v>8</v>
      </c>
      <c r="N1883" s="19"/>
      <c r="O1883" s="31" t="n">
        <f aca="false">L1883+(0.05*M1883)+(N1883/240)</f>
        <v>0.4</v>
      </c>
      <c r="P1883" s="21" t="n">
        <v>30718</v>
      </c>
      <c r="Q1883" s="21" t="n">
        <v>8</v>
      </c>
      <c r="R1883" s="21"/>
      <c r="S1883" s="22" t="n">
        <f aca="false">P1883+(0.05*Q1883)+(R1883/240)</f>
        <v>30718.4</v>
      </c>
      <c r="T1883" s="22" t="n">
        <f aca="false">J1883*O1883</f>
        <v>30718.4</v>
      </c>
      <c r="U1883" s="22" t="n">
        <f aca="false">S1883-T1883</f>
        <v>0</v>
      </c>
      <c r="V1883" s="23"/>
    </row>
    <row r="1884" customFormat="false" ht="13.8" hidden="false" customHeight="false" outlineLevel="0" collapsed="false">
      <c r="A1884" s="13" t="n">
        <v>1883</v>
      </c>
      <c r="B1884" s="12" t="s">
        <v>22</v>
      </c>
      <c r="C1884" s="13" t="s">
        <v>792</v>
      </c>
      <c r="D1884" s="12" t="n">
        <v>19</v>
      </c>
      <c r="E1884" s="14" t="n">
        <v>1749</v>
      </c>
      <c r="F1884" s="14" t="s">
        <v>40</v>
      </c>
      <c r="G1884" s="15" t="s">
        <v>218</v>
      </c>
      <c r="H1884" s="15" t="s">
        <v>793</v>
      </c>
      <c r="I1884" s="16" t="s">
        <v>685</v>
      </c>
      <c r="J1884" s="17" t="n">
        <v>143</v>
      </c>
      <c r="K1884" s="18" t="s">
        <v>55</v>
      </c>
      <c r="L1884" s="17" t="n">
        <v>18</v>
      </c>
      <c r="M1884" s="17"/>
      <c r="N1884" s="19"/>
      <c r="O1884" s="31" t="n">
        <f aca="false">L1884+(0.05*M1884)+(N1884/240)</f>
        <v>18</v>
      </c>
      <c r="P1884" s="21" t="n">
        <v>2574</v>
      </c>
      <c r="Q1884" s="21"/>
      <c r="R1884" s="21"/>
      <c r="S1884" s="22" t="n">
        <f aca="false">P1884+(0.05*Q1884)+(R1884/240)</f>
        <v>2574</v>
      </c>
      <c r="T1884" s="22" t="n">
        <f aca="false">J1884*O1884</f>
        <v>2574</v>
      </c>
      <c r="U1884" s="22" t="n">
        <f aca="false">S1884-T1884</f>
        <v>0</v>
      </c>
      <c r="V1884" s="23"/>
    </row>
    <row r="1885" customFormat="false" ht="13.8" hidden="false" customHeight="false" outlineLevel="0" collapsed="false">
      <c r="A1885" s="13" t="n">
        <v>1884</v>
      </c>
      <c r="B1885" s="12" t="s">
        <v>22</v>
      </c>
      <c r="C1885" s="13" t="s">
        <v>792</v>
      </c>
      <c r="D1885" s="12" t="n">
        <v>19</v>
      </c>
      <c r="E1885" s="14" t="n">
        <v>1749</v>
      </c>
      <c r="F1885" s="14" t="s">
        <v>40</v>
      </c>
      <c r="G1885" s="15" t="s">
        <v>218</v>
      </c>
      <c r="H1885" s="15" t="s">
        <v>793</v>
      </c>
      <c r="I1885" s="16" t="s">
        <v>679</v>
      </c>
      <c r="J1885" s="17" t="n">
        <v>20</v>
      </c>
      <c r="K1885" s="18" t="s">
        <v>945</v>
      </c>
      <c r="L1885" s="17" t="n">
        <v>10</v>
      </c>
      <c r="M1885" s="17"/>
      <c r="N1885" s="19"/>
      <c r="O1885" s="31" t="n">
        <f aca="false">L1885+(0.05*M1885)+(N1885/240)</f>
        <v>10</v>
      </c>
      <c r="P1885" s="21" t="n">
        <v>200</v>
      </c>
      <c r="Q1885" s="21"/>
      <c r="R1885" s="21"/>
      <c r="S1885" s="22" t="n">
        <f aca="false">P1885+(0.05*Q1885)+(R1885/240)</f>
        <v>200</v>
      </c>
      <c r="T1885" s="22" t="n">
        <f aca="false">J1885*O1885</f>
        <v>200</v>
      </c>
      <c r="U1885" s="22" t="n">
        <f aca="false">S1885-T1885</f>
        <v>0</v>
      </c>
      <c r="V1885" s="23"/>
    </row>
    <row r="1886" customFormat="false" ht="13.8" hidden="false" customHeight="false" outlineLevel="0" collapsed="false">
      <c r="A1886" s="13" t="n">
        <v>1885</v>
      </c>
      <c r="B1886" s="12" t="s">
        <v>22</v>
      </c>
      <c r="C1886" s="13" t="s">
        <v>792</v>
      </c>
      <c r="D1886" s="12" t="n">
        <v>19</v>
      </c>
      <c r="E1886" s="14" t="n">
        <v>1749</v>
      </c>
      <c r="F1886" s="14" t="s">
        <v>40</v>
      </c>
      <c r="G1886" s="15" t="s">
        <v>218</v>
      </c>
      <c r="H1886" s="15" t="s">
        <v>793</v>
      </c>
      <c r="I1886" s="16" t="s">
        <v>796</v>
      </c>
      <c r="J1886" s="17" t="n">
        <v>447</v>
      </c>
      <c r="K1886" s="18" t="s">
        <v>28</v>
      </c>
      <c r="L1886" s="17" t="n">
        <v>18</v>
      </c>
      <c r="M1886" s="17"/>
      <c r="N1886" s="19"/>
      <c r="O1886" s="31" t="n">
        <f aca="false">L1886+(0.05*M1886)+(N1886/240)</f>
        <v>18</v>
      </c>
      <c r="P1886" s="21" t="n">
        <v>8046</v>
      </c>
      <c r="Q1886" s="21"/>
      <c r="R1886" s="21"/>
      <c r="S1886" s="22" t="n">
        <f aca="false">P1886+(0.05*Q1886)+(R1886/240)</f>
        <v>8046</v>
      </c>
      <c r="T1886" s="22" t="n">
        <f aca="false">J1886*O1886</f>
        <v>8046</v>
      </c>
      <c r="U1886" s="22" t="n">
        <f aca="false">S1886-T1886</f>
        <v>0</v>
      </c>
      <c r="V1886" s="23"/>
    </row>
    <row r="1887" customFormat="false" ht="13.8" hidden="false" customHeight="false" outlineLevel="0" collapsed="false">
      <c r="A1887" s="13" t="n">
        <v>1886</v>
      </c>
      <c r="B1887" s="12" t="s">
        <v>22</v>
      </c>
      <c r="C1887" s="13" t="s">
        <v>792</v>
      </c>
      <c r="D1887" s="12" t="n">
        <v>20</v>
      </c>
      <c r="E1887" s="14" t="n">
        <v>1749</v>
      </c>
      <c r="F1887" s="14" t="s">
        <v>24</v>
      </c>
      <c r="G1887" s="15" t="s">
        <v>223</v>
      </c>
      <c r="H1887" s="15" t="s">
        <v>793</v>
      </c>
      <c r="I1887" s="16" t="s">
        <v>794</v>
      </c>
      <c r="J1887" s="17" t="n">
        <v>101</v>
      </c>
      <c r="K1887" s="18" t="s">
        <v>55</v>
      </c>
      <c r="L1887" s="17" t="n">
        <v>9</v>
      </c>
      <c r="M1887" s="17"/>
      <c r="N1887" s="19"/>
      <c r="O1887" s="31" t="n">
        <f aca="false">L1887+(0.05*M1887)+(N1887/240)</f>
        <v>9</v>
      </c>
      <c r="P1887" s="21" t="n">
        <v>909</v>
      </c>
      <c r="Q1887" s="21"/>
      <c r="R1887" s="21"/>
      <c r="S1887" s="22" t="n">
        <f aca="false">P1887+(0.05*Q1887)+(R1887/240)</f>
        <v>909</v>
      </c>
      <c r="T1887" s="22" t="n">
        <f aca="false">J1887*O1887</f>
        <v>909</v>
      </c>
      <c r="U1887" s="22" t="n">
        <f aca="false">S1887-T1887</f>
        <v>0</v>
      </c>
      <c r="V1887" s="23"/>
    </row>
    <row r="1888" customFormat="false" ht="13.8" hidden="false" customHeight="false" outlineLevel="0" collapsed="false">
      <c r="A1888" s="13" t="n">
        <v>1887</v>
      </c>
      <c r="B1888" s="12" t="s">
        <v>22</v>
      </c>
      <c r="C1888" s="13" t="s">
        <v>792</v>
      </c>
      <c r="D1888" s="12" t="n">
        <v>20</v>
      </c>
      <c r="E1888" s="14" t="n">
        <v>1749</v>
      </c>
      <c r="F1888" s="14" t="s">
        <v>24</v>
      </c>
      <c r="G1888" s="15" t="s">
        <v>228</v>
      </c>
      <c r="H1888" s="15" t="s">
        <v>793</v>
      </c>
      <c r="I1888" s="16" t="s">
        <v>796</v>
      </c>
      <c r="J1888" s="17" t="n">
        <v>1</v>
      </c>
      <c r="K1888" s="18" t="s">
        <v>946</v>
      </c>
      <c r="L1888" s="17" t="n">
        <v>25</v>
      </c>
      <c r="M1888" s="17"/>
      <c r="N1888" s="19"/>
      <c r="O1888" s="31" t="n">
        <f aca="false">L1888+(0.05*M1888)+(N1888/240)</f>
        <v>25</v>
      </c>
      <c r="P1888" s="21" t="n">
        <v>25</v>
      </c>
      <c r="Q1888" s="21"/>
      <c r="R1888" s="21"/>
      <c r="S1888" s="22" t="n">
        <f aca="false">P1888+(0.05*Q1888)+(R1888/240)</f>
        <v>25</v>
      </c>
      <c r="T1888" s="22" t="n">
        <f aca="false">J1888*O1888</f>
        <v>25</v>
      </c>
      <c r="U1888" s="22" t="n">
        <f aca="false">S1888-T1888</f>
        <v>0</v>
      </c>
      <c r="V1888" s="23"/>
    </row>
    <row r="1889" customFormat="false" ht="13.8" hidden="false" customHeight="false" outlineLevel="0" collapsed="false">
      <c r="A1889" s="13" t="n">
        <v>1888</v>
      </c>
      <c r="B1889" s="12" t="s">
        <v>22</v>
      </c>
      <c r="C1889" s="13" t="s">
        <v>792</v>
      </c>
      <c r="D1889" s="12" t="n">
        <v>20</v>
      </c>
      <c r="E1889" s="14" t="n">
        <v>1749</v>
      </c>
      <c r="F1889" s="14" t="s">
        <v>24</v>
      </c>
      <c r="G1889" s="15" t="s">
        <v>947</v>
      </c>
      <c r="H1889" s="15" t="s">
        <v>793</v>
      </c>
      <c r="I1889" s="16" t="s">
        <v>796</v>
      </c>
      <c r="J1889" s="17" t="n">
        <v>12.5</v>
      </c>
      <c r="K1889" s="18" t="s">
        <v>61</v>
      </c>
      <c r="L1889" s="17" t="n">
        <v>3</v>
      </c>
      <c r="M1889" s="17" t="n">
        <v>10</v>
      </c>
      <c r="N1889" s="19"/>
      <c r="O1889" s="31" t="n">
        <f aca="false">L1889+(0.05*M1889)+(N1889/240)</f>
        <v>3.5</v>
      </c>
      <c r="P1889" s="21" t="n">
        <v>43</v>
      </c>
      <c r="Q1889" s="21" t="n">
        <v>15</v>
      </c>
      <c r="R1889" s="21"/>
      <c r="S1889" s="22" t="n">
        <f aca="false">P1889+(0.05*Q1889)+(R1889/240)</f>
        <v>43.75</v>
      </c>
      <c r="T1889" s="22" t="n">
        <f aca="false">J1889*O1889</f>
        <v>43.75</v>
      </c>
      <c r="U1889" s="22" t="n">
        <f aca="false">S1889-T1889</f>
        <v>0</v>
      </c>
      <c r="V1889" s="23" t="s">
        <v>948</v>
      </c>
    </row>
    <row r="1890" customFormat="false" ht="13.8" hidden="false" customHeight="false" outlineLevel="0" collapsed="false">
      <c r="A1890" s="13" t="n">
        <v>1889</v>
      </c>
      <c r="B1890" s="12" t="s">
        <v>22</v>
      </c>
      <c r="C1890" s="13" t="s">
        <v>792</v>
      </c>
      <c r="D1890" s="12" t="n">
        <v>20</v>
      </c>
      <c r="E1890" s="14" t="n">
        <v>1749</v>
      </c>
      <c r="F1890" s="14" t="s">
        <v>40</v>
      </c>
      <c r="G1890" s="15" t="s">
        <v>211</v>
      </c>
      <c r="H1890" s="15" t="s">
        <v>793</v>
      </c>
      <c r="I1890" s="16" t="s">
        <v>678</v>
      </c>
      <c r="J1890" s="17" t="n">
        <v>340</v>
      </c>
      <c r="K1890" s="18" t="s">
        <v>28</v>
      </c>
      <c r="L1890" s="17"/>
      <c r="M1890" s="17" t="n">
        <v>8</v>
      </c>
      <c r="N1890" s="19"/>
      <c r="O1890" s="31" t="n">
        <f aca="false">L1890+(0.05*M1890)+(N1890/240)</f>
        <v>0.4</v>
      </c>
      <c r="P1890" s="21" t="n">
        <v>136</v>
      </c>
      <c r="Q1890" s="21"/>
      <c r="R1890" s="21"/>
      <c r="S1890" s="22" t="n">
        <f aca="false">P1890+(0.05*Q1890)+(R1890/240)</f>
        <v>136</v>
      </c>
      <c r="T1890" s="22" t="n">
        <f aca="false">J1890*O1890</f>
        <v>136</v>
      </c>
      <c r="U1890" s="22" t="n">
        <f aca="false">S1890-T1890</f>
        <v>0</v>
      </c>
      <c r="V1890" s="23"/>
    </row>
    <row r="1891" customFormat="false" ht="13.8" hidden="false" customHeight="false" outlineLevel="0" collapsed="false">
      <c r="A1891" s="13" t="n">
        <v>1890</v>
      </c>
      <c r="B1891" s="12" t="s">
        <v>22</v>
      </c>
      <c r="C1891" s="13" t="s">
        <v>792</v>
      </c>
      <c r="D1891" s="12" t="n">
        <v>20</v>
      </c>
      <c r="E1891" s="14" t="n">
        <v>1749</v>
      </c>
      <c r="F1891" s="14" t="s">
        <v>40</v>
      </c>
      <c r="G1891" s="15" t="s">
        <v>211</v>
      </c>
      <c r="H1891" s="15" t="s">
        <v>793</v>
      </c>
      <c r="I1891" s="16" t="s">
        <v>43</v>
      </c>
      <c r="J1891" s="17" t="n">
        <v>68</v>
      </c>
      <c r="K1891" s="18" t="s">
        <v>35</v>
      </c>
      <c r="L1891" s="17" t="n">
        <v>36</v>
      </c>
      <c r="M1891" s="17"/>
      <c r="N1891" s="19"/>
      <c r="O1891" s="31" t="n">
        <f aca="false">L1891+(0.05*M1891)+(N1891/240)</f>
        <v>36</v>
      </c>
      <c r="P1891" s="21" t="n">
        <v>2448</v>
      </c>
      <c r="Q1891" s="21"/>
      <c r="R1891" s="21"/>
      <c r="S1891" s="22" t="n">
        <f aca="false">P1891+(0.05*Q1891)+(R1891/240)</f>
        <v>2448</v>
      </c>
      <c r="T1891" s="22" t="n">
        <f aca="false">J1891*O1891</f>
        <v>2448</v>
      </c>
      <c r="U1891" s="22" t="n">
        <f aca="false">S1891-T1891</f>
        <v>0</v>
      </c>
      <c r="V1891" s="23"/>
    </row>
    <row r="1892" customFormat="false" ht="13.8" hidden="false" customHeight="false" outlineLevel="0" collapsed="false">
      <c r="A1892" s="13" t="n">
        <v>1891</v>
      </c>
      <c r="B1892" s="12" t="s">
        <v>22</v>
      </c>
      <c r="C1892" s="13" t="s">
        <v>792</v>
      </c>
      <c r="D1892" s="12" t="n">
        <v>20</v>
      </c>
      <c r="E1892" s="14" t="n">
        <v>1749</v>
      </c>
      <c r="F1892" s="14" t="s">
        <v>40</v>
      </c>
      <c r="G1892" s="15" t="s">
        <v>211</v>
      </c>
      <c r="H1892" s="15" t="s">
        <v>793</v>
      </c>
      <c r="I1892" s="16" t="s">
        <v>799</v>
      </c>
      <c r="J1892" s="17" t="n">
        <v>3790</v>
      </c>
      <c r="K1892" s="18" t="s">
        <v>28</v>
      </c>
      <c r="L1892" s="17"/>
      <c r="M1892" s="17" t="n">
        <v>12</v>
      </c>
      <c r="N1892" s="19"/>
      <c r="O1892" s="31" t="n">
        <f aca="false">L1892+(0.05*M1892)+(N1892/240)</f>
        <v>0.6</v>
      </c>
      <c r="P1892" s="21" t="n">
        <v>2274</v>
      </c>
      <c r="Q1892" s="21"/>
      <c r="R1892" s="21"/>
      <c r="S1892" s="22" t="n">
        <f aca="false">P1892+(0.05*Q1892)+(R1892/240)</f>
        <v>2274</v>
      </c>
      <c r="T1892" s="22" t="n">
        <f aca="false">J1892*O1892</f>
        <v>2274</v>
      </c>
      <c r="U1892" s="22" t="n">
        <f aca="false">S1892-T1892</f>
        <v>0</v>
      </c>
      <c r="V1892" s="23"/>
    </row>
    <row r="1893" customFormat="false" ht="13.8" hidden="false" customHeight="false" outlineLevel="0" collapsed="false">
      <c r="A1893" s="13" t="n">
        <v>1892</v>
      </c>
      <c r="B1893" s="12" t="s">
        <v>22</v>
      </c>
      <c r="C1893" s="13" t="s">
        <v>792</v>
      </c>
      <c r="D1893" s="12" t="n">
        <v>20</v>
      </c>
      <c r="E1893" s="14" t="n">
        <v>1749</v>
      </c>
      <c r="F1893" s="14" t="s">
        <v>40</v>
      </c>
      <c r="G1893" s="15" t="s">
        <v>211</v>
      </c>
      <c r="H1893" s="15" t="s">
        <v>793</v>
      </c>
      <c r="I1893" s="16" t="s">
        <v>685</v>
      </c>
      <c r="J1893" s="17" t="n">
        <v>5</v>
      </c>
      <c r="K1893" s="18" t="s">
        <v>28</v>
      </c>
      <c r="L1893" s="17"/>
      <c r="M1893" s="17" t="n">
        <v>16</v>
      </c>
      <c r="N1893" s="19"/>
      <c r="O1893" s="31" t="n">
        <f aca="false">L1893+(0.05*M1893)+(N1893/240)</f>
        <v>0.8</v>
      </c>
      <c r="P1893" s="21" t="n">
        <v>4</v>
      </c>
      <c r="Q1893" s="21"/>
      <c r="R1893" s="21"/>
      <c r="S1893" s="22" t="n">
        <f aca="false">P1893+(0.05*Q1893)+(R1893/240)</f>
        <v>4</v>
      </c>
      <c r="T1893" s="22" t="n">
        <f aca="false">J1893*O1893</f>
        <v>4</v>
      </c>
      <c r="U1893" s="22" t="n">
        <f aca="false">S1893-T1893</f>
        <v>0</v>
      </c>
      <c r="V1893" s="23"/>
    </row>
    <row r="1894" customFormat="false" ht="13.8" hidden="false" customHeight="false" outlineLevel="0" collapsed="false">
      <c r="A1894" s="13" t="n">
        <v>1893</v>
      </c>
      <c r="B1894" s="12" t="s">
        <v>22</v>
      </c>
      <c r="C1894" s="13" t="s">
        <v>792</v>
      </c>
      <c r="D1894" s="12" t="n">
        <v>20</v>
      </c>
      <c r="E1894" s="14" t="n">
        <v>1749</v>
      </c>
      <c r="F1894" s="14" t="s">
        <v>40</v>
      </c>
      <c r="G1894" s="15" t="s">
        <v>220</v>
      </c>
      <c r="H1894" s="15" t="s">
        <v>793</v>
      </c>
      <c r="I1894" s="16" t="s">
        <v>43</v>
      </c>
      <c r="J1894" s="17" t="n">
        <v>15</v>
      </c>
      <c r="K1894" s="18" t="s">
        <v>55</v>
      </c>
      <c r="L1894" s="17" t="n">
        <v>18</v>
      </c>
      <c r="M1894" s="17"/>
      <c r="N1894" s="19"/>
      <c r="O1894" s="31" t="n">
        <f aca="false">L1894+(0.05*M1894)+(N1894/240)</f>
        <v>18</v>
      </c>
      <c r="P1894" s="21" t="n">
        <v>270</v>
      </c>
      <c r="Q1894" s="21"/>
      <c r="R1894" s="21"/>
      <c r="S1894" s="22" t="n">
        <f aca="false">P1894+(0.05*Q1894)+(R1894/240)</f>
        <v>270</v>
      </c>
      <c r="T1894" s="22" t="n">
        <f aca="false">J1894*O1894</f>
        <v>270</v>
      </c>
      <c r="U1894" s="22" t="n">
        <f aca="false">S1894-T1894</f>
        <v>0</v>
      </c>
      <c r="V1894" s="23"/>
    </row>
    <row r="1895" customFormat="false" ht="13.8" hidden="false" customHeight="false" outlineLevel="0" collapsed="false">
      <c r="A1895" s="13" t="n">
        <v>1894</v>
      </c>
      <c r="B1895" s="12" t="s">
        <v>22</v>
      </c>
      <c r="C1895" s="13" t="s">
        <v>792</v>
      </c>
      <c r="D1895" s="12" t="n">
        <v>20</v>
      </c>
      <c r="E1895" s="14" t="n">
        <v>1749</v>
      </c>
      <c r="F1895" s="14" t="s">
        <v>40</v>
      </c>
      <c r="G1895" s="15" t="s">
        <v>220</v>
      </c>
      <c r="H1895" s="15" t="s">
        <v>793</v>
      </c>
      <c r="I1895" s="16" t="s">
        <v>796</v>
      </c>
      <c r="J1895" s="17" t="n">
        <v>16</v>
      </c>
      <c r="K1895" s="18" t="s">
        <v>55</v>
      </c>
      <c r="L1895" s="17" t="n">
        <v>10</v>
      </c>
      <c r="M1895" s="17"/>
      <c r="N1895" s="19"/>
      <c r="O1895" s="31" t="n">
        <f aca="false">L1895+(0.05*M1895)+(N1895/240)</f>
        <v>10</v>
      </c>
      <c r="P1895" s="21" t="n">
        <v>160</v>
      </c>
      <c r="Q1895" s="21"/>
      <c r="R1895" s="21"/>
      <c r="S1895" s="22" t="n">
        <f aca="false">P1895+(0.05*Q1895)+(R1895/240)</f>
        <v>160</v>
      </c>
      <c r="T1895" s="22" t="n">
        <f aca="false">J1895*O1895</f>
        <v>160</v>
      </c>
      <c r="U1895" s="22" t="n">
        <f aca="false">S1895-T1895</f>
        <v>0</v>
      </c>
      <c r="V1895" s="23"/>
    </row>
    <row r="1896" customFormat="false" ht="13.8" hidden="false" customHeight="false" outlineLevel="0" collapsed="false">
      <c r="A1896" s="13" t="n">
        <v>1895</v>
      </c>
      <c r="B1896" s="12" t="s">
        <v>22</v>
      </c>
      <c r="C1896" s="13" t="s">
        <v>792</v>
      </c>
      <c r="D1896" s="12" t="n">
        <v>20</v>
      </c>
      <c r="E1896" s="14" t="n">
        <v>1749</v>
      </c>
      <c r="F1896" s="14" t="s">
        <v>40</v>
      </c>
      <c r="G1896" s="15" t="s">
        <v>212</v>
      </c>
      <c r="H1896" s="15" t="s">
        <v>793</v>
      </c>
      <c r="I1896" s="16" t="s">
        <v>799</v>
      </c>
      <c r="J1896" s="17" t="n">
        <v>67</v>
      </c>
      <c r="K1896" s="18" t="s">
        <v>28</v>
      </c>
      <c r="L1896" s="17" t="n">
        <v>20</v>
      </c>
      <c r="M1896" s="17"/>
      <c r="N1896" s="19"/>
      <c r="O1896" s="31" t="n">
        <f aca="false">L1896+(0.05*M1896)+(N1896/240)</f>
        <v>20</v>
      </c>
      <c r="P1896" s="21" t="n">
        <v>1340</v>
      </c>
      <c r="Q1896" s="21"/>
      <c r="R1896" s="21"/>
      <c r="S1896" s="22" t="n">
        <f aca="false">P1896+(0.05*Q1896)+(R1896/240)</f>
        <v>1340</v>
      </c>
      <c r="T1896" s="22" t="n">
        <f aca="false">J1896*O1896</f>
        <v>1340</v>
      </c>
      <c r="U1896" s="22" t="n">
        <f aca="false">S1896-T1896</f>
        <v>0</v>
      </c>
      <c r="V1896" s="23"/>
    </row>
    <row r="1897" customFormat="false" ht="14.2" hidden="false" customHeight="false" outlineLevel="0" collapsed="false">
      <c r="A1897" s="13" t="n">
        <v>1896</v>
      </c>
      <c r="B1897" s="12" t="s">
        <v>22</v>
      </c>
      <c r="C1897" s="13" t="s">
        <v>792</v>
      </c>
      <c r="D1897" s="12" t="n">
        <v>20</v>
      </c>
      <c r="E1897" s="14" t="n">
        <v>1749</v>
      </c>
      <c r="F1897" s="14" t="s">
        <v>40</v>
      </c>
      <c r="G1897" s="15" t="s">
        <v>949</v>
      </c>
      <c r="H1897" s="15" t="s">
        <v>793</v>
      </c>
      <c r="I1897" s="16" t="s">
        <v>682</v>
      </c>
      <c r="J1897" s="17" t="n">
        <v>120</v>
      </c>
      <c r="K1897" s="18" t="s">
        <v>55</v>
      </c>
      <c r="L1897" s="17" t="n">
        <v>6</v>
      </c>
      <c r="M1897" s="17"/>
      <c r="N1897" s="19"/>
      <c r="O1897" s="31" t="n">
        <f aca="false">L1897+(0.05*M1897)+(N1897/240)</f>
        <v>6</v>
      </c>
      <c r="P1897" s="21" t="n">
        <v>726</v>
      </c>
      <c r="Q1897" s="21"/>
      <c r="R1897" s="21"/>
      <c r="S1897" s="22" t="n">
        <f aca="false">P1897+(0.05*Q1897)+(R1897/240)</f>
        <v>726</v>
      </c>
      <c r="T1897" s="22" t="n">
        <f aca="false">J1897*O1897</f>
        <v>720</v>
      </c>
      <c r="U1897" s="22" t="n">
        <f aca="false">S1897-T1897</f>
        <v>6</v>
      </c>
      <c r="V1897" s="23" t="s">
        <v>31</v>
      </c>
    </row>
    <row r="1898" customFormat="false" ht="13.8" hidden="false" customHeight="false" outlineLevel="0" collapsed="false">
      <c r="A1898" s="13" t="n">
        <v>1897</v>
      </c>
      <c r="B1898" s="12" t="s">
        <v>22</v>
      </c>
      <c r="C1898" s="13" t="s">
        <v>792</v>
      </c>
      <c r="D1898" s="12" t="n">
        <v>20</v>
      </c>
      <c r="E1898" s="14" t="n">
        <v>1749</v>
      </c>
      <c r="F1898" s="14" t="s">
        <v>40</v>
      </c>
      <c r="G1898" s="15" t="s">
        <v>950</v>
      </c>
      <c r="H1898" s="15" t="s">
        <v>793</v>
      </c>
      <c r="I1898" s="16" t="s">
        <v>799</v>
      </c>
      <c r="J1898" s="17" t="n">
        <v>600</v>
      </c>
      <c r="K1898" s="18" t="s">
        <v>28</v>
      </c>
      <c r="L1898" s="17"/>
      <c r="M1898" s="17" t="n">
        <v>26</v>
      </c>
      <c r="N1898" s="19"/>
      <c r="O1898" s="31" t="n">
        <f aca="false">L1898+(0.05*M1898)+(N1898/240)</f>
        <v>1.3</v>
      </c>
      <c r="P1898" s="21" t="n">
        <v>780</v>
      </c>
      <c r="Q1898" s="21"/>
      <c r="R1898" s="21"/>
      <c r="S1898" s="22" t="n">
        <f aca="false">P1898+(0.05*Q1898)+(R1898/240)</f>
        <v>780</v>
      </c>
      <c r="T1898" s="22" t="n">
        <f aca="false">J1898*O1898</f>
        <v>780</v>
      </c>
      <c r="U1898" s="22" t="n">
        <f aca="false">S1898-T1898</f>
        <v>0</v>
      </c>
      <c r="V1898" s="23"/>
    </row>
    <row r="1899" customFormat="false" ht="13.8" hidden="false" customHeight="false" outlineLevel="0" collapsed="false">
      <c r="A1899" s="13" t="n">
        <v>1898</v>
      </c>
      <c r="B1899" s="12" t="s">
        <v>22</v>
      </c>
      <c r="C1899" s="13" t="s">
        <v>792</v>
      </c>
      <c r="D1899" s="12" t="n">
        <v>20</v>
      </c>
      <c r="E1899" s="14" t="n">
        <v>1749</v>
      </c>
      <c r="F1899" s="14" t="s">
        <v>40</v>
      </c>
      <c r="G1899" s="15" t="s">
        <v>951</v>
      </c>
      <c r="H1899" s="15" t="s">
        <v>793</v>
      </c>
      <c r="I1899" s="16" t="s">
        <v>794</v>
      </c>
      <c r="J1899" s="17" t="n">
        <v>725</v>
      </c>
      <c r="K1899" s="18" t="s">
        <v>35</v>
      </c>
      <c r="L1899" s="17" t="n">
        <v>12</v>
      </c>
      <c r="M1899" s="17"/>
      <c r="N1899" s="19"/>
      <c r="O1899" s="31" t="n">
        <f aca="false">L1899+(0.05*M1899)+(N1899/240)</f>
        <v>12</v>
      </c>
      <c r="P1899" s="21" t="n">
        <v>8700</v>
      </c>
      <c r="Q1899" s="21"/>
      <c r="R1899" s="21"/>
      <c r="S1899" s="22" t="n">
        <f aca="false">P1899+(0.05*Q1899)+(R1899/240)</f>
        <v>8700</v>
      </c>
      <c r="T1899" s="22" t="n">
        <f aca="false">J1899*O1899</f>
        <v>8700</v>
      </c>
      <c r="U1899" s="22" t="n">
        <f aca="false">S1899-T1899</f>
        <v>0</v>
      </c>
      <c r="V1899" s="23"/>
    </row>
    <row r="1900" customFormat="false" ht="13.8" hidden="false" customHeight="false" outlineLevel="0" collapsed="false">
      <c r="A1900" s="13" t="n">
        <v>1899</v>
      </c>
      <c r="B1900" s="12" t="s">
        <v>22</v>
      </c>
      <c r="C1900" s="13" t="s">
        <v>792</v>
      </c>
      <c r="D1900" s="12" t="n">
        <v>20</v>
      </c>
      <c r="E1900" s="14" t="n">
        <v>1749</v>
      </c>
      <c r="F1900" s="14" t="s">
        <v>40</v>
      </c>
      <c r="G1900" s="15" t="s">
        <v>951</v>
      </c>
      <c r="H1900" s="15" t="s">
        <v>793</v>
      </c>
      <c r="I1900" s="16" t="s">
        <v>43</v>
      </c>
      <c r="J1900" s="17" t="n">
        <v>158</v>
      </c>
      <c r="K1900" s="18" t="s">
        <v>35</v>
      </c>
      <c r="L1900" s="17" t="n">
        <v>22</v>
      </c>
      <c r="M1900" s="17"/>
      <c r="N1900" s="19"/>
      <c r="O1900" s="31" t="n">
        <f aca="false">L1900+(0.05*M1900)+(N1900/240)</f>
        <v>22</v>
      </c>
      <c r="P1900" s="21" t="n">
        <v>3476</v>
      </c>
      <c r="Q1900" s="21"/>
      <c r="R1900" s="21"/>
      <c r="S1900" s="22" t="n">
        <f aca="false">P1900+(0.05*Q1900)+(R1900/240)</f>
        <v>3476</v>
      </c>
      <c r="T1900" s="22" t="n">
        <f aca="false">J1900*O1900</f>
        <v>3476</v>
      </c>
      <c r="U1900" s="22" t="n">
        <f aca="false">S1900-T1900</f>
        <v>0</v>
      </c>
      <c r="V1900" s="23"/>
    </row>
    <row r="1901" customFormat="false" ht="13.8" hidden="false" customHeight="false" outlineLevel="0" collapsed="false">
      <c r="A1901" s="13" t="n">
        <v>1900</v>
      </c>
      <c r="B1901" s="12" t="s">
        <v>22</v>
      </c>
      <c r="C1901" s="13" t="s">
        <v>792</v>
      </c>
      <c r="D1901" s="12" t="n">
        <v>20</v>
      </c>
      <c r="E1901" s="14" t="n">
        <v>1749</v>
      </c>
      <c r="F1901" s="14" t="s">
        <v>40</v>
      </c>
      <c r="G1901" s="15" t="s">
        <v>951</v>
      </c>
      <c r="H1901" s="15" t="s">
        <v>793</v>
      </c>
      <c r="I1901" s="16" t="s">
        <v>679</v>
      </c>
      <c r="J1901" s="17" t="n">
        <v>1841</v>
      </c>
      <c r="K1901" s="18" t="s">
        <v>28</v>
      </c>
      <c r="L1901" s="17"/>
      <c r="M1901" s="17" t="n">
        <v>10</v>
      </c>
      <c r="N1901" s="19"/>
      <c r="O1901" s="31" t="n">
        <f aca="false">L1901+(0.05*M1901)+(N1901/240)</f>
        <v>0.5</v>
      </c>
      <c r="P1901" s="21" t="n">
        <v>920</v>
      </c>
      <c r="Q1901" s="21" t="n">
        <v>10</v>
      </c>
      <c r="R1901" s="21"/>
      <c r="S1901" s="22" t="n">
        <f aca="false">P1901+(0.05*Q1901)+(R1901/240)</f>
        <v>920.5</v>
      </c>
      <c r="T1901" s="22" t="n">
        <f aca="false">J1901*O1901</f>
        <v>920.5</v>
      </c>
      <c r="U1901" s="22" t="n">
        <f aca="false">S1901-T1901</f>
        <v>0</v>
      </c>
      <c r="V1901" s="23"/>
    </row>
    <row r="1902" customFormat="false" ht="13.8" hidden="false" customHeight="false" outlineLevel="0" collapsed="false">
      <c r="A1902" s="13" t="n">
        <v>1901</v>
      </c>
      <c r="B1902" s="12" t="s">
        <v>22</v>
      </c>
      <c r="C1902" s="13" t="s">
        <v>792</v>
      </c>
      <c r="D1902" s="12" t="n">
        <v>20</v>
      </c>
      <c r="E1902" s="14" t="n">
        <v>1749</v>
      </c>
      <c r="F1902" s="14" t="s">
        <v>40</v>
      </c>
      <c r="G1902" s="15" t="s">
        <v>951</v>
      </c>
      <c r="H1902" s="15" t="s">
        <v>793</v>
      </c>
      <c r="I1902" s="16" t="s">
        <v>796</v>
      </c>
      <c r="J1902" s="17" t="n">
        <v>100</v>
      </c>
      <c r="K1902" s="18" t="s">
        <v>28</v>
      </c>
      <c r="L1902" s="17"/>
      <c r="M1902" s="17" t="n">
        <v>12</v>
      </c>
      <c r="N1902" s="19"/>
      <c r="O1902" s="31" t="n">
        <f aca="false">L1902+(0.05*M1902)+(N1902/240)</f>
        <v>0.6</v>
      </c>
      <c r="P1902" s="21" t="n">
        <v>60</v>
      </c>
      <c r="Q1902" s="21"/>
      <c r="R1902" s="21"/>
      <c r="S1902" s="22" t="n">
        <f aca="false">P1902+(0.05*Q1902)+(R1902/240)</f>
        <v>60</v>
      </c>
      <c r="T1902" s="22" t="n">
        <f aca="false">J1902*O1902</f>
        <v>60</v>
      </c>
      <c r="U1902" s="22" t="n">
        <f aca="false">S1902-T1902</f>
        <v>0</v>
      </c>
      <c r="V1902" s="23"/>
    </row>
    <row r="1903" customFormat="false" ht="13.8" hidden="false" customHeight="false" outlineLevel="0" collapsed="false">
      <c r="A1903" s="13" t="n">
        <v>1902</v>
      </c>
      <c r="B1903" s="12" t="s">
        <v>22</v>
      </c>
      <c r="C1903" s="13" t="s">
        <v>792</v>
      </c>
      <c r="D1903" s="12" t="n">
        <v>20</v>
      </c>
      <c r="E1903" s="14" t="n">
        <v>1749</v>
      </c>
      <c r="F1903" s="14" t="s">
        <v>40</v>
      </c>
      <c r="G1903" s="15" t="s">
        <v>952</v>
      </c>
      <c r="H1903" s="15" t="s">
        <v>793</v>
      </c>
      <c r="I1903" s="16" t="s">
        <v>685</v>
      </c>
      <c r="J1903" s="17" t="n">
        <v>59</v>
      </c>
      <c r="K1903" s="18" t="s">
        <v>28</v>
      </c>
      <c r="L1903" s="17"/>
      <c r="M1903" s="17" t="n">
        <v>10</v>
      </c>
      <c r="N1903" s="19"/>
      <c r="O1903" s="31" t="n">
        <f aca="false">L1903+(0.05*M1903)+(N1903/240)</f>
        <v>0.5</v>
      </c>
      <c r="P1903" s="21" t="n">
        <v>29</v>
      </c>
      <c r="Q1903" s="21" t="n">
        <v>10</v>
      </c>
      <c r="R1903" s="21"/>
      <c r="S1903" s="22" t="n">
        <f aca="false">P1903+(0.05*Q1903)+(R1903/240)</f>
        <v>29.5</v>
      </c>
      <c r="T1903" s="22" t="n">
        <f aca="false">J1903*O1903</f>
        <v>29.5</v>
      </c>
      <c r="U1903" s="22" t="n">
        <f aca="false">S1903-T1903</f>
        <v>0</v>
      </c>
      <c r="V1903" s="23"/>
    </row>
    <row r="1904" customFormat="false" ht="13.8" hidden="false" customHeight="false" outlineLevel="0" collapsed="false">
      <c r="A1904" s="13" t="n">
        <v>1903</v>
      </c>
      <c r="B1904" s="12" t="s">
        <v>22</v>
      </c>
      <c r="C1904" s="13" t="s">
        <v>792</v>
      </c>
      <c r="D1904" s="12" t="n">
        <v>20</v>
      </c>
      <c r="E1904" s="14" t="n">
        <v>1749</v>
      </c>
      <c r="F1904" s="14" t="s">
        <v>40</v>
      </c>
      <c r="G1904" s="15" t="s">
        <v>227</v>
      </c>
      <c r="H1904" s="15" t="s">
        <v>793</v>
      </c>
      <c r="I1904" s="16" t="s">
        <v>799</v>
      </c>
      <c r="J1904" s="17" t="n">
        <v>160</v>
      </c>
      <c r="K1904" s="18" t="s">
        <v>28</v>
      </c>
      <c r="L1904" s="17"/>
      <c r="M1904" s="17" t="n">
        <v>32</v>
      </c>
      <c r="N1904" s="19"/>
      <c r="O1904" s="31" t="n">
        <f aca="false">L1904+(0.05*M1904)+(N1904/240)</f>
        <v>1.6</v>
      </c>
      <c r="P1904" s="21" t="n">
        <v>256</v>
      </c>
      <c r="Q1904" s="21"/>
      <c r="R1904" s="21"/>
      <c r="S1904" s="22" t="n">
        <f aca="false">P1904+(0.05*Q1904)+(R1904/240)</f>
        <v>256</v>
      </c>
      <c r="T1904" s="22" t="n">
        <f aca="false">J1904*O1904</f>
        <v>256</v>
      </c>
      <c r="U1904" s="22" t="n">
        <f aca="false">S1904-T1904</f>
        <v>0</v>
      </c>
      <c r="V1904" s="23"/>
    </row>
    <row r="1905" customFormat="false" ht="13.8" hidden="false" customHeight="false" outlineLevel="0" collapsed="false">
      <c r="A1905" s="13" t="n">
        <v>1904</v>
      </c>
      <c r="B1905" s="12" t="s">
        <v>22</v>
      </c>
      <c r="C1905" s="13" t="s">
        <v>792</v>
      </c>
      <c r="D1905" s="12" t="n">
        <v>20</v>
      </c>
      <c r="E1905" s="14" t="n">
        <v>1749</v>
      </c>
      <c r="F1905" s="14" t="s">
        <v>40</v>
      </c>
      <c r="G1905" s="15" t="s">
        <v>227</v>
      </c>
      <c r="H1905" s="15" t="s">
        <v>793</v>
      </c>
      <c r="I1905" s="16" t="s">
        <v>685</v>
      </c>
      <c r="J1905" s="17" t="n">
        <v>250</v>
      </c>
      <c r="K1905" s="18" t="s">
        <v>28</v>
      </c>
      <c r="L1905" s="17"/>
      <c r="M1905" s="17" t="n">
        <v>36</v>
      </c>
      <c r="N1905" s="19"/>
      <c r="O1905" s="31" t="n">
        <f aca="false">L1905+(0.05*M1905)+(N1905/240)</f>
        <v>1.8</v>
      </c>
      <c r="P1905" s="21" t="n">
        <v>450</v>
      </c>
      <c r="Q1905" s="21"/>
      <c r="R1905" s="21"/>
      <c r="S1905" s="22" t="n">
        <f aca="false">P1905+(0.05*Q1905)+(R1905/240)</f>
        <v>450</v>
      </c>
      <c r="T1905" s="22" t="n">
        <f aca="false">J1905*O1905</f>
        <v>450</v>
      </c>
      <c r="U1905" s="22" t="n">
        <f aca="false">S1905-T1905</f>
        <v>0</v>
      </c>
      <c r="V1905" s="23"/>
    </row>
    <row r="1906" customFormat="false" ht="13.8" hidden="false" customHeight="false" outlineLevel="0" collapsed="false">
      <c r="A1906" s="13" t="n">
        <v>1905</v>
      </c>
      <c r="B1906" s="12" t="s">
        <v>22</v>
      </c>
      <c r="C1906" s="13" t="s">
        <v>792</v>
      </c>
      <c r="D1906" s="12" t="n">
        <v>20</v>
      </c>
      <c r="E1906" s="14" t="n">
        <v>1749</v>
      </c>
      <c r="F1906" s="14" t="s">
        <v>40</v>
      </c>
      <c r="G1906" s="15" t="s">
        <v>227</v>
      </c>
      <c r="H1906" s="15" t="s">
        <v>793</v>
      </c>
      <c r="I1906" s="16" t="s">
        <v>796</v>
      </c>
      <c r="J1906" s="17" t="n">
        <v>748</v>
      </c>
      <c r="K1906" s="18" t="s">
        <v>28</v>
      </c>
      <c r="L1906" s="17"/>
      <c r="M1906" s="17" t="n">
        <v>34</v>
      </c>
      <c r="N1906" s="19"/>
      <c r="O1906" s="31" t="n">
        <f aca="false">L1906+(0.05*M1906)+(N1906/240)</f>
        <v>1.7</v>
      </c>
      <c r="P1906" s="21" t="n">
        <v>1271</v>
      </c>
      <c r="Q1906" s="21" t="n">
        <v>12</v>
      </c>
      <c r="R1906" s="21"/>
      <c r="S1906" s="22" t="n">
        <f aca="false">P1906+(0.05*Q1906)+(R1906/240)</f>
        <v>1271.6</v>
      </c>
      <c r="T1906" s="22" t="n">
        <f aca="false">J1906*O1906</f>
        <v>1271.6</v>
      </c>
      <c r="U1906" s="22" t="n">
        <f aca="false">S1906-T1906</f>
        <v>0</v>
      </c>
      <c r="V1906" s="23"/>
    </row>
    <row r="1907" customFormat="false" ht="13.8" hidden="false" customHeight="false" outlineLevel="0" collapsed="false">
      <c r="A1907" s="13" t="n">
        <v>1906</v>
      </c>
      <c r="B1907" s="12" t="s">
        <v>22</v>
      </c>
      <c r="C1907" s="13" t="s">
        <v>792</v>
      </c>
      <c r="D1907" s="12" t="n">
        <v>20</v>
      </c>
      <c r="E1907" s="14" t="n">
        <v>1749</v>
      </c>
      <c r="F1907" s="14" t="s">
        <v>40</v>
      </c>
      <c r="G1907" s="15" t="s">
        <v>227</v>
      </c>
      <c r="H1907" s="15" t="s">
        <v>793</v>
      </c>
      <c r="I1907" s="16" t="s">
        <v>186</v>
      </c>
      <c r="J1907" s="17" t="n">
        <v>20</v>
      </c>
      <c r="K1907" s="18" t="s">
        <v>28</v>
      </c>
      <c r="L1907" s="17"/>
      <c r="M1907" s="17" t="n">
        <v>40</v>
      </c>
      <c r="N1907" s="19"/>
      <c r="O1907" s="31" t="n">
        <f aca="false">L1907+(0.05*M1907)+(N1907/240)</f>
        <v>2</v>
      </c>
      <c r="P1907" s="21" t="n">
        <v>40</v>
      </c>
      <c r="Q1907" s="21"/>
      <c r="R1907" s="21"/>
      <c r="S1907" s="22" t="n">
        <f aca="false">P1907+(0.05*Q1907)+(R1907/240)</f>
        <v>40</v>
      </c>
      <c r="T1907" s="22" t="n">
        <f aca="false">J1907*O1907</f>
        <v>40</v>
      </c>
      <c r="U1907" s="22" t="n">
        <f aca="false">S1907-T1907</f>
        <v>0</v>
      </c>
      <c r="V1907" s="23"/>
    </row>
    <row r="1908" customFormat="false" ht="13.8" hidden="false" customHeight="false" outlineLevel="0" collapsed="false">
      <c r="A1908" s="13" t="n">
        <v>1907</v>
      </c>
      <c r="B1908" s="12" t="s">
        <v>22</v>
      </c>
      <c r="C1908" s="13" t="s">
        <v>792</v>
      </c>
      <c r="D1908" s="12" t="n">
        <v>20</v>
      </c>
      <c r="E1908" s="14" t="n">
        <v>1749</v>
      </c>
      <c r="F1908" s="14" t="s">
        <v>40</v>
      </c>
      <c r="G1908" s="15" t="s">
        <v>702</v>
      </c>
      <c r="H1908" s="15" t="s">
        <v>793</v>
      </c>
      <c r="I1908" s="16" t="s">
        <v>679</v>
      </c>
      <c r="J1908" s="17" t="n">
        <v>30</v>
      </c>
      <c r="K1908" s="18" t="s">
        <v>28</v>
      </c>
      <c r="L1908" s="17"/>
      <c r="M1908" s="17" t="n">
        <v>20</v>
      </c>
      <c r="N1908" s="19"/>
      <c r="O1908" s="31" t="n">
        <f aca="false">L1908+(0.05*M1908)+(N1908/240)</f>
        <v>1</v>
      </c>
      <c r="P1908" s="21" t="n">
        <v>30</v>
      </c>
      <c r="Q1908" s="21"/>
      <c r="R1908" s="21"/>
      <c r="S1908" s="22" t="n">
        <f aca="false">P1908+(0.05*Q1908)+(R1908/240)</f>
        <v>30</v>
      </c>
      <c r="T1908" s="22" t="n">
        <f aca="false">J1908*O1908</f>
        <v>30</v>
      </c>
      <c r="U1908" s="22" t="n">
        <f aca="false">S1908-T1908</f>
        <v>0</v>
      </c>
      <c r="V1908" s="23"/>
    </row>
    <row r="1909" customFormat="false" ht="14.2" hidden="false" customHeight="false" outlineLevel="0" collapsed="false">
      <c r="A1909" s="13" t="n">
        <v>1908</v>
      </c>
      <c r="B1909" s="12" t="s">
        <v>22</v>
      </c>
      <c r="C1909" s="13" t="s">
        <v>792</v>
      </c>
      <c r="D1909" s="12" t="n">
        <v>20</v>
      </c>
      <c r="E1909" s="14" t="n">
        <v>1749</v>
      </c>
      <c r="F1909" s="14" t="s">
        <v>40</v>
      </c>
      <c r="G1909" s="15" t="s">
        <v>703</v>
      </c>
      <c r="H1909" s="15" t="s">
        <v>793</v>
      </c>
      <c r="I1909" s="16" t="s">
        <v>685</v>
      </c>
      <c r="J1909" s="17" t="n">
        <v>4100</v>
      </c>
      <c r="K1909" s="18" t="s">
        <v>28</v>
      </c>
      <c r="L1909" s="17"/>
      <c r="M1909" s="17" t="n">
        <v>18</v>
      </c>
      <c r="N1909" s="19"/>
      <c r="O1909" s="31" t="n">
        <f aca="false">L1909+(0.05*M1909)+(N1909/240)</f>
        <v>0.9</v>
      </c>
      <c r="P1909" s="21" t="n">
        <v>3690</v>
      </c>
      <c r="Q1909" s="21" t="n">
        <v>8</v>
      </c>
      <c r="R1909" s="21"/>
      <c r="S1909" s="22" t="n">
        <f aca="false">P1909+(0.05*Q1909)+(R1909/240)</f>
        <v>3690.4</v>
      </c>
      <c r="T1909" s="22" t="n">
        <f aca="false">J1909*O1909</f>
        <v>3690</v>
      </c>
      <c r="U1909" s="22" t="n">
        <f aca="false">S1909-T1909</f>
        <v>0.400000000000091</v>
      </c>
      <c r="V1909" s="23" t="s">
        <v>114</v>
      </c>
    </row>
    <row r="1910" customFormat="false" ht="14.2" hidden="false" customHeight="false" outlineLevel="0" collapsed="false">
      <c r="A1910" s="13" t="n">
        <v>1909</v>
      </c>
      <c r="B1910" s="12" t="s">
        <v>22</v>
      </c>
      <c r="C1910" s="13" t="s">
        <v>792</v>
      </c>
      <c r="D1910" s="12" t="n">
        <v>20</v>
      </c>
      <c r="E1910" s="14" t="n">
        <v>1749</v>
      </c>
      <c r="F1910" s="14" t="s">
        <v>40</v>
      </c>
      <c r="G1910" s="15" t="s">
        <v>953</v>
      </c>
      <c r="H1910" s="15" t="s">
        <v>793</v>
      </c>
      <c r="I1910" s="16" t="s">
        <v>799</v>
      </c>
      <c r="J1910" s="17" t="n">
        <v>14736</v>
      </c>
      <c r="K1910" s="18" t="s">
        <v>28</v>
      </c>
      <c r="L1910" s="17"/>
      <c r="M1910" s="17" t="n">
        <v>18</v>
      </c>
      <c r="N1910" s="19"/>
      <c r="O1910" s="31" t="n">
        <f aca="false">L1910+(0.05*M1910)+(N1910/240)</f>
        <v>0.9</v>
      </c>
      <c r="P1910" s="21" t="n">
        <v>13162</v>
      </c>
      <c r="Q1910" s="21" t="n">
        <v>8</v>
      </c>
      <c r="R1910" s="21"/>
      <c r="S1910" s="22" t="n">
        <f aca="false">P1910+(0.05*Q1910)+(R1910/240)</f>
        <v>13162.4</v>
      </c>
      <c r="T1910" s="22" t="n">
        <f aca="false">J1910*O1910</f>
        <v>13262.4</v>
      </c>
      <c r="U1910" s="22" t="n">
        <f aca="false">S1910-T1910</f>
        <v>-100</v>
      </c>
      <c r="V1910" s="23" t="s">
        <v>31</v>
      </c>
    </row>
    <row r="1911" customFormat="false" ht="13.8" hidden="false" customHeight="false" outlineLevel="0" collapsed="false">
      <c r="A1911" s="13" t="n">
        <v>1910</v>
      </c>
      <c r="B1911" s="12" t="s">
        <v>22</v>
      </c>
      <c r="C1911" s="13" t="s">
        <v>792</v>
      </c>
      <c r="D1911" s="12" t="n">
        <v>20</v>
      </c>
      <c r="E1911" s="14" t="n">
        <v>1749</v>
      </c>
      <c r="F1911" s="14" t="s">
        <v>40</v>
      </c>
      <c r="G1911" s="15" t="s">
        <v>228</v>
      </c>
      <c r="H1911" s="15" t="s">
        <v>793</v>
      </c>
      <c r="I1911" s="16" t="s">
        <v>799</v>
      </c>
      <c r="J1911" s="17" t="n">
        <v>360</v>
      </c>
      <c r="K1911" s="18" t="s">
        <v>28</v>
      </c>
      <c r="L1911" s="17"/>
      <c r="M1911" s="17" t="n">
        <v>16</v>
      </c>
      <c r="N1911" s="19"/>
      <c r="O1911" s="31" t="n">
        <f aca="false">L1911+(0.05*M1911)+(N1911/240)</f>
        <v>0.8</v>
      </c>
      <c r="P1911" s="21" t="n">
        <v>288</v>
      </c>
      <c r="Q1911" s="21"/>
      <c r="R1911" s="21"/>
      <c r="S1911" s="22" t="n">
        <f aca="false">P1911+(0.05*Q1911)+(R1911/240)</f>
        <v>288</v>
      </c>
      <c r="T1911" s="22" t="n">
        <f aca="false">J1911*O1911</f>
        <v>288</v>
      </c>
      <c r="U1911" s="22" t="n">
        <f aca="false">S1911-T1911</f>
        <v>0</v>
      </c>
      <c r="V1911" s="23"/>
    </row>
    <row r="1912" customFormat="false" ht="14.2" hidden="false" customHeight="false" outlineLevel="0" collapsed="false">
      <c r="A1912" s="13" t="n">
        <v>1911</v>
      </c>
      <c r="B1912" s="12" t="s">
        <v>22</v>
      </c>
      <c r="C1912" s="13" t="s">
        <v>792</v>
      </c>
      <c r="D1912" s="12" t="n">
        <v>20</v>
      </c>
      <c r="E1912" s="14" t="n">
        <v>1749</v>
      </c>
      <c r="F1912" s="14" t="s">
        <v>40</v>
      </c>
      <c r="G1912" s="15" t="s">
        <v>228</v>
      </c>
      <c r="H1912" s="15" t="s">
        <v>793</v>
      </c>
      <c r="I1912" s="16" t="s">
        <v>796</v>
      </c>
      <c r="J1912" s="17" t="n">
        <v>69.5</v>
      </c>
      <c r="K1912" s="18" t="s">
        <v>28</v>
      </c>
      <c r="L1912" s="17"/>
      <c r="M1912" s="17" t="n">
        <v>25</v>
      </c>
      <c r="N1912" s="19"/>
      <c r="O1912" s="31" t="n">
        <f aca="false">L1912+(0.05*M1912)+(N1912/240)</f>
        <v>1.25</v>
      </c>
      <c r="P1912" s="21" t="n">
        <v>86</v>
      </c>
      <c r="Q1912" s="21" t="n">
        <v>17</v>
      </c>
      <c r="R1912" s="21"/>
      <c r="S1912" s="22" t="n">
        <f aca="false">P1912+(0.05*Q1912)+(R1912/240)</f>
        <v>86.85</v>
      </c>
      <c r="T1912" s="22" t="n">
        <f aca="false">J1912*O1912</f>
        <v>86.875</v>
      </c>
      <c r="U1912" s="22" t="n">
        <f aca="false">S1912-T1912</f>
        <v>-0.0250000000000057</v>
      </c>
      <c r="V1912" s="23" t="s">
        <v>114</v>
      </c>
    </row>
    <row r="1913" customFormat="false" ht="13.8" hidden="false" customHeight="false" outlineLevel="0" collapsed="false">
      <c r="A1913" s="13" t="n">
        <v>1912</v>
      </c>
      <c r="B1913" s="12" t="s">
        <v>22</v>
      </c>
      <c r="C1913" s="13" t="s">
        <v>792</v>
      </c>
      <c r="D1913" s="12" t="n">
        <v>21</v>
      </c>
      <c r="E1913" s="14" t="n">
        <v>1749</v>
      </c>
      <c r="F1913" s="14" t="s">
        <v>24</v>
      </c>
      <c r="G1913" s="15" t="s">
        <v>954</v>
      </c>
      <c r="H1913" s="15" t="s">
        <v>793</v>
      </c>
      <c r="I1913" s="16" t="s">
        <v>186</v>
      </c>
      <c r="J1913" s="17" t="n">
        <v>6120</v>
      </c>
      <c r="K1913" s="18" t="s">
        <v>28</v>
      </c>
      <c r="L1913" s="17" t="n">
        <v>3</v>
      </c>
      <c r="M1913" s="17"/>
      <c r="N1913" s="19"/>
      <c r="O1913" s="31" t="n">
        <f aca="false">L1913+(0.05*M1913)+(N1913/240)</f>
        <v>3</v>
      </c>
      <c r="P1913" s="21" t="n">
        <v>18360</v>
      </c>
      <c r="Q1913" s="21"/>
      <c r="R1913" s="21"/>
      <c r="S1913" s="22" t="n">
        <f aca="false">P1913+(0.05*Q1913)+(R1913/240)</f>
        <v>18360</v>
      </c>
      <c r="T1913" s="22" t="n">
        <f aca="false">J1913*O1913</f>
        <v>18360</v>
      </c>
      <c r="U1913" s="22" t="n">
        <f aca="false">S1913-T1913</f>
        <v>0</v>
      </c>
      <c r="V1913" s="23"/>
    </row>
    <row r="1914" customFormat="false" ht="13.8" hidden="false" customHeight="false" outlineLevel="0" collapsed="false">
      <c r="A1914" s="13" t="n">
        <v>1913</v>
      </c>
      <c r="B1914" s="12" t="s">
        <v>22</v>
      </c>
      <c r="C1914" s="13" t="s">
        <v>792</v>
      </c>
      <c r="D1914" s="12" t="n">
        <v>21</v>
      </c>
      <c r="E1914" s="14" t="n">
        <v>1749</v>
      </c>
      <c r="F1914" s="14" t="s">
        <v>24</v>
      </c>
      <c r="G1914" s="15" t="s">
        <v>955</v>
      </c>
      <c r="H1914" s="15" t="s">
        <v>793</v>
      </c>
      <c r="I1914" s="16" t="s">
        <v>796</v>
      </c>
      <c r="J1914" s="17" t="n">
        <f aca="false">3+2*(1/16)</f>
        <v>3.125</v>
      </c>
      <c r="K1914" s="18" t="s">
        <v>28</v>
      </c>
      <c r="L1914" s="17" t="n">
        <v>30</v>
      </c>
      <c r="M1914" s="17"/>
      <c r="N1914" s="19"/>
      <c r="O1914" s="31" t="n">
        <f aca="false">L1914+(0.05*M1914)+(N1914/240)</f>
        <v>30</v>
      </c>
      <c r="P1914" s="21" t="n">
        <v>93</v>
      </c>
      <c r="Q1914" s="21" t="n">
        <v>15</v>
      </c>
      <c r="R1914" s="21"/>
      <c r="S1914" s="22" t="n">
        <f aca="false">P1914+(0.05*Q1914)+(R1914/240)</f>
        <v>93.75</v>
      </c>
      <c r="T1914" s="22" t="n">
        <f aca="false">J1914*O1914</f>
        <v>93.75</v>
      </c>
      <c r="U1914" s="22" t="n">
        <f aca="false">S1914-T1914</f>
        <v>0</v>
      </c>
      <c r="V1914" s="23" t="s">
        <v>956</v>
      </c>
    </row>
    <row r="1915" customFormat="false" ht="13.8" hidden="false" customHeight="false" outlineLevel="0" collapsed="false">
      <c r="A1915" s="13" t="n">
        <v>1914</v>
      </c>
      <c r="B1915" s="12" t="s">
        <v>22</v>
      </c>
      <c r="C1915" s="13" t="s">
        <v>792</v>
      </c>
      <c r="D1915" s="12" t="n">
        <v>21</v>
      </c>
      <c r="E1915" s="14" t="n">
        <v>1749</v>
      </c>
      <c r="F1915" s="14" t="s">
        <v>40</v>
      </c>
      <c r="G1915" s="15" t="s">
        <v>957</v>
      </c>
      <c r="H1915" s="15" t="s">
        <v>793</v>
      </c>
      <c r="I1915" s="16" t="s">
        <v>796</v>
      </c>
      <c r="J1915" s="17" t="n">
        <v>4</v>
      </c>
      <c r="K1915" s="18" t="s">
        <v>110</v>
      </c>
      <c r="L1915" s="17" t="n">
        <v>5</v>
      </c>
      <c r="M1915" s="17"/>
      <c r="N1915" s="19"/>
      <c r="O1915" s="31" t="n">
        <f aca="false">L1915+(0.05*M1915)+(N1915/240)</f>
        <v>5</v>
      </c>
      <c r="P1915" s="21" t="n">
        <v>20</v>
      </c>
      <c r="Q1915" s="21"/>
      <c r="R1915" s="21"/>
      <c r="S1915" s="22" t="n">
        <f aca="false">P1915+(0.05*Q1915)+(R1915/240)</f>
        <v>20</v>
      </c>
      <c r="T1915" s="22" t="n">
        <f aca="false">J1915*O1915</f>
        <v>20</v>
      </c>
      <c r="U1915" s="22" t="n">
        <f aca="false">S1915-T1915</f>
        <v>0</v>
      </c>
      <c r="V1915" s="23"/>
    </row>
    <row r="1916" customFormat="false" ht="13.8" hidden="false" customHeight="false" outlineLevel="0" collapsed="false">
      <c r="A1916" s="13" t="n">
        <v>1915</v>
      </c>
      <c r="B1916" s="12" t="s">
        <v>22</v>
      </c>
      <c r="C1916" s="13" t="s">
        <v>792</v>
      </c>
      <c r="D1916" s="12" t="n">
        <v>21</v>
      </c>
      <c r="E1916" s="14" t="n">
        <v>1749</v>
      </c>
      <c r="F1916" s="14" t="s">
        <v>40</v>
      </c>
      <c r="G1916" s="15" t="s">
        <v>958</v>
      </c>
      <c r="H1916" s="15" t="s">
        <v>793</v>
      </c>
      <c r="I1916" s="16" t="s">
        <v>794</v>
      </c>
      <c r="J1916" s="17" t="n">
        <v>1500</v>
      </c>
      <c r="K1916" s="18" t="s">
        <v>28</v>
      </c>
      <c r="L1916" s="17"/>
      <c r="M1916" s="17" t="n">
        <v>7</v>
      </c>
      <c r="N1916" s="19"/>
      <c r="O1916" s="31" t="n">
        <f aca="false">L1916+(0.05*M1916)+(N1916/240)</f>
        <v>0.35</v>
      </c>
      <c r="P1916" s="21" t="n">
        <v>525</v>
      </c>
      <c r="Q1916" s="21"/>
      <c r="R1916" s="21"/>
      <c r="S1916" s="22" t="n">
        <f aca="false">P1916+(0.05*Q1916)+(R1916/240)</f>
        <v>525</v>
      </c>
      <c r="T1916" s="22" t="n">
        <f aca="false">J1916*O1916</f>
        <v>525</v>
      </c>
      <c r="U1916" s="22"/>
      <c r="V1916" s="23"/>
    </row>
    <row r="1917" customFormat="false" ht="13.8" hidden="false" customHeight="false" outlineLevel="0" collapsed="false">
      <c r="A1917" s="13" t="n">
        <v>1916</v>
      </c>
      <c r="B1917" s="12" t="s">
        <v>22</v>
      </c>
      <c r="C1917" s="13" t="s">
        <v>792</v>
      </c>
      <c r="D1917" s="12" t="n">
        <v>21</v>
      </c>
      <c r="E1917" s="14" t="n">
        <v>1749</v>
      </c>
      <c r="F1917" s="14" t="s">
        <v>40</v>
      </c>
      <c r="G1917" s="15" t="s">
        <v>230</v>
      </c>
      <c r="H1917" s="15" t="s">
        <v>793</v>
      </c>
      <c r="I1917" s="16" t="s">
        <v>68</v>
      </c>
      <c r="J1917" s="17" t="n">
        <v>195</v>
      </c>
      <c r="K1917" s="18" t="s">
        <v>28</v>
      </c>
      <c r="L1917" s="17"/>
      <c r="M1917" s="17" t="n">
        <v>4</v>
      </c>
      <c r="N1917" s="19"/>
      <c r="O1917" s="31" t="n">
        <f aca="false">L1917+(0.05*M1917)+(N1917/240)</f>
        <v>0.2</v>
      </c>
      <c r="P1917" s="21" t="n">
        <v>39</v>
      </c>
      <c r="Q1917" s="21"/>
      <c r="R1917" s="21"/>
      <c r="S1917" s="22" t="n">
        <f aca="false">P1917+(0.05*Q1917)+(R1917/240)</f>
        <v>39</v>
      </c>
      <c r="T1917" s="22" t="n">
        <f aca="false">J1917*O1917</f>
        <v>39</v>
      </c>
      <c r="U1917" s="22" t="n">
        <f aca="false">S1917-T1917</f>
        <v>0</v>
      </c>
      <c r="V1917" s="23"/>
    </row>
    <row r="1918" customFormat="false" ht="13.8" hidden="false" customHeight="false" outlineLevel="0" collapsed="false">
      <c r="A1918" s="13" t="n">
        <v>1917</v>
      </c>
      <c r="B1918" s="12" t="s">
        <v>22</v>
      </c>
      <c r="C1918" s="13" t="s">
        <v>792</v>
      </c>
      <c r="D1918" s="12" t="n">
        <v>21</v>
      </c>
      <c r="E1918" s="14" t="n">
        <v>1749</v>
      </c>
      <c r="F1918" s="14" t="s">
        <v>40</v>
      </c>
      <c r="G1918" s="15" t="s">
        <v>959</v>
      </c>
      <c r="H1918" s="15" t="s">
        <v>793</v>
      </c>
      <c r="I1918" s="16" t="s">
        <v>796</v>
      </c>
      <c r="J1918" s="17" t="n">
        <v>5</v>
      </c>
      <c r="K1918" s="18" t="s">
        <v>811</v>
      </c>
      <c r="L1918" s="17" t="n">
        <v>18</v>
      </c>
      <c r="M1918" s="17"/>
      <c r="N1918" s="19"/>
      <c r="O1918" s="31" t="n">
        <f aca="false">L1918+(0.05*M1918)+(N1918/240)</f>
        <v>18</v>
      </c>
      <c r="P1918" s="21" t="n">
        <v>90</v>
      </c>
      <c r="Q1918" s="21"/>
      <c r="R1918" s="21"/>
      <c r="S1918" s="22" t="n">
        <f aca="false">P1918+(0.05*Q1918)+(R1918/240)</f>
        <v>90</v>
      </c>
      <c r="T1918" s="22" t="n">
        <f aca="false">J1918*O1918</f>
        <v>90</v>
      </c>
      <c r="U1918" s="22" t="n">
        <f aca="false">S1918-T1918</f>
        <v>0</v>
      </c>
      <c r="V1918" s="23"/>
    </row>
    <row r="1919" customFormat="false" ht="13.8" hidden="false" customHeight="false" outlineLevel="0" collapsed="false">
      <c r="A1919" s="13" t="n">
        <v>1918</v>
      </c>
      <c r="B1919" s="12" t="s">
        <v>22</v>
      </c>
      <c r="C1919" s="13" t="s">
        <v>792</v>
      </c>
      <c r="D1919" s="12" t="n">
        <v>21</v>
      </c>
      <c r="E1919" s="14" t="n">
        <v>1749</v>
      </c>
      <c r="F1919" s="14" t="s">
        <v>40</v>
      </c>
      <c r="G1919" s="15" t="s">
        <v>960</v>
      </c>
      <c r="H1919" s="15" t="s">
        <v>793</v>
      </c>
      <c r="I1919" s="16" t="s">
        <v>799</v>
      </c>
      <c r="J1919" s="17" t="n">
        <v>1710</v>
      </c>
      <c r="K1919" s="18" t="s">
        <v>28</v>
      </c>
      <c r="L1919" s="17"/>
      <c r="M1919" s="17" t="n">
        <v>5</v>
      </c>
      <c r="N1919" s="19"/>
      <c r="O1919" s="31" t="n">
        <f aca="false">L1919+(0.05*M1919)+(N1919/240)</f>
        <v>0.25</v>
      </c>
      <c r="P1919" s="21" t="n">
        <v>427</v>
      </c>
      <c r="Q1919" s="21" t="n">
        <v>10</v>
      </c>
      <c r="R1919" s="21"/>
      <c r="S1919" s="22" t="n">
        <f aca="false">P1919+(0.05*Q1919)+(R1919/240)</f>
        <v>427.5</v>
      </c>
      <c r="T1919" s="22" t="n">
        <f aca="false">J1919*O1919</f>
        <v>427.5</v>
      </c>
      <c r="U1919" s="22" t="n">
        <f aca="false">S1919-T1919</f>
        <v>0</v>
      </c>
      <c r="V1919" s="23"/>
    </row>
    <row r="1920" customFormat="false" ht="13.8" hidden="false" customHeight="false" outlineLevel="0" collapsed="false">
      <c r="A1920" s="13" t="n">
        <v>1919</v>
      </c>
      <c r="B1920" s="12" t="s">
        <v>22</v>
      </c>
      <c r="C1920" s="13" t="s">
        <v>792</v>
      </c>
      <c r="D1920" s="12" t="n">
        <v>21</v>
      </c>
      <c r="E1920" s="14" t="n">
        <v>1749</v>
      </c>
      <c r="F1920" s="14" t="s">
        <v>40</v>
      </c>
      <c r="G1920" s="15" t="s">
        <v>231</v>
      </c>
      <c r="H1920" s="15" t="s">
        <v>793</v>
      </c>
      <c r="I1920" s="16" t="s">
        <v>29</v>
      </c>
      <c r="J1920" s="17" t="n">
        <v>5395</v>
      </c>
      <c r="K1920" s="18" t="s">
        <v>28</v>
      </c>
      <c r="L1920" s="17"/>
      <c r="M1920" s="17" t="n">
        <v>50</v>
      </c>
      <c r="N1920" s="19"/>
      <c r="O1920" s="31" t="n">
        <f aca="false">L1920+(0.05*M1920)+(N1920/240)</f>
        <v>2.5</v>
      </c>
      <c r="P1920" s="21" t="n">
        <v>13487</v>
      </c>
      <c r="Q1920" s="21" t="n">
        <v>10</v>
      </c>
      <c r="R1920" s="21"/>
      <c r="S1920" s="22" t="n">
        <f aca="false">P1920+(0.05*Q1920)+(R1920/240)</f>
        <v>13487.5</v>
      </c>
      <c r="T1920" s="22" t="n">
        <f aca="false">J1920*O1920</f>
        <v>13487.5</v>
      </c>
      <c r="U1920" s="22" t="n">
        <f aca="false">S1920-T1920</f>
        <v>0</v>
      </c>
      <c r="V1920" s="23"/>
    </row>
    <row r="1921" customFormat="false" ht="13.8" hidden="false" customHeight="false" outlineLevel="0" collapsed="false">
      <c r="A1921" s="13" t="n">
        <v>1920</v>
      </c>
      <c r="B1921" s="12" t="s">
        <v>22</v>
      </c>
      <c r="C1921" s="13" t="s">
        <v>792</v>
      </c>
      <c r="D1921" s="12" t="n">
        <v>21</v>
      </c>
      <c r="E1921" s="14" t="n">
        <v>1749</v>
      </c>
      <c r="F1921" s="14" t="s">
        <v>40</v>
      </c>
      <c r="G1921" s="15" t="s">
        <v>961</v>
      </c>
      <c r="H1921" s="15" t="s">
        <v>793</v>
      </c>
      <c r="I1921" s="16" t="s">
        <v>799</v>
      </c>
      <c r="J1921" s="17" t="n">
        <v>50</v>
      </c>
      <c r="K1921" s="18" t="s">
        <v>35</v>
      </c>
      <c r="L1921" s="17" t="n">
        <v>3</v>
      </c>
      <c r="M1921" s="17"/>
      <c r="N1921" s="19"/>
      <c r="O1921" s="31" t="n">
        <f aca="false">L1921+(0.05*M1921)+(N1921/240)</f>
        <v>3</v>
      </c>
      <c r="P1921" s="21" t="n">
        <v>150</v>
      </c>
      <c r="Q1921" s="21"/>
      <c r="R1921" s="21"/>
      <c r="S1921" s="22" t="n">
        <f aca="false">P1921+(0.05*Q1921)+(R1921/240)</f>
        <v>150</v>
      </c>
      <c r="T1921" s="22" t="n">
        <f aca="false">J1921*O1921</f>
        <v>150</v>
      </c>
      <c r="U1921" s="22" t="n">
        <f aca="false">S1921-T1921</f>
        <v>0</v>
      </c>
      <c r="V1921" s="23"/>
    </row>
    <row r="1922" customFormat="false" ht="14.2" hidden="false" customHeight="false" outlineLevel="0" collapsed="false">
      <c r="A1922" s="13" t="n">
        <v>1921</v>
      </c>
      <c r="B1922" s="12" t="s">
        <v>22</v>
      </c>
      <c r="C1922" s="13" t="s">
        <v>792</v>
      </c>
      <c r="D1922" s="12" t="n">
        <v>21</v>
      </c>
      <c r="E1922" s="14" t="n">
        <v>1749</v>
      </c>
      <c r="F1922" s="14" t="s">
        <v>40</v>
      </c>
      <c r="G1922" s="15" t="s">
        <v>962</v>
      </c>
      <c r="H1922" s="15" t="s">
        <v>793</v>
      </c>
      <c r="I1922" s="16" t="s">
        <v>796</v>
      </c>
      <c r="J1922" s="17" t="n">
        <v>4</v>
      </c>
      <c r="K1922" s="18" t="s">
        <v>128</v>
      </c>
      <c r="L1922" s="17" t="n">
        <v>6</v>
      </c>
      <c r="M1922" s="17"/>
      <c r="N1922" s="19"/>
      <c r="O1922" s="31" t="n">
        <f aca="false">L1922+(0.05*M1922)+(N1922/240)</f>
        <v>6</v>
      </c>
      <c r="P1922" s="21" t="n">
        <v>24</v>
      </c>
      <c r="Q1922" s="21" t="n">
        <v>15</v>
      </c>
      <c r="R1922" s="21"/>
      <c r="S1922" s="22" t="n">
        <f aca="false">P1922+(0.05*Q1922)+(R1922/240)</f>
        <v>24.75</v>
      </c>
      <c r="T1922" s="22" t="n">
        <f aca="false">J1922*O1922</f>
        <v>24</v>
      </c>
      <c r="U1922" s="22" t="n">
        <f aca="false">S1922-T1922</f>
        <v>0.75</v>
      </c>
      <c r="V1922" s="23" t="s">
        <v>114</v>
      </c>
    </row>
    <row r="1923" customFormat="false" ht="13.8" hidden="false" customHeight="false" outlineLevel="0" collapsed="false">
      <c r="A1923" s="13" t="n">
        <v>1922</v>
      </c>
      <c r="B1923" s="12" t="s">
        <v>22</v>
      </c>
      <c r="C1923" s="13" t="s">
        <v>792</v>
      </c>
      <c r="D1923" s="12" t="n">
        <v>21</v>
      </c>
      <c r="E1923" s="14" t="n">
        <v>1749</v>
      </c>
      <c r="F1923" s="14" t="s">
        <v>40</v>
      </c>
      <c r="G1923" s="15" t="s">
        <v>963</v>
      </c>
      <c r="H1923" s="15" t="s">
        <v>793</v>
      </c>
      <c r="I1923" s="16" t="s">
        <v>43</v>
      </c>
      <c r="J1923" s="17" t="n">
        <v>27</v>
      </c>
      <c r="K1923" s="18" t="s">
        <v>35</v>
      </c>
      <c r="L1923" s="17" t="n">
        <v>30</v>
      </c>
      <c r="M1923" s="17"/>
      <c r="N1923" s="19"/>
      <c r="O1923" s="31" t="n">
        <f aca="false">L1923+(0.05*M1923)+(N1923/240)</f>
        <v>30</v>
      </c>
      <c r="P1923" s="21" t="n">
        <v>810</v>
      </c>
      <c r="Q1923" s="21"/>
      <c r="R1923" s="21"/>
      <c r="S1923" s="22" t="n">
        <f aca="false">P1923+(0.05*Q1923)+(R1923/240)</f>
        <v>810</v>
      </c>
      <c r="T1923" s="22" t="n">
        <f aca="false">J1923*O1923</f>
        <v>810</v>
      </c>
      <c r="U1923" s="22" t="n">
        <f aca="false">S1923-T1923</f>
        <v>0</v>
      </c>
      <c r="V1923" s="23"/>
    </row>
    <row r="1924" customFormat="false" ht="13.8" hidden="false" customHeight="false" outlineLevel="0" collapsed="false">
      <c r="A1924" s="13" t="n">
        <v>1923</v>
      </c>
      <c r="B1924" s="12" t="s">
        <v>22</v>
      </c>
      <c r="C1924" s="13" t="s">
        <v>792</v>
      </c>
      <c r="D1924" s="12" t="n">
        <v>21</v>
      </c>
      <c r="E1924" s="14" t="n">
        <v>1749</v>
      </c>
      <c r="F1924" s="14" t="s">
        <v>40</v>
      </c>
      <c r="G1924" s="15" t="s">
        <v>963</v>
      </c>
      <c r="H1924" s="15" t="s">
        <v>793</v>
      </c>
      <c r="I1924" s="16" t="s">
        <v>43</v>
      </c>
      <c r="J1924" s="17" t="n">
        <v>7.25</v>
      </c>
      <c r="K1924" s="18" t="s">
        <v>28</v>
      </c>
      <c r="L1924" s="17" t="n">
        <v>200</v>
      </c>
      <c r="M1924" s="17"/>
      <c r="N1924" s="19"/>
      <c r="O1924" s="31" t="n">
        <f aca="false">L1924+(0.05*M1924)+(N1924/240)</f>
        <v>200</v>
      </c>
      <c r="P1924" s="21" t="n">
        <v>1450</v>
      </c>
      <c r="Q1924" s="21"/>
      <c r="R1924" s="21"/>
      <c r="S1924" s="22" t="n">
        <f aca="false">P1924+(0.05*Q1924)+(R1924/240)</f>
        <v>1450</v>
      </c>
      <c r="T1924" s="22" t="n">
        <f aca="false">J1924*O1924</f>
        <v>1450</v>
      </c>
      <c r="U1924" s="22" t="n">
        <f aca="false">S1924-T1924</f>
        <v>0</v>
      </c>
      <c r="V1924" s="23"/>
    </row>
    <row r="1925" customFormat="false" ht="13.8" hidden="false" customHeight="false" outlineLevel="0" collapsed="false">
      <c r="A1925" s="13" t="n">
        <v>1924</v>
      </c>
      <c r="B1925" s="12" t="s">
        <v>22</v>
      </c>
      <c r="C1925" s="13" t="s">
        <v>792</v>
      </c>
      <c r="D1925" s="12" t="n">
        <v>21</v>
      </c>
      <c r="E1925" s="14" t="n">
        <v>1749</v>
      </c>
      <c r="F1925" s="14" t="s">
        <v>40</v>
      </c>
      <c r="G1925" s="15" t="s">
        <v>964</v>
      </c>
      <c r="H1925" s="15" t="s">
        <v>793</v>
      </c>
      <c r="I1925" s="16" t="s">
        <v>50</v>
      </c>
      <c r="J1925" s="17" t="n">
        <v>1.5</v>
      </c>
      <c r="K1925" s="18" t="s">
        <v>28</v>
      </c>
      <c r="L1925" s="17" t="n">
        <v>900</v>
      </c>
      <c r="M1925" s="17"/>
      <c r="N1925" s="19"/>
      <c r="O1925" s="31" t="n">
        <f aca="false">L1925+(0.05*M1925)+(N1925/240)</f>
        <v>900</v>
      </c>
      <c r="P1925" s="21" t="n">
        <v>1350</v>
      </c>
      <c r="Q1925" s="21"/>
      <c r="R1925" s="21"/>
      <c r="S1925" s="22" t="n">
        <f aca="false">P1925+(0.05*Q1925)+(R1925/240)</f>
        <v>1350</v>
      </c>
      <c r="T1925" s="22" t="n">
        <f aca="false">J1925*O1925</f>
        <v>1350</v>
      </c>
      <c r="U1925" s="22" t="n">
        <f aca="false">S1925-T1925</f>
        <v>0</v>
      </c>
      <c r="V1925" s="23"/>
    </row>
    <row r="1926" customFormat="false" ht="13.8" hidden="false" customHeight="false" outlineLevel="0" collapsed="false">
      <c r="A1926" s="13" t="n">
        <v>1925</v>
      </c>
      <c r="B1926" s="12" t="s">
        <v>22</v>
      </c>
      <c r="C1926" s="13" t="s">
        <v>792</v>
      </c>
      <c r="D1926" s="12" t="n">
        <v>21</v>
      </c>
      <c r="E1926" s="14" t="n">
        <v>1749</v>
      </c>
      <c r="F1926" s="14" t="s">
        <v>40</v>
      </c>
      <c r="G1926" s="15" t="s">
        <v>965</v>
      </c>
      <c r="H1926" s="15" t="s">
        <v>793</v>
      </c>
      <c r="I1926" s="16" t="s">
        <v>50</v>
      </c>
      <c r="J1926" s="17" t="n">
        <v>3</v>
      </c>
      <c r="K1926" s="18" t="s">
        <v>28</v>
      </c>
      <c r="L1926" s="17" t="n">
        <v>300</v>
      </c>
      <c r="M1926" s="17"/>
      <c r="N1926" s="19"/>
      <c r="O1926" s="31" t="n">
        <f aca="false">L1926+(0.05*M1926)+(N1926/240)</f>
        <v>300</v>
      </c>
      <c r="P1926" s="21" t="n">
        <v>900</v>
      </c>
      <c r="Q1926" s="21"/>
      <c r="R1926" s="21"/>
      <c r="S1926" s="22" t="n">
        <f aca="false">P1926+(0.05*Q1926)+(R1926/240)</f>
        <v>900</v>
      </c>
      <c r="T1926" s="22" t="n">
        <f aca="false">J1926*O1926</f>
        <v>900</v>
      </c>
      <c r="U1926" s="22" t="n">
        <f aca="false">S1926-T1926</f>
        <v>0</v>
      </c>
      <c r="V1926" s="23"/>
    </row>
    <row r="1927" customFormat="false" ht="13.8" hidden="false" customHeight="false" outlineLevel="0" collapsed="false">
      <c r="A1927" s="13" t="n">
        <v>1926</v>
      </c>
      <c r="B1927" s="12" t="s">
        <v>22</v>
      </c>
      <c r="C1927" s="13" t="s">
        <v>792</v>
      </c>
      <c r="D1927" s="12" t="n">
        <v>21</v>
      </c>
      <c r="E1927" s="14" t="n">
        <v>1749</v>
      </c>
      <c r="F1927" s="14" t="s">
        <v>40</v>
      </c>
      <c r="G1927" s="15" t="s">
        <v>966</v>
      </c>
      <c r="H1927" s="15" t="s">
        <v>793</v>
      </c>
      <c r="I1927" s="16" t="s">
        <v>799</v>
      </c>
      <c r="J1927" s="17" t="n">
        <v>51086</v>
      </c>
      <c r="K1927" s="18" t="s">
        <v>28</v>
      </c>
      <c r="L1927" s="17" t="n">
        <v>50</v>
      </c>
      <c r="M1927" s="17"/>
      <c r="N1927" s="19"/>
      <c r="O1927" s="31" t="n">
        <f aca="false">L1927+(0.05*M1927)+(N1927/240)</f>
        <v>50</v>
      </c>
      <c r="P1927" s="21" t="n">
        <v>2554300</v>
      </c>
      <c r="Q1927" s="21"/>
      <c r="R1927" s="21"/>
      <c r="S1927" s="22" t="n">
        <f aca="false">P1927+(0.05*Q1927)+(R1927/240)</f>
        <v>2554300</v>
      </c>
      <c r="T1927" s="22" t="n">
        <f aca="false">J1927*O1927</f>
        <v>2554300</v>
      </c>
      <c r="U1927" s="22" t="n">
        <f aca="false">S1927-T1927</f>
        <v>0</v>
      </c>
      <c r="V1927" s="23"/>
    </row>
    <row r="1928" customFormat="false" ht="13.8" hidden="false" customHeight="false" outlineLevel="0" collapsed="false">
      <c r="A1928" s="13" t="n">
        <v>1927</v>
      </c>
      <c r="B1928" s="12" t="s">
        <v>22</v>
      </c>
      <c r="C1928" s="13" t="s">
        <v>792</v>
      </c>
      <c r="D1928" s="12" t="n">
        <v>21</v>
      </c>
      <c r="E1928" s="14" t="n">
        <v>1749</v>
      </c>
      <c r="F1928" s="14" t="s">
        <v>40</v>
      </c>
      <c r="G1928" s="15" t="s">
        <v>966</v>
      </c>
      <c r="H1928" s="15" t="s">
        <v>793</v>
      </c>
      <c r="I1928" s="16" t="s">
        <v>685</v>
      </c>
      <c r="J1928" s="17" t="n">
        <v>16</v>
      </c>
      <c r="K1928" s="18" t="s">
        <v>28</v>
      </c>
      <c r="L1928" s="17" t="n">
        <v>50</v>
      </c>
      <c r="M1928" s="17"/>
      <c r="N1928" s="19"/>
      <c r="O1928" s="31" t="n">
        <f aca="false">L1928+(0.05*M1928)+(N1928/240)</f>
        <v>50</v>
      </c>
      <c r="P1928" s="21" t="n">
        <v>800</v>
      </c>
      <c r="Q1928" s="21"/>
      <c r="R1928" s="21"/>
      <c r="S1928" s="22" t="n">
        <f aca="false">P1928+(0.05*Q1928)+(R1928/240)</f>
        <v>800</v>
      </c>
      <c r="T1928" s="22" t="n">
        <f aca="false">J1928*O1928</f>
        <v>800</v>
      </c>
      <c r="U1928" s="22" t="n">
        <f aca="false">S1928-T1928</f>
        <v>0</v>
      </c>
      <c r="V1928" s="23"/>
    </row>
    <row r="1929" customFormat="false" ht="14.2" hidden="false" customHeight="false" outlineLevel="0" collapsed="false">
      <c r="A1929" s="13" t="n">
        <v>1928</v>
      </c>
      <c r="B1929" s="12" t="s">
        <v>22</v>
      </c>
      <c r="C1929" s="13" t="s">
        <v>792</v>
      </c>
      <c r="D1929" s="12" t="n">
        <v>21</v>
      </c>
      <c r="E1929" s="14" t="n">
        <v>1749</v>
      </c>
      <c r="F1929" s="14" t="s">
        <v>40</v>
      </c>
      <c r="G1929" s="15" t="s">
        <v>240</v>
      </c>
      <c r="H1929" s="15" t="s">
        <v>793</v>
      </c>
      <c r="I1929" s="16" t="s">
        <v>794</v>
      </c>
      <c r="J1929" s="17" t="n">
        <v>267</v>
      </c>
      <c r="K1929" s="18" t="s">
        <v>28</v>
      </c>
      <c r="L1929" s="17" t="n">
        <v>250</v>
      </c>
      <c r="M1929" s="17"/>
      <c r="N1929" s="19"/>
      <c r="O1929" s="31" t="n">
        <f aca="false">L1929+(0.05*M1929)+(N1929/240)</f>
        <v>250</v>
      </c>
      <c r="P1929" s="21" t="n">
        <v>93450</v>
      </c>
      <c r="Q1929" s="21"/>
      <c r="R1929" s="21"/>
      <c r="S1929" s="22" t="n">
        <f aca="false">P1929+(0.05*Q1929)+(R1929/240)</f>
        <v>93450</v>
      </c>
      <c r="T1929" s="22" t="n">
        <f aca="false">J1929*O1929</f>
        <v>66750</v>
      </c>
      <c r="U1929" s="22" t="n">
        <f aca="false">S1929-T1929</f>
        <v>26700</v>
      </c>
      <c r="V1929" s="23" t="s">
        <v>31</v>
      </c>
    </row>
    <row r="1930" customFormat="false" ht="13.8" hidden="false" customHeight="false" outlineLevel="0" collapsed="false">
      <c r="A1930" s="13" t="n">
        <v>1929</v>
      </c>
      <c r="B1930" s="12" t="s">
        <v>22</v>
      </c>
      <c r="C1930" s="13" t="s">
        <v>792</v>
      </c>
      <c r="D1930" s="12" t="n">
        <v>22</v>
      </c>
      <c r="E1930" s="14" t="n">
        <v>1749</v>
      </c>
      <c r="F1930" s="14" t="s">
        <v>24</v>
      </c>
      <c r="G1930" s="15" t="s">
        <v>967</v>
      </c>
      <c r="H1930" s="15" t="s">
        <v>793</v>
      </c>
      <c r="I1930" s="16" t="s">
        <v>796</v>
      </c>
      <c r="J1930" s="17" t="n">
        <v>11</v>
      </c>
      <c r="K1930" s="18" t="s">
        <v>335</v>
      </c>
      <c r="L1930" s="17" t="n">
        <v>12</v>
      </c>
      <c r="M1930" s="17"/>
      <c r="N1930" s="19"/>
      <c r="O1930" s="31" t="n">
        <f aca="false">L1930+(0.05*M1930)+(N1930/240)</f>
        <v>12</v>
      </c>
      <c r="P1930" s="21" t="n">
        <v>132</v>
      </c>
      <c r="Q1930" s="21"/>
      <c r="R1930" s="21"/>
      <c r="S1930" s="22" t="n">
        <f aca="false">P1930+(0.05*Q1930)+(R1930/240)</f>
        <v>132</v>
      </c>
      <c r="T1930" s="22" t="n">
        <f aca="false">J1930*O1930</f>
        <v>132</v>
      </c>
      <c r="U1930" s="22" t="n">
        <f aca="false">S1930-T1930</f>
        <v>0</v>
      </c>
      <c r="V1930" s="23"/>
    </row>
    <row r="1931" customFormat="false" ht="13.8" hidden="false" customHeight="false" outlineLevel="0" collapsed="false">
      <c r="A1931" s="13" t="n">
        <v>1930</v>
      </c>
      <c r="B1931" s="12" t="s">
        <v>22</v>
      </c>
      <c r="C1931" s="13" t="s">
        <v>792</v>
      </c>
      <c r="D1931" s="12" t="n">
        <v>22</v>
      </c>
      <c r="E1931" s="14" t="n">
        <v>1749</v>
      </c>
      <c r="F1931" s="14" t="s">
        <v>24</v>
      </c>
      <c r="G1931" s="15" t="s">
        <v>711</v>
      </c>
      <c r="H1931" s="15" t="s">
        <v>793</v>
      </c>
      <c r="I1931" s="16" t="s">
        <v>685</v>
      </c>
      <c r="J1931" s="17" t="n">
        <v>27400</v>
      </c>
      <c r="K1931" s="18" t="s">
        <v>28</v>
      </c>
      <c r="L1931" s="17"/>
      <c r="M1931" s="17"/>
      <c r="N1931" s="19" t="n">
        <v>9</v>
      </c>
      <c r="O1931" s="31" t="n">
        <f aca="false">L1931+(0.05*M1931)+(N1931/240)</f>
        <v>0.0375</v>
      </c>
      <c r="P1931" s="21" t="n">
        <v>1027</v>
      </c>
      <c r="Q1931" s="21" t="n">
        <v>10</v>
      </c>
      <c r="R1931" s="21"/>
      <c r="S1931" s="22" t="n">
        <f aca="false">P1931+(0.05*Q1931)+(R1931/240)</f>
        <v>1027.5</v>
      </c>
      <c r="T1931" s="22" t="n">
        <f aca="false">J1931*O1931</f>
        <v>1027.5</v>
      </c>
      <c r="U1931" s="22" t="n">
        <f aca="false">S1931-T1931</f>
        <v>0</v>
      </c>
      <c r="V1931" s="23"/>
    </row>
    <row r="1932" customFormat="false" ht="13.8" hidden="false" customHeight="false" outlineLevel="0" collapsed="false">
      <c r="A1932" s="13" t="n">
        <v>1931</v>
      </c>
      <c r="B1932" s="12" t="s">
        <v>22</v>
      </c>
      <c r="C1932" s="13" t="s">
        <v>792</v>
      </c>
      <c r="D1932" s="12" t="n">
        <v>22</v>
      </c>
      <c r="E1932" s="14" t="n">
        <v>1749</v>
      </c>
      <c r="F1932" s="14" t="s">
        <v>40</v>
      </c>
      <c r="G1932" s="15" t="s">
        <v>242</v>
      </c>
      <c r="H1932" s="15" t="s">
        <v>793</v>
      </c>
      <c r="I1932" s="16" t="s">
        <v>50</v>
      </c>
      <c r="J1932" s="17" t="n">
        <v>1734</v>
      </c>
      <c r="K1932" s="18" t="s">
        <v>28</v>
      </c>
      <c r="L1932" s="17" t="n">
        <v>20</v>
      </c>
      <c r="M1932" s="17"/>
      <c r="N1932" s="19"/>
      <c r="O1932" s="31" t="n">
        <f aca="false">L1932+(0.05*M1932)+(N1932/240)</f>
        <v>20</v>
      </c>
      <c r="P1932" s="21" t="n">
        <v>34680</v>
      </c>
      <c r="Q1932" s="21"/>
      <c r="R1932" s="21"/>
      <c r="S1932" s="22" t="n">
        <f aca="false">P1932+(0.05*Q1932)+(R1932/240)</f>
        <v>34680</v>
      </c>
      <c r="T1932" s="22" t="n">
        <f aca="false">J1932*O1932</f>
        <v>34680</v>
      </c>
      <c r="U1932" s="22" t="n">
        <f aca="false">S1932-T1932</f>
        <v>0</v>
      </c>
      <c r="V1932" s="23"/>
    </row>
    <row r="1933" customFormat="false" ht="13.8" hidden="false" customHeight="false" outlineLevel="0" collapsed="false">
      <c r="A1933" s="13" t="n">
        <v>1932</v>
      </c>
      <c r="B1933" s="12" t="s">
        <v>22</v>
      </c>
      <c r="C1933" s="13" t="s">
        <v>792</v>
      </c>
      <c r="D1933" s="12" t="n">
        <v>22</v>
      </c>
      <c r="E1933" s="14" t="n">
        <v>1749</v>
      </c>
      <c r="F1933" s="14" t="s">
        <v>40</v>
      </c>
      <c r="G1933" s="15" t="s">
        <v>243</v>
      </c>
      <c r="H1933" s="15" t="s">
        <v>793</v>
      </c>
      <c r="I1933" s="16" t="s">
        <v>794</v>
      </c>
      <c r="J1933" s="17" t="n">
        <v>8978</v>
      </c>
      <c r="K1933" s="18" t="s">
        <v>28</v>
      </c>
      <c r="L1933" s="17" t="n">
        <v>120</v>
      </c>
      <c r="M1933" s="17"/>
      <c r="N1933" s="19"/>
      <c r="O1933" s="31" t="n">
        <f aca="false">L1933+(0.05*M1933)+(N1933/240)</f>
        <v>120</v>
      </c>
      <c r="P1933" s="21" t="n">
        <v>1077360</v>
      </c>
      <c r="Q1933" s="21"/>
      <c r="R1933" s="21"/>
      <c r="S1933" s="22" t="n">
        <f aca="false">P1933+(0.05*Q1933)+(R1933/240)</f>
        <v>1077360</v>
      </c>
      <c r="T1933" s="22" t="n">
        <f aca="false">J1933*O1933</f>
        <v>1077360</v>
      </c>
      <c r="U1933" s="22" t="n">
        <f aca="false">S1933-T1933</f>
        <v>0</v>
      </c>
      <c r="V1933" s="23"/>
    </row>
    <row r="1934" customFormat="false" ht="13.8" hidden="false" customHeight="false" outlineLevel="0" collapsed="false">
      <c r="A1934" s="13" t="n">
        <v>1933</v>
      </c>
      <c r="B1934" s="12" t="s">
        <v>22</v>
      </c>
      <c r="C1934" s="13" t="s">
        <v>792</v>
      </c>
      <c r="D1934" s="12" t="n">
        <v>22</v>
      </c>
      <c r="E1934" s="14" t="n">
        <v>1749</v>
      </c>
      <c r="F1934" s="14" t="s">
        <v>40</v>
      </c>
      <c r="G1934" s="15" t="s">
        <v>243</v>
      </c>
      <c r="H1934" s="15" t="s">
        <v>793</v>
      </c>
      <c r="I1934" s="16" t="s">
        <v>50</v>
      </c>
      <c r="J1934" s="17" t="n">
        <v>3889.5</v>
      </c>
      <c r="K1934" s="18" t="s">
        <v>28</v>
      </c>
      <c r="L1934" s="17" t="n">
        <v>100</v>
      </c>
      <c r="M1934" s="17"/>
      <c r="N1934" s="19"/>
      <c r="O1934" s="31" t="n">
        <f aca="false">L1934+(0.05*M1934)+(N1934/240)</f>
        <v>100</v>
      </c>
      <c r="P1934" s="21" t="n">
        <v>388950</v>
      </c>
      <c r="Q1934" s="21"/>
      <c r="R1934" s="21"/>
      <c r="S1934" s="22" t="n">
        <f aca="false">P1934+(0.05*Q1934)+(R1934/240)</f>
        <v>388950</v>
      </c>
      <c r="T1934" s="22" t="n">
        <f aca="false">J1934*O1934</f>
        <v>388950</v>
      </c>
      <c r="U1934" s="22" t="n">
        <f aca="false">S1934-T1934</f>
        <v>0</v>
      </c>
      <c r="V1934" s="23"/>
    </row>
    <row r="1935" customFormat="false" ht="13.8" hidden="false" customHeight="false" outlineLevel="0" collapsed="false">
      <c r="A1935" s="13" t="n">
        <v>1934</v>
      </c>
      <c r="B1935" s="12" t="s">
        <v>22</v>
      </c>
      <c r="C1935" s="13" t="s">
        <v>792</v>
      </c>
      <c r="D1935" s="12" t="n">
        <v>22</v>
      </c>
      <c r="E1935" s="14" t="n">
        <v>1749</v>
      </c>
      <c r="F1935" s="14" t="s">
        <v>40</v>
      </c>
      <c r="G1935" s="15" t="s">
        <v>243</v>
      </c>
      <c r="H1935" s="15" t="s">
        <v>793</v>
      </c>
      <c r="I1935" s="16" t="s">
        <v>799</v>
      </c>
      <c r="J1935" s="17" t="n">
        <v>10649</v>
      </c>
      <c r="K1935" s="18" t="s">
        <v>28</v>
      </c>
      <c r="L1935" s="17" t="n">
        <v>100</v>
      </c>
      <c r="M1935" s="17"/>
      <c r="N1935" s="19"/>
      <c r="O1935" s="31" t="n">
        <f aca="false">L1935+(0.05*M1935)+(N1935/240)</f>
        <v>100</v>
      </c>
      <c r="P1935" s="21" t="n">
        <v>1064900</v>
      </c>
      <c r="Q1935" s="21"/>
      <c r="R1935" s="21"/>
      <c r="S1935" s="22" t="n">
        <f aca="false">P1935+(0.05*Q1935)+(R1935/240)</f>
        <v>1064900</v>
      </c>
      <c r="T1935" s="22" t="n">
        <f aca="false">J1935*O1935</f>
        <v>1064900</v>
      </c>
      <c r="U1935" s="22" t="n">
        <f aca="false">S1935-T1935</f>
        <v>0</v>
      </c>
      <c r="V1935" s="23"/>
    </row>
    <row r="1936" customFormat="false" ht="13.8" hidden="false" customHeight="false" outlineLevel="0" collapsed="false">
      <c r="A1936" s="13" t="n">
        <v>1935</v>
      </c>
      <c r="B1936" s="12" t="s">
        <v>22</v>
      </c>
      <c r="C1936" s="13" t="s">
        <v>792</v>
      </c>
      <c r="D1936" s="12" t="n">
        <v>22</v>
      </c>
      <c r="E1936" s="14" t="n">
        <v>1749</v>
      </c>
      <c r="F1936" s="14" t="s">
        <v>40</v>
      </c>
      <c r="G1936" s="15" t="s">
        <v>243</v>
      </c>
      <c r="H1936" s="15" t="s">
        <v>793</v>
      </c>
      <c r="I1936" s="16" t="s">
        <v>685</v>
      </c>
      <c r="J1936" s="17" t="n">
        <v>53</v>
      </c>
      <c r="K1936" s="18" t="s">
        <v>28</v>
      </c>
      <c r="L1936" s="17" t="n">
        <v>150</v>
      </c>
      <c r="M1936" s="17"/>
      <c r="N1936" s="19"/>
      <c r="O1936" s="31" t="n">
        <f aca="false">L1936+(0.05*M1936)+(N1936/240)</f>
        <v>150</v>
      </c>
      <c r="P1936" s="21" t="n">
        <v>7950</v>
      </c>
      <c r="Q1936" s="21"/>
      <c r="R1936" s="21"/>
      <c r="S1936" s="22" t="n">
        <f aca="false">P1936+(0.05*Q1936)+(R1936/240)</f>
        <v>7950</v>
      </c>
      <c r="T1936" s="22" t="n">
        <f aca="false">J1936*O1936</f>
        <v>7950</v>
      </c>
      <c r="U1936" s="22" t="n">
        <f aca="false">S1936-T1936</f>
        <v>0</v>
      </c>
      <c r="V1936" s="23"/>
    </row>
    <row r="1937" customFormat="false" ht="13.8" hidden="false" customHeight="false" outlineLevel="0" collapsed="false">
      <c r="A1937" s="13" t="n">
        <v>1936</v>
      </c>
      <c r="B1937" s="12" t="s">
        <v>22</v>
      </c>
      <c r="C1937" s="13" t="s">
        <v>792</v>
      </c>
      <c r="D1937" s="12" t="n">
        <v>22</v>
      </c>
      <c r="E1937" s="14" t="n">
        <v>1749</v>
      </c>
      <c r="F1937" s="14" t="s">
        <v>40</v>
      </c>
      <c r="G1937" s="15" t="s">
        <v>243</v>
      </c>
      <c r="H1937" s="15" t="s">
        <v>793</v>
      </c>
      <c r="I1937" s="16" t="s">
        <v>186</v>
      </c>
      <c r="J1937" s="17" t="n">
        <v>200</v>
      </c>
      <c r="K1937" s="18" t="s">
        <v>28</v>
      </c>
      <c r="L1937" s="17" t="n">
        <v>100</v>
      </c>
      <c r="M1937" s="17"/>
      <c r="N1937" s="19"/>
      <c r="O1937" s="31" t="n">
        <f aca="false">L1937+(0.05*M1937)+(N1937/240)</f>
        <v>100</v>
      </c>
      <c r="P1937" s="21" t="n">
        <v>20000</v>
      </c>
      <c r="Q1937" s="21"/>
      <c r="R1937" s="21"/>
      <c r="S1937" s="22" t="n">
        <f aca="false">P1937+(0.05*Q1937)+(R1937/240)</f>
        <v>20000</v>
      </c>
      <c r="T1937" s="22" t="n">
        <f aca="false">J1937*O1937</f>
        <v>20000</v>
      </c>
      <c r="U1937" s="22" t="n">
        <f aca="false">S1937-T1937</f>
        <v>0</v>
      </c>
      <c r="V1937" s="23"/>
    </row>
    <row r="1938" customFormat="false" ht="13.8" hidden="false" customHeight="false" outlineLevel="0" collapsed="false">
      <c r="A1938" s="13" t="n">
        <v>1937</v>
      </c>
      <c r="B1938" s="12" t="s">
        <v>22</v>
      </c>
      <c r="C1938" s="13" t="s">
        <v>792</v>
      </c>
      <c r="D1938" s="12" t="n">
        <v>22</v>
      </c>
      <c r="E1938" s="14" t="n">
        <v>1749</v>
      </c>
      <c r="F1938" s="14" t="s">
        <v>40</v>
      </c>
      <c r="G1938" s="15" t="s">
        <v>711</v>
      </c>
      <c r="H1938" s="15" t="s">
        <v>793</v>
      </c>
      <c r="I1938" s="16" t="s">
        <v>799</v>
      </c>
      <c r="J1938" s="17" t="n">
        <v>520</v>
      </c>
      <c r="K1938" s="18" t="s">
        <v>176</v>
      </c>
      <c r="L1938" s="17" t="n">
        <v>5</v>
      </c>
      <c r="M1938" s="17"/>
      <c r="N1938" s="19"/>
      <c r="O1938" s="31" t="n">
        <f aca="false">L1938+(0.05*M1938)+(N1938/240)</f>
        <v>5</v>
      </c>
      <c r="P1938" s="21" t="n">
        <v>2600</v>
      </c>
      <c r="Q1938" s="21"/>
      <c r="R1938" s="21"/>
      <c r="S1938" s="22" t="n">
        <f aca="false">P1938+(0.05*Q1938)+(R1938/240)</f>
        <v>2600</v>
      </c>
      <c r="T1938" s="22" t="n">
        <f aca="false">J1938*O1938</f>
        <v>2600</v>
      </c>
      <c r="U1938" s="22" t="n">
        <f aca="false">S1938-T1938</f>
        <v>0</v>
      </c>
      <c r="V1938" s="23"/>
    </row>
    <row r="1939" customFormat="false" ht="13.8" hidden="false" customHeight="false" outlineLevel="0" collapsed="false">
      <c r="A1939" s="13" t="n">
        <v>1938</v>
      </c>
      <c r="B1939" s="12" t="s">
        <v>22</v>
      </c>
      <c r="C1939" s="13" t="s">
        <v>792</v>
      </c>
      <c r="D1939" s="12" t="n">
        <v>22</v>
      </c>
      <c r="E1939" s="14" t="n">
        <v>1749</v>
      </c>
      <c r="F1939" s="14" t="s">
        <v>40</v>
      </c>
      <c r="G1939" s="15" t="s">
        <v>711</v>
      </c>
      <c r="H1939" s="15" t="s">
        <v>793</v>
      </c>
      <c r="I1939" s="16" t="s">
        <v>685</v>
      </c>
      <c r="J1939" s="17" t="n">
        <v>2800</v>
      </c>
      <c r="K1939" s="18" t="s">
        <v>35</v>
      </c>
      <c r="L1939" s="17"/>
      <c r="M1939" s="17"/>
      <c r="N1939" s="19" t="n">
        <v>6</v>
      </c>
      <c r="O1939" s="31" t="n">
        <f aca="false">L1939+(0.05*M1939)+(N1939/240)</f>
        <v>0.025</v>
      </c>
      <c r="P1939" s="21" t="n">
        <v>70</v>
      </c>
      <c r="Q1939" s="21"/>
      <c r="R1939" s="21"/>
      <c r="S1939" s="22" t="n">
        <f aca="false">P1939+(0.05*Q1939)+(R1939/240)</f>
        <v>70</v>
      </c>
      <c r="T1939" s="22" t="n">
        <f aca="false">J1939*O1939</f>
        <v>70</v>
      </c>
      <c r="U1939" s="22" t="n">
        <f aca="false">S1939-T1939</f>
        <v>0</v>
      </c>
      <c r="V1939" s="23"/>
    </row>
    <row r="1940" customFormat="false" ht="13.8" hidden="false" customHeight="false" outlineLevel="0" collapsed="false">
      <c r="A1940" s="13" t="n">
        <v>1939</v>
      </c>
      <c r="B1940" s="12" t="s">
        <v>22</v>
      </c>
      <c r="C1940" s="13" t="s">
        <v>792</v>
      </c>
      <c r="D1940" s="12" t="n">
        <v>22</v>
      </c>
      <c r="E1940" s="14" t="n">
        <v>1749</v>
      </c>
      <c r="F1940" s="14" t="s">
        <v>40</v>
      </c>
      <c r="G1940" s="15" t="s">
        <v>711</v>
      </c>
      <c r="H1940" s="15" t="s">
        <v>793</v>
      </c>
      <c r="I1940" s="16" t="s">
        <v>796</v>
      </c>
      <c r="J1940" s="17" t="n">
        <v>7400</v>
      </c>
      <c r="K1940" s="18" t="s">
        <v>28</v>
      </c>
      <c r="L1940" s="17"/>
      <c r="M1940" s="17" t="n">
        <v>1</v>
      </c>
      <c r="N1940" s="19" t="n">
        <v>6</v>
      </c>
      <c r="O1940" s="31" t="n">
        <f aca="false">L1940+(0.05*M1940)+(N1940/240)</f>
        <v>0.075</v>
      </c>
      <c r="P1940" s="21" t="n">
        <v>555</v>
      </c>
      <c r="Q1940" s="21"/>
      <c r="R1940" s="21"/>
      <c r="S1940" s="22" t="n">
        <f aca="false">P1940+(0.05*Q1940)+(R1940/240)</f>
        <v>555</v>
      </c>
      <c r="T1940" s="22" t="n">
        <f aca="false">J1940*O1940</f>
        <v>555</v>
      </c>
      <c r="U1940" s="22" t="n">
        <f aca="false">S1940-T1940</f>
        <v>0</v>
      </c>
      <c r="V1940" s="23"/>
    </row>
    <row r="1941" customFormat="false" ht="13.8" hidden="false" customHeight="false" outlineLevel="0" collapsed="false">
      <c r="A1941" s="13" t="n">
        <v>1940</v>
      </c>
      <c r="B1941" s="12" t="s">
        <v>22</v>
      </c>
      <c r="C1941" s="13" t="s">
        <v>792</v>
      </c>
      <c r="D1941" s="12" t="n">
        <v>22</v>
      </c>
      <c r="E1941" s="14" t="n">
        <v>1749</v>
      </c>
      <c r="F1941" s="14" t="s">
        <v>40</v>
      </c>
      <c r="G1941" s="15" t="s">
        <v>245</v>
      </c>
      <c r="H1941" s="15" t="s">
        <v>793</v>
      </c>
      <c r="I1941" s="16" t="s">
        <v>68</v>
      </c>
      <c r="J1941" s="17" t="n">
        <v>1545</v>
      </c>
      <c r="K1941" s="18" t="s">
        <v>28</v>
      </c>
      <c r="L1941" s="17" t="n">
        <v>15</v>
      </c>
      <c r="M1941" s="17"/>
      <c r="N1941" s="19"/>
      <c r="O1941" s="31" t="n">
        <f aca="false">L1941+(0.05*M1941)+(N1941/240)</f>
        <v>15</v>
      </c>
      <c r="P1941" s="21" t="n">
        <v>23175</v>
      </c>
      <c r="Q1941" s="21"/>
      <c r="R1941" s="21"/>
      <c r="S1941" s="22" t="n">
        <f aca="false">P1941+(0.05*Q1941)+(R1941/240)</f>
        <v>23175</v>
      </c>
      <c r="T1941" s="22" t="n">
        <f aca="false">J1941*O1941</f>
        <v>23175</v>
      </c>
      <c r="U1941" s="22" t="n">
        <f aca="false">S1941-T1941</f>
        <v>0</v>
      </c>
      <c r="V1941" s="23"/>
    </row>
    <row r="1942" customFormat="false" ht="13.8" hidden="false" customHeight="false" outlineLevel="0" collapsed="false">
      <c r="A1942" s="13" t="n">
        <v>1941</v>
      </c>
      <c r="B1942" s="12" t="s">
        <v>22</v>
      </c>
      <c r="C1942" s="13" t="s">
        <v>792</v>
      </c>
      <c r="D1942" s="12" t="n">
        <v>22</v>
      </c>
      <c r="E1942" s="14" t="n">
        <v>1749</v>
      </c>
      <c r="F1942" s="14" t="s">
        <v>40</v>
      </c>
      <c r="G1942" s="15" t="s">
        <v>246</v>
      </c>
      <c r="H1942" s="15" t="s">
        <v>793</v>
      </c>
      <c r="I1942" s="16" t="s">
        <v>68</v>
      </c>
      <c r="J1942" s="17" t="n">
        <v>107</v>
      </c>
      <c r="K1942" s="18" t="s">
        <v>28</v>
      </c>
      <c r="L1942" s="17" t="n">
        <v>7</v>
      </c>
      <c r="M1942" s="17"/>
      <c r="N1942" s="19"/>
      <c r="O1942" s="31" t="n">
        <f aca="false">L1942+(0.05*M1942)+(N1942/240)</f>
        <v>7</v>
      </c>
      <c r="P1942" s="21" t="n">
        <v>749</v>
      </c>
      <c r="Q1942" s="21"/>
      <c r="R1942" s="21"/>
      <c r="S1942" s="22" t="n">
        <f aca="false">P1942+(0.05*Q1942)+(R1942/240)</f>
        <v>749</v>
      </c>
      <c r="T1942" s="22" t="n">
        <f aca="false">J1942*O1942</f>
        <v>749</v>
      </c>
      <c r="U1942" s="22" t="n">
        <f aca="false">S1942-T1942</f>
        <v>0</v>
      </c>
      <c r="V1942" s="23"/>
    </row>
    <row r="1943" customFormat="false" ht="13.8" hidden="false" customHeight="false" outlineLevel="0" collapsed="false">
      <c r="A1943" s="13" t="n">
        <v>1942</v>
      </c>
      <c r="B1943" s="12" t="s">
        <v>22</v>
      </c>
      <c r="C1943" s="13" t="s">
        <v>792</v>
      </c>
      <c r="D1943" s="12" t="n">
        <v>22</v>
      </c>
      <c r="E1943" s="14" t="n">
        <v>1749</v>
      </c>
      <c r="F1943" s="14" t="s">
        <v>40</v>
      </c>
      <c r="G1943" s="15" t="s">
        <v>968</v>
      </c>
      <c r="H1943" s="15" t="s">
        <v>793</v>
      </c>
      <c r="I1943" s="16" t="s">
        <v>186</v>
      </c>
      <c r="J1943" s="17" t="n">
        <v>11</v>
      </c>
      <c r="K1943" s="18" t="s">
        <v>35</v>
      </c>
      <c r="L1943" s="17" t="n">
        <v>440</v>
      </c>
      <c r="M1943" s="17"/>
      <c r="N1943" s="19"/>
      <c r="O1943" s="31" t="n">
        <f aca="false">L1943+(0.05*M1943)+(N1943/240)</f>
        <v>440</v>
      </c>
      <c r="P1943" s="21" t="n">
        <v>4840</v>
      </c>
      <c r="Q1943" s="21"/>
      <c r="R1943" s="21"/>
      <c r="S1943" s="22" t="n">
        <f aca="false">P1943+(0.05*Q1943)+(R1943/240)</f>
        <v>4840</v>
      </c>
      <c r="T1943" s="22" t="n">
        <f aca="false">J1943*O1943</f>
        <v>4840</v>
      </c>
      <c r="U1943" s="22" t="n">
        <f aca="false">S1943-T1943</f>
        <v>0</v>
      </c>
      <c r="V1943" s="23"/>
    </row>
    <row r="1944" customFormat="false" ht="13.8" hidden="false" customHeight="false" outlineLevel="0" collapsed="false">
      <c r="A1944" s="13" t="n">
        <v>1943</v>
      </c>
      <c r="B1944" s="12" t="s">
        <v>22</v>
      </c>
      <c r="C1944" s="13" t="s">
        <v>792</v>
      </c>
      <c r="D1944" s="12" t="n">
        <v>22</v>
      </c>
      <c r="E1944" s="14" t="n">
        <v>1749</v>
      </c>
      <c r="F1944" s="14" t="s">
        <v>40</v>
      </c>
      <c r="G1944" s="15" t="s">
        <v>969</v>
      </c>
      <c r="H1944" s="15" t="s">
        <v>793</v>
      </c>
      <c r="I1944" s="16" t="s">
        <v>186</v>
      </c>
      <c r="J1944" s="17" t="n">
        <v>570</v>
      </c>
      <c r="K1944" s="18" t="s">
        <v>248</v>
      </c>
      <c r="L1944" s="17" t="n">
        <v>13</v>
      </c>
      <c r="M1944" s="17"/>
      <c r="N1944" s="19"/>
      <c r="O1944" s="31" t="n">
        <f aca="false">L1944+(0.05*M1944)+(N1944/240)</f>
        <v>13</v>
      </c>
      <c r="P1944" s="21" t="n">
        <v>7410</v>
      </c>
      <c r="Q1944" s="21"/>
      <c r="R1944" s="21"/>
      <c r="S1944" s="22" t="n">
        <f aca="false">P1944+(0.05*Q1944)+(R1944/240)</f>
        <v>7410</v>
      </c>
      <c r="T1944" s="22" t="n">
        <f aca="false">J1944*O1944</f>
        <v>7410</v>
      </c>
      <c r="U1944" s="22" t="n">
        <f aca="false">S1944-T1944</f>
        <v>0</v>
      </c>
      <c r="V1944" s="23"/>
    </row>
    <row r="1945" customFormat="false" ht="13.8" hidden="false" customHeight="false" outlineLevel="0" collapsed="false">
      <c r="A1945" s="13" t="n">
        <v>1944</v>
      </c>
      <c r="B1945" s="12" t="s">
        <v>22</v>
      </c>
      <c r="C1945" s="13" t="s">
        <v>792</v>
      </c>
      <c r="D1945" s="12" t="n">
        <v>22</v>
      </c>
      <c r="E1945" s="14" t="n">
        <v>1749</v>
      </c>
      <c r="F1945" s="14" t="s">
        <v>40</v>
      </c>
      <c r="G1945" s="15" t="s">
        <v>970</v>
      </c>
      <c r="H1945" s="15" t="s">
        <v>793</v>
      </c>
      <c r="I1945" s="16" t="s">
        <v>794</v>
      </c>
      <c r="J1945" s="17" t="n">
        <v>80</v>
      </c>
      <c r="K1945" s="18" t="s">
        <v>35</v>
      </c>
      <c r="L1945" s="17" t="n">
        <v>230</v>
      </c>
      <c r="M1945" s="17"/>
      <c r="N1945" s="19"/>
      <c r="O1945" s="31" t="n">
        <f aca="false">L1945+(0.05*M1945)+(N1945/240)</f>
        <v>230</v>
      </c>
      <c r="P1945" s="21" t="n">
        <v>18400</v>
      </c>
      <c r="Q1945" s="21"/>
      <c r="R1945" s="21"/>
      <c r="S1945" s="22" t="n">
        <f aca="false">P1945+(0.05*Q1945)+(R1945/240)</f>
        <v>18400</v>
      </c>
      <c r="T1945" s="22" t="n">
        <f aca="false">J1945*O1945</f>
        <v>18400</v>
      </c>
      <c r="U1945" s="22" t="n">
        <f aca="false">S1945-T1945</f>
        <v>0</v>
      </c>
      <c r="V1945" s="23"/>
    </row>
    <row r="1946" customFormat="false" ht="13.8" hidden="false" customHeight="false" outlineLevel="0" collapsed="false">
      <c r="A1946" s="13" t="n">
        <v>1945</v>
      </c>
      <c r="B1946" s="12" t="s">
        <v>22</v>
      </c>
      <c r="C1946" s="13" t="s">
        <v>792</v>
      </c>
      <c r="D1946" s="12" t="n">
        <v>22</v>
      </c>
      <c r="E1946" s="14" t="n">
        <v>1749</v>
      </c>
      <c r="F1946" s="14" t="s">
        <v>40</v>
      </c>
      <c r="G1946" s="15" t="s">
        <v>970</v>
      </c>
      <c r="H1946" s="15" t="s">
        <v>793</v>
      </c>
      <c r="I1946" s="16" t="s">
        <v>678</v>
      </c>
      <c r="J1946" s="17" t="n">
        <v>290</v>
      </c>
      <c r="K1946" s="18" t="s">
        <v>248</v>
      </c>
      <c r="L1946" s="17" t="n">
        <v>9</v>
      </c>
      <c r="M1946" s="17"/>
      <c r="N1946" s="19"/>
      <c r="O1946" s="31" t="n">
        <f aca="false">L1946+(0.05*M1946)+(N1946/240)</f>
        <v>9</v>
      </c>
      <c r="P1946" s="21" t="n">
        <v>2610</v>
      </c>
      <c r="Q1946" s="21"/>
      <c r="R1946" s="21"/>
      <c r="S1946" s="22" t="n">
        <f aca="false">P1946+(0.05*Q1946)+(R1946/240)</f>
        <v>2610</v>
      </c>
      <c r="T1946" s="22" t="n">
        <f aca="false">J1946*O1946</f>
        <v>2610</v>
      </c>
      <c r="U1946" s="22" t="n">
        <f aca="false">S1946-T1946</f>
        <v>0</v>
      </c>
      <c r="V1946" s="23"/>
    </row>
    <row r="1947" customFormat="false" ht="13.8" hidden="false" customHeight="false" outlineLevel="0" collapsed="false">
      <c r="A1947" s="13" t="n">
        <v>1946</v>
      </c>
      <c r="B1947" s="12" t="s">
        <v>22</v>
      </c>
      <c r="C1947" s="13" t="s">
        <v>792</v>
      </c>
      <c r="D1947" s="12" t="n">
        <v>22</v>
      </c>
      <c r="E1947" s="14" t="n">
        <v>1749</v>
      </c>
      <c r="F1947" s="14" t="s">
        <v>40</v>
      </c>
      <c r="G1947" s="15" t="s">
        <v>970</v>
      </c>
      <c r="H1947" s="15" t="s">
        <v>793</v>
      </c>
      <c r="I1947" s="16" t="s">
        <v>678</v>
      </c>
      <c r="J1947" s="17" t="n">
        <v>2787</v>
      </c>
      <c r="K1947" s="18" t="s">
        <v>248</v>
      </c>
      <c r="L1947" s="17" t="n">
        <v>12</v>
      </c>
      <c r="M1947" s="17"/>
      <c r="N1947" s="19"/>
      <c r="O1947" s="31" t="n">
        <f aca="false">L1947+(0.05*M1947)+(N1947/240)</f>
        <v>12</v>
      </c>
      <c r="P1947" s="21" t="n">
        <v>33444</v>
      </c>
      <c r="Q1947" s="21"/>
      <c r="R1947" s="21"/>
      <c r="S1947" s="22" t="n">
        <f aca="false">P1947+(0.05*Q1947)+(R1947/240)</f>
        <v>33444</v>
      </c>
      <c r="T1947" s="22" t="n">
        <f aca="false">J1947*O1947</f>
        <v>33444</v>
      </c>
      <c r="U1947" s="22" t="n">
        <f aca="false">S1947-T1947</f>
        <v>0</v>
      </c>
      <c r="V1947" s="23"/>
    </row>
    <row r="1948" customFormat="false" ht="13.8" hidden="false" customHeight="false" outlineLevel="0" collapsed="false">
      <c r="A1948" s="13" t="n">
        <v>1947</v>
      </c>
      <c r="B1948" s="12" t="s">
        <v>22</v>
      </c>
      <c r="C1948" s="13" t="s">
        <v>792</v>
      </c>
      <c r="D1948" s="12" t="n">
        <v>22</v>
      </c>
      <c r="E1948" s="14" t="n">
        <v>1749</v>
      </c>
      <c r="F1948" s="14" t="s">
        <v>40</v>
      </c>
      <c r="G1948" s="15" t="s">
        <v>970</v>
      </c>
      <c r="H1948" s="15" t="s">
        <v>793</v>
      </c>
      <c r="I1948" s="16" t="s">
        <v>682</v>
      </c>
      <c r="J1948" s="17" t="n">
        <v>4</v>
      </c>
      <c r="K1948" s="18" t="s">
        <v>971</v>
      </c>
      <c r="L1948" s="17" t="n">
        <v>1200</v>
      </c>
      <c r="M1948" s="17"/>
      <c r="N1948" s="19"/>
      <c r="O1948" s="31" t="n">
        <f aca="false">L1948+(0.05*M1948)+(N1948/240)</f>
        <v>1200</v>
      </c>
      <c r="P1948" s="21" t="n">
        <v>4800</v>
      </c>
      <c r="Q1948" s="21"/>
      <c r="R1948" s="21"/>
      <c r="S1948" s="22" t="n">
        <f aca="false">P1948+(0.05*Q1948)+(R1948/240)</f>
        <v>4800</v>
      </c>
      <c r="T1948" s="22" t="n">
        <f aca="false">J1948*O1948</f>
        <v>4800</v>
      </c>
      <c r="U1948" s="22" t="n">
        <f aca="false">S1948-T1948</f>
        <v>0</v>
      </c>
      <c r="V1948" s="23"/>
    </row>
    <row r="1949" customFormat="false" ht="13.8" hidden="false" customHeight="false" outlineLevel="0" collapsed="false">
      <c r="A1949" s="13" t="n">
        <v>1948</v>
      </c>
      <c r="B1949" s="12" t="s">
        <v>22</v>
      </c>
      <c r="C1949" s="13" t="s">
        <v>792</v>
      </c>
      <c r="D1949" s="12" t="n">
        <v>22</v>
      </c>
      <c r="E1949" s="14" t="n">
        <v>1749</v>
      </c>
      <c r="F1949" s="14" t="s">
        <v>40</v>
      </c>
      <c r="G1949" s="15" t="s">
        <v>970</v>
      </c>
      <c r="H1949" s="15" t="s">
        <v>793</v>
      </c>
      <c r="I1949" s="16" t="s">
        <v>682</v>
      </c>
      <c r="J1949" s="17" t="n">
        <v>6</v>
      </c>
      <c r="K1949" s="18" t="s">
        <v>971</v>
      </c>
      <c r="L1949" s="17" t="n">
        <v>700</v>
      </c>
      <c r="M1949" s="17"/>
      <c r="N1949" s="19"/>
      <c r="O1949" s="31" t="n">
        <f aca="false">L1949+(0.05*M1949)+(N1949/240)</f>
        <v>700</v>
      </c>
      <c r="P1949" s="21" t="n">
        <v>4200</v>
      </c>
      <c r="Q1949" s="21"/>
      <c r="R1949" s="21"/>
      <c r="S1949" s="22" t="n">
        <f aca="false">P1949+(0.05*Q1949)+(R1949/240)</f>
        <v>4200</v>
      </c>
      <c r="T1949" s="22" t="n">
        <f aca="false">J1949*O1949</f>
        <v>4200</v>
      </c>
      <c r="U1949" s="22" t="n">
        <f aca="false">S1949-T1949</f>
        <v>0</v>
      </c>
      <c r="V1949" s="23"/>
    </row>
    <row r="1950" customFormat="false" ht="13.8" hidden="false" customHeight="false" outlineLevel="0" collapsed="false">
      <c r="A1950" s="13" t="n">
        <v>1949</v>
      </c>
      <c r="B1950" s="12" t="s">
        <v>22</v>
      </c>
      <c r="C1950" s="13" t="s">
        <v>792</v>
      </c>
      <c r="D1950" s="12" t="n">
        <v>22</v>
      </c>
      <c r="E1950" s="14" t="n">
        <v>1749</v>
      </c>
      <c r="F1950" s="14" t="s">
        <v>40</v>
      </c>
      <c r="G1950" s="15" t="s">
        <v>972</v>
      </c>
      <c r="H1950" s="15" t="s">
        <v>793</v>
      </c>
      <c r="I1950" s="16" t="s">
        <v>50</v>
      </c>
      <c r="J1950" s="17" t="n">
        <v>986</v>
      </c>
      <c r="K1950" s="18" t="s">
        <v>28</v>
      </c>
      <c r="L1950" s="17" t="n">
        <v>12</v>
      </c>
      <c r="M1950" s="17"/>
      <c r="N1950" s="19"/>
      <c r="O1950" s="31" t="n">
        <f aca="false">L1950+(0.05*M1950)+(N1950/240)</f>
        <v>12</v>
      </c>
      <c r="P1950" s="21" t="n">
        <v>11832</v>
      </c>
      <c r="Q1950" s="21"/>
      <c r="R1950" s="21"/>
      <c r="S1950" s="22" t="n">
        <f aca="false">P1950+(0.05*Q1950)+(R1950/240)</f>
        <v>11832</v>
      </c>
      <c r="T1950" s="22" t="n">
        <f aca="false">J1950*O1950</f>
        <v>11832</v>
      </c>
      <c r="U1950" s="22" t="n">
        <f aca="false">S1950-T1950</f>
        <v>0</v>
      </c>
      <c r="V1950" s="23"/>
    </row>
    <row r="1951" customFormat="false" ht="13.8" hidden="false" customHeight="false" outlineLevel="0" collapsed="false">
      <c r="A1951" s="13" t="n">
        <v>1950</v>
      </c>
      <c r="B1951" s="12" t="s">
        <v>22</v>
      </c>
      <c r="C1951" s="13" t="s">
        <v>792</v>
      </c>
      <c r="D1951" s="12" t="n">
        <v>22</v>
      </c>
      <c r="E1951" s="14" t="n">
        <v>1749</v>
      </c>
      <c r="F1951" s="14" t="s">
        <v>40</v>
      </c>
      <c r="G1951" s="15" t="s">
        <v>973</v>
      </c>
      <c r="H1951" s="15" t="s">
        <v>793</v>
      </c>
      <c r="I1951" s="16" t="s">
        <v>678</v>
      </c>
      <c r="J1951" s="17" t="n">
        <v>85</v>
      </c>
      <c r="K1951" s="18" t="s">
        <v>248</v>
      </c>
      <c r="L1951" s="17" t="n">
        <v>15</v>
      </c>
      <c r="M1951" s="17" t="n">
        <v>10</v>
      </c>
      <c r="N1951" s="19"/>
      <c r="O1951" s="31" t="n">
        <f aca="false">L1951+(0.05*M1951)+(N1951/240)</f>
        <v>15.5</v>
      </c>
      <c r="P1951" s="21" t="n">
        <v>1317</v>
      </c>
      <c r="Q1951" s="21" t="n">
        <v>10</v>
      </c>
      <c r="R1951" s="21"/>
      <c r="S1951" s="22" t="n">
        <f aca="false">P1951+(0.05*Q1951)+(R1951/240)</f>
        <v>1317.5</v>
      </c>
      <c r="T1951" s="22" t="n">
        <f aca="false">J1951*O1951</f>
        <v>1317.5</v>
      </c>
      <c r="U1951" s="22" t="n">
        <f aca="false">S1951-T1951</f>
        <v>0</v>
      </c>
      <c r="V1951" s="23"/>
    </row>
    <row r="1952" customFormat="false" ht="13.8" hidden="false" customHeight="false" outlineLevel="0" collapsed="false">
      <c r="A1952" s="13" t="n">
        <v>1951</v>
      </c>
      <c r="B1952" s="12" t="s">
        <v>22</v>
      </c>
      <c r="C1952" s="13" t="s">
        <v>792</v>
      </c>
      <c r="D1952" s="12" t="n">
        <v>22</v>
      </c>
      <c r="E1952" s="14" t="n">
        <v>1749</v>
      </c>
      <c r="F1952" s="14" t="s">
        <v>40</v>
      </c>
      <c r="G1952" s="15" t="s">
        <v>973</v>
      </c>
      <c r="H1952" s="15" t="s">
        <v>793</v>
      </c>
      <c r="I1952" s="16" t="s">
        <v>186</v>
      </c>
      <c r="J1952" s="17" t="n">
        <v>14938</v>
      </c>
      <c r="K1952" s="18" t="s">
        <v>248</v>
      </c>
      <c r="L1952" s="17" t="n">
        <v>14</v>
      </c>
      <c r="M1952" s="17"/>
      <c r="N1952" s="19"/>
      <c r="O1952" s="31" t="n">
        <f aca="false">L1952+(0.05*M1952)+(N1952/240)</f>
        <v>14</v>
      </c>
      <c r="P1952" s="21" t="n">
        <v>209132</v>
      </c>
      <c r="Q1952" s="21"/>
      <c r="R1952" s="21"/>
      <c r="S1952" s="22" t="n">
        <f aca="false">P1952+(0.05*Q1952)+(R1952/240)</f>
        <v>209132</v>
      </c>
      <c r="T1952" s="22" t="n">
        <f aca="false">J1952*O1952</f>
        <v>209132</v>
      </c>
      <c r="U1952" s="22" t="n">
        <f aca="false">S1952-T1952</f>
        <v>0</v>
      </c>
      <c r="V1952" s="23"/>
    </row>
    <row r="1953" customFormat="false" ht="13.8" hidden="false" customHeight="false" outlineLevel="0" collapsed="false">
      <c r="A1953" s="13" t="n">
        <v>1952</v>
      </c>
      <c r="B1953" s="12" t="s">
        <v>22</v>
      </c>
      <c r="C1953" s="13" t="s">
        <v>792</v>
      </c>
      <c r="D1953" s="12" t="n">
        <v>22</v>
      </c>
      <c r="E1953" s="14" t="n">
        <v>1749</v>
      </c>
      <c r="F1953" s="14" t="s">
        <v>40</v>
      </c>
      <c r="G1953" s="15" t="s">
        <v>974</v>
      </c>
      <c r="H1953" s="15" t="s">
        <v>793</v>
      </c>
      <c r="I1953" s="16" t="s">
        <v>794</v>
      </c>
      <c r="J1953" s="17" t="n">
        <v>73</v>
      </c>
      <c r="K1953" s="18" t="s">
        <v>35</v>
      </c>
      <c r="L1953" s="17" t="n">
        <v>300</v>
      </c>
      <c r="M1953" s="17"/>
      <c r="N1953" s="19"/>
      <c r="O1953" s="31" t="n">
        <f aca="false">L1953+(0.05*M1953)+(N1953/240)</f>
        <v>300</v>
      </c>
      <c r="P1953" s="21" t="n">
        <v>21900</v>
      </c>
      <c r="Q1953" s="21"/>
      <c r="R1953" s="21"/>
      <c r="S1953" s="22" t="n">
        <f aca="false">P1953+(0.05*Q1953)+(R1953/240)</f>
        <v>21900</v>
      </c>
      <c r="T1953" s="22" t="n">
        <f aca="false">J1953*O1953</f>
        <v>21900</v>
      </c>
      <c r="U1953" s="22" t="n">
        <f aca="false">S1953-T1953</f>
        <v>0</v>
      </c>
      <c r="V1953" s="23"/>
    </row>
    <row r="1954" customFormat="false" ht="13.8" hidden="false" customHeight="false" outlineLevel="0" collapsed="false">
      <c r="A1954" s="13" t="n">
        <v>1953</v>
      </c>
      <c r="B1954" s="12" t="s">
        <v>22</v>
      </c>
      <c r="C1954" s="13" t="s">
        <v>792</v>
      </c>
      <c r="D1954" s="12" t="n">
        <v>22</v>
      </c>
      <c r="E1954" s="14" t="n">
        <v>1749</v>
      </c>
      <c r="F1954" s="14" t="s">
        <v>40</v>
      </c>
      <c r="G1954" s="15" t="s">
        <v>974</v>
      </c>
      <c r="H1954" s="15" t="s">
        <v>793</v>
      </c>
      <c r="I1954" s="16" t="s">
        <v>794</v>
      </c>
      <c r="J1954" s="17" t="n">
        <v>259</v>
      </c>
      <c r="K1954" s="18" t="s">
        <v>248</v>
      </c>
      <c r="L1954" s="17" t="n">
        <v>15</v>
      </c>
      <c r="M1954" s="17"/>
      <c r="N1954" s="19"/>
      <c r="O1954" s="31" t="n">
        <f aca="false">L1954+(0.05*M1954)+(N1954/240)</f>
        <v>15</v>
      </c>
      <c r="P1954" s="21" t="n">
        <v>3885</v>
      </c>
      <c r="Q1954" s="21"/>
      <c r="R1954" s="21"/>
      <c r="S1954" s="22" t="n">
        <f aca="false">P1954+(0.05*Q1954)+(R1954/240)</f>
        <v>3885</v>
      </c>
      <c r="T1954" s="22" t="n">
        <f aca="false">J1954*O1954</f>
        <v>3885</v>
      </c>
      <c r="U1954" s="22" t="n">
        <f aca="false">S1954-T1954</f>
        <v>0</v>
      </c>
      <c r="V1954" s="23"/>
    </row>
    <row r="1955" customFormat="false" ht="13.8" hidden="false" customHeight="false" outlineLevel="0" collapsed="false">
      <c r="A1955" s="13" t="n">
        <v>1954</v>
      </c>
      <c r="B1955" s="12" t="s">
        <v>22</v>
      </c>
      <c r="C1955" s="13" t="s">
        <v>792</v>
      </c>
      <c r="D1955" s="12" t="n">
        <v>22</v>
      </c>
      <c r="E1955" s="14" t="n">
        <v>1749</v>
      </c>
      <c r="F1955" s="14" t="s">
        <v>40</v>
      </c>
      <c r="G1955" s="24" t="s">
        <v>244</v>
      </c>
      <c r="H1955" s="15" t="s">
        <v>793</v>
      </c>
      <c r="I1955" s="16" t="s">
        <v>186</v>
      </c>
      <c r="J1955" s="17" t="n">
        <v>500</v>
      </c>
      <c r="K1955" s="18" t="s">
        <v>28</v>
      </c>
      <c r="L1955" s="17" t="n">
        <v>5</v>
      </c>
      <c r="M1955" s="17"/>
      <c r="N1955" s="19"/>
      <c r="O1955" s="31" t="n">
        <f aca="false">L1955+(0.05*M1955)+(N1955/240)</f>
        <v>5</v>
      </c>
      <c r="P1955" s="21" t="n">
        <v>2500</v>
      </c>
      <c r="Q1955" s="21"/>
      <c r="R1955" s="21"/>
      <c r="S1955" s="22" t="n">
        <f aca="false">P1955+(0.05*Q1955)+(R1955/240)</f>
        <v>2500</v>
      </c>
      <c r="T1955" s="22" t="n">
        <f aca="false">J1955*O1955</f>
        <v>2500</v>
      </c>
      <c r="U1955" s="22" t="n">
        <f aca="false">S1955-T1955</f>
        <v>0</v>
      </c>
      <c r="V1955" s="23"/>
    </row>
    <row r="1956" customFormat="false" ht="13.8" hidden="false" customHeight="false" outlineLevel="0" collapsed="false">
      <c r="A1956" s="13" t="n">
        <v>1955</v>
      </c>
      <c r="B1956" s="12" t="s">
        <v>22</v>
      </c>
      <c r="C1956" s="13" t="s">
        <v>792</v>
      </c>
      <c r="D1956" s="12" t="n">
        <v>22</v>
      </c>
      <c r="E1956" s="14" t="n">
        <v>1749</v>
      </c>
      <c r="F1956" s="14" t="s">
        <v>40</v>
      </c>
      <c r="G1956" s="24" t="s">
        <v>975</v>
      </c>
      <c r="H1956" s="15" t="s">
        <v>793</v>
      </c>
      <c r="I1956" s="16" t="s">
        <v>794</v>
      </c>
      <c r="J1956" s="17" t="n">
        <v>231</v>
      </c>
      <c r="K1956" s="18" t="s">
        <v>35</v>
      </c>
      <c r="L1956" s="17" t="n">
        <v>150</v>
      </c>
      <c r="M1956" s="17"/>
      <c r="N1956" s="19"/>
      <c r="O1956" s="31" t="n">
        <f aca="false">L1956+(0.05*M1956)+(N1956/240)</f>
        <v>150</v>
      </c>
      <c r="P1956" s="21" t="n">
        <v>34650</v>
      </c>
      <c r="Q1956" s="21"/>
      <c r="R1956" s="21"/>
      <c r="S1956" s="22" t="n">
        <f aca="false">P1956+(0.05*Q1956)+(R1956/240)</f>
        <v>34650</v>
      </c>
      <c r="T1956" s="22" t="n">
        <f aca="false">J1956*O1956</f>
        <v>34650</v>
      </c>
      <c r="U1956" s="22" t="n">
        <f aca="false">S1956-T1956</f>
        <v>0</v>
      </c>
      <c r="V1956" s="23"/>
    </row>
    <row r="1957" customFormat="false" ht="13.8" hidden="false" customHeight="false" outlineLevel="0" collapsed="false">
      <c r="A1957" s="13" t="n">
        <v>1956</v>
      </c>
      <c r="B1957" s="12" t="s">
        <v>22</v>
      </c>
      <c r="C1957" s="13" t="s">
        <v>792</v>
      </c>
      <c r="D1957" s="12" t="n">
        <v>22</v>
      </c>
      <c r="E1957" s="14" t="n">
        <v>1749</v>
      </c>
      <c r="F1957" s="14" t="s">
        <v>40</v>
      </c>
      <c r="G1957" s="24" t="s">
        <v>975</v>
      </c>
      <c r="H1957" s="15" t="s">
        <v>793</v>
      </c>
      <c r="I1957" s="16" t="s">
        <v>682</v>
      </c>
      <c r="J1957" s="17" t="n">
        <v>215</v>
      </c>
      <c r="K1957" s="18" t="s">
        <v>248</v>
      </c>
      <c r="L1957" s="17" t="n">
        <v>8</v>
      </c>
      <c r="M1957" s="17"/>
      <c r="N1957" s="19"/>
      <c r="O1957" s="31" t="n">
        <f aca="false">L1957+(0.05*M1957)+(N1957/240)</f>
        <v>8</v>
      </c>
      <c r="P1957" s="21" t="n">
        <v>1720</v>
      </c>
      <c r="Q1957" s="21"/>
      <c r="R1957" s="21"/>
      <c r="S1957" s="22" t="n">
        <f aca="false">P1957+(0.05*Q1957)+(R1957/240)</f>
        <v>1720</v>
      </c>
      <c r="T1957" s="22" t="n">
        <f aca="false">J1957*O1957</f>
        <v>1720</v>
      </c>
      <c r="U1957" s="22" t="n">
        <f aca="false">S1957-T1957</f>
        <v>0</v>
      </c>
      <c r="V1957" s="23"/>
    </row>
    <row r="1958" customFormat="false" ht="13.8" hidden="false" customHeight="false" outlineLevel="0" collapsed="false">
      <c r="A1958" s="13" t="n">
        <v>1957</v>
      </c>
      <c r="B1958" s="12" t="s">
        <v>22</v>
      </c>
      <c r="C1958" s="13" t="s">
        <v>792</v>
      </c>
      <c r="D1958" s="12" t="n">
        <v>22</v>
      </c>
      <c r="E1958" s="14" t="n">
        <v>1749</v>
      </c>
      <c r="F1958" s="14" t="s">
        <v>40</v>
      </c>
      <c r="G1958" s="15" t="s">
        <v>976</v>
      </c>
      <c r="H1958" s="15" t="s">
        <v>793</v>
      </c>
      <c r="I1958" s="16" t="s">
        <v>43</v>
      </c>
      <c r="J1958" s="17" t="n">
        <v>7</v>
      </c>
      <c r="K1958" s="18" t="s">
        <v>35</v>
      </c>
      <c r="L1958" s="17" t="n">
        <v>230</v>
      </c>
      <c r="M1958" s="17"/>
      <c r="N1958" s="19"/>
      <c r="O1958" s="31" t="n">
        <f aca="false">L1958+(0.05*M1958)+(N1958/240)</f>
        <v>230</v>
      </c>
      <c r="P1958" s="21" t="n">
        <v>1610</v>
      </c>
      <c r="Q1958" s="21"/>
      <c r="R1958" s="21"/>
      <c r="S1958" s="22" t="n">
        <f aca="false">P1958+(0.05*Q1958)+(R1958/240)</f>
        <v>1610</v>
      </c>
      <c r="T1958" s="22" t="n">
        <f aca="false">J1958*O1958</f>
        <v>1610</v>
      </c>
      <c r="U1958" s="22" t="n">
        <f aca="false">S1958-T1958</f>
        <v>0</v>
      </c>
      <c r="V1958" s="23"/>
    </row>
    <row r="1959" customFormat="false" ht="13.8" hidden="false" customHeight="false" outlineLevel="0" collapsed="false">
      <c r="A1959" s="13" t="n">
        <v>1958</v>
      </c>
      <c r="B1959" s="12" t="s">
        <v>22</v>
      </c>
      <c r="C1959" s="13" t="s">
        <v>792</v>
      </c>
      <c r="D1959" s="12" t="n">
        <v>23</v>
      </c>
      <c r="E1959" s="14" t="n">
        <v>1749</v>
      </c>
      <c r="F1959" s="14" t="s">
        <v>24</v>
      </c>
      <c r="G1959" s="15" t="s">
        <v>977</v>
      </c>
      <c r="H1959" s="15" t="s">
        <v>793</v>
      </c>
      <c r="I1959" s="16" t="s">
        <v>796</v>
      </c>
      <c r="J1959" s="17" t="n">
        <v>30</v>
      </c>
      <c r="K1959" s="18" t="s">
        <v>28</v>
      </c>
      <c r="L1959" s="17" t="n">
        <v>7</v>
      </c>
      <c r="M1959" s="17" t="n">
        <v>10</v>
      </c>
      <c r="N1959" s="19"/>
      <c r="O1959" s="31" t="n">
        <f aca="false">L1959+(0.05*M1959)+(N1959/240)</f>
        <v>7.5</v>
      </c>
      <c r="P1959" s="21" t="n">
        <v>225</v>
      </c>
      <c r="Q1959" s="21"/>
      <c r="R1959" s="21"/>
      <c r="S1959" s="22" t="n">
        <f aca="false">P1959+(0.05*Q1959)+(R1959/240)</f>
        <v>225</v>
      </c>
      <c r="T1959" s="22" t="n">
        <f aca="false">J1959*O1959</f>
        <v>225</v>
      </c>
      <c r="U1959" s="22" t="n">
        <f aca="false">S1959-T1959</f>
        <v>0</v>
      </c>
      <c r="V1959" s="23"/>
    </row>
    <row r="1960" customFormat="false" ht="13.8" hidden="false" customHeight="false" outlineLevel="0" collapsed="false">
      <c r="A1960" s="13" t="n">
        <v>1959</v>
      </c>
      <c r="B1960" s="12" t="s">
        <v>22</v>
      </c>
      <c r="C1960" s="13" t="s">
        <v>792</v>
      </c>
      <c r="D1960" s="12" t="n">
        <v>23</v>
      </c>
      <c r="E1960" s="14" t="n">
        <v>1749</v>
      </c>
      <c r="F1960" s="14" t="s">
        <v>24</v>
      </c>
      <c r="G1960" s="15" t="s">
        <v>977</v>
      </c>
      <c r="H1960" s="15" t="s">
        <v>793</v>
      </c>
      <c r="I1960" s="16" t="s">
        <v>796</v>
      </c>
      <c r="J1960" s="17" t="n">
        <v>2</v>
      </c>
      <c r="K1960" s="18" t="s">
        <v>811</v>
      </c>
      <c r="L1960" s="17" t="n">
        <v>26</v>
      </c>
      <c r="M1960" s="17"/>
      <c r="N1960" s="19"/>
      <c r="O1960" s="31" t="n">
        <f aca="false">L1960+(0.05*M1960)+(N1960/240)</f>
        <v>26</v>
      </c>
      <c r="P1960" s="21" t="n">
        <v>52</v>
      </c>
      <c r="Q1960" s="21"/>
      <c r="R1960" s="21"/>
      <c r="S1960" s="22" t="n">
        <f aca="false">P1960+(0.05*Q1960)+(R1960/240)</f>
        <v>52</v>
      </c>
      <c r="T1960" s="22" t="n">
        <f aca="false">J1960*O1960</f>
        <v>52</v>
      </c>
      <c r="U1960" s="22" t="n">
        <f aca="false">S1960-T1960</f>
        <v>0</v>
      </c>
      <c r="V1960" s="23"/>
    </row>
    <row r="1961" customFormat="false" ht="13.8" hidden="false" customHeight="false" outlineLevel="0" collapsed="false">
      <c r="A1961" s="13" t="n">
        <v>1960</v>
      </c>
      <c r="B1961" s="12" t="s">
        <v>22</v>
      </c>
      <c r="C1961" s="13" t="s">
        <v>792</v>
      </c>
      <c r="D1961" s="12" t="n">
        <v>23</v>
      </c>
      <c r="E1961" s="14" t="n">
        <v>1749</v>
      </c>
      <c r="F1961" s="14" t="s">
        <v>24</v>
      </c>
      <c r="G1961" s="15" t="s">
        <v>978</v>
      </c>
      <c r="H1961" s="15" t="s">
        <v>793</v>
      </c>
      <c r="I1961" s="16" t="s">
        <v>799</v>
      </c>
      <c r="J1961" s="17" t="n">
        <v>200</v>
      </c>
      <c r="K1961" s="18" t="s">
        <v>28</v>
      </c>
      <c r="L1961" s="17"/>
      <c r="M1961" s="17" t="n">
        <v>20</v>
      </c>
      <c r="N1961" s="19"/>
      <c r="O1961" s="31" t="n">
        <f aca="false">L1961+(0.05*M1961)+(N1961/240)</f>
        <v>1</v>
      </c>
      <c r="P1961" s="21" t="n">
        <v>200</v>
      </c>
      <c r="Q1961" s="21"/>
      <c r="R1961" s="21"/>
      <c r="S1961" s="22" t="n">
        <f aca="false">P1961+(0.05*Q1961)+(R1961/240)</f>
        <v>200</v>
      </c>
      <c r="T1961" s="22" t="n">
        <f aca="false">J1961*O1961</f>
        <v>200</v>
      </c>
      <c r="U1961" s="22" t="n">
        <f aca="false">S1961-T1961</f>
        <v>0</v>
      </c>
      <c r="V1961" s="23"/>
    </row>
    <row r="1962" customFormat="false" ht="13.8" hidden="false" customHeight="false" outlineLevel="0" collapsed="false">
      <c r="A1962" s="13" t="n">
        <v>1961</v>
      </c>
      <c r="B1962" s="12" t="s">
        <v>22</v>
      </c>
      <c r="C1962" s="13" t="s">
        <v>792</v>
      </c>
      <c r="D1962" s="12" t="n">
        <v>23</v>
      </c>
      <c r="E1962" s="14" t="n">
        <v>1749</v>
      </c>
      <c r="F1962" s="14" t="s">
        <v>24</v>
      </c>
      <c r="G1962" s="15" t="s">
        <v>979</v>
      </c>
      <c r="H1962" s="15" t="s">
        <v>793</v>
      </c>
      <c r="I1962" s="16" t="s">
        <v>799</v>
      </c>
      <c r="J1962" s="17" t="n">
        <v>200</v>
      </c>
      <c r="K1962" s="18" t="s">
        <v>28</v>
      </c>
      <c r="L1962" s="17" t="n">
        <v>40</v>
      </c>
      <c r="M1962" s="17"/>
      <c r="N1962" s="19"/>
      <c r="O1962" s="31" t="n">
        <f aca="false">L1962+(0.05*M1962)+(N1962/240)</f>
        <v>40</v>
      </c>
      <c r="P1962" s="21" t="n">
        <v>8000</v>
      </c>
      <c r="Q1962" s="21"/>
      <c r="R1962" s="21"/>
      <c r="S1962" s="22" t="n">
        <f aca="false">P1962+(0.05*Q1962)+(R1962/240)</f>
        <v>8000</v>
      </c>
      <c r="T1962" s="22" t="n">
        <f aca="false">J1962*O1962</f>
        <v>8000</v>
      </c>
      <c r="U1962" s="22" t="n">
        <f aca="false">S1962-T1962</f>
        <v>0</v>
      </c>
      <c r="V1962" s="23"/>
    </row>
    <row r="1963" customFormat="false" ht="13.8" hidden="false" customHeight="false" outlineLevel="0" collapsed="false">
      <c r="A1963" s="13" t="n">
        <v>1962</v>
      </c>
      <c r="B1963" s="12" t="s">
        <v>22</v>
      </c>
      <c r="C1963" s="13" t="s">
        <v>792</v>
      </c>
      <c r="D1963" s="12" t="n">
        <v>23</v>
      </c>
      <c r="E1963" s="14" t="n">
        <v>1749</v>
      </c>
      <c r="F1963" s="14" t="s">
        <v>40</v>
      </c>
      <c r="G1963" s="15" t="s">
        <v>249</v>
      </c>
      <c r="H1963" s="15" t="s">
        <v>793</v>
      </c>
      <c r="I1963" s="16" t="s">
        <v>794</v>
      </c>
      <c r="J1963" s="17" t="n">
        <v>6</v>
      </c>
      <c r="K1963" s="18" t="s">
        <v>35</v>
      </c>
      <c r="L1963" s="17" t="n">
        <v>100</v>
      </c>
      <c r="M1963" s="17"/>
      <c r="N1963" s="19"/>
      <c r="O1963" s="31" t="n">
        <f aca="false">L1963+(0.05*M1963)+(N1963/240)</f>
        <v>100</v>
      </c>
      <c r="P1963" s="21" t="n">
        <v>600</v>
      </c>
      <c r="Q1963" s="21"/>
      <c r="R1963" s="21"/>
      <c r="S1963" s="22" t="n">
        <f aca="false">P1963+(0.05*Q1963)+(R1963/240)</f>
        <v>600</v>
      </c>
      <c r="T1963" s="22" t="n">
        <f aca="false">J1963*O1963</f>
        <v>600</v>
      </c>
      <c r="U1963" s="22" t="n">
        <f aca="false">S1963-T1963</f>
        <v>0</v>
      </c>
      <c r="V1963" s="23"/>
    </row>
    <row r="1964" customFormat="false" ht="13.8" hidden="false" customHeight="false" outlineLevel="0" collapsed="false">
      <c r="A1964" s="13" t="n">
        <v>1963</v>
      </c>
      <c r="B1964" s="12" t="s">
        <v>22</v>
      </c>
      <c r="C1964" s="13" t="s">
        <v>792</v>
      </c>
      <c r="D1964" s="12" t="n">
        <v>23</v>
      </c>
      <c r="E1964" s="14" t="n">
        <v>1749</v>
      </c>
      <c r="F1964" s="14" t="s">
        <v>40</v>
      </c>
      <c r="G1964" s="15" t="s">
        <v>980</v>
      </c>
      <c r="H1964" s="15" t="s">
        <v>793</v>
      </c>
      <c r="I1964" s="16" t="s">
        <v>799</v>
      </c>
      <c r="J1964" s="17" t="n">
        <v>91527</v>
      </c>
      <c r="K1964" s="18" t="s">
        <v>28</v>
      </c>
      <c r="L1964" s="17" t="n">
        <v>7</v>
      </c>
      <c r="M1964" s="17"/>
      <c r="N1964" s="19"/>
      <c r="O1964" s="31" t="n">
        <f aca="false">L1964+(0.05*M1964)+(N1964/240)</f>
        <v>7</v>
      </c>
      <c r="P1964" s="21" t="n">
        <v>640689</v>
      </c>
      <c r="Q1964" s="21"/>
      <c r="R1964" s="21"/>
      <c r="S1964" s="22" t="n">
        <f aca="false">P1964+(0.05*Q1964)+(R1964/240)</f>
        <v>640689</v>
      </c>
      <c r="T1964" s="22" t="n">
        <f aca="false">J1964*O1964</f>
        <v>640689</v>
      </c>
      <c r="U1964" s="22" t="n">
        <f aca="false">S1964-T1964</f>
        <v>0</v>
      </c>
      <c r="V1964" s="23"/>
    </row>
    <row r="1965" customFormat="false" ht="13.8" hidden="false" customHeight="false" outlineLevel="0" collapsed="false">
      <c r="A1965" s="13" t="n">
        <v>1964</v>
      </c>
      <c r="B1965" s="12" t="s">
        <v>22</v>
      </c>
      <c r="C1965" s="13" t="s">
        <v>792</v>
      </c>
      <c r="D1965" s="12" t="n">
        <v>23</v>
      </c>
      <c r="E1965" s="14" t="n">
        <v>1749</v>
      </c>
      <c r="F1965" s="14" t="s">
        <v>40</v>
      </c>
      <c r="G1965" s="15" t="s">
        <v>250</v>
      </c>
      <c r="H1965" s="15" t="s">
        <v>793</v>
      </c>
      <c r="I1965" s="16" t="s">
        <v>186</v>
      </c>
      <c r="J1965" s="17" t="n">
        <v>677</v>
      </c>
      <c r="K1965" s="18" t="s">
        <v>248</v>
      </c>
      <c r="L1965" s="17" t="n">
        <v>17</v>
      </c>
      <c r="M1965" s="17"/>
      <c r="N1965" s="19"/>
      <c r="O1965" s="31" t="n">
        <f aca="false">L1965+(0.05*M1965)+(N1965/240)</f>
        <v>17</v>
      </c>
      <c r="P1965" s="21" t="n">
        <v>11509</v>
      </c>
      <c r="Q1965" s="21"/>
      <c r="R1965" s="21"/>
      <c r="S1965" s="22" t="n">
        <f aca="false">P1965+(0.05*Q1965)+(R1965/240)</f>
        <v>11509</v>
      </c>
      <c r="T1965" s="22" t="n">
        <f aca="false">J1965*O1965</f>
        <v>11509</v>
      </c>
      <c r="U1965" s="22" t="n">
        <f aca="false">S1965-T1965</f>
        <v>0</v>
      </c>
      <c r="V1965" s="23"/>
    </row>
    <row r="1966" customFormat="false" ht="13.8" hidden="false" customHeight="false" outlineLevel="0" collapsed="false">
      <c r="A1966" s="13" t="n">
        <v>1965</v>
      </c>
      <c r="B1966" s="12" t="s">
        <v>22</v>
      </c>
      <c r="C1966" s="13" t="s">
        <v>792</v>
      </c>
      <c r="D1966" s="12" t="n">
        <v>23</v>
      </c>
      <c r="E1966" s="14" t="n">
        <v>1749</v>
      </c>
      <c r="F1966" s="14" t="s">
        <v>40</v>
      </c>
      <c r="G1966" s="15" t="s">
        <v>981</v>
      </c>
      <c r="H1966" s="15" t="s">
        <v>793</v>
      </c>
      <c r="I1966" s="16" t="s">
        <v>678</v>
      </c>
      <c r="J1966" s="17" t="n">
        <v>1640</v>
      </c>
      <c r="K1966" s="18" t="s">
        <v>248</v>
      </c>
      <c r="L1966" s="17" t="n">
        <v>7</v>
      </c>
      <c r="M1966" s="17"/>
      <c r="N1966" s="19"/>
      <c r="O1966" s="31" t="n">
        <f aca="false">L1966+(0.05*M1966)+(N1966/240)</f>
        <v>7</v>
      </c>
      <c r="P1966" s="21" t="n">
        <v>11480</v>
      </c>
      <c r="Q1966" s="21"/>
      <c r="R1966" s="21"/>
      <c r="S1966" s="22" t="n">
        <f aca="false">P1966+(0.05*Q1966)+(R1966/240)</f>
        <v>11480</v>
      </c>
      <c r="T1966" s="22" t="n">
        <f aca="false">J1966*O1966</f>
        <v>11480</v>
      </c>
      <c r="U1966" s="22" t="n">
        <f aca="false">S1966-T1966</f>
        <v>0</v>
      </c>
      <c r="V1966" s="23"/>
    </row>
    <row r="1967" customFormat="false" ht="13.8" hidden="false" customHeight="false" outlineLevel="0" collapsed="false">
      <c r="A1967" s="13" t="n">
        <v>1966</v>
      </c>
      <c r="B1967" s="12" t="s">
        <v>22</v>
      </c>
      <c r="C1967" s="13" t="s">
        <v>792</v>
      </c>
      <c r="D1967" s="12" t="n">
        <v>23</v>
      </c>
      <c r="E1967" s="14" t="n">
        <v>1749</v>
      </c>
      <c r="F1967" s="14" t="s">
        <v>40</v>
      </c>
      <c r="G1967" s="15" t="s">
        <v>251</v>
      </c>
      <c r="H1967" s="15" t="s">
        <v>793</v>
      </c>
      <c r="I1967" s="16" t="s">
        <v>186</v>
      </c>
      <c r="J1967" s="17" t="n">
        <v>130</v>
      </c>
      <c r="K1967" s="18" t="s">
        <v>248</v>
      </c>
      <c r="L1967" s="17" t="n">
        <v>12</v>
      </c>
      <c r="M1967" s="17"/>
      <c r="N1967" s="19"/>
      <c r="O1967" s="31" t="n">
        <f aca="false">L1967+(0.05*M1967)+(N1967/240)</f>
        <v>12</v>
      </c>
      <c r="P1967" s="21" t="n">
        <v>1560</v>
      </c>
      <c r="Q1967" s="21"/>
      <c r="R1967" s="21"/>
      <c r="S1967" s="22" t="n">
        <f aca="false">P1967+(0.05*Q1967)+(R1967/240)</f>
        <v>1560</v>
      </c>
      <c r="T1967" s="22" t="n">
        <f aca="false">J1967*O1967</f>
        <v>1560</v>
      </c>
      <c r="U1967" s="22" t="n">
        <f aca="false">S1967-T1967</f>
        <v>0</v>
      </c>
      <c r="V1967" s="23"/>
    </row>
    <row r="1968" customFormat="false" ht="13.8" hidden="false" customHeight="false" outlineLevel="0" collapsed="false">
      <c r="A1968" s="13" t="n">
        <v>1967</v>
      </c>
      <c r="B1968" s="12" t="s">
        <v>22</v>
      </c>
      <c r="C1968" s="13" t="s">
        <v>792</v>
      </c>
      <c r="D1968" s="12" t="n">
        <v>23</v>
      </c>
      <c r="E1968" s="14" t="n">
        <v>1749</v>
      </c>
      <c r="F1968" s="14" t="s">
        <v>40</v>
      </c>
      <c r="G1968" s="15" t="s">
        <v>977</v>
      </c>
      <c r="H1968" s="15" t="s">
        <v>793</v>
      </c>
      <c r="I1968" s="16" t="s">
        <v>678</v>
      </c>
      <c r="J1968" s="17" t="n">
        <v>40</v>
      </c>
      <c r="K1968" s="18" t="s">
        <v>248</v>
      </c>
      <c r="L1968" s="17" t="n">
        <v>18</v>
      </c>
      <c r="M1968" s="17"/>
      <c r="N1968" s="19"/>
      <c r="O1968" s="31" t="n">
        <f aca="false">L1968+(0.05*M1968)+(N1968/240)</f>
        <v>18</v>
      </c>
      <c r="P1968" s="21" t="n">
        <v>720</v>
      </c>
      <c r="Q1968" s="21"/>
      <c r="R1968" s="21"/>
      <c r="S1968" s="22" t="n">
        <f aca="false">P1968+(0.05*Q1968)+(R1968/240)</f>
        <v>720</v>
      </c>
      <c r="T1968" s="22" t="n">
        <f aca="false">J1968*O1968</f>
        <v>720</v>
      </c>
      <c r="U1968" s="22" t="n">
        <f aca="false">S1968-T1968</f>
        <v>0</v>
      </c>
      <c r="V1968" s="23"/>
    </row>
    <row r="1969" customFormat="false" ht="13.8" hidden="false" customHeight="false" outlineLevel="0" collapsed="false">
      <c r="A1969" s="13" t="n">
        <v>1968</v>
      </c>
      <c r="B1969" s="12" t="s">
        <v>22</v>
      </c>
      <c r="C1969" s="13" t="s">
        <v>792</v>
      </c>
      <c r="D1969" s="12" t="n">
        <v>23</v>
      </c>
      <c r="E1969" s="14" t="n">
        <v>1749</v>
      </c>
      <c r="F1969" s="14" t="s">
        <v>40</v>
      </c>
      <c r="G1969" s="15" t="s">
        <v>977</v>
      </c>
      <c r="H1969" s="15" t="s">
        <v>793</v>
      </c>
      <c r="I1969" s="16" t="s">
        <v>29</v>
      </c>
      <c r="J1969" s="17" t="n">
        <v>520</v>
      </c>
      <c r="K1969" s="18" t="s">
        <v>28</v>
      </c>
      <c r="L1969" s="17" t="n">
        <v>18</v>
      </c>
      <c r="M1969" s="17"/>
      <c r="N1969" s="19"/>
      <c r="O1969" s="31" t="n">
        <f aca="false">L1969+(0.05*M1969)+(N1969/240)</f>
        <v>18</v>
      </c>
      <c r="P1969" s="21" t="n">
        <v>9360</v>
      </c>
      <c r="Q1969" s="21"/>
      <c r="R1969" s="21"/>
      <c r="S1969" s="22" t="n">
        <f aca="false">P1969+(0.05*Q1969)+(R1969/240)</f>
        <v>9360</v>
      </c>
      <c r="T1969" s="22" t="n">
        <f aca="false">J1969*O1969</f>
        <v>9360</v>
      </c>
      <c r="U1969" s="22" t="n">
        <f aca="false">S1969-T1969</f>
        <v>0</v>
      </c>
      <c r="V1969" s="23"/>
    </row>
    <row r="1970" customFormat="false" ht="13.8" hidden="false" customHeight="false" outlineLevel="0" collapsed="false">
      <c r="A1970" s="13" t="n">
        <v>1969</v>
      </c>
      <c r="B1970" s="12" t="s">
        <v>22</v>
      </c>
      <c r="C1970" s="13" t="s">
        <v>792</v>
      </c>
      <c r="D1970" s="12" t="n">
        <v>23</v>
      </c>
      <c r="E1970" s="14" t="n">
        <v>1749</v>
      </c>
      <c r="F1970" s="14" t="s">
        <v>40</v>
      </c>
      <c r="G1970" s="15" t="s">
        <v>977</v>
      </c>
      <c r="H1970" s="15" t="s">
        <v>793</v>
      </c>
      <c r="I1970" s="16" t="s">
        <v>186</v>
      </c>
      <c r="J1970" s="17" t="n">
        <v>80</v>
      </c>
      <c r="K1970" s="18" t="s">
        <v>35</v>
      </c>
      <c r="L1970" s="17" t="n">
        <v>400</v>
      </c>
      <c r="M1970" s="17"/>
      <c r="N1970" s="19"/>
      <c r="O1970" s="31" t="n">
        <f aca="false">L1970+(0.05*M1970)+(N1970/240)</f>
        <v>400</v>
      </c>
      <c r="P1970" s="21" t="n">
        <v>32000</v>
      </c>
      <c r="Q1970" s="21"/>
      <c r="R1970" s="21"/>
      <c r="S1970" s="22" t="n">
        <f aca="false">P1970+(0.05*Q1970)+(R1970/240)</f>
        <v>32000</v>
      </c>
      <c r="T1970" s="22" t="n">
        <f aca="false">J1970*O1970</f>
        <v>32000</v>
      </c>
      <c r="U1970" s="22" t="n">
        <f aca="false">S1970-T1970</f>
        <v>0</v>
      </c>
      <c r="V1970" s="23"/>
    </row>
    <row r="1971" customFormat="false" ht="13.8" hidden="false" customHeight="false" outlineLevel="0" collapsed="false">
      <c r="A1971" s="13" t="n">
        <v>1970</v>
      </c>
      <c r="B1971" s="12" t="s">
        <v>22</v>
      </c>
      <c r="C1971" s="13" t="s">
        <v>792</v>
      </c>
      <c r="D1971" s="12" t="n">
        <v>23</v>
      </c>
      <c r="E1971" s="14" t="n">
        <v>1749</v>
      </c>
      <c r="F1971" s="14" t="s">
        <v>40</v>
      </c>
      <c r="G1971" s="15" t="s">
        <v>982</v>
      </c>
      <c r="H1971" s="15" t="s">
        <v>793</v>
      </c>
      <c r="I1971" s="16" t="s">
        <v>29</v>
      </c>
      <c r="J1971" s="17" t="n">
        <v>640</v>
      </c>
      <c r="K1971" s="18" t="s">
        <v>28</v>
      </c>
      <c r="L1971" s="17" t="n">
        <v>5</v>
      </c>
      <c r="M1971" s="17"/>
      <c r="N1971" s="19"/>
      <c r="O1971" s="31" t="n">
        <f aca="false">L1971+(0.05*M1971)+(N1971/240)</f>
        <v>5</v>
      </c>
      <c r="P1971" s="21" t="n">
        <v>3200</v>
      </c>
      <c r="Q1971" s="21"/>
      <c r="R1971" s="21"/>
      <c r="S1971" s="22" t="n">
        <f aca="false">P1971+(0.05*Q1971)+(R1971/240)</f>
        <v>3200</v>
      </c>
      <c r="T1971" s="22" t="n">
        <f aca="false">J1971*O1971</f>
        <v>3200</v>
      </c>
      <c r="U1971" s="22" t="n">
        <f aca="false">S1971-T1971</f>
        <v>0</v>
      </c>
      <c r="V1971" s="23"/>
    </row>
    <row r="1972" customFormat="false" ht="13.8" hidden="false" customHeight="false" outlineLevel="0" collapsed="false">
      <c r="A1972" s="13" t="n">
        <v>1971</v>
      </c>
      <c r="B1972" s="12" t="s">
        <v>22</v>
      </c>
      <c r="C1972" s="13" t="s">
        <v>792</v>
      </c>
      <c r="D1972" s="12" t="n">
        <v>23</v>
      </c>
      <c r="E1972" s="14" t="n">
        <v>1749</v>
      </c>
      <c r="F1972" s="14" t="s">
        <v>40</v>
      </c>
      <c r="G1972" s="32" t="s">
        <v>983</v>
      </c>
      <c r="H1972" s="15" t="s">
        <v>793</v>
      </c>
      <c r="I1972" s="16" t="s">
        <v>682</v>
      </c>
      <c r="J1972" s="17" t="n">
        <v>1</v>
      </c>
      <c r="K1972" s="18" t="s">
        <v>984</v>
      </c>
      <c r="L1972" s="17" t="n">
        <v>1000</v>
      </c>
      <c r="M1972" s="17"/>
      <c r="N1972" s="19"/>
      <c r="O1972" s="31" t="n">
        <f aca="false">L1972+(0.05*M1972)+(N1972/240)</f>
        <v>1000</v>
      </c>
      <c r="P1972" s="21" t="n">
        <v>1000</v>
      </c>
      <c r="Q1972" s="21"/>
      <c r="R1972" s="21"/>
      <c r="S1972" s="22" t="n">
        <f aca="false">P1972+(0.05*Q1972)+(R1972/240)</f>
        <v>1000</v>
      </c>
      <c r="T1972" s="22" t="n">
        <f aca="false">J1972*O1972</f>
        <v>1000</v>
      </c>
      <c r="U1972" s="22" t="n">
        <f aca="false">S1972-T1972</f>
        <v>0</v>
      </c>
      <c r="V1972" s="23"/>
    </row>
    <row r="1973" customFormat="false" ht="13.8" hidden="false" customHeight="false" outlineLevel="0" collapsed="false">
      <c r="A1973" s="13" t="n">
        <v>1972</v>
      </c>
      <c r="B1973" s="12" t="s">
        <v>22</v>
      </c>
      <c r="C1973" s="13" t="s">
        <v>792</v>
      </c>
      <c r="D1973" s="12" t="n">
        <v>23</v>
      </c>
      <c r="E1973" s="14" t="n">
        <v>1749</v>
      </c>
      <c r="F1973" s="14" t="s">
        <v>40</v>
      </c>
      <c r="G1973" s="15" t="s">
        <v>985</v>
      </c>
      <c r="H1973" s="15" t="s">
        <v>793</v>
      </c>
      <c r="I1973" s="16" t="s">
        <v>794</v>
      </c>
      <c r="J1973" s="17" t="n">
        <v>3424</v>
      </c>
      <c r="K1973" s="18" t="s">
        <v>35</v>
      </c>
      <c r="L1973" s="17" t="n">
        <v>30</v>
      </c>
      <c r="M1973" s="17"/>
      <c r="N1973" s="19"/>
      <c r="O1973" s="31" t="n">
        <f aca="false">L1973+(0.05*M1973)+(N1973/240)</f>
        <v>30</v>
      </c>
      <c r="P1973" s="21" t="n">
        <v>102720</v>
      </c>
      <c r="Q1973" s="21"/>
      <c r="R1973" s="21"/>
      <c r="S1973" s="22" t="n">
        <f aca="false">P1973+(0.05*Q1973)+(R1973/240)</f>
        <v>102720</v>
      </c>
      <c r="T1973" s="22" t="n">
        <f aca="false">J1973*O1973</f>
        <v>102720</v>
      </c>
      <c r="U1973" s="22" t="n">
        <f aca="false">S1973-T1973</f>
        <v>0</v>
      </c>
      <c r="V1973" s="23"/>
    </row>
    <row r="1974" customFormat="false" ht="13.8" hidden="false" customHeight="false" outlineLevel="0" collapsed="false">
      <c r="A1974" s="13" t="n">
        <v>1973</v>
      </c>
      <c r="B1974" s="12" t="s">
        <v>22</v>
      </c>
      <c r="C1974" s="13" t="s">
        <v>792</v>
      </c>
      <c r="D1974" s="12" t="n">
        <v>23</v>
      </c>
      <c r="E1974" s="14" t="n">
        <v>1749</v>
      </c>
      <c r="F1974" s="14" t="s">
        <v>40</v>
      </c>
      <c r="G1974" s="15" t="s">
        <v>254</v>
      </c>
      <c r="H1974" s="15" t="s">
        <v>793</v>
      </c>
      <c r="I1974" s="16" t="s">
        <v>50</v>
      </c>
      <c r="J1974" s="17" t="n">
        <v>7799</v>
      </c>
      <c r="K1974" s="18" t="s">
        <v>28</v>
      </c>
      <c r="L1974" s="17" t="n">
        <v>4</v>
      </c>
      <c r="M1974" s="17"/>
      <c r="N1974" s="19"/>
      <c r="O1974" s="31" t="n">
        <f aca="false">L1974+(0.05*M1974)+(N1974/240)</f>
        <v>4</v>
      </c>
      <c r="P1974" s="21" t="n">
        <v>31196</v>
      </c>
      <c r="Q1974" s="21"/>
      <c r="R1974" s="21"/>
      <c r="S1974" s="22" t="n">
        <f aca="false">P1974+(0.05*Q1974)+(R1974/240)</f>
        <v>31196</v>
      </c>
      <c r="T1974" s="22" t="n">
        <f aca="false">J1974*O1974</f>
        <v>31196</v>
      </c>
      <c r="U1974" s="22" t="n">
        <f aca="false">S1974-T1974</f>
        <v>0</v>
      </c>
      <c r="V1974" s="23"/>
    </row>
    <row r="1975" customFormat="false" ht="13.8" hidden="false" customHeight="false" outlineLevel="0" collapsed="false">
      <c r="A1975" s="13" t="n">
        <v>1974</v>
      </c>
      <c r="B1975" s="12" t="s">
        <v>22</v>
      </c>
      <c r="C1975" s="13" t="s">
        <v>792</v>
      </c>
      <c r="D1975" s="12" t="n">
        <v>23</v>
      </c>
      <c r="E1975" s="14" t="n">
        <v>1749</v>
      </c>
      <c r="F1975" s="14" t="s">
        <v>40</v>
      </c>
      <c r="G1975" s="15" t="s">
        <v>255</v>
      </c>
      <c r="H1975" s="15" t="s">
        <v>793</v>
      </c>
      <c r="I1975" s="16" t="s">
        <v>68</v>
      </c>
      <c r="J1975" s="17" t="n">
        <v>55400</v>
      </c>
      <c r="K1975" s="18" t="s">
        <v>28</v>
      </c>
      <c r="L1975" s="17" t="n">
        <v>3</v>
      </c>
      <c r="M1975" s="17"/>
      <c r="N1975" s="19"/>
      <c r="O1975" s="31" t="n">
        <f aca="false">L1975+(0.05*M1975)+(N1975/240)</f>
        <v>3</v>
      </c>
      <c r="P1975" s="21" t="n">
        <v>166200</v>
      </c>
      <c r="Q1975" s="21"/>
      <c r="R1975" s="21"/>
      <c r="S1975" s="22" t="n">
        <f aca="false">P1975+(0.05*Q1975)+(R1975/240)</f>
        <v>166200</v>
      </c>
      <c r="T1975" s="22" t="n">
        <f aca="false">J1975*O1975</f>
        <v>166200</v>
      </c>
      <c r="U1975" s="22" t="n">
        <f aca="false">S1975-T1975</f>
        <v>0</v>
      </c>
      <c r="V1975" s="23"/>
    </row>
    <row r="1976" customFormat="false" ht="13.8" hidden="false" customHeight="false" outlineLevel="0" collapsed="false">
      <c r="A1976" s="13" t="n">
        <v>1975</v>
      </c>
      <c r="B1976" s="12" t="s">
        <v>22</v>
      </c>
      <c r="C1976" s="13" t="s">
        <v>792</v>
      </c>
      <c r="D1976" s="12" t="n">
        <v>23</v>
      </c>
      <c r="E1976" s="14" t="n">
        <v>1749</v>
      </c>
      <c r="F1976" s="14" t="s">
        <v>40</v>
      </c>
      <c r="G1976" s="15" t="s">
        <v>255</v>
      </c>
      <c r="H1976" s="15" t="s">
        <v>793</v>
      </c>
      <c r="I1976" s="16" t="s">
        <v>29</v>
      </c>
      <c r="J1976" s="17" t="n">
        <v>90</v>
      </c>
      <c r="K1976" s="18" t="s">
        <v>28</v>
      </c>
      <c r="L1976" s="17" t="n">
        <v>5</v>
      </c>
      <c r="M1976" s="17"/>
      <c r="N1976" s="19"/>
      <c r="O1976" s="31" t="n">
        <f aca="false">L1976+(0.05*M1976)+(N1976/240)</f>
        <v>5</v>
      </c>
      <c r="P1976" s="21" t="n">
        <v>450</v>
      </c>
      <c r="Q1976" s="21"/>
      <c r="R1976" s="21"/>
      <c r="S1976" s="22" t="n">
        <f aca="false">P1976+(0.05*Q1976)+(R1976/240)</f>
        <v>450</v>
      </c>
      <c r="T1976" s="22" t="n">
        <f aca="false">J1976*O1976</f>
        <v>450</v>
      </c>
      <c r="U1976" s="22" t="n">
        <f aca="false">S1976-T1976</f>
        <v>0</v>
      </c>
      <c r="V1976" s="23"/>
    </row>
    <row r="1977" customFormat="false" ht="13.8" hidden="false" customHeight="false" outlineLevel="0" collapsed="false">
      <c r="A1977" s="13" t="n">
        <v>1976</v>
      </c>
      <c r="B1977" s="12" t="s">
        <v>22</v>
      </c>
      <c r="C1977" s="13" t="s">
        <v>792</v>
      </c>
      <c r="D1977" s="12" t="n">
        <v>23</v>
      </c>
      <c r="E1977" s="14" t="n">
        <v>1749</v>
      </c>
      <c r="F1977" s="14" t="s">
        <v>40</v>
      </c>
      <c r="G1977" s="15" t="s">
        <v>255</v>
      </c>
      <c r="H1977" s="15" t="s">
        <v>793</v>
      </c>
      <c r="I1977" s="16" t="s">
        <v>799</v>
      </c>
      <c r="J1977" s="17" t="n">
        <v>136839</v>
      </c>
      <c r="K1977" s="18" t="s">
        <v>28</v>
      </c>
      <c r="L1977" s="17" t="n">
        <v>3</v>
      </c>
      <c r="M1977" s="17"/>
      <c r="N1977" s="19"/>
      <c r="O1977" s="31" t="n">
        <f aca="false">L1977+(0.05*M1977)+(N1977/240)</f>
        <v>3</v>
      </c>
      <c r="P1977" s="21" t="n">
        <v>410517</v>
      </c>
      <c r="Q1977" s="21"/>
      <c r="R1977" s="21"/>
      <c r="S1977" s="22" t="n">
        <f aca="false">P1977+(0.05*Q1977)+(R1977/240)</f>
        <v>410517</v>
      </c>
      <c r="T1977" s="22" t="n">
        <f aca="false">J1977*O1977</f>
        <v>410517</v>
      </c>
      <c r="U1977" s="22" t="n">
        <f aca="false">S1977-T1977</f>
        <v>0</v>
      </c>
      <c r="V1977" s="23"/>
    </row>
    <row r="1978" customFormat="false" ht="13.8" hidden="false" customHeight="false" outlineLevel="0" collapsed="false">
      <c r="A1978" s="13" t="n">
        <v>1977</v>
      </c>
      <c r="B1978" s="12" t="s">
        <v>22</v>
      </c>
      <c r="C1978" s="13" t="s">
        <v>792</v>
      </c>
      <c r="D1978" s="12" t="n">
        <v>23</v>
      </c>
      <c r="E1978" s="14" t="n">
        <v>1749</v>
      </c>
      <c r="F1978" s="14" t="s">
        <v>40</v>
      </c>
      <c r="G1978" s="15" t="s">
        <v>255</v>
      </c>
      <c r="H1978" s="15" t="s">
        <v>793</v>
      </c>
      <c r="I1978" s="16" t="s">
        <v>685</v>
      </c>
      <c r="J1978" s="17" t="n">
        <v>34556</v>
      </c>
      <c r="K1978" s="18" t="s">
        <v>28</v>
      </c>
      <c r="L1978" s="17"/>
      <c r="M1978" s="17" t="n">
        <v>50</v>
      </c>
      <c r="N1978" s="19"/>
      <c r="O1978" s="31" t="n">
        <f aca="false">L1978+(0.05*M1978)+(N1978/240)</f>
        <v>2.5</v>
      </c>
      <c r="P1978" s="21" t="n">
        <v>86390</v>
      </c>
      <c r="Q1978" s="21"/>
      <c r="R1978" s="21"/>
      <c r="S1978" s="22" t="n">
        <f aca="false">P1978+(0.05*Q1978)+(R1978/240)</f>
        <v>86390</v>
      </c>
      <c r="T1978" s="22" t="n">
        <f aca="false">J1978*O1978</f>
        <v>86390</v>
      </c>
      <c r="U1978" s="22" t="n">
        <f aca="false">S1978-T1978</f>
        <v>0</v>
      </c>
      <c r="V1978" s="23"/>
    </row>
    <row r="1979" customFormat="false" ht="13.8" hidden="false" customHeight="false" outlineLevel="0" collapsed="false">
      <c r="A1979" s="13" t="n">
        <v>1978</v>
      </c>
      <c r="B1979" s="12" t="s">
        <v>22</v>
      </c>
      <c r="C1979" s="13" t="s">
        <v>792</v>
      </c>
      <c r="D1979" s="12" t="n">
        <v>23</v>
      </c>
      <c r="E1979" s="14" t="n">
        <v>1749</v>
      </c>
      <c r="F1979" s="14" t="s">
        <v>40</v>
      </c>
      <c r="G1979" s="15" t="s">
        <v>255</v>
      </c>
      <c r="H1979" s="15" t="s">
        <v>793</v>
      </c>
      <c r="I1979" s="16" t="s">
        <v>796</v>
      </c>
      <c r="J1979" s="17" t="n">
        <v>211</v>
      </c>
      <c r="K1979" s="18" t="s">
        <v>28</v>
      </c>
      <c r="L1979" s="17"/>
      <c r="M1979" s="17" t="n">
        <v>50</v>
      </c>
      <c r="N1979" s="19"/>
      <c r="O1979" s="31" t="n">
        <f aca="false">L1979+(0.05*M1979)+(N1979/240)</f>
        <v>2.5</v>
      </c>
      <c r="P1979" s="21" t="n">
        <v>527</v>
      </c>
      <c r="Q1979" s="21" t="n">
        <v>10</v>
      </c>
      <c r="R1979" s="21"/>
      <c r="S1979" s="22" t="n">
        <f aca="false">P1979+(0.05*Q1979)+(R1979/240)</f>
        <v>527.5</v>
      </c>
      <c r="T1979" s="22" t="n">
        <f aca="false">J1979*O1979</f>
        <v>527.5</v>
      </c>
      <c r="U1979" s="22" t="n">
        <f aca="false">S1979-T1979</f>
        <v>0</v>
      </c>
      <c r="V1979" s="23"/>
    </row>
    <row r="1980" customFormat="false" ht="13.8" hidden="false" customHeight="false" outlineLevel="0" collapsed="false">
      <c r="A1980" s="13" t="n">
        <v>1979</v>
      </c>
      <c r="B1980" s="12" t="s">
        <v>22</v>
      </c>
      <c r="C1980" s="13" t="s">
        <v>792</v>
      </c>
      <c r="D1980" s="12" t="n">
        <v>23</v>
      </c>
      <c r="E1980" s="14" t="n">
        <v>1749</v>
      </c>
      <c r="F1980" s="14" t="s">
        <v>40</v>
      </c>
      <c r="G1980" s="15" t="s">
        <v>986</v>
      </c>
      <c r="H1980" s="15" t="s">
        <v>793</v>
      </c>
      <c r="I1980" s="16" t="s">
        <v>794</v>
      </c>
      <c r="J1980" s="17" t="n">
        <v>1660</v>
      </c>
      <c r="K1980" s="18" t="s">
        <v>28</v>
      </c>
      <c r="L1980" s="17"/>
      <c r="M1980" s="17" t="n">
        <v>10</v>
      </c>
      <c r="N1980" s="19"/>
      <c r="O1980" s="31" t="n">
        <f aca="false">L1980+(0.05*M1980)+(N1980/240)</f>
        <v>0.5</v>
      </c>
      <c r="P1980" s="21" t="n">
        <v>830</v>
      </c>
      <c r="Q1980" s="21"/>
      <c r="R1980" s="21"/>
      <c r="S1980" s="22" t="n">
        <f aca="false">P1980+(0.05*Q1980)+(R1980/240)</f>
        <v>830</v>
      </c>
      <c r="T1980" s="22" t="n">
        <f aca="false">J1980*O1980</f>
        <v>830</v>
      </c>
      <c r="U1980" s="22" t="n">
        <f aca="false">S1980-T1980</f>
        <v>0</v>
      </c>
      <c r="V1980" s="23"/>
    </row>
    <row r="1981" customFormat="false" ht="13.8" hidden="false" customHeight="false" outlineLevel="0" collapsed="false">
      <c r="A1981" s="13" t="n">
        <v>1980</v>
      </c>
      <c r="B1981" s="12" t="s">
        <v>22</v>
      </c>
      <c r="C1981" s="13" t="s">
        <v>792</v>
      </c>
      <c r="D1981" s="12" t="n">
        <v>23</v>
      </c>
      <c r="E1981" s="14" t="n">
        <v>1749</v>
      </c>
      <c r="F1981" s="14" t="s">
        <v>40</v>
      </c>
      <c r="G1981" s="15" t="s">
        <v>986</v>
      </c>
      <c r="H1981" s="15" t="s">
        <v>793</v>
      </c>
      <c r="I1981" s="16" t="s">
        <v>50</v>
      </c>
      <c r="J1981" s="17" t="n">
        <v>1</v>
      </c>
      <c r="K1981" s="18" t="s">
        <v>46</v>
      </c>
      <c r="L1981" s="17" t="n">
        <v>98</v>
      </c>
      <c r="M1981" s="17"/>
      <c r="N1981" s="19"/>
      <c r="O1981" s="31" t="n">
        <f aca="false">L1981+(0.05*M1981)+(N1981/240)</f>
        <v>98</v>
      </c>
      <c r="P1981" s="21" t="n">
        <v>98</v>
      </c>
      <c r="Q1981" s="21"/>
      <c r="R1981" s="21"/>
      <c r="S1981" s="22" t="n">
        <f aca="false">P1981+(0.05*Q1981)+(R1981/240)</f>
        <v>98</v>
      </c>
      <c r="T1981" s="22" t="n">
        <f aca="false">J1981*O1981</f>
        <v>98</v>
      </c>
      <c r="U1981" s="22" t="n">
        <f aca="false">S1981-T1981</f>
        <v>0</v>
      </c>
      <c r="V1981" s="23"/>
    </row>
    <row r="1982" customFormat="false" ht="13.8" hidden="false" customHeight="false" outlineLevel="0" collapsed="false">
      <c r="A1982" s="13" t="n">
        <v>1981</v>
      </c>
      <c r="B1982" s="12" t="s">
        <v>22</v>
      </c>
      <c r="C1982" s="13" t="s">
        <v>792</v>
      </c>
      <c r="D1982" s="12" t="n">
        <v>23</v>
      </c>
      <c r="E1982" s="14" t="n">
        <v>1749</v>
      </c>
      <c r="F1982" s="14" t="s">
        <v>40</v>
      </c>
      <c r="G1982" s="15" t="s">
        <v>986</v>
      </c>
      <c r="H1982" s="15" t="s">
        <v>793</v>
      </c>
      <c r="I1982" s="16" t="s">
        <v>799</v>
      </c>
      <c r="J1982" s="17" t="n">
        <v>234504</v>
      </c>
      <c r="K1982" s="18" t="s">
        <v>28</v>
      </c>
      <c r="L1982" s="17"/>
      <c r="M1982" s="17" t="n">
        <v>20</v>
      </c>
      <c r="N1982" s="19"/>
      <c r="O1982" s="31" t="n">
        <f aca="false">L1982+(0.05*M1982)+(N1982/240)</f>
        <v>1</v>
      </c>
      <c r="P1982" s="21" t="n">
        <v>234504</v>
      </c>
      <c r="Q1982" s="21"/>
      <c r="R1982" s="21"/>
      <c r="S1982" s="22" t="n">
        <f aca="false">P1982+(0.05*Q1982)+(R1982/240)</f>
        <v>234504</v>
      </c>
      <c r="T1982" s="22" t="n">
        <f aca="false">J1982*O1982</f>
        <v>234504</v>
      </c>
      <c r="U1982" s="22" t="n">
        <f aca="false">S1982-T1982</f>
        <v>0</v>
      </c>
      <c r="V1982" s="23"/>
    </row>
    <row r="1983" customFormat="false" ht="13.8" hidden="false" customHeight="false" outlineLevel="0" collapsed="false">
      <c r="A1983" s="13" t="n">
        <v>1982</v>
      </c>
      <c r="B1983" s="12" t="s">
        <v>22</v>
      </c>
      <c r="C1983" s="13" t="s">
        <v>792</v>
      </c>
      <c r="D1983" s="12" t="n">
        <v>23</v>
      </c>
      <c r="E1983" s="14" t="n">
        <v>1749</v>
      </c>
      <c r="F1983" s="14" t="s">
        <v>40</v>
      </c>
      <c r="G1983" s="15" t="s">
        <v>986</v>
      </c>
      <c r="H1983" s="15" t="s">
        <v>793</v>
      </c>
      <c r="I1983" s="16" t="s">
        <v>685</v>
      </c>
      <c r="J1983" s="17" t="n">
        <v>30</v>
      </c>
      <c r="K1983" s="18" t="s">
        <v>28</v>
      </c>
      <c r="L1983" s="17"/>
      <c r="M1983" s="17" t="n">
        <v>20</v>
      </c>
      <c r="N1983" s="19"/>
      <c r="O1983" s="31" t="n">
        <f aca="false">L1983+(0.05*M1983)+(N1983/240)</f>
        <v>1</v>
      </c>
      <c r="P1983" s="21" t="n">
        <v>30</v>
      </c>
      <c r="Q1983" s="21"/>
      <c r="R1983" s="21"/>
      <c r="S1983" s="22" t="n">
        <f aca="false">P1983+(0.05*Q1983)+(R1983/240)</f>
        <v>30</v>
      </c>
      <c r="T1983" s="22" t="n">
        <f aca="false">J1983*O1983</f>
        <v>30</v>
      </c>
      <c r="U1983" s="22" t="n">
        <f aca="false">S1983-T1983</f>
        <v>0</v>
      </c>
      <c r="V1983" s="23"/>
    </row>
    <row r="1984" customFormat="false" ht="13.8" hidden="false" customHeight="false" outlineLevel="0" collapsed="false">
      <c r="A1984" s="13" t="n">
        <v>1983</v>
      </c>
      <c r="B1984" s="12" t="s">
        <v>22</v>
      </c>
      <c r="C1984" s="13" t="s">
        <v>792</v>
      </c>
      <c r="D1984" s="12" t="n">
        <v>23</v>
      </c>
      <c r="E1984" s="14" t="n">
        <v>1749</v>
      </c>
      <c r="F1984" s="14" t="s">
        <v>40</v>
      </c>
      <c r="G1984" s="15" t="s">
        <v>986</v>
      </c>
      <c r="H1984" s="15" t="s">
        <v>793</v>
      </c>
      <c r="I1984" s="16" t="s">
        <v>679</v>
      </c>
      <c r="J1984" s="17" t="n">
        <v>550</v>
      </c>
      <c r="K1984" s="18" t="s">
        <v>28</v>
      </c>
      <c r="L1984" s="17"/>
      <c r="M1984" s="17" t="n">
        <v>40</v>
      </c>
      <c r="N1984" s="19"/>
      <c r="O1984" s="31" t="n">
        <f aca="false">L1984+(0.05*M1984)+(N1984/240)</f>
        <v>2</v>
      </c>
      <c r="P1984" s="21" t="n">
        <v>1100</v>
      </c>
      <c r="Q1984" s="21"/>
      <c r="R1984" s="21"/>
      <c r="S1984" s="22" t="n">
        <f aca="false">P1984+(0.05*Q1984)+(R1984/240)</f>
        <v>1100</v>
      </c>
      <c r="T1984" s="22" t="n">
        <f aca="false">J1984*O1984</f>
        <v>1100</v>
      </c>
      <c r="U1984" s="22" t="n">
        <f aca="false">S1984-T1984</f>
        <v>0</v>
      </c>
      <c r="V1984" s="23"/>
    </row>
    <row r="1985" customFormat="false" ht="13.8" hidden="false" customHeight="false" outlineLevel="0" collapsed="false">
      <c r="A1985" s="13" t="n">
        <v>1984</v>
      </c>
      <c r="B1985" s="12" t="s">
        <v>22</v>
      </c>
      <c r="C1985" s="13" t="s">
        <v>792</v>
      </c>
      <c r="D1985" s="12" t="n">
        <v>23</v>
      </c>
      <c r="E1985" s="14" t="n">
        <v>1749</v>
      </c>
      <c r="F1985" s="14" t="s">
        <v>40</v>
      </c>
      <c r="G1985" s="15" t="s">
        <v>986</v>
      </c>
      <c r="H1985" s="15" t="s">
        <v>793</v>
      </c>
      <c r="I1985" s="16" t="s">
        <v>796</v>
      </c>
      <c r="J1985" s="17" t="n">
        <v>1</v>
      </c>
      <c r="K1985" s="18" t="s">
        <v>46</v>
      </c>
      <c r="L1985" s="17" t="n">
        <v>67</v>
      </c>
      <c r="M1985" s="17" t="n">
        <v>14</v>
      </c>
      <c r="N1985" s="19"/>
      <c r="O1985" s="31" t="n">
        <f aca="false">L1985+(0.05*M1985)+(N1985/240)</f>
        <v>67.7</v>
      </c>
      <c r="P1985" s="21" t="n">
        <v>67</v>
      </c>
      <c r="Q1985" s="21" t="n">
        <v>14</v>
      </c>
      <c r="R1985" s="21"/>
      <c r="S1985" s="22" t="n">
        <f aca="false">P1985+(0.05*Q1985)+(R1985/240)</f>
        <v>67.7</v>
      </c>
      <c r="T1985" s="22" t="n">
        <f aca="false">J1985*O1985</f>
        <v>67.7</v>
      </c>
      <c r="U1985" s="22" t="n">
        <f aca="false">S1985-T1985</f>
        <v>0</v>
      </c>
      <c r="V1985" s="23"/>
    </row>
    <row r="1986" customFormat="false" ht="13.8" hidden="false" customHeight="false" outlineLevel="0" collapsed="false">
      <c r="A1986" s="13" t="n">
        <v>1985</v>
      </c>
      <c r="B1986" s="12" t="s">
        <v>22</v>
      </c>
      <c r="C1986" s="13" t="s">
        <v>792</v>
      </c>
      <c r="D1986" s="12" t="n">
        <v>23</v>
      </c>
      <c r="E1986" s="14" t="n">
        <v>1749</v>
      </c>
      <c r="F1986" s="14" t="s">
        <v>40</v>
      </c>
      <c r="G1986" s="15" t="s">
        <v>987</v>
      </c>
      <c r="H1986" s="15" t="s">
        <v>793</v>
      </c>
      <c r="I1986" s="16" t="s">
        <v>794</v>
      </c>
      <c r="J1986" s="17" t="n">
        <v>4</v>
      </c>
      <c r="K1986" s="18" t="s">
        <v>35</v>
      </c>
      <c r="L1986" s="17" t="n">
        <v>90</v>
      </c>
      <c r="M1986" s="17"/>
      <c r="N1986" s="19"/>
      <c r="O1986" s="31" t="n">
        <f aca="false">L1986+(0.05*M1986)+(N1986/240)</f>
        <v>90</v>
      </c>
      <c r="P1986" s="21" t="n">
        <v>360</v>
      </c>
      <c r="Q1986" s="21"/>
      <c r="R1986" s="21"/>
      <c r="S1986" s="22" t="n">
        <f aca="false">P1986+(0.05*Q1986)+(R1986/240)</f>
        <v>360</v>
      </c>
      <c r="T1986" s="22" t="n">
        <f aca="false">J1986*O1986</f>
        <v>360</v>
      </c>
      <c r="U1986" s="22" t="n">
        <f aca="false">S1986-T1986</f>
        <v>0</v>
      </c>
      <c r="V1986" s="23"/>
    </row>
    <row r="1987" customFormat="false" ht="13.8" hidden="false" customHeight="false" outlineLevel="0" collapsed="false">
      <c r="A1987" s="13" t="n">
        <v>1986</v>
      </c>
      <c r="B1987" s="12" t="s">
        <v>22</v>
      </c>
      <c r="C1987" s="13" t="s">
        <v>792</v>
      </c>
      <c r="D1987" s="12" t="n">
        <v>23</v>
      </c>
      <c r="E1987" s="14" t="n">
        <v>1749</v>
      </c>
      <c r="F1987" s="14" t="s">
        <v>40</v>
      </c>
      <c r="G1987" s="15" t="s">
        <v>987</v>
      </c>
      <c r="H1987" s="15" t="s">
        <v>793</v>
      </c>
      <c r="I1987" s="16" t="s">
        <v>29</v>
      </c>
      <c r="J1987" s="17" t="n">
        <v>482</v>
      </c>
      <c r="K1987" s="18" t="s">
        <v>28</v>
      </c>
      <c r="L1987" s="17" t="n">
        <v>5</v>
      </c>
      <c r="M1987" s="17"/>
      <c r="N1987" s="19"/>
      <c r="O1987" s="31" t="n">
        <f aca="false">L1987+(0.05*M1987)+(N1987/240)</f>
        <v>5</v>
      </c>
      <c r="P1987" s="21" t="n">
        <v>2410</v>
      </c>
      <c r="Q1987" s="21"/>
      <c r="R1987" s="21"/>
      <c r="S1987" s="22" t="n">
        <f aca="false">P1987+(0.05*Q1987)+(R1987/240)</f>
        <v>2410</v>
      </c>
      <c r="T1987" s="22" t="n">
        <f aca="false">J1987*O1987</f>
        <v>2410</v>
      </c>
      <c r="U1987" s="22" t="n">
        <f aca="false">S1987-T1987</f>
        <v>0</v>
      </c>
      <c r="V1987" s="23"/>
    </row>
    <row r="1988" customFormat="false" ht="13.8" hidden="false" customHeight="false" outlineLevel="0" collapsed="false">
      <c r="A1988" s="13" t="n">
        <v>1987</v>
      </c>
      <c r="B1988" s="12" t="s">
        <v>22</v>
      </c>
      <c r="C1988" s="13" t="s">
        <v>792</v>
      </c>
      <c r="D1988" s="12" t="n">
        <v>24</v>
      </c>
      <c r="E1988" s="14" t="n">
        <v>1749</v>
      </c>
      <c r="F1988" s="14" t="s">
        <v>24</v>
      </c>
      <c r="G1988" s="15" t="s">
        <v>988</v>
      </c>
      <c r="H1988" s="15" t="s">
        <v>793</v>
      </c>
      <c r="I1988" s="16" t="s">
        <v>796</v>
      </c>
      <c r="J1988" s="17" t="n">
        <v>80</v>
      </c>
      <c r="K1988" s="18" t="s">
        <v>28</v>
      </c>
      <c r="L1988" s="17"/>
      <c r="M1988" s="17" t="n">
        <v>6</v>
      </c>
      <c r="N1988" s="19"/>
      <c r="O1988" s="31" t="n">
        <f aca="false">L1988+(0.05*M1988)+(N1988/240)</f>
        <v>0.3</v>
      </c>
      <c r="P1988" s="21" t="n">
        <v>24</v>
      </c>
      <c r="Q1988" s="21"/>
      <c r="R1988" s="21"/>
      <c r="S1988" s="22" t="n">
        <f aca="false">P1988+(0.05*Q1988)+(R1988/240)</f>
        <v>24</v>
      </c>
      <c r="T1988" s="22" t="n">
        <f aca="false">J1988*O1988</f>
        <v>24</v>
      </c>
      <c r="U1988" s="22" t="n">
        <f aca="false">S1988-T1988</f>
        <v>0</v>
      </c>
      <c r="V1988" s="23"/>
    </row>
    <row r="1989" customFormat="false" ht="13.8" hidden="false" customHeight="false" outlineLevel="0" collapsed="false">
      <c r="A1989" s="13" t="n">
        <v>1988</v>
      </c>
      <c r="B1989" s="12" t="s">
        <v>22</v>
      </c>
      <c r="C1989" s="13" t="s">
        <v>792</v>
      </c>
      <c r="D1989" s="12" t="n">
        <v>24</v>
      </c>
      <c r="E1989" s="14" t="n">
        <v>1749</v>
      </c>
      <c r="F1989" s="14" t="s">
        <v>24</v>
      </c>
      <c r="G1989" s="15" t="s">
        <v>989</v>
      </c>
      <c r="H1989" s="15" t="s">
        <v>793</v>
      </c>
      <c r="I1989" s="16" t="s">
        <v>796</v>
      </c>
      <c r="J1989" s="17" t="n">
        <v>150</v>
      </c>
      <c r="K1989" s="18" t="s">
        <v>28</v>
      </c>
      <c r="L1989" s="17"/>
      <c r="M1989" s="17" t="n">
        <v>10</v>
      </c>
      <c r="N1989" s="19"/>
      <c r="O1989" s="31" t="n">
        <f aca="false">L1989+(0.05*M1989)+(N1989/240)</f>
        <v>0.5</v>
      </c>
      <c r="P1989" s="21" t="n">
        <v>75</v>
      </c>
      <c r="Q1989" s="21"/>
      <c r="R1989" s="21"/>
      <c r="S1989" s="22" t="n">
        <f aca="false">P1989+(0.05*Q1989)+(R1989/240)</f>
        <v>75</v>
      </c>
      <c r="T1989" s="22" t="n">
        <f aca="false">J1989*O1989</f>
        <v>75</v>
      </c>
      <c r="U1989" s="22" t="n">
        <f aca="false">S1989-T1989</f>
        <v>0</v>
      </c>
      <c r="V1989" s="23"/>
    </row>
    <row r="1990" customFormat="false" ht="13.8" hidden="false" customHeight="false" outlineLevel="0" collapsed="false">
      <c r="A1990" s="13" t="n">
        <v>1989</v>
      </c>
      <c r="B1990" s="12" t="s">
        <v>22</v>
      </c>
      <c r="C1990" s="13" t="s">
        <v>792</v>
      </c>
      <c r="D1990" s="12" t="n">
        <v>24</v>
      </c>
      <c r="E1990" s="14" t="n">
        <v>1749</v>
      </c>
      <c r="F1990" s="14" t="s">
        <v>24</v>
      </c>
      <c r="G1990" s="15" t="s">
        <v>259</v>
      </c>
      <c r="H1990" s="15" t="s">
        <v>793</v>
      </c>
      <c r="I1990" s="16" t="s">
        <v>815</v>
      </c>
      <c r="J1990" s="17" t="n">
        <v>1</v>
      </c>
      <c r="K1990" s="18" t="s">
        <v>789</v>
      </c>
      <c r="L1990" s="17" t="n">
        <v>288</v>
      </c>
      <c r="M1990" s="17"/>
      <c r="N1990" s="19"/>
      <c r="O1990" s="31" t="n">
        <f aca="false">L1990+(0.05*M1990)+(N1990/240)</f>
        <v>288</v>
      </c>
      <c r="P1990" s="21" t="n">
        <v>288</v>
      </c>
      <c r="Q1990" s="21"/>
      <c r="R1990" s="21"/>
      <c r="S1990" s="22" t="n">
        <f aca="false">P1990+(0.05*Q1990)+(R1990/240)</f>
        <v>288</v>
      </c>
      <c r="T1990" s="22" t="n">
        <f aca="false">J1990*O1990</f>
        <v>288</v>
      </c>
      <c r="U1990" s="22" t="n">
        <f aca="false">S1990-T1990</f>
        <v>0</v>
      </c>
      <c r="V1990" s="23"/>
    </row>
    <row r="1991" customFormat="false" ht="13.8" hidden="false" customHeight="false" outlineLevel="0" collapsed="false">
      <c r="A1991" s="13" t="n">
        <v>1990</v>
      </c>
      <c r="B1991" s="12" t="s">
        <v>22</v>
      </c>
      <c r="C1991" s="13" t="s">
        <v>792</v>
      </c>
      <c r="D1991" s="12" t="n">
        <v>24</v>
      </c>
      <c r="E1991" s="14" t="n">
        <v>1749</v>
      </c>
      <c r="F1991" s="14" t="s">
        <v>24</v>
      </c>
      <c r="G1991" s="15" t="s">
        <v>259</v>
      </c>
      <c r="H1991" s="15" t="s">
        <v>793</v>
      </c>
      <c r="I1991" s="16" t="s">
        <v>815</v>
      </c>
      <c r="J1991" s="17" t="n">
        <v>16</v>
      </c>
      <c r="K1991" s="18" t="s">
        <v>437</v>
      </c>
      <c r="L1991" s="17"/>
      <c r="M1991" s="17" t="n">
        <v>40</v>
      </c>
      <c r="N1991" s="19"/>
      <c r="O1991" s="31" t="n">
        <f aca="false">L1991+(0.05*M1991)+(N1991/240)</f>
        <v>2</v>
      </c>
      <c r="P1991" s="21" t="n">
        <v>32</v>
      </c>
      <c r="Q1991" s="21"/>
      <c r="R1991" s="21"/>
      <c r="S1991" s="22" t="n">
        <f aca="false">P1991+(0.05*Q1991)+(R1991/240)</f>
        <v>32</v>
      </c>
      <c r="T1991" s="22" t="n">
        <f aca="false">J1991*O1991</f>
        <v>32</v>
      </c>
      <c r="U1991" s="22" t="n">
        <f aca="false">S1991-T1991</f>
        <v>0</v>
      </c>
      <c r="V1991" s="23"/>
    </row>
    <row r="1992" customFormat="false" ht="14.2" hidden="false" customHeight="false" outlineLevel="0" collapsed="false">
      <c r="A1992" s="13" t="n">
        <v>1991</v>
      </c>
      <c r="B1992" s="12" t="s">
        <v>22</v>
      </c>
      <c r="C1992" s="13" t="s">
        <v>792</v>
      </c>
      <c r="D1992" s="12" t="n">
        <v>24</v>
      </c>
      <c r="E1992" s="14" t="n">
        <v>1749</v>
      </c>
      <c r="F1992" s="14" t="s">
        <v>24</v>
      </c>
      <c r="G1992" s="15" t="s">
        <v>259</v>
      </c>
      <c r="H1992" s="15" t="s">
        <v>793</v>
      </c>
      <c r="I1992" s="16" t="s">
        <v>796</v>
      </c>
      <c r="J1992" s="17" t="n">
        <v>5</v>
      </c>
      <c r="K1992" s="18" t="s">
        <v>335</v>
      </c>
      <c r="L1992" s="17" t="n">
        <v>40</v>
      </c>
      <c r="M1992" s="17"/>
      <c r="N1992" s="19"/>
      <c r="O1992" s="31" t="n">
        <f aca="false">L1992+(0.05*M1992)+(N1992/240)</f>
        <v>40</v>
      </c>
      <c r="P1992" s="21" t="n">
        <v>60</v>
      </c>
      <c r="Q1992" s="21"/>
      <c r="R1992" s="21"/>
      <c r="S1992" s="22" t="n">
        <f aca="false">P1992+(0.05*Q1992)+(R1992/240)</f>
        <v>60</v>
      </c>
      <c r="T1992" s="22" t="n">
        <f aca="false">J1992*O1992</f>
        <v>200</v>
      </c>
      <c r="U1992" s="22" t="n">
        <f aca="false">S1992-T1992</f>
        <v>-140</v>
      </c>
      <c r="V1992" s="23" t="s">
        <v>235</v>
      </c>
    </row>
    <row r="1993" customFormat="false" ht="13.8" hidden="false" customHeight="false" outlineLevel="0" collapsed="false">
      <c r="A1993" s="13" t="n">
        <v>1992</v>
      </c>
      <c r="B1993" s="12" t="s">
        <v>22</v>
      </c>
      <c r="C1993" s="13" t="s">
        <v>792</v>
      </c>
      <c r="D1993" s="12" t="n">
        <v>24</v>
      </c>
      <c r="E1993" s="14" t="n">
        <v>1749</v>
      </c>
      <c r="F1993" s="14" t="s">
        <v>24</v>
      </c>
      <c r="G1993" s="15" t="s">
        <v>259</v>
      </c>
      <c r="H1993" s="15" t="s">
        <v>793</v>
      </c>
      <c r="I1993" s="16" t="s">
        <v>796</v>
      </c>
      <c r="J1993" s="17" t="n">
        <v>1.5</v>
      </c>
      <c r="K1993" s="18" t="s">
        <v>335</v>
      </c>
      <c r="L1993" s="17" t="n">
        <v>40</v>
      </c>
      <c r="M1993" s="17"/>
      <c r="N1993" s="19"/>
      <c r="O1993" s="31" t="n">
        <f aca="false">L1993+(0.05*M1993)+(N1993/240)</f>
        <v>40</v>
      </c>
      <c r="P1993" s="21" t="n">
        <v>60</v>
      </c>
      <c r="Q1993" s="21"/>
      <c r="R1993" s="21"/>
      <c r="S1993" s="22" t="n">
        <f aca="false">P1993+(0.05*Q1993)+(R1993/240)</f>
        <v>60</v>
      </c>
      <c r="T1993" s="22" t="n">
        <f aca="false">J1993*O1993</f>
        <v>60</v>
      </c>
      <c r="U1993" s="22" t="n">
        <f aca="false">S1993-T1993</f>
        <v>0</v>
      </c>
      <c r="V1993" s="23"/>
    </row>
    <row r="1994" customFormat="false" ht="13.8" hidden="false" customHeight="false" outlineLevel="0" collapsed="false">
      <c r="A1994" s="13" t="n">
        <v>1993</v>
      </c>
      <c r="B1994" s="12" t="s">
        <v>22</v>
      </c>
      <c r="C1994" s="13" t="s">
        <v>792</v>
      </c>
      <c r="D1994" s="12" t="n">
        <v>24</v>
      </c>
      <c r="E1994" s="14" t="n">
        <v>1749</v>
      </c>
      <c r="F1994" s="14" t="s">
        <v>24</v>
      </c>
      <c r="G1994" s="15" t="s">
        <v>259</v>
      </c>
      <c r="H1994" s="15" t="s">
        <v>793</v>
      </c>
      <c r="I1994" s="16" t="s">
        <v>796</v>
      </c>
      <c r="J1994" s="17" t="n">
        <v>33</v>
      </c>
      <c r="K1994" s="18" t="s">
        <v>990</v>
      </c>
      <c r="L1994" s="17" t="n">
        <v>3</v>
      </c>
      <c r="M1994" s="17" t="n">
        <v>5</v>
      </c>
      <c r="N1994" s="19"/>
      <c r="O1994" s="31" t="n">
        <f aca="false">L1994+(0.05*M1994)+(N1994/240)</f>
        <v>3.25</v>
      </c>
      <c r="P1994" s="21" t="n">
        <v>107</v>
      </c>
      <c r="Q1994" s="21" t="n">
        <v>5</v>
      </c>
      <c r="R1994" s="21"/>
      <c r="S1994" s="22" t="n">
        <f aca="false">P1994+(0.05*Q1994)+(R1994/240)</f>
        <v>107.25</v>
      </c>
      <c r="T1994" s="22" t="n">
        <f aca="false">J1994*O1994</f>
        <v>107.25</v>
      </c>
      <c r="U1994" s="22" t="n">
        <f aca="false">S1994-T1994</f>
        <v>0</v>
      </c>
      <c r="V1994" s="23"/>
    </row>
    <row r="1995" customFormat="false" ht="14.2" hidden="false" customHeight="false" outlineLevel="0" collapsed="false">
      <c r="A1995" s="13" t="n">
        <v>1994</v>
      </c>
      <c r="B1995" s="12" t="s">
        <v>22</v>
      </c>
      <c r="C1995" s="13" t="s">
        <v>792</v>
      </c>
      <c r="D1995" s="12" t="n">
        <v>24</v>
      </c>
      <c r="E1995" s="14" t="n">
        <v>1749</v>
      </c>
      <c r="F1995" s="14" t="s">
        <v>24</v>
      </c>
      <c r="G1995" s="15" t="s">
        <v>259</v>
      </c>
      <c r="H1995" s="15" t="s">
        <v>793</v>
      </c>
      <c r="I1995" s="16" t="s">
        <v>796</v>
      </c>
      <c r="J1995" s="17" t="n">
        <v>1788</v>
      </c>
      <c r="K1995" s="18" t="s">
        <v>28</v>
      </c>
      <c r="L1995" s="17"/>
      <c r="M1995" s="17" t="n">
        <v>2</v>
      </c>
      <c r="N1995" s="19" t="n">
        <v>6</v>
      </c>
      <c r="O1995" s="31" t="n">
        <f aca="false">L1995+(0.05*M1995)+(N1995/240)</f>
        <v>0.125</v>
      </c>
      <c r="P1995" s="21" t="n">
        <v>223</v>
      </c>
      <c r="Q1995" s="21" t="n">
        <v>15</v>
      </c>
      <c r="R1995" s="21"/>
      <c r="S1995" s="22" t="n">
        <f aca="false">P1995+(0.05*Q1995)+(R1995/240)</f>
        <v>223.75</v>
      </c>
      <c r="T1995" s="22" t="n">
        <f aca="false">J1995*O1995</f>
        <v>223.5</v>
      </c>
      <c r="U1995" s="22" t="n">
        <f aca="false">S1995-T1995</f>
        <v>0.25</v>
      </c>
      <c r="V1995" s="23" t="s">
        <v>114</v>
      </c>
    </row>
    <row r="1996" customFormat="false" ht="13.8" hidden="false" customHeight="false" outlineLevel="0" collapsed="false">
      <c r="A1996" s="13" t="n">
        <v>1995</v>
      </c>
      <c r="B1996" s="12" t="s">
        <v>22</v>
      </c>
      <c r="C1996" s="13" t="s">
        <v>792</v>
      </c>
      <c r="D1996" s="12" t="n">
        <v>24</v>
      </c>
      <c r="E1996" s="14" t="n">
        <v>1749</v>
      </c>
      <c r="F1996" s="14" t="s">
        <v>24</v>
      </c>
      <c r="G1996" s="15" t="s">
        <v>259</v>
      </c>
      <c r="H1996" s="15" t="s">
        <v>793</v>
      </c>
      <c r="I1996" s="16" t="s">
        <v>186</v>
      </c>
      <c r="J1996" s="17" t="n">
        <v>694.75</v>
      </c>
      <c r="K1996" s="18" t="s">
        <v>44</v>
      </c>
      <c r="L1996" s="17" t="n">
        <v>288</v>
      </c>
      <c r="M1996" s="17"/>
      <c r="N1996" s="19"/>
      <c r="O1996" s="31" t="n">
        <f aca="false">L1996+(0.05*M1996)+(N1996/240)</f>
        <v>288</v>
      </c>
      <c r="P1996" s="21" t="n">
        <v>200088</v>
      </c>
      <c r="Q1996" s="21"/>
      <c r="R1996" s="21"/>
      <c r="S1996" s="22" t="n">
        <f aca="false">P1996+(0.05*Q1996)+(R1996/240)</f>
        <v>200088</v>
      </c>
      <c r="T1996" s="22" t="n">
        <f aca="false">J1996*O1996</f>
        <v>200088</v>
      </c>
      <c r="U1996" s="22" t="n">
        <f aca="false">S1996-T1996</f>
        <v>0</v>
      </c>
      <c r="V1996" s="23"/>
    </row>
    <row r="1997" customFormat="false" ht="13.8" hidden="false" customHeight="false" outlineLevel="0" collapsed="false">
      <c r="A1997" s="13" t="n">
        <v>1996</v>
      </c>
      <c r="B1997" s="12" t="s">
        <v>22</v>
      </c>
      <c r="C1997" s="13" t="s">
        <v>792</v>
      </c>
      <c r="D1997" s="12" t="n">
        <v>24</v>
      </c>
      <c r="E1997" s="14" t="n">
        <v>1749</v>
      </c>
      <c r="F1997" s="14" t="s">
        <v>24</v>
      </c>
      <c r="G1997" s="15" t="s">
        <v>259</v>
      </c>
      <c r="H1997" s="15" t="s">
        <v>793</v>
      </c>
      <c r="I1997" s="16" t="s">
        <v>186</v>
      </c>
      <c r="J1997" s="17" t="n">
        <v>42</v>
      </c>
      <c r="K1997" s="18" t="s">
        <v>437</v>
      </c>
      <c r="L1997" s="17"/>
      <c r="M1997" s="17" t="n">
        <v>40</v>
      </c>
      <c r="N1997" s="19"/>
      <c r="O1997" s="31" t="n">
        <f aca="false">L1997+(0.05*M1997)+(N1997/240)</f>
        <v>2</v>
      </c>
      <c r="P1997" s="21" t="n">
        <v>84</v>
      </c>
      <c r="Q1997" s="21"/>
      <c r="R1997" s="21"/>
      <c r="S1997" s="22" t="n">
        <f aca="false">P1997+(0.05*Q1997)+(R1997/240)</f>
        <v>84</v>
      </c>
      <c r="T1997" s="22" t="n">
        <f aca="false">J1997*O1997</f>
        <v>84</v>
      </c>
      <c r="U1997" s="22" t="n">
        <f aca="false">S1997-T1997</f>
        <v>0</v>
      </c>
      <c r="V1997" s="23"/>
    </row>
    <row r="1998" customFormat="false" ht="13.8" hidden="false" customHeight="false" outlineLevel="0" collapsed="false">
      <c r="A1998" s="13" t="n">
        <v>1997</v>
      </c>
      <c r="B1998" s="12" t="s">
        <v>22</v>
      </c>
      <c r="C1998" s="13" t="s">
        <v>792</v>
      </c>
      <c r="D1998" s="12" t="n">
        <v>24</v>
      </c>
      <c r="E1998" s="14" t="n">
        <v>1749</v>
      </c>
      <c r="F1998" s="14" t="s">
        <v>24</v>
      </c>
      <c r="G1998" s="15" t="s">
        <v>991</v>
      </c>
      <c r="H1998" s="15" t="s">
        <v>793</v>
      </c>
      <c r="I1998" s="16" t="s">
        <v>186</v>
      </c>
      <c r="J1998" s="17" t="n">
        <v>1</v>
      </c>
      <c r="K1998" s="18" t="s">
        <v>46</v>
      </c>
      <c r="L1998" s="17" t="n">
        <v>176</v>
      </c>
      <c r="M1998" s="17" t="n">
        <v>5</v>
      </c>
      <c r="N1998" s="19"/>
      <c r="O1998" s="31" t="n">
        <f aca="false">L1998+(0.05*M1998)+(N1998/240)</f>
        <v>176.25</v>
      </c>
      <c r="P1998" s="21" t="n">
        <v>176</v>
      </c>
      <c r="Q1998" s="21" t="n">
        <v>5</v>
      </c>
      <c r="R1998" s="21"/>
      <c r="S1998" s="22" t="n">
        <f aca="false">P1998+(0.05*Q1998)+(R1998/240)</f>
        <v>176.25</v>
      </c>
      <c r="T1998" s="22" t="n">
        <f aca="false">J1998*O1998</f>
        <v>176.25</v>
      </c>
      <c r="U1998" s="22" t="n">
        <f aca="false">S1998-T1998</f>
        <v>0</v>
      </c>
      <c r="V1998" s="23"/>
    </row>
    <row r="1999" customFormat="false" ht="13.8" hidden="false" customHeight="false" outlineLevel="0" collapsed="false">
      <c r="A1999" s="13" t="n">
        <v>1998</v>
      </c>
      <c r="B1999" s="12" t="s">
        <v>22</v>
      </c>
      <c r="C1999" s="13" t="s">
        <v>792</v>
      </c>
      <c r="D1999" s="12" t="n">
        <v>24</v>
      </c>
      <c r="E1999" s="14" t="n">
        <v>1749</v>
      </c>
      <c r="F1999" s="14" t="s">
        <v>24</v>
      </c>
      <c r="G1999" s="15" t="s">
        <v>992</v>
      </c>
      <c r="H1999" s="15" t="s">
        <v>793</v>
      </c>
      <c r="I1999" s="16" t="s">
        <v>799</v>
      </c>
      <c r="J1999" s="17" t="n">
        <v>168</v>
      </c>
      <c r="K1999" s="18" t="s">
        <v>28</v>
      </c>
      <c r="L1999" s="17"/>
      <c r="M1999" s="17" t="n">
        <v>20</v>
      </c>
      <c r="N1999" s="19"/>
      <c r="O1999" s="31" t="n">
        <f aca="false">L1999+(0.05*M1999)+(N1999/240)</f>
        <v>1</v>
      </c>
      <c r="P1999" s="21" t="n">
        <v>168</v>
      </c>
      <c r="Q1999" s="21"/>
      <c r="R1999" s="21"/>
      <c r="S1999" s="22" t="n">
        <f aca="false">P1999+(0.05*Q1999)+(R1999/240)</f>
        <v>168</v>
      </c>
      <c r="T1999" s="22" t="n">
        <f aca="false">J1999*O1999</f>
        <v>168</v>
      </c>
      <c r="U1999" s="22" t="n">
        <f aca="false">S1999-T1999</f>
        <v>0</v>
      </c>
      <c r="V1999" s="23"/>
    </row>
    <row r="2000" customFormat="false" ht="13.8" hidden="false" customHeight="false" outlineLevel="0" collapsed="false">
      <c r="A2000" s="13" t="n">
        <v>1999</v>
      </c>
      <c r="B2000" s="12" t="s">
        <v>22</v>
      </c>
      <c r="C2000" s="13" t="s">
        <v>792</v>
      </c>
      <c r="D2000" s="12" t="n">
        <v>24</v>
      </c>
      <c r="E2000" s="14" t="n">
        <v>1749</v>
      </c>
      <c r="F2000" s="14" t="s">
        <v>24</v>
      </c>
      <c r="G2000" s="15" t="s">
        <v>993</v>
      </c>
      <c r="H2000" s="15" t="s">
        <v>793</v>
      </c>
      <c r="I2000" s="16" t="s">
        <v>794</v>
      </c>
      <c r="J2000" s="17" t="n">
        <v>1</v>
      </c>
      <c r="K2000" s="18" t="s">
        <v>46</v>
      </c>
      <c r="L2000" s="17" t="n">
        <v>360</v>
      </c>
      <c r="M2000" s="17"/>
      <c r="N2000" s="19"/>
      <c r="O2000" s="31" t="n">
        <f aca="false">L2000+(0.05*M2000)+(N2000/240)</f>
        <v>360</v>
      </c>
      <c r="P2000" s="21" t="n">
        <v>360</v>
      </c>
      <c r="Q2000" s="21"/>
      <c r="R2000" s="21"/>
      <c r="S2000" s="22" t="n">
        <f aca="false">P2000+(0.05*Q2000)+(R2000/240)</f>
        <v>360</v>
      </c>
      <c r="T2000" s="22" t="n">
        <f aca="false">J2000*O2000</f>
        <v>360</v>
      </c>
      <c r="U2000" s="22" t="n">
        <f aca="false">S2000-T2000</f>
        <v>0</v>
      </c>
      <c r="V2000" s="23"/>
    </row>
    <row r="2001" customFormat="false" ht="13.8" hidden="false" customHeight="false" outlineLevel="0" collapsed="false">
      <c r="A2001" s="13" t="n">
        <v>2000</v>
      </c>
      <c r="B2001" s="12" t="s">
        <v>22</v>
      </c>
      <c r="C2001" s="13" t="s">
        <v>792</v>
      </c>
      <c r="D2001" s="12" t="n">
        <v>24</v>
      </c>
      <c r="E2001" s="14" t="n">
        <v>1749</v>
      </c>
      <c r="F2001" s="14" t="s">
        <v>40</v>
      </c>
      <c r="G2001" s="15" t="s">
        <v>994</v>
      </c>
      <c r="H2001" s="15" t="s">
        <v>793</v>
      </c>
      <c r="I2001" s="16" t="s">
        <v>799</v>
      </c>
      <c r="J2001" s="17" t="n">
        <v>300</v>
      </c>
      <c r="K2001" s="18" t="s">
        <v>28</v>
      </c>
      <c r="L2001" s="17"/>
      <c r="M2001" s="17" t="n">
        <v>25</v>
      </c>
      <c r="N2001" s="19"/>
      <c r="O2001" s="31" t="n">
        <f aca="false">L2001+(0.05*M2001)+(N2001/240)</f>
        <v>1.25</v>
      </c>
      <c r="P2001" s="21" t="n">
        <v>375</v>
      </c>
      <c r="Q2001" s="21"/>
      <c r="R2001" s="21"/>
      <c r="S2001" s="22" t="n">
        <f aca="false">P2001+(0.05*Q2001)+(R2001/240)</f>
        <v>375</v>
      </c>
      <c r="T2001" s="22" t="n">
        <f aca="false">J2001*O2001</f>
        <v>375</v>
      </c>
      <c r="U2001" s="22" t="n">
        <f aca="false">S2001-T2001</f>
        <v>0</v>
      </c>
      <c r="V2001" s="23"/>
    </row>
    <row r="2002" customFormat="false" ht="13.8" hidden="false" customHeight="false" outlineLevel="0" collapsed="false">
      <c r="A2002" s="13" t="n">
        <v>2001</v>
      </c>
      <c r="B2002" s="12" t="s">
        <v>22</v>
      </c>
      <c r="C2002" s="13" t="s">
        <v>792</v>
      </c>
      <c r="D2002" s="12" t="n">
        <v>24</v>
      </c>
      <c r="E2002" s="14" t="n">
        <v>1749</v>
      </c>
      <c r="F2002" s="14" t="s">
        <v>40</v>
      </c>
      <c r="G2002" s="15" t="s">
        <v>994</v>
      </c>
      <c r="H2002" s="15" t="s">
        <v>793</v>
      </c>
      <c r="I2002" s="16" t="s">
        <v>685</v>
      </c>
      <c r="J2002" s="17" t="n">
        <v>1</v>
      </c>
      <c r="K2002" s="18" t="s">
        <v>46</v>
      </c>
      <c r="L2002" s="17" t="n">
        <v>35</v>
      </c>
      <c r="M2002" s="17" t="n">
        <v>16</v>
      </c>
      <c r="N2002" s="19"/>
      <c r="O2002" s="31" t="n">
        <f aca="false">L2002+(0.05*M2002)+(N2002/240)</f>
        <v>35.8</v>
      </c>
      <c r="P2002" s="21" t="n">
        <v>35</v>
      </c>
      <c r="Q2002" s="21" t="n">
        <v>16</v>
      </c>
      <c r="R2002" s="21"/>
      <c r="S2002" s="22" t="n">
        <f aca="false">P2002+(0.05*Q2002)+(R2002/240)</f>
        <v>35.8</v>
      </c>
      <c r="T2002" s="22" t="n">
        <f aca="false">J2002*O2002</f>
        <v>35.8</v>
      </c>
      <c r="U2002" s="22" t="n">
        <f aca="false">S2002-T2002</f>
        <v>0</v>
      </c>
      <c r="V2002" s="23"/>
    </row>
    <row r="2003" customFormat="false" ht="13.8" hidden="false" customHeight="false" outlineLevel="0" collapsed="false">
      <c r="A2003" s="13" t="n">
        <v>2002</v>
      </c>
      <c r="B2003" s="12" t="s">
        <v>22</v>
      </c>
      <c r="C2003" s="13" t="s">
        <v>792</v>
      </c>
      <c r="D2003" s="12" t="n">
        <v>24</v>
      </c>
      <c r="E2003" s="14" t="n">
        <v>1749</v>
      </c>
      <c r="F2003" s="14" t="s">
        <v>40</v>
      </c>
      <c r="G2003" s="15" t="s">
        <v>995</v>
      </c>
      <c r="H2003" s="15" t="s">
        <v>793</v>
      </c>
      <c r="I2003" s="16" t="s">
        <v>799</v>
      </c>
      <c r="J2003" s="17" t="n">
        <v>150</v>
      </c>
      <c r="K2003" s="18" t="s">
        <v>28</v>
      </c>
      <c r="L2003" s="17"/>
      <c r="M2003" s="17" t="n">
        <v>33</v>
      </c>
      <c r="N2003" s="19"/>
      <c r="O2003" s="31" t="n">
        <f aca="false">L2003+(0.05*M2003)+(N2003/240)</f>
        <v>1.65</v>
      </c>
      <c r="P2003" s="21" t="n">
        <v>247</v>
      </c>
      <c r="Q2003" s="21" t="n">
        <v>10</v>
      </c>
      <c r="R2003" s="21"/>
      <c r="S2003" s="22" t="n">
        <f aca="false">P2003+(0.05*Q2003)+(R2003/240)</f>
        <v>247.5</v>
      </c>
      <c r="T2003" s="22" t="n">
        <f aca="false">J2003*O2003</f>
        <v>247.5</v>
      </c>
      <c r="U2003" s="22" t="n">
        <f aca="false">S2003-T2003</f>
        <v>0</v>
      </c>
      <c r="V2003" s="23"/>
    </row>
    <row r="2004" customFormat="false" ht="13.8" hidden="false" customHeight="false" outlineLevel="0" collapsed="false">
      <c r="A2004" s="13" t="n">
        <v>2003</v>
      </c>
      <c r="B2004" s="12" t="s">
        <v>22</v>
      </c>
      <c r="C2004" s="13" t="s">
        <v>792</v>
      </c>
      <c r="D2004" s="12" t="n">
        <v>24</v>
      </c>
      <c r="E2004" s="14" t="n">
        <v>1749</v>
      </c>
      <c r="F2004" s="14" t="s">
        <v>40</v>
      </c>
      <c r="G2004" s="15" t="s">
        <v>996</v>
      </c>
      <c r="H2004" s="15" t="s">
        <v>793</v>
      </c>
      <c r="I2004" s="16" t="s">
        <v>799</v>
      </c>
      <c r="J2004" s="17" t="n">
        <v>300</v>
      </c>
      <c r="K2004" s="18" t="s">
        <v>28</v>
      </c>
      <c r="L2004" s="17"/>
      <c r="M2004" s="17" t="n">
        <v>2</v>
      </c>
      <c r="N2004" s="19"/>
      <c r="O2004" s="31" t="n">
        <f aca="false">L2004+(0.05*M2004)+(N2004/240)</f>
        <v>0.1</v>
      </c>
      <c r="P2004" s="21" t="n">
        <v>30</v>
      </c>
      <c r="Q2004" s="21"/>
      <c r="R2004" s="21"/>
      <c r="S2004" s="22" t="n">
        <f aca="false">P2004+(0.05*Q2004)+(R2004/240)</f>
        <v>30</v>
      </c>
      <c r="T2004" s="22" t="n">
        <f aca="false">J2004*O2004</f>
        <v>30</v>
      </c>
      <c r="U2004" s="22" t="n">
        <f aca="false">S2004-T2004</f>
        <v>0</v>
      </c>
      <c r="V2004" s="23"/>
    </row>
    <row r="2005" customFormat="false" ht="13.8" hidden="false" customHeight="false" outlineLevel="0" collapsed="false">
      <c r="A2005" s="13" t="n">
        <v>2004</v>
      </c>
      <c r="B2005" s="12" t="s">
        <v>22</v>
      </c>
      <c r="C2005" s="13" t="s">
        <v>792</v>
      </c>
      <c r="D2005" s="12" t="n">
        <v>24</v>
      </c>
      <c r="E2005" s="14" t="n">
        <v>1749</v>
      </c>
      <c r="F2005" s="14" t="s">
        <v>40</v>
      </c>
      <c r="G2005" s="15" t="s">
        <v>989</v>
      </c>
      <c r="H2005" s="15" t="s">
        <v>793</v>
      </c>
      <c r="I2005" s="16" t="s">
        <v>799</v>
      </c>
      <c r="J2005" s="17" t="n">
        <v>820</v>
      </c>
      <c r="K2005" s="18" t="s">
        <v>28</v>
      </c>
      <c r="L2005" s="17"/>
      <c r="M2005" s="17" t="n">
        <v>15</v>
      </c>
      <c r="N2005" s="19"/>
      <c r="O2005" s="31" t="n">
        <f aca="false">L2005+(0.05*M2005)+(N2005/240)</f>
        <v>0.75</v>
      </c>
      <c r="P2005" s="21" t="n">
        <v>615</v>
      </c>
      <c r="Q2005" s="21"/>
      <c r="R2005" s="21"/>
      <c r="S2005" s="22" t="n">
        <f aca="false">P2005+(0.05*Q2005)+(R2005/240)</f>
        <v>615</v>
      </c>
      <c r="T2005" s="22" t="n">
        <f aca="false">J2005*O2005</f>
        <v>615</v>
      </c>
      <c r="U2005" s="22" t="n">
        <f aca="false">S2005-T2005</f>
        <v>0</v>
      </c>
      <c r="V2005" s="23"/>
    </row>
    <row r="2006" customFormat="false" ht="13.8" hidden="false" customHeight="false" outlineLevel="0" collapsed="false">
      <c r="A2006" s="13" t="n">
        <v>2005</v>
      </c>
      <c r="B2006" s="12" t="s">
        <v>22</v>
      </c>
      <c r="C2006" s="13" t="s">
        <v>792</v>
      </c>
      <c r="D2006" s="12" t="n">
        <v>24</v>
      </c>
      <c r="E2006" s="14" t="n">
        <v>1749</v>
      </c>
      <c r="F2006" s="14" t="s">
        <v>40</v>
      </c>
      <c r="G2006" s="15" t="s">
        <v>266</v>
      </c>
      <c r="H2006" s="15" t="s">
        <v>793</v>
      </c>
      <c r="I2006" s="16" t="s">
        <v>796</v>
      </c>
      <c r="J2006" s="17" t="n">
        <v>1</v>
      </c>
      <c r="K2006" s="18" t="s">
        <v>46</v>
      </c>
      <c r="L2006" s="17" t="n">
        <v>50</v>
      </c>
      <c r="M2006" s="17"/>
      <c r="N2006" s="19"/>
      <c r="O2006" s="31" t="n">
        <f aca="false">L2006+(0.05*M2006)+(N2006/240)</f>
        <v>50</v>
      </c>
      <c r="P2006" s="21" t="n">
        <v>50</v>
      </c>
      <c r="Q2006" s="21"/>
      <c r="R2006" s="21"/>
      <c r="S2006" s="22" t="n">
        <f aca="false">P2006+(0.05*Q2006)+(R2006/240)</f>
        <v>50</v>
      </c>
      <c r="T2006" s="22" t="n">
        <f aca="false">J2006*O2006</f>
        <v>50</v>
      </c>
      <c r="U2006" s="22" t="n">
        <f aca="false">S2006-T2006</f>
        <v>0</v>
      </c>
      <c r="V2006" s="23"/>
    </row>
    <row r="2007" customFormat="false" ht="13.8" hidden="false" customHeight="false" outlineLevel="0" collapsed="false">
      <c r="A2007" s="13" t="n">
        <v>2006</v>
      </c>
      <c r="B2007" s="12" t="s">
        <v>22</v>
      </c>
      <c r="C2007" s="13" t="s">
        <v>792</v>
      </c>
      <c r="D2007" s="12" t="n">
        <v>24</v>
      </c>
      <c r="E2007" s="14" t="n">
        <v>1749</v>
      </c>
      <c r="F2007" s="14" t="s">
        <v>40</v>
      </c>
      <c r="G2007" s="15" t="s">
        <v>259</v>
      </c>
      <c r="H2007" s="15" t="s">
        <v>793</v>
      </c>
      <c r="I2007" s="16" t="s">
        <v>794</v>
      </c>
      <c r="J2007" s="17" t="n">
        <v>18</v>
      </c>
      <c r="K2007" s="18" t="s">
        <v>714</v>
      </c>
      <c r="L2007" s="17" t="n">
        <v>127</v>
      </c>
      <c r="M2007" s="17" t="n">
        <v>10</v>
      </c>
      <c r="N2007" s="19"/>
      <c r="O2007" s="31" t="n">
        <f aca="false">L2007+(0.05*M2007)+(N2007/240)</f>
        <v>127.5</v>
      </c>
      <c r="P2007" s="21" t="n">
        <v>2295</v>
      </c>
      <c r="Q2007" s="21"/>
      <c r="R2007" s="21"/>
      <c r="S2007" s="22" t="n">
        <f aca="false">P2007+(0.05*Q2007)+(R2007/240)</f>
        <v>2295</v>
      </c>
      <c r="T2007" s="22" t="n">
        <f aca="false">J2007*O2007</f>
        <v>2295</v>
      </c>
      <c r="U2007" s="22" t="n">
        <f aca="false">S2007-T2007</f>
        <v>0</v>
      </c>
      <c r="V2007" s="23"/>
    </row>
    <row r="2008" customFormat="false" ht="13.8" hidden="false" customHeight="false" outlineLevel="0" collapsed="false">
      <c r="A2008" s="13" t="n">
        <v>2007</v>
      </c>
      <c r="B2008" s="12" t="s">
        <v>22</v>
      </c>
      <c r="C2008" s="13" t="s">
        <v>792</v>
      </c>
      <c r="D2008" s="12" t="n">
        <v>24</v>
      </c>
      <c r="E2008" s="14" t="n">
        <v>1749</v>
      </c>
      <c r="F2008" s="14" t="s">
        <v>40</v>
      </c>
      <c r="G2008" s="15" t="s">
        <v>259</v>
      </c>
      <c r="H2008" s="15" t="s">
        <v>793</v>
      </c>
      <c r="I2008" s="16" t="s">
        <v>794</v>
      </c>
      <c r="J2008" s="17" t="n">
        <v>478</v>
      </c>
      <c r="K2008" s="18" t="s">
        <v>997</v>
      </c>
      <c r="L2008" s="17" t="n">
        <v>255</v>
      </c>
      <c r="M2008" s="17"/>
      <c r="N2008" s="19"/>
      <c r="O2008" s="31" t="n">
        <f aca="false">L2008+(0.05*M2008)+(N2008/240)</f>
        <v>255</v>
      </c>
      <c r="P2008" s="21" t="n">
        <v>121890</v>
      </c>
      <c r="Q2008" s="21"/>
      <c r="R2008" s="21"/>
      <c r="S2008" s="22" t="n">
        <f aca="false">P2008+(0.05*Q2008)+(R2008/240)</f>
        <v>121890</v>
      </c>
      <c r="T2008" s="22" t="n">
        <f aca="false">J2008*O2008</f>
        <v>121890</v>
      </c>
      <c r="U2008" s="22" t="n">
        <f aca="false">S2008-T2008</f>
        <v>0</v>
      </c>
      <c r="V2008" s="23"/>
    </row>
    <row r="2009" customFormat="false" ht="13.8" hidden="false" customHeight="false" outlineLevel="0" collapsed="false">
      <c r="A2009" s="13" t="n">
        <v>2008</v>
      </c>
      <c r="B2009" s="12" t="s">
        <v>22</v>
      </c>
      <c r="C2009" s="13" t="s">
        <v>792</v>
      </c>
      <c r="D2009" s="12" t="n">
        <v>24</v>
      </c>
      <c r="E2009" s="14" t="n">
        <v>1749</v>
      </c>
      <c r="F2009" s="14" t="s">
        <v>40</v>
      </c>
      <c r="G2009" s="15" t="s">
        <v>259</v>
      </c>
      <c r="H2009" s="15" t="s">
        <v>793</v>
      </c>
      <c r="I2009" s="16" t="s">
        <v>382</v>
      </c>
      <c r="J2009" s="17" t="n">
        <v>2</v>
      </c>
      <c r="K2009" s="18" t="s">
        <v>714</v>
      </c>
      <c r="L2009" s="17" t="n">
        <v>80</v>
      </c>
      <c r="M2009" s="17"/>
      <c r="N2009" s="19"/>
      <c r="O2009" s="31" t="n">
        <f aca="false">L2009+(0.05*M2009)+(N2009/240)</f>
        <v>80</v>
      </c>
      <c r="P2009" s="21" t="n">
        <v>160</v>
      </c>
      <c r="Q2009" s="21"/>
      <c r="R2009" s="21"/>
      <c r="S2009" s="22" t="n">
        <f aca="false">P2009+(0.05*Q2009)+(R2009/240)</f>
        <v>160</v>
      </c>
      <c r="T2009" s="22" t="n">
        <f aca="false">J2009*O2009</f>
        <v>160</v>
      </c>
      <c r="U2009" s="22" t="n">
        <f aca="false">S2009-T2009</f>
        <v>0</v>
      </c>
      <c r="V2009" s="23"/>
    </row>
    <row r="2010" customFormat="false" ht="13.8" hidden="false" customHeight="false" outlineLevel="0" collapsed="false">
      <c r="A2010" s="13" t="n">
        <v>2009</v>
      </c>
      <c r="B2010" s="12" t="s">
        <v>22</v>
      </c>
      <c r="C2010" s="13" t="s">
        <v>792</v>
      </c>
      <c r="D2010" s="12" t="n">
        <v>24</v>
      </c>
      <c r="E2010" s="14" t="n">
        <v>1749</v>
      </c>
      <c r="F2010" s="14" t="s">
        <v>40</v>
      </c>
      <c r="G2010" s="15" t="s">
        <v>259</v>
      </c>
      <c r="H2010" s="15" t="s">
        <v>793</v>
      </c>
      <c r="I2010" s="16" t="s">
        <v>799</v>
      </c>
      <c r="J2010" s="17" t="n">
        <v>66885</v>
      </c>
      <c r="K2010" s="18" t="s">
        <v>28</v>
      </c>
      <c r="L2010" s="17"/>
      <c r="M2010" s="17" t="n">
        <v>3</v>
      </c>
      <c r="N2010" s="19"/>
      <c r="O2010" s="31" t="n">
        <f aca="false">L2010+(0.05*M2010)+(N2010/240)</f>
        <v>0.15</v>
      </c>
      <c r="P2010" s="21" t="n">
        <v>10032</v>
      </c>
      <c r="Q2010" s="21" t="n">
        <v>15</v>
      </c>
      <c r="R2010" s="21"/>
      <c r="S2010" s="22" t="n">
        <f aca="false">P2010+(0.05*Q2010)+(R2010/240)</f>
        <v>10032.75</v>
      </c>
      <c r="T2010" s="22" t="n">
        <f aca="false">J2010*O2010</f>
        <v>10032.75</v>
      </c>
      <c r="U2010" s="22" t="n">
        <f aca="false">S2010-T2010</f>
        <v>0</v>
      </c>
      <c r="V2010" s="23"/>
    </row>
    <row r="2011" customFormat="false" ht="13.8" hidden="false" customHeight="false" outlineLevel="0" collapsed="false">
      <c r="A2011" s="13" t="n">
        <v>2010</v>
      </c>
      <c r="B2011" s="12" t="s">
        <v>22</v>
      </c>
      <c r="C2011" s="13" t="s">
        <v>792</v>
      </c>
      <c r="D2011" s="12" t="n">
        <v>24</v>
      </c>
      <c r="E2011" s="14" t="n">
        <v>1749</v>
      </c>
      <c r="F2011" s="14" t="s">
        <v>40</v>
      </c>
      <c r="G2011" s="15" t="s">
        <v>259</v>
      </c>
      <c r="H2011" s="15" t="s">
        <v>793</v>
      </c>
      <c r="I2011" s="16" t="s">
        <v>685</v>
      </c>
      <c r="J2011" s="17" t="n">
        <v>55</v>
      </c>
      <c r="K2011" s="18" t="s">
        <v>717</v>
      </c>
      <c r="L2011" s="17"/>
      <c r="M2011" s="17" t="n">
        <v>50</v>
      </c>
      <c r="N2011" s="19"/>
      <c r="O2011" s="31" t="n">
        <f aca="false">L2011+(0.05*M2011)+(N2011/240)</f>
        <v>2.5</v>
      </c>
      <c r="P2011" s="21" t="n">
        <v>137</v>
      </c>
      <c r="Q2011" s="21" t="n">
        <v>10</v>
      </c>
      <c r="R2011" s="21"/>
      <c r="S2011" s="22" t="n">
        <f aca="false">P2011+(0.05*Q2011)+(R2011/240)</f>
        <v>137.5</v>
      </c>
      <c r="T2011" s="22" t="n">
        <f aca="false">J2011*O2011</f>
        <v>137.5</v>
      </c>
      <c r="U2011" s="22" t="n">
        <f aca="false">S2011-T2011</f>
        <v>0</v>
      </c>
      <c r="V2011" s="23"/>
    </row>
    <row r="2012" customFormat="false" ht="13.8" hidden="false" customHeight="false" outlineLevel="0" collapsed="false">
      <c r="A2012" s="13" t="n">
        <v>2011</v>
      </c>
      <c r="B2012" s="12" t="s">
        <v>22</v>
      </c>
      <c r="C2012" s="13" t="s">
        <v>792</v>
      </c>
      <c r="D2012" s="12" t="n">
        <v>24</v>
      </c>
      <c r="E2012" s="14" t="n">
        <v>1749</v>
      </c>
      <c r="F2012" s="14" t="s">
        <v>40</v>
      </c>
      <c r="G2012" s="15" t="s">
        <v>259</v>
      </c>
      <c r="H2012" s="15" t="s">
        <v>793</v>
      </c>
      <c r="I2012" s="16" t="s">
        <v>679</v>
      </c>
      <c r="J2012" s="17" t="n">
        <v>458</v>
      </c>
      <c r="K2012" s="18" t="s">
        <v>718</v>
      </c>
      <c r="L2012" s="17" t="n">
        <v>3</v>
      </c>
      <c r="M2012" s="17"/>
      <c r="N2012" s="19"/>
      <c r="O2012" s="31" t="n">
        <f aca="false">L2012+(0.05*M2012)+(N2012/240)</f>
        <v>3</v>
      </c>
      <c r="P2012" s="21" t="n">
        <v>1374</v>
      </c>
      <c r="Q2012" s="21"/>
      <c r="R2012" s="21"/>
      <c r="S2012" s="22" t="n">
        <f aca="false">P2012+(0.05*Q2012)+(R2012/240)</f>
        <v>1374</v>
      </c>
      <c r="T2012" s="22" t="n">
        <f aca="false">J2012*O2012</f>
        <v>1374</v>
      </c>
      <c r="U2012" s="22" t="n">
        <f aca="false">S2012-T2012</f>
        <v>0</v>
      </c>
      <c r="V2012" s="23"/>
    </row>
    <row r="2013" customFormat="false" ht="13.8" hidden="false" customHeight="false" outlineLevel="0" collapsed="false">
      <c r="A2013" s="13" t="n">
        <v>2012</v>
      </c>
      <c r="B2013" s="12" t="s">
        <v>22</v>
      </c>
      <c r="C2013" s="13" t="s">
        <v>792</v>
      </c>
      <c r="D2013" s="12" t="n">
        <v>24</v>
      </c>
      <c r="E2013" s="14" t="n">
        <v>1749</v>
      </c>
      <c r="F2013" s="14" t="s">
        <v>40</v>
      </c>
      <c r="G2013" s="15" t="s">
        <v>259</v>
      </c>
      <c r="H2013" s="15" t="s">
        <v>793</v>
      </c>
      <c r="I2013" s="16" t="s">
        <v>186</v>
      </c>
      <c r="J2013" s="17" t="n">
        <v>200</v>
      </c>
      <c r="K2013" s="18" t="s">
        <v>437</v>
      </c>
      <c r="L2013" s="17"/>
      <c r="M2013" s="17" t="n">
        <v>40</v>
      </c>
      <c r="N2013" s="19"/>
      <c r="O2013" s="31" t="n">
        <f aca="false">L2013+(0.05*M2013)+(N2013/240)</f>
        <v>2</v>
      </c>
      <c r="P2013" s="21" t="n">
        <v>400</v>
      </c>
      <c r="Q2013" s="21"/>
      <c r="R2013" s="21"/>
      <c r="S2013" s="22" t="n">
        <f aca="false">P2013+(0.05*Q2013)+(R2013/240)</f>
        <v>400</v>
      </c>
      <c r="T2013" s="22" t="n">
        <f aca="false">J2013*O2013</f>
        <v>400</v>
      </c>
      <c r="U2013" s="22" t="n">
        <f aca="false">S2013-T2013</f>
        <v>0</v>
      </c>
      <c r="V2013" s="23"/>
    </row>
    <row r="2014" customFormat="false" ht="13.8" hidden="false" customHeight="false" outlineLevel="0" collapsed="false">
      <c r="A2014" s="13" t="n">
        <v>2013</v>
      </c>
      <c r="B2014" s="12" t="s">
        <v>22</v>
      </c>
      <c r="C2014" s="13" t="s">
        <v>792</v>
      </c>
      <c r="D2014" s="12" t="n">
        <v>24</v>
      </c>
      <c r="E2014" s="14" t="n">
        <v>1749</v>
      </c>
      <c r="F2014" s="14" t="s">
        <v>40</v>
      </c>
      <c r="G2014" s="15" t="s">
        <v>998</v>
      </c>
      <c r="H2014" s="15" t="s">
        <v>793</v>
      </c>
      <c r="I2014" s="16" t="s">
        <v>186</v>
      </c>
      <c r="J2014" s="17" t="n">
        <v>100</v>
      </c>
      <c r="K2014" s="18" t="s">
        <v>28</v>
      </c>
      <c r="L2014" s="17" t="n">
        <v>60</v>
      </c>
      <c r="M2014" s="17"/>
      <c r="N2014" s="19"/>
      <c r="O2014" s="31" t="n">
        <f aca="false">L2014+(0.05*M2014)+(N2014/240)</f>
        <v>60</v>
      </c>
      <c r="P2014" s="21" t="n">
        <v>6000</v>
      </c>
      <c r="Q2014" s="21"/>
      <c r="R2014" s="21"/>
      <c r="S2014" s="22" t="n">
        <f aca="false">P2014+(0.05*Q2014)+(R2014/240)</f>
        <v>6000</v>
      </c>
      <c r="T2014" s="22" t="n">
        <f aca="false">J2014*O2014</f>
        <v>6000</v>
      </c>
      <c r="U2014" s="22" t="n">
        <f aca="false">S2014-T2014</f>
        <v>0</v>
      </c>
      <c r="V2014" s="23"/>
    </row>
    <row r="2015" customFormat="false" ht="13.8" hidden="false" customHeight="false" outlineLevel="0" collapsed="false">
      <c r="A2015" s="13" t="n">
        <v>2014</v>
      </c>
      <c r="B2015" s="12" t="s">
        <v>22</v>
      </c>
      <c r="C2015" s="13" t="s">
        <v>792</v>
      </c>
      <c r="D2015" s="12" t="n">
        <v>24</v>
      </c>
      <c r="E2015" s="14" t="n">
        <v>1749</v>
      </c>
      <c r="F2015" s="14" t="s">
        <v>40</v>
      </c>
      <c r="G2015" s="15" t="s">
        <v>999</v>
      </c>
      <c r="H2015" s="15" t="s">
        <v>793</v>
      </c>
      <c r="I2015" s="16" t="s">
        <v>794</v>
      </c>
      <c r="J2015" s="17" t="n">
        <v>1260</v>
      </c>
      <c r="K2015" s="18" t="s">
        <v>28</v>
      </c>
      <c r="L2015" s="17"/>
      <c r="M2015" s="17" t="n">
        <v>30</v>
      </c>
      <c r="N2015" s="19"/>
      <c r="O2015" s="31" t="n">
        <f aca="false">L2015+(0.05*M2015)+(N2015/240)</f>
        <v>1.5</v>
      </c>
      <c r="P2015" s="21" t="n">
        <v>1890</v>
      </c>
      <c r="Q2015" s="21"/>
      <c r="R2015" s="21"/>
      <c r="S2015" s="22" t="n">
        <f aca="false">P2015+(0.05*Q2015)+(R2015/240)</f>
        <v>1890</v>
      </c>
      <c r="T2015" s="22" t="n">
        <f aca="false">J2015*O2015</f>
        <v>1890</v>
      </c>
      <c r="U2015" s="22" t="n">
        <f aca="false">S2015-T2015</f>
        <v>0</v>
      </c>
      <c r="V2015" s="23"/>
    </row>
    <row r="2016" customFormat="false" ht="13.8" hidden="false" customHeight="false" outlineLevel="0" collapsed="false">
      <c r="A2016" s="13" t="n">
        <v>2015</v>
      </c>
      <c r="B2016" s="12" t="s">
        <v>22</v>
      </c>
      <c r="C2016" s="13" t="s">
        <v>792</v>
      </c>
      <c r="D2016" s="12" t="n">
        <v>24</v>
      </c>
      <c r="E2016" s="14" t="n">
        <v>1749</v>
      </c>
      <c r="F2016" s="14" t="s">
        <v>40</v>
      </c>
      <c r="G2016" s="15" t="s">
        <v>999</v>
      </c>
      <c r="H2016" s="15" t="s">
        <v>793</v>
      </c>
      <c r="I2016" s="16" t="s">
        <v>799</v>
      </c>
      <c r="J2016" s="17" t="n">
        <v>7348</v>
      </c>
      <c r="K2016" s="18" t="s">
        <v>28</v>
      </c>
      <c r="L2016" s="17"/>
      <c r="M2016" s="17" t="n">
        <v>16</v>
      </c>
      <c r="N2016" s="19"/>
      <c r="O2016" s="31" t="n">
        <f aca="false">L2016+(0.05*M2016)+(N2016/240)</f>
        <v>0.8</v>
      </c>
      <c r="P2016" s="21" t="n">
        <v>5878</v>
      </c>
      <c r="Q2016" s="21" t="n">
        <v>8</v>
      </c>
      <c r="R2016" s="21"/>
      <c r="S2016" s="22" t="n">
        <f aca="false">P2016+(0.05*Q2016)+(R2016/240)</f>
        <v>5878.4</v>
      </c>
      <c r="T2016" s="22" t="n">
        <f aca="false">J2016*O2016</f>
        <v>5878.4</v>
      </c>
      <c r="U2016" s="22" t="n">
        <f aca="false">S2016-T2016</f>
        <v>0</v>
      </c>
      <c r="V2016" s="23"/>
    </row>
    <row r="2017" customFormat="false" ht="13.8" hidden="false" customHeight="false" outlineLevel="0" collapsed="false">
      <c r="A2017" s="13" t="n">
        <v>2016</v>
      </c>
      <c r="B2017" s="12" t="s">
        <v>22</v>
      </c>
      <c r="C2017" s="13" t="s">
        <v>792</v>
      </c>
      <c r="D2017" s="12" t="n">
        <v>24</v>
      </c>
      <c r="E2017" s="14" t="n">
        <v>1749</v>
      </c>
      <c r="F2017" s="14" t="s">
        <v>40</v>
      </c>
      <c r="G2017" s="15" t="s">
        <v>1000</v>
      </c>
      <c r="H2017" s="15" t="s">
        <v>793</v>
      </c>
      <c r="I2017" s="16" t="s">
        <v>799</v>
      </c>
      <c r="J2017" s="17" t="n">
        <v>2375</v>
      </c>
      <c r="K2017" s="18" t="s">
        <v>28</v>
      </c>
      <c r="L2017" s="17" t="n">
        <v>10</v>
      </c>
      <c r="M2017" s="17"/>
      <c r="N2017" s="19"/>
      <c r="O2017" s="31" t="n">
        <f aca="false">L2017+(0.05*M2017)+(N2017/240)</f>
        <v>10</v>
      </c>
      <c r="P2017" s="21" t="n">
        <v>23750</v>
      </c>
      <c r="Q2017" s="21"/>
      <c r="R2017" s="21"/>
      <c r="S2017" s="22" t="n">
        <f aca="false">P2017+(0.05*Q2017)+(R2017/240)</f>
        <v>23750</v>
      </c>
      <c r="T2017" s="22" t="n">
        <f aca="false">J2017*O2017</f>
        <v>23750</v>
      </c>
      <c r="U2017" s="22" t="n">
        <f aca="false">S2017-T2017</f>
        <v>0</v>
      </c>
      <c r="V2017" s="23"/>
    </row>
    <row r="2018" customFormat="false" ht="13.8" hidden="false" customHeight="false" outlineLevel="0" collapsed="false">
      <c r="A2018" s="13" t="n">
        <v>2017</v>
      </c>
      <c r="B2018" s="12" t="s">
        <v>22</v>
      </c>
      <c r="C2018" s="13" t="s">
        <v>792</v>
      </c>
      <c r="D2018" s="12" t="n">
        <v>24</v>
      </c>
      <c r="E2018" s="14" t="n">
        <v>1749</v>
      </c>
      <c r="F2018" s="14" t="s">
        <v>40</v>
      </c>
      <c r="G2018" s="15" t="s">
        <v>1001</v>
      </c>
      <c r="H2018" s="15" t="s">
        <v>793</v>
      </c>
      <c r="I2018" s="16" t="s">
        <v>186</v>
      </c>
      <c r="J2018" s="17" t="n">
        <v>13705</v>
      </c>
      <c r="K2018" s="18" t="s">
        <v>28</v>
      </c>
      <c r="L2018" s="17" t="n">
        <v>3</v>
      </c>
      <c r="M2018" s="17"/>
      <c r="N2018" s="19"/>
      <c r="O2018" s="31" t="n">
        <f aca="false">L2018+(0.05*M2018)+(N2018/240)</f>
        <v>3</v>
      </c>
      <c r="P2018" s="21" t="n">
        <v>41115</v>
      </c>
      <c r="Q2018" s="21"/>
      <c r="R2018" s="21"/>
      <c r="S2018" s="22" t="n">
        <f aca="false">P2018+(0.05*Q2018)+(R2018/240)</f>
        <v>41115</v>
      </c>
      <c r="T2018" s="22" t="n">
        <f aca="false">J2018*O2018</f>
        <v>41115</v>
      </c>
      <c r="U2018" s="22" t="n">
        <f aca="false">S2018-T2018</f>
        <v>0</v>
      </c>
      <c r="V2018" s="23"/>
    </row>
    <row r="2019" customFormat="false" ht="13.8" hidden="false" customHeight="false" outlineLevel="0" collapsed="false">
      <c r="A2019" s="13" t="n">
        <v>2018</v>
      </c>
      <c r="B2019" s="12" t="s">
        <v>22</v>
      </c>
      <c r="C2019" s="13" t="s">
        <v>792</v>
      </c>
      <c r="D2019" s="12" t="n">
        <v>24</v>
      </c>
      <c r="E2019" s="14" t="n">
        <v>1749</v>
      </c>
      <c r="F2019" s="14" t="s">
        <v>40</v>
      </c>
      <c r="G2019" s="15" t="s">
        <v>992</v>
      </c>
      <c r="H2019" s="15" t="s">
        <v>793</v>
      </c>
      <c r="I2019" s="16" t="s">
        <v>799</v>
      </c>
      <c r="J2019" s="17" t="n">
        <v>820</v>
      </c>
      <c r="K2019" s="18" t="s">
        <v>28</v>
      </c>
      <c r="L2019" s="17"/>
      <c r="M2019" s="17" t="n">
        <v>20</v>
      </c>
      <c r="N2019" s="19"/>
      <c r="O2019" s="31" t="n">
        <f aca="false">L2019+(0.05*M2019)+(N2019/240)</f>
        <v>1</v>
      </c>
      <c r="P2019" s="21" t="n">
        <v>820</v>
      </c>
      <c r="Q2019" s="21"/>
      <c r="R2019" s="21"/>
      <c r="S2019" s="22" t="n">
        <f aca="false">P2019+(0.05*Q2019)+(R2019/240)</f>
        <v>820</v>
      </c>
      <c r="T2019" s="22" t="n">
        <f aca="false">J2019*O2019</f>
        <v>820</v>
      </c>
      <c r="U2019" s="22" t="n">
        <f aca="false">S2019-T2019</f>
        <v>0</v>
      </c>
      <c r="V2019" s="23"/>
    </row>
    <row r="2020" customFormat="false" ht="13.8" hidden="false" customHeight="false" outlineLevel="0" collapsed="false">
      <c r="A2020" s="13" t="n">
        <v>2019</v>
      </c>
      <c r="B2020" s="12" t="s">
        <v>22</v>
      </c>
      <c r="C2020" s="13" t="s">
        <v>792</v>
      </c>
      <c r="D2020" s="12" t="n">
        <v>25</v>
      </c>
      <c r="E2020" s="14" t="n">
        <v>1749</v>
      </c>
      <c r="F2020" s="14" t="s">
        <v>24</v>
      </c>
      <c r="G2020" s="15" t="s">
        <v>1002</v>
      </c>
      <c r="H2020" s="15" t="s">
        <v>793</v>
      </c>
      <c r="I2020" s="16" t="s">
        <v>799</v>
      </c>
      <c r="J2020" s="17" t="n">
        <v>80175</v>
      </c>
      <c r="K2020" s="18" t="s">
        <v>28</v>
      </c>
      <c r="L2020" s="17"/>
      <c r="M2020" s="17" t="n">
        <v>3</v>
      </c>
      <c r="N2020" s="19"/>
      <c r="O2020" s="31" t="n">
        <f aca="false">L2020+(0.05*M2020)+(N2020/240)</f>
        <v>0.15</v>
      </c>
      <c r="P2020" s="21" t="n">
        <v>12026</v>
      </c>
      <c r="Q2020" s="21" t="n">
        <v>5</v>
      </c>
      <c r="R2020" s="21"/>
      <c r="S2020" s="22" t="n">
        <f aca="false">P2020+(0.05*Q2020)+(R2020/240)</f>
        <v>12026.25</v>
      </c>
      <c r="T2020" s="22" t="n">
        <f aca="false">J2020*O2020</f>
        <v>12026.25</v>
      </c>
      <c r="U2020" s="22" t="n">
        <f aca="false">S2020-T2020</f>
        <v>0</v>
      </c>
      <c r="V2020" s="23"/>
    </row>
    <row r="2021" customFormat="false" ht="13.8" hidden="false" customHeight="false" outlineLevel="0" collapsed="false">
      <c r="A2021" s="13" t="n">
        <v>2020</v>
      </c>
      <c r="B2021" s="12" t="s">
        <v>22</v>
      </c>
      <c r="C2021" s="13" t="s">
        <v>792</v>
      </c>
      <c r="D2021" s="12" t="n">
        <v>25</v>
      </c>
      <c r="E2021" s="14" t="n">
        <v>1749</v>
      </c>
      <c r="F2021" s="14" t="s">
        <v>24</v>
      </c>
      <c r="G2021" s="15" t="s">
        <v>1003</v>
      </c>
      <c r="H2021" s="15" t="s">
        <v>793</v>
      </c>
      <c r="I2021" s="16" t="s">
        <v>799</v>
      </c>
      <c r="J2021" s="17" t="n">
        <v>2231</v>
      </c>
      <c r="K2021" s="18" t="s">
        <v>693</v>
      </c>
      <c r="L2021" s="17" t="n">
        <v>40</v>
      </c>
      <c r="M2021" s="17"/>
      <c r="N2021" s="19"/>
      <c r="O2021" s="31" t="n">
        <f aca="false">L2021+(0.05*M2021)+(N2021/240)</f>
        <v>40</v>
      </c>
      <c r="P2021" s="21" t="n">
        <v>89240</v>
      </c>
      <c r="Q2021" s="21"/>
      <c r="R2021" s="21"/>
      <c r="S2021" s="22" t="n">
        <f aca="false">P2021+(0.05*Q2021)+(R2021/240)</f>
        <v>89240</v>
      </c>
      <c r="T2021" s="22" t="n">
        <f aca="false">J2021*O2021</f>
        <v>89240</v>
      </c>
      <c r="U2021" s="22" t="n">
        <f aca="false">S2021-T2021</f>
        <v>0</v>
      </c>
      <c r="V2021" s="23"/>
    </row>
    <row r="2022" customFormat="false" ht="13.8" hidden="false" customHeight="false" outlineLevel="0" collapsed="false">
      <c r="A2022" s="13" t="n">
        <v>2021</v>
      </c>
      <c r="B2022" s="12" t="s">
        <v>22</v>
      </c>
      <c r="C2022" s="13" t="s">
        <v>792</v>
      </c>
      <c r="D2022" s="12" t="n">
        <v>25</v>
      </c>
      <c r="E2022" s="14" t="n">
        <v>1749</v>
      </c>
      <c r="F2022" s="14" t="s">
        <v>24</v>
      </c>
      <c r="G2022" s="15" t="s">
        <v>1004</v>
      </c>
      <c r="H2022" s="15" t="s">
        <v>793</v>
      </c>
      <c r="I2022" s="16" t="s">
        <v>794</v>
      </c>
      <c r="J2022" s="17" t="n">
        <v>2</v>
      </c>
      <c r="K2022" s="18" t="s">
        <v>61</v>
      </c>
      <c r="L2022" s="17" t="n">
        <v>4</v>
      </c>
      <c r="M2022" s="17" t="n">
        <v>10</v>
      </c>
      <c r="N2022" s="19"/>
      <c r="O2022" s="31" t="n">
        <f aca="false">L2022+(0.05*M2022)+(N2022/240)</f>
        <v>4.5</v>
      </c>
      <c r="P2022" s="21" t="n">
        <v>9</v>
      </c>
      <c r="Q2022" s="21"/>
      <c r="R2022" s="21"/>
      <c r="S2022" s="22" t="n">
        <f aca="false">P2022+(0.05*Q2022)+(R2022/240)</f>
        <v>9</v>
      </c>
      <c r="T2022" s="22" t="n">
        <f aca="false">J2022*O2022</f>
        <v>9</v>
      </c>
      <c r="U2022" s="22" t="n">
        <f aca="false">S2022-T2022</f>
        <v>0</v>
      </c>
      <c r="V2022" s="23"/>
    </row>
    <row r="2023" customFormat="false" ht="13.8" hidden="false" customHeight="false" outlineLevel="0" collapsed="false">
      <c r="A2023" s="13" t="n">
        <v>2022</v>
      </c>
      <c r="B2023" s="12" t="s">
        <v>22</v>
      </c>
      <c r="C2023" s="13" t="s">
        <v>792</v>
      </c>
      <c r="D2023" s="12" t="n">
        <v>25</v>
      </c>
      <c r="E2023" s="14" t="n">
        <v>1749</v>
      </c>
      <c r="F2023" s="14" t="s">
        <v>24</v>
      </c>
      <c r="G2023" s="15" t="s">
        <v>1004</v>
      </c>
      <c r="H2023" s="15" t="s">
        <v>793</v>
      </c>
      <c r="I2023" s="16" t="s">
        <v>796</v>
      </c>
      <c r="J2023" s="17" t="n">
        <v>10</v>
      </c>
      <c r="K2023" s="18" t="s">
        <v>61</v>
      </c>
      <c r="L2023" s="17"/>
      <c r="M2023" s="17" t="n">
        <v>30</v>
      </c>
      <c r="N2023" s="19"/>
      <c r="O2023" s="31" t="n">
        <f aca="false">L2023+(0.05*M2023)+(N2023/240)</f>
        <v>1.5</v>
      </c>
      <c r="P2023" s="21" t="n">
        <v>15</v>
      </c>
      <c r="Q2023" s="21"/>
      <c r="R2023" s="21"/>
      <c r="S2023" s="22" t="n">
        <f aca="false">P2023+(0.05*Q2023)+(R2023/240)</f>
        <v>15</v>
      </c>
      <c r="T2023" s="22" t="n">
        <f aca="false">J2023*O2023</f>
        <v>15</v>
      </c>
      <c r="U2023" s="22" t="n">
        <f aca="false">S2023-T2023</f>
        <v>0</v>
      </c>
      <c r="V2023" s="23"/>
    </row>
    <row r="2024" customFormat="false" ht="13.8" hidden="false" customHeight="false" outlineLevel="0" collapsed="false">
      <c r="A2024" s="13" t="n">
        <v>2023</v>
      </c>
      <c r="B2024" s="12" t="s">
        <v>22</v>
      </c>
      <c r="C2024" s="13" t="s">
        <v>792</v>
      </c>
      <c r="D2024" s="12" t="n">
        <v>25</v>
      </c>
      <c r="E2024" s="14" t="n">
        <v>1749</v>
      </c>
      <c r="F2024" s="14" t="s">
        <v>24</v>
      </c>
      <c r="G2024" s="15" t="s">
        <v>1004</v>
      </c>
      <c r="H2024" s="15" t="s">
        <v>793</v>
      </c>
      <c r="I2024" s="16" t="s">
        <v>796</v>
      </c>
      <c r="J2024" s="17" t="n">
        <v>30</v>
      </c>
      <c r="K2024" s="18" t="s">
        <v>28</v>
      </c>
      <c r="L2024" s="17"/>
      <c r="M2024" s="17" t="n">
        <v>5</v>
      </c>
      <c r="N2024" s="19"/>
      <c r="O2024" s="31" t="n">
        <f aca="false">L2024+(0.05*M2024)+(N2024/240)</f>
        <v>0.25</v>
      </c>
      <c r="P2024" s="21" t="n">
        <v>7</v>
      </c>
      <c r="Q2024" s="21" t="n">
        <v>10</v>
      </c>
      <c r="R2024" s="21"/>
      <c r="S2024" s="22" t="n">
        <f aca="false">P2024+(0.05*Q2024)+(R2024/240)</f>
        <v>7.5</v>
      </c>
      <c r="T2024" s="22" t="n">
        <f aca="false">J2024*O2024</f>
        <v>7.5</v>
      </c>
      <c r="U2024" s="22" t="n">
        <f aca="false">S2024-T2024</f>
        <v>0</v>
      </c>
      <c r="V2024" s="23"/>
    </row>
    <row r="2025" customFormat="false" ht="13.8" hidden="false" customHeight="false" outlineLevel="0" collapsed="false">
      <c r="A2025" s="13" t="n">
        <v>2024</v>
      </c>
      <c r="B2025" s="12" t="s">
        <v>22</v>
      </c>
      <c r="C2025" s="13" t="s">
        <v>792</v>
      </c>
      <c r="D2025" s="12" t="n">
        <v>25</v>
      </c>
      <c r="E2025" s="14" t="n">
        <v>1749</v>
      </c>
      <c r="F2025" s="14" t="s">
        <v>24</v>
      </c>
      <c r="G2025" s="15" t="s">
        <v>1005</v>
      </c>
      <c r="H2025" s="15" t="s">
        <v>793</v>
      </c>
      <c r="I2025" s="16" t="s">
        <v>794</v>
      </c>
      <c r="J2025" s="17" t="n">
        <v>1</v>
      </c>
      <c r="K2025" s="18" t="s">
        <v>46</v>
      </c>
      <c r="L2025" s="17" t="n">
        <v>25</v>
      </c>
      <c r="M2025" s="17"/>
      <c r="N2025" s="19"/>
      <c r="O2025" s="31" t="n">
        <f aca="false">L2025+(0.05*M2025)+(N2025/240)</f>
        <v>25</v>
      </c>
      <c r="P2025" s="21" t="n">
        <v>25</v>
      </c>
      <c r="Q2025" s="21"/>
      <c r="R2025" s="21"/>
      <c r="S2025" s="22" t="n">
        <f aca="false">P2025+(0.05*Q2025)+(R2025/240)</f>
        <v>25</v>
      </c>
      <c r="T2025" s="22" t="n">
        <f aca="false">J2025*O2025</f>
        <v>25</v>
      </c>
      <c r="U2025" s="22" t="n">
        <f aca="false">S2025-T2025</f>
        <v>0</v>
      </c>
      <c r="V2025" s="23"/>
    </row>
    <row r="2026" customFormat="false" ht="13.8" hidden="false" customHeight="false" outlineLevel="0" collapsed="false">
      <c r="A2026" s="13" t="n">
        <v>2025</v>
      </c>
      <c r="B2026" s="12" t="s">
        <v>22</v>
      </c>
      <c r="C2026" s="13" t="s">
        <v>792</v>
      </c>
      <c r="D2026" s="12" t="n">
        <v>25</v>
      </c>
      <c r="E2026" s="14" t="n">
        <v>1749</v>
      </c>
      <c r="F2026" s="14" t="s">
        <v>24</v>
      </c>
      <c r="G2026" s="15" t="s">
        <v>1005</v>
      </c>
      <c r="H2026" s="15" t="s">
        <v>793</v>
      </c>
      <c r="I2026" s="16" t="s">
        <v>796</v>
      </c>
      <c r="J2026" s="17" t="n">
        <v>1.5</v>
      </c>
      <c r="K2026" s="18" t="s">
        <v>28</v>
      </c>
      <c r="L2026" s="17" t="n">
        <v>15</v>
      </c>
      <c r="M2026" s="17"/>
      <c r="N2026" s="19"/>
      <c r="O2026" s="31" t="n">
        <f aca="false">L2026+(0.05*M2026)+(N2026/240)</f>
        <v>15</v>
      </c>
      <c r="P2026" s="21" t="n">
        <v>22</v>
      </c>
      <c r="Q2026" s="21" t="n">
        <v>10</v>
      </c>
      <c r="R2026" s="21"/>
      <c r="S2026" s="22" t="n">
        <f aca="false">P2026+(0.05*Q2026)+(R2026/240)</f>
        <v>22.5</v>
      </c>
      <c r="T2026" s="22" t="n">
        <f aca="false">J2026*O2026</f>
        <v>22.5</v>
      </c>
      <c r="U2026" s="22" t="n">
        <f aca="false">S2026-T2026</f>
        <v>0</v>
      </c>
      <c r="V2026" s="23"/>
    </row>
    <row r="2027" customFormat="false" ht="13.8" hidden="false" customHeight="false" outlineLevel="0" collapsed="false">
      <c r="A2027" s="13" t="n">
        <v>2026</v>
      </c>
      <c r="B2027" s="12" t="s">
        <v>22</v>
      </c>
      <c r="C2027" s="13" t="s">
        <v>792</v>
      </c>
      <c r="D2027" s="12" t="n">
        <v>25</v>
      </c>
      <c r="E2027" s="14" t="n">
        <v>1749</v>
      </c>
      <c r="F2027" s="14" t="s">
        <v>24</v>
      </c>
      <c r="G2027" s="15" t="s">
        <v>719</v>
      </c>
      <c r="H2027" s="15" t="s">
        <v>793</v>
      </c>
      <c r="I2027" s="16" t="s">
        <v>796</v>
      </c>
      <c r="J2027" s="17" t="n">
        <v>5</v>
      </c>
      <c r="K2027" s="18" t="s">
        <v>811</v>
      </c>
      <c r="L2027" s="17"/>
      <c r="M2027" s="17" t="n">
        <v>36</v>
      </c>
      <c r="N2027" s="19"/>
      <c r="O2027" s="31" t="n">
        <f aca="false">L2027+(0.05*M2027)+(N2027/240)</f>
        <v>1.8</v>
      </c>
      <c r="P2027" s="21" t="n">
        <v>9</v>
      </c>
      <c r="Q2027" s="21"/>
      <c r="R2027" s="21"/>
      <c r="S2027" s="22" t="n">
        <f aca="false">P2027+(0.05*Q2027)+(R2027/240)</f>
        <v>9</v>
      </c>
      <c r="T2027" s="22" t="n">
        <f aca="false">J2027*O2027</f>
        <v>9</v>
      </c>
      <c r="U2027" s="22" t="n">
        <f aca="false">S2027-T2027</f>
        <v>0</v>
      </c>
      <c r="V2027" s="23"/>
    </row>
    <row r="2028" customFormat="false" ht="13.8" hidden="false" customHeight="false" outlineLevel="0" collapsed="false">
      <c r="A2028" s="13" t="n">
        <v>2027</v>
      </c>
      <c r="B2028" s="12" t="s">
        <v>22</v>
      </c>
      <c r="C2028" s="13" t="s">
        <v>792</v>
      </c>
      <c r="D2028" s="12" t="n">
        <v>25</v>
      </c>
      <c r="E2028" s="14" t="n">
        <v>1749</v>
      </c>
      <c r="F2028" s="14" t="s">
        <v>40</v>
      </c>
      <c r="G2028" s="15" t="s">
        <v>1002</v>
      </c>
      <c r="H2028" s="15" t="s">
        <v>793</v>
      </c>
      <c r="I2028" s="16" t="s">
        <v>799</v>
      </c>
      <c r="J2028" s="17" t="n">
        <v>1120</v>
      </c>
      <c r="K2028" s="18" t="s">
        <v>28</v>
      </c>
      <c r="L2028" s="17"/>
      <c r="M2028" s="17" t="n">
        <v>2</v>
      </c>
      <c r="N2028" s="19"/>
      <c r="O2028" s="31" t="n">
        <f aca="false">L2028+(0.05*M2028)+(N2028/240)</f>
        <v>0.1</v>
      </c>
      <c r="P2028" s="21" t="n">
        <v>112</v>
      </c>
      <c r="Q2028" s="21"/>
      <c r="R2028" s="21"/>
      <c r="S2028" s="22" t="n">
        <f aca="false">P2028+(0.05*Q2028)+(R2028/240)</f>
        <v>112</v>
      </c>
      <c r="T2028" s="22" t="n">
        <f aca="false">J2028*O2028</f>
        <v>112</v>
      </c>
      <c r="U2028" s="22" t="n">
        <f aca="false">S2028-T2028</f>
        <v>0</v>
      </c>
      <c r="V2028" s="23"/>
    </row>
    <row r="2029" customFormat="false" ht="13.8" hidden="false" customHeight="false" outlineLevel="0" collapsed="false">
      <c r="A2029" s="13" t="n">
        <v>2028</v>
      </c>
      <c r="B2029" s="12" t="s">
        <v>22</v>
      </c>
      <c r="C2029" s="13" t="s">
        <v>792</v>
      </c>
      <c r="D2029" s="12" t="n">
        <v>25</v>
      </c>
      <c r="E2029" s="14" t="n">
        <v>1749</v>
      </c>
      <c r="F2029" s="14" t="s">
        <v>40</v>
      </c>
      <c r="G2029" s="15" t="s">
        <v>1005</v>
      </c>
      <c r="H2029" s="15" t="s">
        <v>793</v>
      </c>
      <c r="I2029" s="16" t="s">
        <v>799</v>
      </c>
      <c r="J2029" s="17" t="n">
        <v>35</v>
      </c>
      <c r="K2029" s="18" t="s">
        <v>28</v>
      </c>
      <c r="L2029" s="17"/>
      <c r="M2029" s="17" t="n">
        <v>20</v>
      </c>
      <c r="N2029" s="19"/>
      <c r="O2029" s="31" t="n">
        <f aca="false">L2029+(0.05*M2029)+(N2029/240)</f>
        <v>1</v>
      </c>
      <c r="P2029" s="21" t="n">
        <v>35</v>
      </c>
      <c r="Q2029" s="21"/>
      <c r="R2029" s="21"/>
      <c r="S2029" s="22" t="n">
        <f aca="false">P2029+(0.05*Q2029)+(R2029/240)</f>
        <v>35</v>
      </c>
      <c r="T2029" s="22" t="n">
        <f aca="false">J2029*O2029</f>
        <v>35</v>
      </c>
      <c r="U2029" s="22" t="n">
        <f aca="false">S2029-T2029</f>
        <v>0</v>
      </c>
      <c r="V2029" s="23"/>
    </row>
    <row r="2030" customFormat="false" ht="13.8" hidden="false" customHeight="false" outlineLevel="0" collapsed="false">
      <c r="A2030" s="13" t="n">
        <v>2029</v>
      </c>
      <c r="B2030" s="12" t="s">
        <v>22</v>
      </c>
      <c r="C2030" s="13" t="s">
        <v>792</v>
      </c>
      <c r="D2030" s="12" t="n">
        <v>25</v>
      </c>
      <c r="E2030" s="14" t="n">
        <v>1749</v>
      </c>
      <c r="F2030" s="14" t="s">
        <v>40</v>
      </c>
      <c r="G2030" s="15" t="s">
        <v>1006</v>
      </c>
      <c r="H2030" s="15" t="s">
        <v>793</v>
      </c>
      <c r="I2030" s="16" t="s">
        <v>186</v>
      </c>
      <c r="J2030" s="17" t="n">
        <v>2500</v>
      </c>
      <c r="K2030" s="18" t="s">
        <v>28</v>
      </c>
      <c r="L2030" s="17" t="n">
        <v>10</v>
      </c>
      <c r="M2030" s="17"/>
      <c r="N2030" s="19"/>
      <c r="O2030" s="31" t="n">
        <f aca="false">L2030+(0.05*M2030)+(N2030/240)</f>
        <v>10</v>
      </c>
      <c r="P2030" s="21" t="n">
        <v>25000</v>
      </c>
      <c r="Q2030" s="21"/>
      <c r="R2030" s="21"/>
      <c r="S2030" s="22" t="n">
        <f aca="false">P2030+(0.05*Q2030)+(R2030/240)</f>
        <v>25000</v>
      </c>
      <c r="T2030" s="22" t="n">
        <f aca="false">J2030*O2030</f>
        <v>25000</v>
      </c>
      <c r="U2030" s="22" t="n">
        <f aca="false">S2030-T2030</f>
        <v>0</v>
      </c>
      <c r="V2030" s="23"/>
    </row>
    <row r="2031" customFormat="false" ht="13.8" hidden="false" customHeight="false" outlineLevel="0" collapsed="false">
      <c r="A2031" s="13" t="n">
        <v>2030</v>
      </c>
      <c r="B2031" s="12" t="s">
        <v>22</v>
      </c>
      <c r="C2031" s="13" t="s">
        <v>792</v>
      </c>
      <c r="D2031" s="12" t="n">
        <v>25</v>
      </c>
      <c r="E2031" s="14" t="n">
        <v>1749</v>
      </c>
      <c r="F2031" s="14" t="s">
        <v>40</v>
      </c>
      <c r="G2031" s="15" t="s">
        <v>1007</v>
      </c>
      <c r="H2031" s="15" t="s">
        <v>793</v>
      </c>
      <c r="I2031" s="16" t="s">
        <v>794</v>
      </c>
      <c r="J2031" s="17" t="n">
        <v>40</v>
      </c>
      <c r="K2031" s="18" t="s">
        <v>28</v>
      </c>
      <c r="L2031" s="17"/>
      <c r="M2031" s="17" t="n">
        <v>26</v>
      </c>
      <c r="N2031" s="19"/>
      <c r="O2031" s="31" t="n">
        <f aca="false">L2031+(0.05*M2031)+(N2031/240)</f>
        <v>1.3</v>
      </c>
      <c r="P2031" s="21" t="n">
        <v>52</v>
      </c>
      <c r="Q2031" s="21"/>
      <c r="R2031" s="21"/>
      <c r="S2031" s="22" t="n">
        <f aca="false">P2031+(0.05*Q2031)+(R2031/240)</f>
        <v>52</v>
      </c>
      <c r="T2031" s="22" t="n">
        <f aca="false">J2031*O2031</f>
        <v>52</v>
      </c>
      <c r="U2031" s="22" t="n">
        <f aca="false">S2031-T2031</f>
        <v>0</v>
      </c>
      <c r="V2031" s="23"/>
    </row>
    <row r="2032" customFormat="false" ht="13.8" hidden="false" customHeight="false" outlineLevel="0" collapsed="false">
      <c r="A2032" s="13" t="n">
        <v>2031</v>
      </c>
      <c r="B2032" s="12" t="s">
        <v>22</v>
      </c>
      <c r="C2032" s="13" t="s">
        <v>792</v>
      </c>
      <c r="D2032" s="12" t="n">
        <v>25</v>
      </c>
      <c r="E2032" s="14" t="n">
        <v>1749</v>
      </c>
      <c r="F2032" s="14" t="s">
        <v>40</v>
      </c>
      <c r="G2032" s="15" t="s">
        <v>1007</v>
      </c>
      <c r="H2032" s="15" t="s">
        <v>793</v>
      </c>
      <c r="I2032" s="16" t="s">
        <v>799</v>
      </c>
      <c r="J2032" s="17" t="n">
        <v>10292</v>
      </c>
      <c r="K2032" s="18" t="s">
        <v>28</v>
      </c>
      <c r="L2032" s="17"/>
      <c r="M2032" s="17" t="n">
        <v>30</v>
      </c>
      <c r="N2032" s="19"/>
      <c r="O2032" s="31" t="n">
        <f aca="false">L2032+(0.05*M2032)+(N2032/240)</f>
        <v>1.5</v>
      </c>
      <c r="P2032" s="21" t="n">
        <v>15438</v>
      </c>
      <c r="Q2032" s="21"/>
      <c r="R2032" s="21"/>
      <c r="S2032" s="22" t="n">
        <f aca="false">P2032+(0.05*Q2032)+(R2032/240)</f>
        <v>15438</v>
      </c>
      <c r="T2032" s="22" t="n">
        <f aca="false">J2032*O2032</f>
        <v>15438</v>
      </c>
      <c r="U2032" s="22" t="n">
        <f aca="false">S2032-T2032</f>
        <v>0</v>
      </c>
      <c r="V2032" s="23"/>
    </row>
    <row r="2033" customFormat="false" ht="13.8" hidden="false" customHeight="false" outlineLevel="0" collapsed="false">
      <c r="A2033" s="13" t="n">
        <v>2032</v>
      </c>
      <c r="B2033" s="12" t="s">
        <v>22</v>
      </c>
      <c r="C2033" s="13" t="s">
        <v>792</v>
      </c>
      <c r="D2033" s="12" t="n">
        <v>25</v>
      </c>
      <c r="E2033" s="14" t="n">
        <v>1749</v>
      </c>
      <c r="F2033" s="14" t="s">
        <v>40</v>
      </c>
      <c r="G2033" s="15" t="s">
        <v>1007</v>
      </c>
      <c r="H2033" s="15" t="s">
        <v>793</v>
      </c>
      <c r="I2033" s="16" t="s">
        <v>685</v>
      </c>
      <c r="J2033" s="17" t="n">
        <v>25</v>
      </c>
      <c r="K2033" s="18" t="s">
        <v>28</v>
      </c>
      <c r="L2033" s="17"/>
      <c r="M2033" s="17" t="n">
        <v>17</v>
      </c>
      <c r="N2033" s="19"/>
      <c r="O2033" s="31" t="n">
        <f aca="false">L2033+(0.05*M2033)+(N2033/240)</f>
        <v>0.85</v>
      </c>
      <c r="P2033" s="21" t="n">
        <v>21</v>
      </c>
      <c r="Q2033" s="21" t="n">
        <v>5</v>
      </c>
      <c r="R2033" s="21"/>
      <c r="S2033" s="22" t="n">
        <f aca="false">P2033+(0.05*Q2033)+(R2033/240)</f>
        <v>21.25</v>
      </c>
      <c r="T2033" s="22" t="n">
        <f aca="false">J2033*O2033</f>
        <v>21.25</v>
      </c>
      <c r="U2033" s="22" t="n">
        <f aca="false">S2033-T2033</f>
        <v>0</v>
      </c>
      <c r="V2033" s="23"/>
    </row>
    <row r="2034" customFormat="false" ht="13.8" hidden="false" customHeight="false" outlineLevel="0" collapsed="false">
      <c r="A2034" s="13" t="n">
        <v>2033</v>
      </c>
      <c r="B2034" s="12" t="s">
        <v>22</v>
      </c>
      <c r="C2034" s="13" t="s">
        <v>792</v>
      </c>
      <c r="D2034" s="12" t="n">
        <v>25</v>
      </c>
      <c r="E2034" s="14" t="n">
        <v>1749</v>
      </c>
      <c r="F2034" s="14" t="s">
        <v>40</v>
      </c>
      <c r="G2034" s="15" t="s">
        <v>719</v>
      </c>
      <c r="H2034" s="15" t="s">
        <v>793</v>
      </c>
      <c r="I2034" s="16" t="s">
        <v>68</v>
      </c>
      <c r="J2034" s="17" t="n">
        <v>20</v>
      </c>
      <c r="K2034" s="18" t="s">
        <v>28</v>
      </c>
      <c r="L2034" s="17" t="n">
        <v>4</v>
      </c>
      <c r="M2034" s="17"/>
      <c r="N2034" s="19"/>
      <c r="O2034" s="31" t="n">
        <f aca="false">L2034+(0.05*M2034)+(N2034/240)</f>
        <v>4</v>
      </c>
      <c r="P2034" s="21" t="n">
        <v>80</v>
      </c>
      <c r="Q2034" s="21"/>
      <c r="R2034" s="21"/>
      <c r="S2034" s="22" t="n">
        <f aca="false">P2034+(0.05*Q2034)+(R2034/240)</f>
        <v>80</v>
      </c>
      <c r="T2034" s="22" t="n">
        <f aca="false">J2034*O2034</f>
        <v>80</v>
      </c>
      <c r="U2034" s="22" t="n">
        <f aca="false">S2034-T2034</f>
        <v>0</v>
      </c>
      <c r="V2034" s="23"/>
    </row>
    <row r="2035" customFormat="false" ht="13.8" hidden="false" customHeight="false" outlineLevel="0" collapsed="false">
      <c r="A2035" s="13" t="n">
        <v>2034</v>
      </c>
      <c r="B2035" s="12" t="s">
        <v>22</v>
      </c>
      <c r="C2035" s="13" t="s">
        <v>792</v>
      </c>
      <c r="D2035" s="12" t="n">
        <v>25</v>
      </c>
      <c r="E2035" s="14" t="n">
        <v>1749</v>
      </c>
      <c r="F2035" s="14" t="s">
        <v>40</v>
      </c>
      <c r="G2035" s="15" t="s">
        <v>719</v>
      </c>
      <c r="H2035" s="15" t="s">
        <v>793</v>
      </c>
      <c r="I2035" s="16" t="s">
        <v>678</v>
      </c>
      <c r="J2035" s="17" t="n">
        <v>3302</v>
      </c>
      <c r="K2035" s="18" t="s">
        <v>248</v>
      </c>
      <c r="L2035" s="17"/>
      <c r="M2035" s="17" t="n">
        <v>40</v>
      </c>
      <c r="N2035" s="19"/>
      <c r="O2035" s="31" t="n">
        <f aca="false">L2035+(0.05*M2035)+(N2035/240)</f>
        <v>2</v>
      </c>
      <c r="P2035" s="21" t="n">
        <v>6604</v>
      </c>
      <c r="Q2035" s="21"/>
      <c r="R2035" s="21"/>
      <c r="S2035" s="22" t="n">
        <f aca="false">P2035+(0.05*Q2035)+(R2035/240)</f>
        <v>6604</v>
      </c>
      <c r="T2035" s="22" t="n">
        <f aca="false">J2035*O2035</f>
        <v>6604</v>
      </c>
      <c r="U2035" s="22" t="n">
        <f aca="false">S2035-T2035</f>
        <v>0</v>
      </c>
      <c r="V2035" s="23"/>
    </row>
    <row r="2036" customFormat="false" ht="13.8" hidden="false" customHeight="false" outlineLevel="0" collapsed="false">
      <c r="A2036" s="13" t="n">
        <v>2035</v>
      </c>
      <c r="B2036" s="12" t="s">
        <v>22</v>
      </c>
      <c r="C2036" s="13" t="s">
        <v>792</v>
      </c>
      <c r="D2036" s="12" t="n">
        <v>25</v>
      </c>
      <c r="E2036" s="14" t="n">
        <v>1749</v>
      </c>
      <c r="F2036" s="14" t="s">
        <v>40</v>
      </c>
      <c r="G2036" s="15" t="s">
        <v>719</v>
      </c>
      <c r="H2036" s="15" t="s">
        <v>793</v>
      </c>
      <c r="I2036" s="16" t="s">
        <v>679</v>
      </c>
      <c r="J2036" s="17" t="n">
        <v>21196</v>
      </c>
      <c r="K2036" s="18" t="s">
        <v>248</v>
      </c>
      <c r="L2036" s="17"/>
      <c r="M2036" s="17" t="n">
        <v>50</v>
      </c>
      <c r="N2036" s="19"/>
      <c r="O2036" s="31" t="n">
        <f aca="false">L2036+(0.05*M2036)+(N2036/240)</f>
        <v>2.5</v>
      </c>
      <c r="P2036" s="21" t="n">
        <v>52990</v>
      </c>
      <c r="Q2036" s="21"/>
      <c r="R2036" s="21"/>
      <c r="S2036" s="22" t="n">
        <f aca="false">P2036+(0.05*Q2036)+(R2036/240)</f>
        <v>52990</v>
      </c>
      <c r="T2036" s="22" t="n">
        <f aca="false">J2036*O2036</f>
        <v>52990</v>
      </c>
      <c r="U2036" s="22" t="n">
        <f aca="false">S2036-T2036</f>
        <v>0</v>
      </c>
      <c r="V2036" s="23"/>
    </row>
    <row r="2037" customFormat="false" ht="13.8" hidden="false" customHeight="false" outlineLevel="0" collapsed="false">
      <c r="A2037" s="13" t="n">
        <v>2036</v>
      </c>
      <c r="B2037" s="12" t="s">
        <v>22</v>
      </c>
      <c r="C2037" s="13" t="s">
        <v>792</v>
      </c>
      <c r="D2037" s="12" t="n">
        <v>25</v>
      </c>
      <c r="E2037" s="14" t="n">
        <v>1749</v>
      </c>
      <c r="F2037" s="14" t="s">
        <v>40</v>
      </c>
      <c r="G2037" s="15" t="s">
        <v>719</v>
      </c>
      <c r="H2037" s="15" t="s">
        <v>793</v>
      </c>
      <c r="I2037" s="16" t="s">
        <v>682</v>
      </c>
      <c r="J2037" s="17" t="n">
        <v>46</v>
      </c>
      <c r="K2037" s="18" t="s">
        <v>971</v>
      </c>
      <c r="L2037" s="17" t="n">
        <v>700</v>
      </c>
      <c r="M2037" s="17"/>
      <c r="N2037" s="19"/>
      <c r="O2037" s="31" t="n">
        <f aca="false">L2037+(0.05*M2037)+(N2037/240)</f>
        <v>700</v>
      </c>
      <c r="P2037" s="21" t="n">
        <v>32200</v>
      </c>
      <c r="Q2037" s="21"/>
      <c r="R2037" s="21"/>
      <c r="S2037" s="22" t="n">
        <f aca="false">P2037+(0.05*Q2037)+(R2037/240)</f>
        <v>32200</v>
      </c>
      <c r="T2037" s="22" t="n">
        <f aca="false">J2037*O2037</f>
        <v>32200</v>
      </c>
      <c r="U2037" s="22" t="n">
        <f aca="false">S2037-T2037</f>
        <v>0</v>
      </c>
      <c r="V2037" s="23"/>
    </row>
    <row r="2038" customFormat="false" ht="13.8" hidden="false" customHeight="false" outlineLevel="0" collapsed="false">
      <c r="A2038" s="13" t="n">
        <v>2037</v>
      </c>
      <c r="B2038" s="12" t="s">
        <v>22</v>
      </c>
      <c r="C2038" s="13" t="s">
        <v>792</v>
      </c>
      <c r="D2038" s="12" t="n">
        <v>25</v>
      </c>
      <c r="E2038" s="14" t="n">
        <v>1749</v>
      </c>
      <c r="F2038" s="14" t="s">
        <v>40</v>
      </c>
      <c r="G2038" s="15" t="s">
        <v>719</v>
      </c>
      <c r="H2038" s="15" t="s">
        <v>793</v>
      </c>
      <c r="I2038" s="16" t="s">
        <v>682</v>
      </c>
      <c r="J2038" s="17" t="n">
        <v>35</v>
      </c>
      <c r="K2038" s="18" t="s">
        <v>971</v>
      </c>
      <c r="L2038" s="17" t="n">
        <v>400</v>
      </c>
      <c r="M2038" s="17"/>
      <c r="N2038" s="19"/>
      <c r="O2038" s="31" t="n">
        <f aca="false">L2038+(0.05*M2038)+(N2038/240)</f>
        <v>400</v>
      </c>
      <c r="P2038" s="21" t="n">
        <v>14000</v>
      </c>
      <c r="Q2038" s="21"/>
      <c r="R2038" s="21"/>
      <c r="S2038" s="22" t="n">
        <f aca="false">P2038+(0.05*Q2038)+(R2038/240)</f>
        <v>14000</v>
      </c>
      <c r="T2038" s="22" t="n">
        <f aca="false">J2038*O2038</f>
        <v>14000</v>
      </c>
      <c r="U2038" s="22" t="n">
        <f aca="false">S2038-T2038</f>
        <v>0</v>
      </c>
      <c r="V2038" s="23"/>
    </row>
    <row r="2039" customFormat="false" ht="13.8" hidden="false" customHeight="false" outlineLevel="0" collapsed="false">
      <c r="A2039" s="13" t="n">
        <v>2038</v>
      </c>
      <c r="B2039" s="12" t="s">
        <v>22</v>
      </c>
      <c r="C2039" s="13" t="s">
        <v>792</v>
      </c>
      <c r="D2039" s="12" t="n">
        <v>25</v>
      </c>
      <c r="E2039" s="14" t="n">
        <v>1749</v>
      </c>
      <c r="F2039" s="14" t="s">
        <v>40</v>
      </c>
      <c r="G2039" s="15" t="s">
        <v>719</v>
      </c>
      <c r="H2039" s="15" t="s">
        <v>793</v>
      </c>
      <c r="I2039" s="16" t="s">
        <v>682</v>
      </c>
      <c r="J2039" s="17" t="n">
        <v>6</v>
      </c>
      <c r="K2039" s="18" t="s">
        <v>869</v>
      </c>
      <c r="L2039" s="17" t="n">
        <v>350</v>
      </c>
      <c r="M2039" s="17"/>
      <c r="N2039" s="19"/>
      <c r="O2039" s="31" t="n">
        <f aca="false">L2039+(0.05*M2039)+(N2039/240)</f>
        <v>350</v>
      </c>
      <c r="P2039" s="21" t="n">
        <v>2100</v>
      </c>
      <c r="Q2039" s="21"/>
      <c r="R2039" s="21"/>
      <c r="S2039" s="22" t="n">
        <f aca="false">P2039+(0.05*Q2039)+(R2039/240)</f>
        <v>2100</v>
      </c>
      <c r="T2039" s="22" t="n">
        <f aca="false">J2039*O2039</f>
        <v>2100</v>
      </c>
      <c r="U2039" s="22" t="n">
        <f aca="false">S2039-T2039</f>
        <v>0</v>
      </c>
      <c r="V2039" s="23"/>
    </row>
    <row r="2040" customFormat="false" ht="13.8" hidden="false" customHeight="false" outlineLevel="0" collapsed="false">
      <c r="A2040" s="13" t="n">
        <v>2039</v>
      </c>
      <c r="B2040" s="12" t="s">
        <v>22</v>
      </c>
      <c r="C2040" s="13" t="s">
        <v>792</v>
      </c>
      <c r="D2040" s="12" t="n">
        <v>25</v>
      </c>
      <c r="E2040" s="14" t="n">
        <v>1749</v>
      </c>
      <c r="F2040" s="14" t="s">
        <v>40</v>
      </c>
      <c r="G2040" s="15" t="s">
        <v>719</v>
      </c>
      <c r="H2040" s="15" t="s">
        <v>793</v>
      </c>
      <c r="I2040" s="16" t="s">
        <v>682</v>
      </c>
      <c r="J2040" s="17" t="n">
        <v>6</v>
      </c>
      <c r="K2040" s="18" t="s">
        <v>35</v>
      </c>
      <c r="L2040" s="17" t="n">
        <v>24</v>
      </c>
      <c r="M2040" s="17"/>
      <c r="N2040" s="19"/>
      <c r="O2040" s="31" t="n">
        <f aca="false">L2040+(0.05*M2040)+(N2040/240)</f>
        <v>24</v>
      </c>
      <c r="P2040" s="21" t="n">
        <v>144</v>
      </c>
      <c r="Q2040" s="21"/>
      <c r="R2040" s="21"/>
      <c r="S2040" s="22" t="n">
        <f aca="false">P2040+(0.05*Q2040)+(R2040/240)</f>
        <v>144</v>
      </c>
      <c r="T2040" s="22" t="n">
        <f aca="false">J2040*O2040</f>
        <v>144</v>
      </c>
      <c r="U2040" s="22" t="n">
        <f aca="false">S2040-T2040</f>
        <v>0</v>
      </c>
      <c r="V2040" s="23"/>
    </row>
    <row r="2041" customFormat="false" ht="13.8" hidden="false" customHeight="false" outlineLevel="0" collapsed="false">
      <c r="A2041" s="13" t="n">
        <v>2040</v>
      </c>
      <c r="B2041" s="12" t="s">
        <v>22</v>
      </c>
      <c r="C2041" s="13" t="s">
        <v>792</v>
      </c>
      <c r="D2041" s="12" t="n">
        <v>25</v>
      </c>
      <c r="E2041" s="14" t="n">
        <v>1749</v>
      </c>
      <c r="F2041" s="14" t="s">
        <v>40</v>
      </c>
      <c r="G2041" s="15" t="s">
        <v>719</v>
      </c>
      <c r="H2041" s="15" t="s">
        <v>793</v>
      </c>
      <c r="I2041" s="16" t="s">
        <v>186</v>
      </c>
      <c r="J2041" s="17" t="n">
        <v>12400</v>
      </c>
      <c r="K2041" s="18" t="s">
        <v>28</v>
      </c>
      <c r="L2041" s="17" t="n">
        <v>8</v>
      </c>
      <c r="M2041" s="17"/>
      <c r="N2041" s="19"/>
      <c r="O2041" s="31" t="n">
        <f aca="false">L2041+(0.05*M2041)+(N2041/240)</f>
        <v>8</v>
      </c>
      <c r="P2041" s="21" t="n">
        <v>99200</v>
      </c>
      <c r="Q2041" s="21"/>
      <c r="R2041" s="21"/>
      <c r="S2041" s="22" t="n">
        <f aca="false">P2041+(0.05*Q2041)+(R2041/240)</f>
        <v>99200</v>
      </c>
      <c r="T2041" s="22" t="n">
        <f aca="false">J2041*O2041</f>
        <v>99200</v>
      </c>
      <c r="U2041" s="22" t="n">
        <f aca="false">S2041-T2041</f>
        <v>0</v>
      </c>
      <c r="V2041" s="23"/>
    </row>
    <row r="2042" customFormat="false" ht="13.8" hidden="false" customHeight="false" outlineLevel="0" collapsed="false">
      <c r="A2042" s="13" t="n">
        <v>2041</v>
      </c>
      <c r="B2042" s="12" t="s">
        <v>22</v>
      </c>
      <c r="C2042" s="13" t="s">
        <v>792</v>
      </c>
      <c r="D2042" s="12" t="n">
        <v>25</v>
      </c>
      <c r="E2042" s="14" t="n">
        <v>1749</v>
      </c>
      <c r="F2042" s="14" t="s">
        <v>40</v>
      </c>
      <c r="G2042" s="15" t="s">
        <v>719</v>
      </c>
      <c r="H2042" s="15" t="s">
        <v>793</v>
      </c>
      <c r="I2042" s="16" t="s">
        <v>186</v>
      </c>
      <c r="J2042" s="17" t="n">
        <v>24230</v>
      </c>
      <c r="K2042" s="18" t="s">
        <v>28</v>
      </c>
      <c r="L2042" s="17" t="n">
        <v>5</v>
      </c>
      <c r="M2042" s="17"/>
      <c r="N2042" s="19"/>
      <c r="O2042" s="31" t="n">
        <f aca="false">L2042+(0.05*M2042)+(N2042/240)</f>
        <v>5</v>
      </c>
      <c r="P2042" s="21" t="n">
        <v>121150</v>
      </c>
      <c r="Q2042" s="21"/>
      <c r="R2042" s="21"/>
      <c r="S2042" s="22" t="n">
        <f aca="false">P2042+(0.05*Q2042)+(R2042/240)</f>
        <v>121150</v>
      </c>
      <c r="T2042" s="22" t="n">
        <f aca="false">J2042*O2042</f>
        <v>121150</v>
      </c>
      <c r="U2042" s="22" t="n">
        <f aca="false">S2042-T2042</f>
        <v>0</v>
      </c>
      <c r="V2042" s="23"/>
    </row>
    <row r="2043" customFormat="false" ht="13.8" hidden="false" customHeight="false" outlineLevel="0" collapsed="false">
      <c r="A2043" s="13" t="n">
        <v>2042</v>
      </c>
      <c r="B2043" s="12" t="s">
        <v>22</v>
      </c>
      <c r="C2043" s="13" t="s">
        <v>792</v>
      </c>
      <c r="D2043" s="12" t="n">
        <v>25</v>
      </c>
      <c r="E2043" s="14" t="n">
        <v>1749</v>
      </c>
      <c r="F2043" s="14" t="s">
        <v>40</v>
      </c>
      <c r="G2043" s="15" t="s">
        <v>719</v>
      </c>
      <c r="H2043" s="15" t="s">
        <v>793</v>
      </c>
      <c r="I2043" s="16" t="s">
        <v>33</v>
      </c>
      <c r="J2043" s="17" t="n">
        <v>600</v>
      </c>
      <c r="K2043" s="18" t="s">
        <v>28</v>
      </c>
      <c r="L2043" s="17" t="n">
        <v>5</v>
      </c>
      <c r="M2043" s="17"/>
      <c r="N2043" s="19"/>
      <c r="O2043" s="31" t="n">
        <f aca="false">L2043+(0.05*M2043)+(N2043/240)</f>
        <v>5</v>
      </c>
      <c r="P2043" s="21" t="n">
        <v>3000</v>
      </c>
      <c r="Q2043" s="21"/>
      <c r="R2043" s="21"/>
      <c r="S2043" s="22" t="n">
        <f aca="false">P2043+(0.05*Q2043)+(R2043/240)</f>
        <v>3000</v>
      </c>
      <c r="T2043" s="22" t="n">
        <f aca="false">J2043*O2043</f>
        <v>3000</v>
      </c>
      <c r="U2043" s="22" t="n">
        <f aca="false">S2043-T2043</f>
        <v>0</v>
      </c>
      <c r="V2043" s="23"/>
    </row>
    <row r="2044" customFormat="false" ht="13.8" hidden="false" customHeight="false" outlineLevel="0" collapsed="false">
      <c r="A2044" s="13" t="n">
        <v>2043</v>
      </c>
      <c r="B2044" s="12" t="s">
        <v>22</v>
      </c>
      <c r="C2044" s="13" t="s">
        <v>792</v>
      </c>
      <c r="D2044" s="12" t="n">
        <v>25</v>
      </c>
      <c r="E2044" s="14" t="n">
        <v>1749</v>
      </c>
      <c r="F2044" s="14" t="s">
        <v>40</v>
      </c>
      <c r="G2044" s="15" t="s">
        <v>1008</v>
      </c>
      <c r="H2044" s="15" t="s">
        <v>793</v>
      </c>
      <c r="I2044" s="16" t="s">
        <v>29</v>
      </c>
      <c r="J2044" s="17" t="n">
        <v>12970</v>
      </c>
      <c r="K2044" s="18" t="s">
        <v>28</v>
      </c>
      <c r="L2044" s="17" t="n">
        <v>8</v>
      </c>
      <c r="M2044" s="17"/>
      <c r="N2044" s="19"/>
      <c r="O2044" s="31" t="n">
        <f aca="false">L2044+(0.05*M2044)+(N2044/240)</f>
        <v>8</v>
      </c>
      <c r="P2044" s="21" t="n">
        <v>103760</v>
      </c>
      <c r="Q2044" s="21"/>
      <c r="R2044" s="21"/>
      <c r="S2044" s="22" t="n">
        <f aca="false">P2044+(0.05*Q2044)+(R2044/240)</f>
        <v>103760</v>
      </c>
      <c r="T2044" s="22" t="n">
        <f aca="false">J2044*O2044</f>
        <v>103760</v>
      </c>
      <c r="U2044" s="22" t="n">
        <f aca="false">S2044-T2044</f>
        <v>0</v>
      </c>
      <c r="V2044" s="23"/>
    </row>
    <row r="2045" customFormat="false" ht="13.8" hidden="false" customHeight="false" outlineLevel="0" collapsed="false">
      <c r="A2045" s="13" t="n">
        <v>2044</v>
      </c>
      <c r="B2045" s="12" t="s">
        <v>22</v>
      </c>
      <c r="C2045" s="13" t="s">
        <v>792</v>
      </c>
      <c r="D2045" s="12" t="n">
        <v>25</v>
      </c>
      <c r="E2045" s="14" t="n">
        <v>1749</v>
      </c>
      <c r="F2045" s="14" t="s">
        <v>40</v>
      </c>
      <c r="G2045" s="15" t="s">
        <v>1008</v>
      </c>
      <c r="H2045" s="15" t="s">
        <v>793</v>
      </c>
      <c r="I2045" s="16" t="s">
        <v>186</v>
      </c>
      <c r="J2045" s="17" t="n">
        <v>30</v>
      </c>
      <c r="K2045" s="18" t="s">
        <v>28</v>
      </c>
      <c r="L2045" s="17" t="n">
        <v>8</v>
      </c>
      <c r="M2045" s="17"/>
      <c r="N2045" s="19"/>
      <c r="O2045" s="31" t="n">
        <f aca="false">L2045+(0.05*M2045)+(N2045/240)</f>
        <v>8</v>
      </c>
      <c r="P2045" s="21" t="n">
        <v>240</v>
      </c>
      <c r="Q2045" s="21"/>
      <c r="R2045" s="21"/>
      <c r="S2045" s="22" t="n">
        <f aca="false">P2045+(0.05*Q2045)+(R2045/240)</f>
        <v>240</v>
      </c>
      <c r="T2045" s="22" t="n">
        <f aca="false">J2045*O2045</f>
        <v>240</v>
      </c>
      <c r="U2045" s="22" t="n">
        <f aca="false">S2045-T2045</f>
        <v>0</v>
      </c>
      <c r="V2045" s="23"/>
    </row>
    <row r="2046" customFormat="false" ht="13.8" hidden="false" customHeight="false" outlineLevel="0" collapsed="false">
      <c r="A2046" s="13" t="n">
        <v>2045</v>
      </c>
      <c r="B2046" s="12" t="s">
        <v>22</v>
      </c>
      <c r="C2046" s="13" t="s">
        <v>792</v>
      </c>
      <c r="D2046" s="12" t="n">
        <v>26</v>
      </c>
      <c r="E2046" s="14" t="n">
        <v>1749</v>
      </c>
      <c r="F2046" s="14" t="s">
        <v>24</v>
      </c>
      <c r="G2046" s="15" t="s">
        <v>276</v>
      </c>
      <c r="H2046" s="15" t="s">
        <v>793</v>
      </c>
      <c r="I2046" s="16" t="s">
        <v>799</v>
      </c>
      <c r="J2046" s="17" t="n">
        <v>200</v>
      </c>
      <c r="K2046" s="18" t="s">
        <v>28</v>
      </c>
      <c r="L2046" s="17" t="n">
        <v>40</v>
      </c>
      <c r="M2046" s="17"/>
      <c r="N2046" s="19"/>
      <c r="O2046" s="31" t="n">
        <f aca="false">L2046+(0.05*M2046)+(N2046/240)</f>
        <v>40</v>
      </c>
      <c r="P2046" s="21" t="n">
        <v>8000</v>
      </c>
      <c r="Q2046" s="21"/>
      <c r="R2046" s="21"/>
      <c r="S2046" s="22" t="n">
        <f aca="false">P2046+(0.05*Q2046)+(R2046/240)</f>
        <v>8000</v>
      </c>
      <c r="T2046" s="22" t="n">
        <f aca="false">J2046*O2046</f>
        <v>8000</v>
      </c>
      <c r="U2046" s="22" t="n">
        <f aca="false">S2046-T2046</f>
        <v>0</v>
      </c>
      <c r="V2046" s="23"/>
    </row>
    <row r="2047" customFormat="false" ht="13.8" hidden="false" customHeight="false" outlineLevel="0" collapsed="false">
      <c r="A2047" s="13" t="n">
        <v>2046</v>
      </c>
      <c r="B2047" s="12" t="s">
        <v>22</v>
      </c>
      <c r="C2047" s="13" t="s">
        <v>792</v>
      </c>
      <c r="D2047" s="12" t="n">
        <v>26</v>
      </c>
      <c r="E2047" s="14" t="n">
        <v>1749</v>
      </c>
      <c r="F2047" s="14" t="s">
        <v>40</v>
      </c>
      <c r="G2047" s="15" t="s">
        <v>271</v>
      </c>
      <c r="H2047" s="15" t="s">
        <v>793</v>
      </c>
      <c r="I2047" s="16" t="s">
        <v>68</v>
      </c>
      <c r="J2047" s="17" t="n">
        <v>6201</v>
      </c>
      <c r="K2047" s="18" t="s">
        <v>28</v>
      </c>
      <c r="L2047" s="17" t="n">
        <v>5</v>
      </c>
      <c r="M2047" s="17"/>
      <c r="N2047" s="19"/>
      <c r="O2047" s="31" t="n">
        <f aca="false">L2047+(0.05*M2047)+(N2047/240)</f>
        <v>5</v>
      </c>
      <c r="P2047" s="21" t="n">
        <v>31005</v>
      </c>
      <c r="Q2047" s="21"/>
      <c r="R2047" s="21"/>
      <c r="S2047" s="22" t="n">
        <f aca="false">P2047+(0.05*Q2047)+(R2047/240)</f>
        <v>31005</v>
      </c>
      <c r="T2047" s="22" t="n">
        <f aca="false">J2047*O2047</f>
        <v>31005</v>
      </c>
      <c r="U2047" s="22" t="n">
        <f aca="false">S2047-T2047</f>
        <v>0</v>
      </c>
      <c r="V2047" s="23"/>
    </row>
    <row r="2048" customFormat="false" ht="13.8" hidden="false" customHeight="false" outlineLevel="0" collapsed="false">
      <c r="A2048" s="13" t="n">
        <v>2047</v>
      </c>
      <c r="B2048" s="12" t="s">
        <v>22</v>
      </c>
      <c r="C2048" s="13" t="s">
        <v>792</v>
      </c>
      <c r="D2048" s="12" t="n">
        <v>26</v>
      </c>
      <c r="E2048" s="14" t="n">
        <v>1749</v>
      </c>
      <c r="F2048" s="14" t="s">
        <v>40</v>
      </c>
      <c r="G2048" s="15" t="s">
        <v>272</v>
      </c>
      <c r="H2048" s="15" t="s">
        <v>793</v>
      </c>
      <c r="I2048" s="16" t="s">
        <v>50</v>
      </c>
      <c r="J2048" s="17" t="n">
        <v>49</v>
      </c>
      <c r="K2048" s="18" t="s">
        <v>28</v>
      </c>
      <c r="L2048" s="17" t="n">
        <v>16</v>
      </c>
      <c r="M2048" s="17"/>
      <c r="N2048" s="19"/>
      <c r="O2048" s="31" t="n">
        <f aca="false">L2048+(0.05*M2048)+(N2048/240)</f>
        <v>16</v>
      </c>
      <c r="P2048" s="21" t="n">
        <v>784</v>
      </c>
      <c r="Q2048" s="21"/>
      <c r="R2048" s="21"/>
      <c r="S2048" s="22" t="n">
        <f aca="false">P2048+(0.05*Q2048)+(R2048/240)</f>
        <v>784</v>
      </c>
      <c r="T2048" s="22" t="n">
        <f aca="false">J2048*O2048</f>
        <v>784</v>
      </c>
      <c r="U2048" s="22" t="n">
        <f aca="false">S2048-T2048</f>
        <v>0</v>
      </c>
      <c r="V2048" s="23"/>
    </row>
    <row r="2049" customFormat="false" ht="13.8" hidden="false" customHeight="false" outlineLevel="0" collapsed="false">
      <c r="A2049" s="13" t="n">
        <v>2048</v>
      </c>
      <c r="B2049" s="12" t="s">
        <v>22</v>
      </c>
      <c r="C2049" s="13" t="s">
        <v>792</v>
      </c>
      <c r="D2049" s="12" t="n">
        <v>26</v>
      </c>
      <c r="E2049" s="14" t="n">
        <v>1749</v>
      </c>
      <c r="F2049" s="14" t="s">
        <v>40</v>
      </c>
      <c r="G2049" s="15" t="s">
        <v>720</v>
      </c>
      <c r="H2049" s="15" t="s">
        <v>793</v>
      </c>
      <c r="I2049" s="16" t="s">
        <v>678</v>
      </c>
      <c r="J2049" s="17" t="n">
        <v>18</v>
      </c>
      <c r="K2049" s="18" t="s">
        <v>248</v>
      </c>
      <c r="L2049" s="17" t="n">
        <v>80</v>
      </c>
      <c r="M2049" s="17"/>
      <c r="N2049" s="19"/>
      <c r="O2049" s="31" t="n">
        <f aca="false">L2049+(0.05*M2049)+(N2049/240)</f>
        <v>80</v>
      </c>
      <c r="P2049" s="21" t="n">
        <v>1440</v>
      </c>
      <c r="Q2049" s="21"/>
      <c r="R2049" s="21"/>
      <c r="S2049" s="22" t="n">
        <f aca="false">P2049+(0.05*Q2049)+(R2049/240)</f>
        <v>1440</v>
      </c>
      <c r="T2049" s="22" t="n">
        <f aca="false">J2049*O2049</f>
        <v>1440</v>
      </c>
      <c r="U2049" s="22" t="n">
        <f aca="false">S2049-T2049</f>
        <v>0</v>
      </c>
      <c r="V2049" s="23"/>
    </row>
    <row r="2050" customFormat="false" ht="13.8" hidden="false" customHeight="false" outlineLevel="0" collapsed="false">
      <c r="A2050" s="13" t="n">
        <v>2049</v>
      </c>
      <c r="B2050" s="12" t="s">
        <v>22</v>
      </c>
      <c r="C2050" s="13" t="s">
        <v>792</v>
      </c>
      <c r="D2050" s="12" t="n">
        <v>26</v>
      </c>
      <c r="E2050" s="14" t="n">
        <v>1749</v>
      </c>
      <c r="F2050" s="14" t="s">
        <v>40</v>
      </c>
      <c r="G2050" s="15" t="s">
        <v>720</v>
      </c>
      <c r="H2050" s="15" t="s">
        <v>793</v>
      </c>
      <c r="I2050" s="16" t="s">
        <v>50</v>
      </c>
      <c r="J2050" s="17" t="n">
        <v>11726.5</v>
      </c>
      <c r="K2050" s="18" t="s">
        <v>28</v>
      </c>
      <c r="L2050" s="17" t="n">
        <v>80</v>
      </c>
      <c r="M2050" s="17"/>
      <c r="N2050" s="19"/>
      <c r="O2050" s="31" t="n">
        <f aca="false">L2050+(0.05*M2050)+(N2050/240)</f>
        <v>80</v>
      </c>
      <c r="P2050" s="21" t="n">
        <v>938120</v>
      </c>
      <c r="Q2050" s="21"/>
      <c r="R2050" s="21"/>
      <c r="S2050" s="22" t="n">
        <f aca="false">P2050+(0.05*Q2050)+(R2050/240)</f>
        <v>938120</v>
      </c>
      <c r="T2050" s="22" t="n">
        <f aca="false">J2050*O2050</f>
        <v>938120</v>
      </c>
      <c r="U2050" s="22" t="n">
        <f aca="false">S2050-T2050</f>
        <v>0</v>
      </c>
      <c r="V2050" s="23"/>
    </row>
    <row r="2051" customFormat="false" ht="13.8" hidden="false" customHeight="false" outlineLevel="0" collapsed="false">
      <c r="A2051" s="13" t="n">
        <v>2050</v>
      </c>
      <c r="B2051" s="12" t="s">
        <v>22</v>
      </c>
      <c r="C2051" s="13" t="s">
        <v>792</v>
      </c>
      <c r="D2051" s="12" t="n">
        <v>26</v>
      </c>
      <c r="E2051" s="14" t="n">
        <v>1749</v>
      </c>
      <c r="F2051" s="14" t="s">
        <v>40</v>
      </c>
      <c r="G2051" s="15" t="s">
        <v>720</v>
      </c>
      <c r="H2051" s="15" t="s">
        <v>793</v>
      </c>
      <c r="I2051" s="16" t="s">
        <v>799</v>
      </c>
      <c r="J2051" s="17" t="n">
        <v>2572</v>
      </c>
      <c r="K2051" s="18" t="s">
        <v>28</v>
      </c>
      <c r="L2051" s="17" t="n">
        <v>80</v>
      </c>
      <c r="M2051" s="17"/>
      <c r="N2051" s="19"/>
      <c r="O2051" s="31" t="n">
        <f aca="false">L2051+(0.05*M2051)+(N2051/240)</f>
        <v>80</v>
      </c>
      <c r="P2051" s="21" t="n">
        <v>205760</v>
      </c>
      <c r="Q2051" s="21"/>
      <c r="R2051" s="21"/>
      <c r="S2051" s="22" t="n">
        <f aca="false">P2051+(0.05*Q2051)+(R2051/240)</f>
        <v>205760</v>
      </c>
      <c r="T2051" s="22" t="n">
        <f aca="false">J2051*O2051</f>
        <v>205760</v>
      </c>
      <c r="U2051" s="22" t="n">
        <f aca="false">S2051-T2051</f>
        <v>0</v>
      </c>
      <c r="V2051" s="23"/>
    </row>
    <row r="2052" customFormat="false" ht="13.8" hidden="false" customHeight="false" outlineLevel="0" collapsed="false">
      <c r="A2052" s="13" t="n">
        <v>2051</v>
      </c>
      <c r="B2052" s="12" t="s">
        <v>22</v>
      </c>
      <c r="C2052" s="13" t="s">
        <v>792</v>
      </c>
      <c r="D2052" s="12" t="n">
        <v>26</v>
      </c>
      <c r="E2052" s="14" t="n">
        <v>1749</v>
      </c>
      <c r="F2052" s="14" t="s">
        <v>40</v>
      </c>
      <c r="G2052" s="15" t="s">
        <v>720</v>
      </c>
      <c r="H2052" s="15" t="s">
        <v>793</v>
      </c>
      <c r="I2052" s="16" t="s">
        <v>796</v>
      </c>
      <c r="J2052" s="17" t="n">
        <v>3</v>
      </c>
      <c r="K2052" s="18" t="s">
        <v>811</v>
      </c>
      <c r="L2052" s="17" t="n">
        <v>50</v>
      </c>
      <c r="M2052" s="17"/>
      <c r="N2052" s="19"/>
      <c r="O2052" s="31" t="n">
        <f aca="false">L2052+(0.05*M2052)+(N2052/240)</f>
        <v>50</v>
      </c>
      <c r="P2052" s="21" t="n">
        <v>150</v>
      </c>
      <c r="Q2052" s="21"/>
      <c r="R2052" s="21"/>
      <c r="S2052" s="22" t="n">
        <f aca="false">P2052+(0.05*Q2052)+(R2052/240)</f>
        <v>150</v>
      </c>
      <c r="T2052" s="22" t="n">
        <f aca="false">J2052*O2052</f>
        <v>150</v>
      </c>
      <c r="U2052" s="22" t="n">
        <f aca="false">S2052-T2052</f>
        <v>0</v>
      </c>
      <c r="V2052" s="23"/>
    </row>
    <row r="2053" customFormat="false" ht="13.8" hidden="false" customHeight="false" outlineLevel="0" collapsed="false">
      <c r="A2053" s="13" t="n">
        <v>2052</v>
      </c>
      <c r="B2053" s="12" t="s">
        <v>22</v>
      </c>
      <c r="C2053" s="13" t="s">
        <v>792</v>
      </c>
      <c r="D2053" s="12" t="n">
        <v>26</v>
      </c>
      <c r="E2053" s="14" t="n">
        <v>1749</v>
      </c>
      <c r="F2053" s="14" t="s">
        <v>40</v>
      </c>
      <c r="G2053" s="15" t="s">
        <v>720</v>
      </c>
      <c r="H2053" s="15" t="s">
        <v>793</v>
      </c>
      <c r="I2053" s="16" t="s">
        <v>796</v>
      </c>
      <c r="J2053" s="17" t="n">
        <v>661</v>
      </c>
      <c r="K2053" s="18" t="s">
        <v>28</v>
      </c>
      <c r="L2053" s="17" t="n">
        <v>80</v>
      </c>
      <c r="M2053" s="17"/>
      <c r="N2053" s="19"/>
      <c r="O2053" s="31" t="n">
        <f aca="false">L2053+(0.05*M2053)+(N2053/240)</f>
        <v>80</v>
      </c>
      <c r="P2053" s="21" t="n">
        <v>52880</v>
      </c>
      <c r="Q2053" s="21"/>
      <c r="R2053" s="21"/>
      <c r="S2053" s="22" t="n">
        <f aca="false">P2053+(0.05*Q2053)+(R2053/240)</f>
        <v>52880</v>
      </c>
      <c r="T2053" s="22" t="n">
        <f aca="false">J2053*O2053</f>
        <v>52880</v>
      </c>
      <c r="U2053" s="22" t="n">
        <f aca="false">S2053-T2053</f>
        <v>0</v>
      </c>
      <c r="V2053" s="23"/>
    </row>
    <row r="2054" customFormat="false" ht="13.8" hidden="false" customHeight="false" outlineLevel="0" collapsed="false">
      <c r="A2054" s="13" t="n">
        <v>2053</v>
      </c>
      <c r="B2054" s="12" t="s">
        <v>22</v>
      </c>
      <c r="C2054" s="13" t="s">
        <v>792</v>
      </c>
      <c r="D2054" s="12" t="n">
        <v>26</v>
      </c>
      <c r="E2054" s="14" t="n">
        <v>1749</v>
      </c>
      <c r="F2054" s="14" t="s">
        <v>40</v>
      </c>
      <c r="G2054" s="15" t="s">
        <v>720</v>
      </c>
      <c r="H2054" s="15" t="s">
        <v>793</v>
      </c>
      <c r="I2054" s="16" t="s">
        <v>796</v>
      </c>
      <c r="J2054" s="17" t="n">
        <v>1</v>
      </c>
      <c r="K2054" s="18" t="s">
        <v>46</v>
      </c>
      <c r="L2054" s="17" t="n">
        <v>150</v>
      </c>
      <c r="M2054" s="17"/>
      <c r="N2054" s="19"/>
      <c r="O2054" s="31" t="n">
        <f aca="false">L2054+(0.05*M2054)+(N2054/240)</f>
        <v>150</v>
      </c>
      <c r="P2054" s="21" t="n">
        <v>150</v>
      </c>
      <c r="Q2054" s="21"/>
      <c r="R2054" s="21"/>
      <c r="S2054" s="22" t="n">
        <f aca="false">P2054+(0.05*Q2054)+(R2054/240)</f>
        <v>150</v>
      </c>
      <c r="T2054" s="22" t="n">
        <f aca="false">J2054*O2054</f>
        <v>150</v>
      </c>
      <c r="U2054" s="22" t="n">
        <f aca="false">S2054-T2054</f>
        <v>0</v>
      </c>
      <c r="V2054" s="23"/>
    </row>
    <row r="2055" customFormat="false" ht="13.8" hidden="false" customHeight="false" outlineLevel="0" collapsed="false">
      <c r="A2055" s="13" t="n">
        <v>2054</v>
      </c>
      <c r="B2055" s="12" t="s">
        <v>22</v>
      </c>
      <c r="C2055" s="13" t="s">
        <v>792</v>
      </c>
      <c r="D2055" s="12" t="n">
        <v>26</v>
      </c>
      <c r="E2055" s="14" t="n">
        <v>1749</v>
      </c>
      <c r="F2055" s="14" t="s">
        <v>40</v>
      </c>
      <c r="G2055" s="15" t="s">
        <v>720</v>
      </c>
      <c r="H2055" s="15" t="s">
        <v>793</v>
      </c>
      <c r="I2055" s="16" t="s">
        <v>186</v>
      </c>
      <c r="J2055" s="17" t="n">
        <v>50.5</v>
      </c>
      <c r="K2055" s="18" t="s">
        <v>28</v>
      </c>
      <c r="L2055" s="17" t="n">
        <v>80</v>
      </c>
      <c r="M2055" s="17"/>
      <c r="N2055" s="19"/>
      <c r="O2055" s="31" t="n">
        <f aca="false">L2055+(0.05*M2055)+(N2055/240)</f>
        <v>80</v>
      </c>
      <c r="P2055" s="21" t="n">
        <v>4040</v>
      </c>
      <c r="Q2055" s="21"/>
      <c r="R2055" s="21"/>
      <c r="S2055" s="22" t="n">
        <f aca="false">P2055+(0.05*Q2055)+(R2055/240)</f>
        <v>4040</v>
      </c>
      <c r="T2055" s="22" t="n">
        <f aca="false">J2055*O2055</f>
        <v>4040</v>
      </c>
      <c r="U2055" s="22" t="n">
        <f aca="false">S2055-T2055</f>
        <v>0</v>
      </c>
      <c r="V2055" s="23"/>
    </row>
    <row r="2056" customFormat="false" ht="13.8" hidden="false" customHeight="false" outlineLevel="0" collapsed="false">
      <c r="A2056" s="13" t="n">
        <v>2055</v>
      </c>
      <c r="B2056" s="12" t="s">
        <v>22</v>
      </c>
      <c r="C2056" s="13" t="s">
        <v>792</v>
      </c>
      <c r="D2056" s="12" t="n">
        <v>26</v>
      </c>
      <c r="E2056" s="14" t="n">
        <v>1749</v>
      </c>
      <c r="F2056" s="14" t="s">
        <v>40</v>
      </c>
      <c r="G2056" s="15" t="s">
        <v>276</v>
      </c>
      <c r="H2056" s="15" t="s">
        <v>793</v>
      </c>
      <c r="I2056" s="16" t="s">
        <v>794</v>
      </c>
      <c r="J2056" s="17" t="n">
        <v>6946</v>
      </c>
      <c r="K2056" s="18" t="s">
        <v>28</v>
      </c>
      <c r="L2056" s="17" t="n">
        <v>40</v>
      </c>
      <c r="M2056" s="17"/>
      <c r="N2056" s="19"/>
      <c r="O2056" s="31" t="n">
        <f aca="false">L2056+(0.05*M2056)+(N2056/240)</f>
        <v>40</v>
      </c>
      <c r="P2056" s="21" t="n">
        <v>277840</v>
      </c>
      <c r="Q2056" s="21"/>
      <c r="R2056" s="21"/>
      <c r="S2056" s="22" t="n">
        <f aca="false">P2056+(0.05*Q2056)+(R2056/240)</f>
        <v>277840</v>
      </c>
      <c r="T2056" s="22" t="n">
        <f aca="false">J2056*O2056</f>
        <v>277840</v>
      </c>
      <c r="U2056" s="22" t="n">
        <f aca="false">S2056-T2056</f>
        <v>0</v>
      </c>
      <c r="V2056" s="23"/>
    </row>
    <row r="2057" customFormat="false" ht="13.8" hidden="false" customHeight="false" outlineLevel="0" collapsed="false">
      <c r="A2057" s="13" t="n">
        <v>2056</v>
      </c>
      <c r="B2057" s="12" t="s">
        <v>22</v>
      </c>
      <c r="C2057" s="13" t="s">
        <v>792</v>
      </c>
      <c r="D2057" s="12" t="n">
        <v>26</v>
      </c>
      <c r="E2057" s="14" t="n">
        <v>1749</v>
      </c>
      <c r="F2057" s="14" t="s">
        <v>40</v>
      </c>
      <c r="G2057" s="15" t="s">
        <v>276</v>
      </c>
      <c r="H2057" s="15" t="s">
        <v>793</v>
      </c>
      <c r="I2057" s="16" t="s">
        <v>50</v>
      </c>
      <c r="J2057" s="17" t="n">
        <v>12460.5</v>
      </c>
      <c r="K2057" s="18" t="s">
        <v>28</v>
      </c>
      <c r="L2057" s="17" t="n">
        <v>40</v>
      </c>
      <c r="M2057" s="17"/>
      <c r="N2057" s="19"/>
      <c r="O2057" s="31" t="n">
        <f aca="false">L2057+(0.05*M2057)+(N2057/240)</f>
        <v>40</v>
      </c>
      <c r="P2057" s="21" t="n">
        <v>498420</v>
      </c>
      <c r="Q2057" s="21"/>
      <c r="R2057" s="21"/>
      <c r="S2057" s="22" t="n">
        <f aca="false">P2057+(0.05*Q2057)+(R2057/240)</f>
        <v>498420</v>
      </c>
      <c r="T2057" s="22" t="n">
        <f aca="false">J2057*O2057</f>
        <v>498420</v>
      </c>
      <c r="U2057" s="22" t="n">
        <f aca="false">S2057-T2057</f>
        <v>0</v>
      </c>
      <c r="V2057" s="23"/>
    </row>
    <row r="2058" customFormat="false" ht="14.2" hidden="false" customHeight="false" outlineLevel="0" collapsed="false">
      <c r="A2058" s="13" t="n">
        <v>2057</v>
      </c>
      <c r="B2058" s="12" t="s">
        <v>22</v>
      </c>
      <c r="C2058" s="13" t="s">
        <v>792</v>
      </c>
      <c r="D2058" s="12" t="n">
        <v>26</v>
      </c>
      <c r="E2058" s="14" t="n">
        <v>1749</v>
      </c>
      <c r="F2058" s="14" t="s">
        <v>40</v>
      </c>
      <c r="G2058" s="15" t="s">
        <v>276</v>
      </c>
      <c r="H2058" s="15" t="s">
        <v>793</v>
      </c>
      <c r="I2058" s="16" t="s">
        <v>799</v>
      </c>
      <c r="J2058" s="17" t="n">
        <v>30831</v>
      </c>
      <c r="K2058" s="18" t="s">
        <v>28</v>
      </c>
      <c r="L2058" s="17" t="n">
        <v>40</v>
      </c>
      <c r="M2058" s="17"/>
      <c r="N2058" s="19"/>
      <c r="O2058" s="31" t="n">
        <f aca="false">L2058+(0.05*M2058)+(N2058/240)</f>
        <v>40</v>
      </c>
      <c r="P2058" s="21" t="n">
        <v>1225240</v>
      </c>
      <c r="Q2058" s="21"/>
      <c r="R2058" s="21"/>
      <c r="S2058" s="22" t="n">
        <f aca="false">P2058+(0.05*Q2058)+(R2058/240)</f>
        <v>1225240</v>
      </c>
      <c r="T2058" s="22" t="n">
        <f aca="false">J2058*O2058</f>
        <v>1233240</v>
      </c>
      <c r="U2058" s="22" t="n">
        <f aca="false">S2058-T2058</f>
        <v>-8000</v>
      </c>
      <c r="V2058" s="23" t="s">
        <v>31</v>
      </c>
    </row>
    <row r="2059" customFormat="false" ht="13.8" hidden="false" customHeight="false" outlineLevel="0" collapsed="false">
      <c r="A2059" s="13" t="n">
        <v>2058</v>
      </c>
      <c r="B2059" s="12" t="s">
        <v>22</v>
      </c>
      <c r="C2059" s="13" t="s">
        <v>792</v>
      </c>
      <c r="D2059" s="12" t="n">
        <v>26</v>
      </c>
      <c r="E2059" s="14" t="n">
        <v>1749</v>
      </c>
      <c r="F2059" s="14" t="s">
        <v>40</v>
      </c>
      <c r="G2059" s="15" t="s">
        <v>276</v>
      </c>
      <c r="H2059" s="15" t="s">
        <v>793</v>
      </c>
      <c r="I2059" s="16" t="s">
        <v>685</v>
      </c>
      <c r="J2059" s="17" t="n">
        <v>28</v>
      </c>
      <c r="K2059" s="18" t="s">
        <v>28</v>
      </c>
      <c r="L2059" s="17" t="n">
        <v>40</v>
      </c>
      <c r="M2059" s="17"/>
      <c r="N2059" s="19"/>
      <c r="O2059" s="31" t="n">
        <f aca="false">L2059+(0.05*M2059)+(N2059/240)</f>
        <v>40</v>
      </c>
      <c r="P2059" s="21" t="n">
        <v>1120</v>
      </c>
      <c r="Q2059" s="21"/>
      <c r="R2059" s="21"/>
      <c r="S2059" s="22" t="n">
        <f aca="false">P2059+(0.05*Q2059)+(R2059/240)</f>
        <v>1120</v>
      </c>
      <c r="T2059" s="22" t="n">
        <f aca="false">J2059*O2059</f>
        <v>1120</v>
      </c>
      <c r="U2059" s="22" t="n">
        <f aca="false">S2059-T2059</f>
        <v>0</v>
      </c>
      <c r="V2059" s="23"/>
    </row>
    <row r="2060" customFormat="false" ht="13.8" hidden="false" customHeight="false" outlineLevel="0" collapsed="false">
      <c r="A2060" s="13" t="n">
        <v>2059</v>
      </c>
      <c r="B2060" s="12" t="s">
        <v>22</v>
      </c>
      <c r="C2060" s="13" t="s">
        <v>792</v>
      </c>
      <c r="D2060" s="12" t="n">
        <v>26</v>
      </c>
      <c r="E2060" s="14" t="n">
        <v>1749</v>
      </c>
      <c r="F2060" s="14" t="s">
        <v>40</v>
      </c>
      <c r="G2060" s="15" t="s">
        <v>276</v>
      </c>
      <c r="H2060" s="15" t="s">
        <v>793</v>
      </c>
      <c r="I2060" s="16" t="s">
        <v>679</v>
      </c>
      <c r="J2060" s="17" t="n">
        <v>214</v>
      </c>
      <c r="K2060" s="18" t="s">
        <v>28</v>
      </c>
      <c r="L2060" s="17" t="n">
        <v>40</v>
      </c>
      <c r="M2060" s="17"/>
      <c r="N2060" s="19"/>
      <c r="O2060" s="31" t="n">
        <f aca="false">L2060+(0.05*M2060)+(N2060/240)</f>
        <v>40</v>
      </c>
      <c r="P2060" s="21" t="n">
        <v>8560</v>
      </c>
      <c r="Q2060" s="21"/>
      <c r="R2060" s="21"/>
      <c r="S2060" s="22" t="n">
        <f aca="false">P2060+(0.05*Q2060)+(R2060/240)</f>
        <v>8560</v>
      </c>
      <c r="T2060" s="22" t="n">
        <f aca="false">J2060*O2060</f>
        <v>8560</v>
      </c>
      <c r="U2060" s="22" t="n">
        <f aca="false">S2060-T2060</f>
        <v>0</v>
      </c>
      <c r="V2060" s="23"/>
    </row>
    <row r="2061" customFormat="false" ht="13.8" hidden="false" customHeight="false" outlineLevel="0" collapsed="false">
      <c r="A2061" s="13" t="n">
        <v>2060</v>
      </c>
      <c r="B2061" s="12" t="s">
        <v>22</v>
      </c>
      <c r="C2061" s="13" t="s">
        <v>792</v>
      </c>
      <c r="D2061" s="12" t="n">
        <v>26</v>
      </c>
      <c r="E2061" s="14" t="n">
        <v>1749</v>
      </c>
      <c r="F2061" s="14" t="s">
        <v>40</v>
      </c>
      <c r="G2061" s="15" t="s">
        <v>276</v>
      </c>
      <c r="H2061" s="15" t="s">
        <v>793</v>
      </c>
      <c r="I2061" s="16" t="s">
        <v>796</v>
      </c>
      <c r="J2061" s="17" t="n">
        <v>149.5</v>
      </c>
      <c r="K2061" s="18" t="s">
        <v>28</v>
      </c>
      <c r="L2061" s="17" t="n">
        <v>40</v>
      </c>
      <c r="M2061" s="17"/>
      <c r="N2061" s="19"/>
      <c r="O2061" s="31" t="n">
        <f aca="false">L2061+(0.05*M2061)+(N2061/240)</f>
        <v>40</v>
      </c>
      <c r="P2061" s="21" t="n">
        <v>5980</v>
      </c>
      <c r="Q2061" s="21"/>
      <c r="R2061" s="21"/>
      <c r="S2061" s="22" t="n">
        <f aca="false">P2061+(0.05*Q2061)+(R2061/240)</f>
        <v>5980</v>
      </c>
      <c r="T2061" s="22" t="n">
        <f aca="false">J2061*O2061</f>
        <v>5980</v>
      </c>
      <c r="U2061" s="22" t="n">
        <f aca="false">S2061-T2061</f>
        <v>0</v>
      </c>
      <c r="V2061" s="23"/>
    </row>
    <row r="2062" customFormat="false" ht="13.8" hidden="false" customHeight="false" outlineLevel="0" collapsed="false">
      <c r="A2062" s="13" t="n">
        <v>2061</v>
      </c>
      <c r="B2062" s="12" t="s">
        <v>22</v>
      </c>
      <c r="C2062" s="13" t="s">
        <v>792</v>
      </c>
      <c r="D2062" s="12" t="n">
        <v>26</v>
      </c>
      <c r="E2062" s="14" t="n">
        <v>1749</v>
      </c>
      <c r="F2062" s="14" t="s">
        <v>40</v>
      </c>
      <c r="G2062" s="15" t="s">
        <v>276</v>
      </c>
      <c r="H2062" s="15" t="s">
        <v>793</v>
      </c>
      <c r="I2062" s="16" t="s">
        <v>682</v>
      </c>
      <c r="J2062" s="17" t="n">
        <v>157</v>
      </c>
      <c r="K2062" s="18" t="s">
        <v>248</v>
      </c>
      <c r="L2062" s="17" t="n">
        <v>6</v>
      </c>
      <c r="M2062" s="17"/>
      <c r="N2062" s="19"/>
      <c r="O2062" s="31" t="n">
        <f aca="false">L2062+(0.05*M2062)+(N2062/240)</f>
        <v>6</v>
      </c>
      <c r="P2062" s="21" t="n">
        <v>942</v>
      </c>
      <c r="Q2062" s="21"/>
      <c r="R2062" s="21"/>
      <c r="S2062" s="22" t="n">
        <f aca="false">P2062+(0.05*Q2062)+(R2062/240)</f>
        <v>942</v>
      </c>
      <c r="T2062" s="22" t="n">
        <f aca="false">J2062*O2062</f>
        <v>942</v>
      </c>
      <c r="U2062" s="22" t="n">
        <f aca="false">S2062-T2062</f>
        <v>0</v>
      </c>
      <c r="V2062" s="23"/>
    </row>
    <row r="2063" customFormat="false" ht="13.8" hidden="false" customHeight="false" outlineLevel="0" collapsed="false">
      <c r="A2063" s="13" t="n">
        <v>2062</v>
      </c>
      <c r="B2063" s="12" t="s">
        <v>22</v>
      </c>
      <c r="C2063" s="13" t="s">
        <v>792</v>
      </c>
      <c r="D2063" s="12" t="n">
        <v>26</v>
      </c>
      <c r="E2063" s="14" t="n">
        <v>1749</v>
      </c>
      <c r="F2063" s="14" t="s">
        <v>40</v>
      </c>
      <c r="G2063" s="15" t="s">
        <v>276</v>
      </c>
      <c r="H2063" s="15" t="s">
        <v>793</v>
      </c>
      <c r="I2063" s="16" t="s">
        <v>682</v>
      </c>
      <c r="J2063" s="17" t="n">
        <v>1</v>
      </c>
      <c r="K2063" s="18" t="s">
        <v>46</v>
      </c>
      <c r="L2063" s="17" t="n">
        <v>10000</v>
      </c>
      <c r="M2063" s="17"/>
      <c r="N2063" s="19"/>
      <c r="O2063" s="31" t="n">
        <f aca="false">L2063+(0.05*M2063)+(N2063/240)</f>
        <v>10000</v>
      </c>
      <c r="P2063" s="21" t="n">
        <v>10000</v>
      </c>
      <c r="Q2063" s="21"/>
      <c r="R2063" s="21"/>
      <c r="S2063" s="22" t="n">
        <f aca="false">P2063+(0.05*Q2063)+(R2063/240)</f>
        <v>10000</v>
      </c>
      <c r="T2063" s="22" t="n">
        <f aca="false">J2063*O2063</f>
        <v>10000</v>
      </c>
      <c r="U2063" s="22" t="n">
        <f aca="false">S2063-T2063</f>
        <v>0</v>
      </c>
      <c r="V2063" s="23"/>
    </row>
    <row r="2064" customFormat="false" ht="13.8" hidden="false" customHeight="false" outlineLevel="0" collapsed="false">
      <c r="A2064" s="13" t="n">
        <v>2063</v>
      </c>
      <c r="B2064" s="12" t="s">
        <v>22</v>
      </c>
      <c r="C2064" s="13" t="s">
        <v>792</v>
      </c>
      <c r="D2064" s="12" t="n">
        <v>26</v>
      </c>
      <c r="E2064" s="14" t="n">
        <v>1749</v>
      </c>
      <c r="F2064" s="14" t="s">
        <v>40</v>
      </c>
      <c r="G2064" s="15" t="s">
        <v>276</v>
      </c>
      <c r="H2064" s="15" t="s">
        <v>793</v>
      </c>
      <c r="I2064" s="16" t="s">
        <v>186</v>
      </c>
      <c r="J2064" s="17" t="n">
        <v>76.75</v>
      </c>
      <c r="K2064" s="18" t="s">
        <v>28</v>
      </c>
      <c r="L2064" s="17" t="n">
        <v>40</v>
      </c>
      <c r="M2064" s="17"/>
      <c r="N2064" s="19"/>
      <c r="O2064" s="31" t="n">
        <f aca="false">L2064+(0.05*M2064)+(N2064/240)</f>
        <v>40</v>
      </c>
      <c r="P2064" s="21" t="n">
        <v>3070</v>
      </c>
      <c r="Q2064" s="21"/>
      <c r="R2064" s="21"/>
      <c r="S2064" s="22" t="n">
        <f aca="false">P2064+(0.05*Q2064)+(R2064/240)</f>
        <v>3070</v>
      </c>
      <c r="T2064" s="22" t="n">
        <f aca="false">J2064*O2064</f>
        <v>3070</v>
      </c>
      <c r="U2064" s="22" t="n">
        <f aca="false">S2064-T2064</f>
        <v>0</v>
      </c>
      <c r="V2064" s="23"/>
    </row>
    <row r="2065" customFormat="false" ht="13.8" hidden="false" customHeight="false" outlineLevel="0" collapsed="false">
      <c r="A2065" s="13" t="n">
        <v>2064</v>
      </c>
      <c r="B2065" s="12" t="s">
        <v>22</v>
      </c>
      <c r="C2065" s="13" t="s">
        <v>792</v>
      </c>
      <c r="D2065" s="12" t="n">
        <v>26</v>
      </c>
      <c r="E2065" s="14" t="n">
        <v>1749</v>
      </c>
      <c r="F2065" s="14" t="s">
        <v>40</v>
      </c>
      <c r="G2065" s="15" t="s">
        <v>277</v>
      </c>
      <c r="H2065" s="15" t="s">
        <v>793</v>
      </c>
      <c r="I2065" s="16" t="s">
        <v>50</v>
      </c>
      <c r="J2065" s="17" t="n">
        <v>427</v>
      </c>
      <c r="K2065" s="18" t="s">
        <v>28</v>
      </c>
      <c r="L2065" s="17" t="n">
        <v>20</v>
      </c>
      <c r="M2065" s="17"/>
      <c r="N2065" s="19"/>
      <c r="O2065" s="31" t="n">
        <f aca="false">L2065+(0.05*M2065)+(N2065/240)</f>
        <v>20</v>
      </c>
      <c r="P2065" s="21" t="n">
        <v>8540</v>
      </c>
      <c r="Q2065" s="21"/>
      <c r="R2065" s="21"/>
      <c r="S2065" s="22" t="n">
        <f aca="false">P2065+(0.05*Q2065)+(R2065/240)</f>
        <v>8540</v>
      </c>
      <c r="T2065" s="22" t="n">
        <f aca="false">J2065*O2065</f>
        <v>8540</v>
      </c>
      <c r="U2065" s="22" t="n">
        <f aca="false">S2065-T2065</f>
        <v>0</v>
      </c>
      <c r="V2065" s="23"/>
    </row>
    <row r="2066" customFormat="false" ht="13.8" hidden="false" customHeight="false" outlineLevel="0" collapsed="false">
      <c r="A2066" s="13" t="n">
        <v>2065</v>
      </c>
      <c r="B2066" s="12" t="s">
        <v>22</v>
      </c>
      <c r="C2066" s="13" t="s">
        <v>792</v>
      </c>
      <c r="D2066" s="12" t="n">
        <v>26</v>
      </c>
      <c r="E2066" s="14" t="n">
        <v>1749</v>
      </c>
      <c r="F2066" s="14" t="s">
        <v>40</v>
      </c>
      <c r="G2066" s="15" t="s">
        <v>277</v>
      </c>
      <c r="H2066" s="15" t="s">
        <v>793</v>
      </c>
      <c r="I2066" s="16" t="s">
        <v>685</v>
      </c>
      <c r="J2066" s="17" t="n">
        <v>42</v>
      </c>
      <c r="K2066" s="18" t="s">
        <v>28</v>
      </c>
      <c r="L2066" s="17" t="n">
        <v>20</v>
      </c>
      <c r="M2066" s="17"/>
      <c r="N2066" s="19"/>
      <c r="O2066" s="31" t="n">
        <f aca="false">L2066+(0.05*M2066)+(N2066/240)</f>
        <v>20</v>
      </c>
      <c r="P2066" s="21" t="n">
        <v>840</v>
      </c>
      <c r="Q2066" s="21"/>
      <c r="R2066" s="21"/>
      <c r="S2066" s="22" t="n">
        <f aca="false">P2066+(0.05*Q2066)+(R2066/240)</f>
        <v>840</v>
      </c>
      <c r="T2066" s="22" t="n">
        <f aca="false">J2066*O2066</f>
        <v>840</v>
      </c>
      <c r="U2066" s="22" t="n">
        <f aca="false">S2066-T2066</f>
        <v>0</v>
      </c>
      <c r="V2066" s="23"/>
    </row>
    <row r="2067" customFormat="false" ht="13.8" hidden="false" customHeight="false" outlineLevel="0" collapsed="false">
      <c r="A2067" s="13" t="n">
        <v>2066</v>
      </c>
      <c r="B2067" s="12" t="s">
        <v>22</v>
      </c>
      <c r="C2067" s="13" t="s">
        <v>792</v>
      </c>
      <c r="D2067" s="12" t="n">
        <v>26</v>
      </c>
      <c r="E2067" s="14" t="n">
        <v>1749</v>
      </c>
      <c r="F2067" s="14" t="s">
        <v>40</v>
      </c>
      <c r="G2067" s="15" t="s">
        <v>279</v>
      </c>
      <c r="H2067" s="15" t="s">
        <v>793</v>
      </c>
      <c r="I2067" s="16" t="s">
        <v>68</v>
      </c>
      <c r="J2067" s="17" t="n">
        <v>101159</v>
      </c>
      <c r="K2067" s="18" t="s">
        <v>28</v>
      </c>
      <c r="L2067" s="17" t="n">
        <v>10</v>
      </c>
      <c r="M2067" s="17"/>
      <c r="N2067" s="19"/>
      <c r="O2067" s="31" t="n">
        <f aca="false">L2067+(0.05*M2067)+(N2067/240)</f>
        <v>10</v>
      </c>
      <c r="P2067" s="21" t="n">
        <v>1011590</v>
      </c>
      <c r="Q2067" s="21"/>
      <c r="R2067" s="21"/>
      <c r="S2067" s="22" t="n">
        <f aca="false">P2067+(0.05*Q2067)+(R2067/240)</f>
        <v>1011590</v>
      </c>
      <c r="T2067" s="22" t="n">
        <f aca="false">J2067*O2067</f>
        <v>1011590</v>
      </c>
      <c r="U2067" s="22" t="n">
        <f aca="false">S2067-T2067</f>
        <v>0</v>
      </c>
      <c r="V2067" s="23"/>
    </row>
    <row r="2068" customFormat="false" ht="13.8" hidden="false" customHeight="false" outlineLevel="0" collapsed="false">
      <c r="A2068" s="13" t="n">
        <v>2067</v>
      </c>
      <c r="B2068" s="12" t="s">
        <v>22</v>
      </c>
      <c r="C2068" s="13" t="s">
        <v>792</v>
      </c>
      <c r="D2068" s="12" t="n">
        <v>26</v>
      </c>
      <c r="E2068" s="14" t="n">
        <v>1749</v>
      </c>
      <c r="F2068" s="14" t="s">
        <v>40</v>
      </c>
      <c r="G2068" s="15" t="s">
        <v>279</v>
      </c>
      <c r="H2068" s="15" t="s">
        <v>793</v>
      </c>
      <c r="I2068" s="16" t="s">
        <v>794</v>
      </c>
      <c r="J2068" s="17" t="n">
        <v>5185</v>
      </c>
      <c r="K2068" s="18" t="s">
        <v>28</v>
      </c>
      <c r="L2068" s="17" t="n">
        <v>12</v>
      </c>
      <c r="M2068" s="17"/>
      <c r="N2068" s="19"/>
      <c r="O2068" s="31" t="n">
        <f aca="false">L2068+(0.05*M2068)+(N2068/240)</f>
        <v>12</v>
      </c>
      <c r="P2068" s="21" t="n">
        <v>62220</v>
      </c>
      <c r="Q2068" s="21"/>
      <c r="R2068" s="21"/>
      <c r="S2068" s="22" t="n">
        <f aca="false">P2068+(0.05*Q2068)+(R2068/240)</f>
        <v>62220</v>
      </c>
      <c r="T2068" s="22" t="n">
        <f aca="false">J2068*O2068</f>
        <v>62220</v>
      </c>
      <c r="U2068" s="22" t="n">
        <f aca="false">S2068-T2068</f>
        <v>0</v>
      </c>
      <c r="V2068" s="23"/>
    </row>
    <row r="2069" customFormat="false" ht="13.8" hidden="false" customHeight="false" outlineLevel="0" collapsed="false">
      <c r="A2069" s="13" t="n">
        <v>2068</v>
      </c>
      <c r="B2069" s="12" t="s">
        <v>22</v>
      </c>
      <c r="C2069" s="13" t="s">
        <v>792</v>
      </c>
      <c r="D2069" s="12" t="n">
        <v>26</v>
      </c>
      <c r="E2069" s="14" t="n">
        <v>1749</v>
      </c>
      <c r="F2069" s="14" t="s">
        <v>40</v>
      </c>
      <c r="G2069" s="15" t="s">
        <v>279</v>
      </c>
      <c r="H2069" s="15" t="s">
        <v>793</v>
      </c>
      <c r="I2069" s="16" t="s">
        <v>29</v>
      </c>
      <c r="J2069" s="17" t="n">
        <v>961</v>
      </c>
      <c r="K2069" s="18" t="s">
        <v>28</v>
      </c>
      <c r="L2069" s="17" t="n">
        <v>10</v>
      </c>
      <c r="M2069" s="17"/>
      <c r="N2069" s="19"/>
      <c r="O2069" s="31" t="n">
        <f aca="false">L2069+(0.05*M2069)+(N2069/240)</f>
        <v>10</v>
      </c>
      <c r="P2069" s="21" t="n">
        <v>9610</v>
      </c>
      <c r="Q2069" s="21"/>
      <c r="R2069" s="21"/>
      <c r="S2069" s="22" t="n">
        <f aca="false">P2069+(0.05*Q2069)+(R2069/240)</f>
        <v>9610</v>
      </c>
      <c r="T2069" s="22" t="n">
        <f aca="false">J2069*O2069</f>
        <v>9610</v>
      </c>
      <c r="U2069" s="22" t="n">
        <f aca="false">S2069-T2069</f>
        <v>0</v>
      </c>
      <c r="V2069" s="23"/>
    </row>
    <row r="2070" customFormat="false" ht="13.8" hidden="false" customHeight="false" outlineLevel="0" collapsed="false">
      <c r="A2070" s="13" t="n">
        <v>2069</v>
      </c>
      <c r="B2070" s="12" t="s">
        <v>22</v>
      </c>
      <c r="C2070" s="13" t="s">
        <v>792</v>
      </c>
      <c r="D2070" s="12" t="n">
        <v>26</v>
      </c>
      <c r="E2070" s="14" t="n">
        <v>1749</v>
      </c>
      <c r="F2070" s="14" t="s">
        <v>40</v>
      </c>
      <c r="G2070" s="15" t="s">
        <v>279</v>
      </c>
      <c r="H2070" s="15" t="s">
        <v>793</v>
      </c>
      <c r="I2070" s="16" t="s">
        <v>186</v>
      </c>
      <c r="J2070" s="17" t="n">
        <v>1865</v>
      </c>
      <c r="K2070" s="18" t="s">
        <v>28</v>
      </c>
      <c r="L2070" s="17" t="n">
        <v>10</v>
      </c>
      <c r="M2070" s="17"/>
      <c r="N2070" s="19"/>
      <c r="O2070" s="31" t="n">
        <f aca="false">L2070+(0.05*M2070)+(N2070/240)</f>
        <v>10</v>
      </c>
      <c r="P2070" s="21" t="n">
        <v>18650</v>
      </c>
      <c r="Q2070" s="21"/>
      <c r="R2070" s="21"/>
      <c r="S2070" s="22" t="n">
        <f aca="false">P2070+(0.05*Q2070)+(R2070/240)</f>
        <v>18650</v>
      </c>
      <c r="T2070" s="22" t="n">
        <f aca="false">J2070*O2070</f>
        <v>18650</v>
      </c>
      <c r="U2070" s="22" t="n">
        <f aca="false">S2070-T2070</f>
        <v>0</v>
      </c>
      <c r="V2070" s="23"/>
    </row>
    <row r="2071" customFormat="false" ht="13.8" hidden="false" customHeight="false" outlineLevel="0" collapsed="false">
      <c r="A2071" s="13" t="n">
        <v>2070</v>
      </c>
      <c r="B2071" s="12" t="s">
        <v>22</v>
      </c>
      <c r="C2071" s="13" t="s">
        <v>792</v>
      </c>
      <c r="D2071" s="12" t="n">
        <v>26</v>
      </c>
      <c r="E2071" s="14" t="n">
        <v>1749</v>
      </c>
      <c r="F2071" s="14" t="s">
        <v>40</v>
      </c>
      <c r="G2071" s="15" t="s">
        <v>280</v>
      </c>
      <c r="H2071" s="15" t="s">
        <v>793</v>
      </c>
      <c r="I2071" s="16" t="s">
        <v>794</v>
      </c>
      <c r="J2071" s="17" t="n">
        <v>306</v>
      </c>
      <c r="K2071" s="18" t="s">
        <v>35</v>
      </c>
      <c r="L2071" s="17" t="n">
        <v>120</v>
      </c>
      <c r="M2071" s="17"/>
      <c r="N2071" s="19"/>
      <c r="O2071" s="31" t="n">
        <f aca="false">L2071+(0.05*M2071)+(N2071/240)</f>
        <v>120</v>
      </c>
      <c r="P2071" s="21" t="n">
        <v>36720</v>
      </c>
      <c r="Q2071" s="21"/>
      <c r="R2071" s="21"/>
      <c r="S2071" s="22" t="n">
        <f aca="false">P2071+(0.05*Q2071)+(R2071/240)</f>
        <v>36720</v>
      </c>
      <c r="T2071" s="22" t="n">
        <f aca="false">J2071*O2071</f>
        <v>36720</v>
      </c>
      <c r="U2071" s="22" t="n">
        <f aca="false">S2071-T2071</f>
        <v>0</v>
      </c>
      <c r="V2071" s="23"/>
    </row>
    <row r="2072" customFormat="false" ht="13.8" hidden="false" customHeight="false" outlineLevel="0" collapsed="false">
      <c r="A2072" s="13" t="n">
        <v>2071</v>
      </c>
      <c r="B2072" s="12" t="s">
        <v>22</v>
      </c>
      <c r="C2072" s="13" t="s">
        <v>792</v>
      </c>
      <c r="D2072" s="12" t="n">
        <v>26</v>
      </c>
      <c r="E2072" s="14" t="n">
        <v>1749</v>
      </c>
      <c r="F2072" s="14" t="s">
        <v>40</v>
      </c>
      <c r="G2072" s="15" t="s">
        <v>280</v>
      </c>
      <c r="H2072" s="15" t="s">
        <v>793</v>
      </c>
      <c r="I2072" s="16" t="s">
        <v>678</v>
      </c>
      <c r="J2072" s="17" t="n">
        <v>52</v>
      </c>
      <c r="K2072" s="18" t="s">
        <v>248</v>
      </c>
      <c r="L2072" s="17" t="n">
        <v>4</v>
      </c>
      <c r="M2072" s="17"/>
      <c r="N2072" s="19"/>
      <c r="O2072" s="31" t="n">
        <f aca="false">L2072+(0.05*M2072)+(N2072/240)</f>
        <v>4</v>
      </c>
      <c r="P2072" s="21" t="n">
        <v>208</v>
      </c>
      <c r="Q2072" s="21"/>
      <c r="R2072" s="21"/>
      <c r="S2072" s="22" t="n">
        <f aca="false">P2072+(0.05*Q2072)+(R2072/240)</f>
        <v>208</v>
      </c>
      <c r="T2072" s="22" t="n">
        <f aca="false">J2072*O2072</f>
        <v>208</v>
      </c>
      <c r="U2072" s="22" t="n">
        <f aca="false">S2072-T2072</f>
        <v>0</v>
      </c>
      <c r="V2072" s="23"/>
    </row>
    <row r="2073" customFormat="false" ht="13.8" hidden="false" customHeight="false" outlineLevel="0" collapsed="false">
      <c r="A2073" s="13" t="n">
        <v>2072</v>
      </c>
      <c r="B2073" s="12" t="s">
        <v>22</v>
      </c>
      <c r="C2073" s="13" t="s">
        <v>792</v>
      </c>
      <c r="D2073" s="12" t="n">
        <v>26</v>
      </c>
      <c r="E2073" s="14" t="n">
        <v>1749</v>
      </c>
      <c r="F2073" s="14" t="s">
        <v>40</v>
      </c>
      <c r="G2073" s="15" t="s">
        <v>280</v>
      </c>
      <c r="H2073" s="15" t="s">
        <v>793</v>
      </c>
      <c r="I2073" s="16" t="s">
        <v>50</v>
      </c>
      <c r="J2073" s="17" t="n">
        <v>755</v>
      </c>
      <c r="K2073" s="18" t="s">
        <v>28</v>
      </c>
      <c r="L2073" s="17" t="n">
        <v>12</v>
      </c>
      <c r="M2073" s="17"/>
      <c r="N2073" s="19"/>
      <c r="O2073" s="31" t="n">
        <f aca="false">L2073+(0.05*M2073)+(N2073/240)</f>
        <v>12</v>
      </c>
      <c r="P2073" s="21" t="n">
        <v>9060</v>
      </c>
      <c r="Q2073" s="21"/>
      <c r="R2073" s="21"/>
      <c r="S2073" s="22" t="n">
        <f aca="false">P2073+(0.05*Q2073)+(R2073/240)</f>
        <v>9060</v>
      </c>
      <c r="T2073" s="22" t="n">
        <f aca="false">J2073*O2073</f>
        <v>9060</v>
      </c>
      <c r="U2073" s="22" t="n">
        <f aca="false">S2073-T2073</f>
        <v>0</v>
      </c>
      <c r="V2073" s="23"/>
    </row>
    <row r="2074" customFormat="false" ht="13.8" hidden="false" customHeight="false" outlineLevel="0" collapsed="false">
      <c r="A2074" s="13" t="n">
        <v>2073</v>
      </c>
      <c r="B2074" s="12" t="s">
        <v>22</v>
      </c>
      <c r="C2074" s="13" t="s">
        <v>792</v>
      </c>
      <c r="D2074" s="12" t="n">
        <v>26</v>
      </c>
      <c r="E2074" s="14" t="n">
        <v>1749</v>
      </c>
      <c r="F2074" s="14" t="s">
        <v>40</v>
      </c>
      <c r="G2074" s="15" t="s">
        <v>280</v>
      </c>
      <c r="H2074" s="15" t="s">
        <v>793</v>
      </c>
      <c r="I2074" s="16" t="s">
        <v>796</v>
      </c>
      <c r="J2074" s="17" t="n">
        <v>31</v>
      </c>
      <c r="K2074" s="18" t="s">
        <v>28</v>
      </c>
      <c r="L2074" s="17" t="n">
        <v>12</v>
      </c>
      <c r="M2074" s="17"/>
      <c r="N2074" s="19"/>
      <c r="O2074" s="31" t="n">
        <f aca="false">L2074+(0.05*M2074)+(N2074/240)</f>
        <v>12</v>
      </c>
      <c r="P2074" s="21" t="n">
        <v>372</v>
      </c>
      <c r="Q2074" s="21"/>
      <c r="R2074" s="21"/>
      <c r="S2074" s="22" t="n">
        <f aca="false">P2074+(0.05*Q2074)+(R2074/240)</f>
        <v>372</v>
      </c>
      <c r="T2074" s="22" t="n">
        <f aca="false">J2074*O2074</f>
        <v>372</v>
      </c>
      <c r="U2074" s="22" t="n">
        <f aca="false">S2074-T2074</f>
        <v>0</v>
      </c>
      <c r="V2074" s="23"/>
    </row>
    <row r="2075" customFormat="false" ht="13.8" hidden="false" customHeight="false" outlineLevel="0" collapsed="false">
      <c r="A2075" s="13" t="n">
        <v>2074</v>
      </c>
      <c r="B2075" s="12" t="s">
        <v>22</v>
      </c>
      <c r="C2075" s="13" t="s">
        <v>792</v>
      </c>
      <c r="D2075" s="12" t="n">
        <v>26</v>
      </c>
      <c r="E2075" s="14" t="n">
        <v>1749</v>
      </c>
      <c r="F2075" s="14" t="s">
        <v>40</v>
      </c>
      <c r="G2075" s="15" t="s">
        <v>280</v>
      </c>
      <c r="H2075" s="15" t="s">
        <v>793</v>
      </c>
      <c r="I2075" s="16" t="s">
        <v>186</v>
      </c>
      <c r="J2075" s="17" t="n">
        <v>115</v>
      </c>
      <c r="K2075" s="18" t="s">
        <v>28</v>
      </c>
      <c r="L2075" s="17" t="n">
        <v>12</v>
      </c>
      <c r="M2075" s="17"/>
      <c r="N2075" s="19"/>
      <c r="O2075" s="31" t="n">
        <f aca="false">L2075+(0.05*M2075)+(N2075/240)</f>
        <v>12</v>
      </c>
      <c r="P2075" s="21" t="n">
        <v>1380</v>
      </c>
      <c r="Q2075" s="21"/>
      <c r="R2075" s="21"/>
      <c r="S2075" s="22" t="n">
        <f aca="false">P2075+(0.05*Q2075)+(R2075/240)</f>
        <v>1380</v>
      </c>
      <c r="T2075" s="22" t="n">
        <f aca="false">J2075*O2075</f>
        <v>1380</v>
      </c>
      <c r="U2075" s="22" t="n">
        <f aca="false">S2075-T2075</f>
        <v>0</v>
      </c>
      <c r="V2075" s="23"/>
    </row>
    <row r="2076" customFormat="false" ht="13.8" hidden="false" customHeight="false" outlineLevel="0" collapsed="false">
      <c r="A2076" s="13" t="n">
        <v>2075</v>
      </c>
      <c r="B2076" s="12" t="s">
        <v>22</v>
      </c>
      <c r="C2076" s="13" t="s">
        <v>792</v>
      </c>
      <c r="D2076" s="12" t="n">
        <v>27</v>
      </c>
      <c r="E2076" s="14" t="n">
        <v>1749</v>
      </c>
      <c r="F2076" s="14" t="s">
        <v>24</v>
      </c>
      <c r="G2076" s="15" t="s">
        <v>1009</v>
      </c>
      <c r="H2076" s="15" t="s">
        <v>793</v>
      </c>
      <c r="I2076" s="16" t="s">
        <v>796</v>
      </c>
      <c r="J2076" s="17" t="n">
        <v>11</v>
      </c>
      <c r="K2076" s="18" t="s">
        <v>61</v>
      </c>
      <c r="L2076" s="17"/>
      <c r="M2076" s="17" t="n">
        <v>24</v>
      </c>
      <c r="N2076" s="19"/>
      <c r="O2076" s="31" t="n">
        <f aca="false">L2076+(0.05*M2076)+(N2076/240)</f>
        <v>1.2</v>
      </c>
      <c r="P2076" s="21" t="n">
        <v>13</v>
      </c>
      <c r="Q2076" s="21" t="n">
        <v>4</v>
      </c>
      <c r="R2076" s="21"/>
      <c r="S2076" s="22" t="n">
        <f aca="false">P2076+(0.05*Q2076)+(R2076/240)</f>
        <v>13.2</v>
      </c>
      <c r="T2076" s="22" t="n">
        <f aca="false">J2076*O2076</f>
        <v>13.2</v>
      </c>
      <c r="U2076" s="22" t="n">
        <f aca="false">S2076-T2076</f>
        <v>0</v>
      </c>
      <c r="V2076" s="23"/>
    </row>
    <row r="2077" customFormat="false" ht="13.8" hidden="false" customHeight="false" outlineLevel="0" collapsed="false">
      <c r="A2077" s="13" t="n">
        <v>2076</v>
      </c>
      <c r="B2077" s="12" t="s">
        <v>22</v>
      </c>
      <c r="C2077" s="13" t="s">
        <v>792</v>
      </c>
      <c r="D2077" s="12" t="n">
        <v>27</v>
      </c>
      <c r="E2077" s="14" t="n">
        <v>1749</v>
      </c>
      <c r="F2077" s="14" t="s">
        <v>24</v>
      </c>
      <c r="G2077" s="15" t="s">
        <v>286</v>
      </c>
      <c r="H2077" s="15" t="s">
        <v>793</v>
      </c>
      <c r="I2077" s="16" t="s">
        <v>186</v>
      </c>
      <c r="J2077" s="17" t="n">
        <v>65</v>
      </c>
      <c r="K2077" s="18" t="s">
        <v>28</v>
      </c>
      <c r="L2077" s="17"/>
      <c r="M2077" s="17" t="n">
        <v>6</v>
      </c>
      <c r="N2077" s="19"/>
      <c r="O2077" s="31" t="n">
        <f aca="false">L2077+(0.05*M2077)+(N2077/240)</f>
        <v>0.3</v>
      </c>
      <c r="P2077" s="21" t="n">
        <v>19</v>
      </c>
      <c r="Q2077" s="21" t="n">
        <v>10</v>
      </c>
      <c r="R2077" s="21"/>
      <c r="S2077" s="22" t="n">
        <f aca="false">P2077+(0.05*Q2077)+(R2077/240)</f>
        <v>19.5</v>
      </c>
      <c r="T2077" s="22" t="n">
        <f aca="false">J2077*O2077</f>
        <v>19.5</v>
      </c>
      <c r="U2077" s="22" t="n">
        <f aca="false">S2077-T2077</f>
        <v>0</v>
      </c>
      <c r="V2077" s="23"/>
    </row>
    <row r="2078" customFormat="false" ht="13.8" hidden="false" customHeight="false" outlineLevel="0" collapsed="false">
      <c r="A2078" s="13" t="n">
        <v>2077</v>
      </c>
      <c r="B2078" s="12" t="s">
        <v>22</v>
      </c>
      <c r="C2078" s="13" t="s">
        <v>792</v>
      </c>
      <c r="D2078" s="12" t="n">
        <v>27</v>
      </c>
      <c r="E2078" s="14" t="n">
        <v>1749</v>
      </c>
      <c r="F2078" s="14" t="s">
        <v>24</v>
      </c>
      <c r="G2078" s="15" t="s">
        <v>287</v>
      </c>
      <c r="H2078" s="15" t="s">
        <v>793</v>
      </c>
      <c r="I2078" s="16" t="s">
        <v>794</v>
      </c>
      <c r="J2078" s="17" t="n">
        <v>2410650</v>
      </c>
      <c r="K2078" s="18" t="s">
        <v>28</v>
      </c>
      <c r="L2078" s="17" t="n">
        <v>0.12</v>
      </c>
      <c r="M2078" s="17"/>
      <c r="N2078" s="19"/>
      <c r="O2078" s="31" t="n">
        <f aca="false">L2078+(0.05*M2078)+(N2078/240)</f>
        <v>0.12</v>
      </c>
      <c r="P2078" s="21" t="n">
        <v>289278</v>
      </c>
      <c r="Q2078" s="21"/>
      <c r="R2078" s="21"/>
      <c r="S2078" s="22" t="n">
        <f aca="false">P2078+(0.05*Q2078)+(R2078/240)</f>
        <v>289278</v>
      </c>
      <c r="T2078" s="22" t="n">
        <f aca="false">J2078*O2078</f>
        <v>289278</v>
      </c>
      <c r="U2078" s="22" t="n">
        <f aca="false">S2078-T2078</f>
        <v>0</v>
      </c>
      <c r="V2078" s="23" t="s">
        <v>89</v>
      </c>
    </row>
    <row r="2079" customFormat="false" ht="13.8" hidden="false" customHeight="false" outlineLevel="0" collapsed="false">
      <c r="A2079" s="13" t="n">
        <v>2078</v>
      </c>
      <c r="B2079" s="12" t="s">
        <v>22</v>
      </c>
      <c r="C2079" s="13" t="s">
        <v>792</v>
      </c>
      <c r="D2079" s="12" t="n">
        <v>27</v>
      </c>
      <c r="E2079" s="14" t="n">
        <v>1749</v>
      </c>
      <c r="F2079" s="14" t="s">
        <v>24</v>
      </c>
      <c r="G2079" s="15" t="s">
        <v>287</v>
      </c>
      <c r="H2079" s="15" t="s">
        <v>793</v>
      </c>
      <c r="I2079" s="16" t="s">
        <v>678</v>
      </c>
      <c r="J2079" s="17" t="n">
        <v>1914425</v>
      </c>
      <c r="K2079" s="18" t="s">
        <v>28</v>
      </c>
      <c r="L2079" s="17"/>
      <c r="M2079" s="17" t="n">
        <v>3</v>
      </c>
      <c r="N2079" s="19"/>
      <c r="O2079" s="31" t="n">
        <f aca="false">L2079+(0.05*M2079)+(N2079/240)</f>
        <v>0.15</v>
      </c>
      <c r="P2079" s="21" t="n">
        <v>287163</v>
      </c>
      <c r="Q2079" s="21" t="n">
        <v>15</v>
      </c>
      <c r="R2079" s="21"/>
      <c r="S2079" s="22" t="n">
        <f aca="false">P2079+(0.05*Q2079)+(R2079/240)</f>
        <v>287163.75</v>
      </c>
      <c r="T2079" s="22" t="n">
        <f aca="false">J2079*O2079</f>
        <v>287163.75</v>
      </c>
      <c r="U2079" s="22" t="n">
        <f aca="false">S2079-T2079</f>
        <v>0</v>
      </c>
      <c r="V2079" s="23"/>
    </row>
    <row r="2080" customFormat="false" ht="13.8" hidden="false" customHeight="false" outlineLevel="0" collapsed="false">
      <c r="A2080" s="13" t="n">
        <v>2079</v>
      </c>
      <c r="B2080" s="12" t="s">
        <v>22</v>
      </c>
      <c r="C2080" s="13" t="s">
        <v>792</v>
      </c>
      <c r="D2080" s="12" t="n">
        <v>27</v>
      </c>
      <c r="E2080" s="14" t="n">
        <v>1749</v>
      </c>
      <c r="F2080" s="14" t="s">
        <v>24</v>
      </c>
      <c r="G2080" s="15" t="s">
        <v>287</v>
      </c>
      <c r="H2080" s="15" t="s">
        <v>793</v>
      </c>
      <c r="I2080" s="16" t="s">
        <v>815</v>
      </c>
      <c r="J2080" s="17" t="n">
        <v>22325</v>
      </c>
      <c r="K2080" s="18" t="s">
        <v>28</v>
      </c>
      <c r="L2080" s="17"/>
      <c r="M2080" s="17" t="n">
        <v>3</v>
      </c>
      <c r="N2080" s="19"/>
      <c r="O2080" s="31" t="n">
        <f aca="false">L2080+(0.05*M2080)+(N2080/240)</f>
        <v>0.15</v>
      </c>
      <c r="P2080" s="21" t="n">
        <v>3348</v>
      </c>
      <c r="Q2080" s="21" t="n">
        <v>15</v>
      </c>
      <c r="R2080" s="21"/>
      <c r="S2080" s="22" t="n">
        <f aca="false">P2080+(0.05*Q2080)+(R2080/240)</f>
        <v>3348.75</v>
      </c>
      <c r="T2080" s="22" t="n">
        <f aca="false">J2080*O2080</f>
        <v>3348.75</v>
      </c>
      <c r="U2080" s="22" t="n">
        <f aca="false">S2080-T2080</f>
        <v>0</v>
      </c>
      <c r="V2080" s="23"/>
    </row>
    <row r="2081" customFormat="false" ht="13.8" hidden="false" customHeight="false" outlineLevel="0" collapsed="false">
      <c r="A2081" s="13" t="n">
        <v>2080</v>
      </c>
      <c r="B2081" s="12" t="s">
        <v>22</v>
      </c>
      <c r="C2081" s="13" t="s">
        <v>792</v>
      </c>
      <c r="D2081" s="12" t="n">
        <v>27</v>
      </c>
      <c r="E2081" s="14" t="n">
        <v>1749</v>
      </c>
      <c r="F2081" s="14" t="s">
        <v>24</v>
      </c>
      <c r="G2081" s="15" t="s">
        <v>287</v>
      </c>
      <c r="H2081" s="15" t="s">
        <v>793</v>
      </c>
      <c r="I2081" s="16" t="s">
        <v>382</v>
      </c>
      <c r="J2081" s="17" t="n">
        <v>33225</v>
      </c>
      <c r="K2081" s="18" t="s">
        <v>28</v>
      </c>
      <c r="L2081" s="17"/>
      <c r="M2081" s="17" t="n">
        <v>3</v>
      </c>
      <c r="N2081" s="19"/>
      <c r="O2081" s="31" t="n">
        <f aca="false">L2081+(0.05*M2081)+(N2081/240)</f>
        <v>0.15</v>
      </c>
      <c r="P2081" s="21" t="n">
        <v>4983</v>
      </c>
      <c r="Q2081" s="21" t="n">
        <v>15</v>
      </c>
      <c r="R2081" s="21"/>
      <c r="S2081" s="22" t="n">
        <f aca="false">P2081+(0.05*Q2081)+(R2081/240)</f>
        <v>4983.75</v>
      </c>
      <c r="T2081" s="22" t="n">
        <f aca="false">J2081*O2081</f>
        <v>4983.75</v>
      </c>
      <c r="U2081" s="22" t="n">
        <f aca="false">S2081-T2081</f>
        <v>0</v>
      </c>
      <c r="V2081" s="23"/>
    </row>
    <row r="2082" customFormat="false" ht="13.8" hidden="false" customHeight="false" outlineLevel="0" collapsed="false">
      <c r="A2082" s="13" t="n">
        <v>2081</v>
      </c>
      <c r="B2082" s="12" t="s">
        <v>22</v>
      </c>
      <c r="C2082" s="13" t="s">
        <v>792</v>
      </c>
      <c r="D2082" s="12" t="n">
        <v>27</v>
      </c>
      <c r="E2082" s="14" t="n">
        <v>1749</v>
      </c>
      <c r="F2082" s="14" t="s">
        <v>24</v>
      </c>
      <c r="G2082" s="15" t="s">
        <v>287</v>
      </c>
      <c r="H2082" s="15" t="s">
        <v>793</v>
      </c>
      <c r="I2082" s="16" t="s">
        <v>685</v>
      </c>
      <c r="J2082" s="17" t="n">
        <v>250</v>
      </c>
      <c r="K2082" s="18" t="s">
        <v>28</v>
      </c>
      <c r="L2082" s="17"/>
      <c r="M2082" s="17" t="n">
        <v>2</v>
      </c>
      <c r="N2082" s="19" t="n">
        <v>6</v>
      </c>
      <c r="O2082" s="31" t="n">
        <f aca="false">L2082+(0.05*M2082)+(N2082/240)</f>
        <v>0.125</v>
      </c>
      <c r="P2082" s="21" t="n">
        <v>31</v>
      </c>
      <c r="Q2082" s="21" t="n">
        <v>5</v>
      </c>
      <c r="R2082" s="21"/>
      <c r="S2082" s="22" t="n">
        <f aca="false">P2082+(0.05*Q2082)+(R2082/240)</f>
        <v>31.25</v>
      </c>
      <c r="T2082" s="22" t="n">
        <f aca="false">J2082*O2082</f>
        <v>31.25</v>
      </c>
      <c r="U2082" s="22" t="n">
        <f aca="false">S2082-T2082</f>
        <v>0</v>
      </c>
      <c r="V2082" s="23"/>
    </row>
    <row r="2083" customFormat="false" ht="13.8" hidden="false" customHeight="false" outlineLevel="0" collapsed="false">
      <c r="A2083" s="13" t="n">
        <v>2082</v>
      </c>
      <c r="B2083" s="12" t="s">
        <v>22</v>
      </c>
      <c r="C2083" s="13" t="s">
        <v>792</v>
      </c>
      <c r="D2083" s="12" t="n">
        <v>27</v>
      </c>
      <c r="E2083" s="14" t="n">
        <v>1749</v>
      </c>
      <c r="F2083" s="14" t="s">
        <v>24</v>
      </c>
      <c r="G2083" s="15" t="s">
        <v>287</v>
      </c>
      <c r="H2083" s="15" t="s">
        <v>793</v>
      </c>
      <c r="I2083" s="16" t="s">
        <v>679</v>
      </c>
      <c r="J2083" s="17" t="n">
        <v>1295100</v>
      </c>
      <c r="K2083" s="18" t="s">
        <v>28</v>
      </c>
      <c r="L2083" s="17" t="n">
        <v>0.13</v>
      </c>
      <c r="M2083" s="17"/>
      <c r="N2083" s="19"/>
      <c r="O2083" s="31" t="n">
        <f aca="false">L2083+(0.05*M2083)+(N2083/240)</f>
        <v>0.13</v>
      </c>
      <c r="P2083" s="21" t="n">
        <v>168363</v>
      </c>
      <c r="Q2083" s="21"/>
      <c r="R2083" s="21"/>
      <c r="S2083" s="22" t="n">
        <f aca="false">P2083+(0.05*Q2083)+(R2083/240)</f>
        <v>168363</v>
      </c>
      <c r="T2083" s="22" t="n">
        <f aca="false">J2083*O2083</f>
        <v>168363</v>
      </c>
      <c r="U2083" s="22" t="n">
        <f aca="false">S2083-T2083</f>
        <v>0</v>
      </c>
      <c r="V2083" s="23" t="s">
        <v>89</v>
      </c>
    </row>
    <row r="2084" customFormat="false" ht="14.2" hidden="false" customHeight="false" outlineLevel="0" collapsed="false">
      <c r="A2084" s="13" t="n">
        <v>2083</v>
      </c>
      <c r="B2084" s="12" t="s">
        <v>22</v>
      </c>
      <c r="C2084" s="13" t="s">
        <v>792</v>
      </c>
      <c r="D2084" s="12" t="n">
        <v>27</v>
      </c>
      <c r="E2084" s="14" t="n">
        <v>1749</v>
      </c>
      <c r="F2084" s="14" t="s">
        <v>24</v>
      </c>
      <c r="G2084" s="15" t="s">
        <v>287</v>
      </c>
      <c r="H2084" s="15" t="s">
        <v>793</v>
      </c>
      <c r="I2084" s="16" t="s">
        <v>682</v>
      </c>
      <c r="J2084" s="17" t="n">
        <v>278800</v>
      </c>
      <c r="K2084" s="18" t="s">
        <v>28</v>
      </c>
      <c r="L2084" s="17" t="n">
        <v>0.13</v>
      </c>
      <c r="M2084" s="17"/>
      <c r="N2084" s="19"/>
      <c r="O2084" s="31" t="n">
        <f aca="false">L2084+(0.05*M2084)+(N2084/240)</f>
        <v>0.13</v>
      </c>
      <c r="P2084" s="21" t="n">
        <v>27244</v>
      </c>
      <c r="Q2084" s="21"/>
      <c r="R2084" s="21"/>
      <c r="S2084" s="22" t="n">
        <f aca="false">P2084+(0.05*Q2084)+(R2084/240)</f>
        <v>27244</v>
      </c>
      <c r="T2084" s="22" t="n">
        <f aca="false">J2084*O2084</f>
        <v>36244</v>
      </c>
      <c r="U2084" s="22" t="n">
        <f aca="false">S2084-T2084</f>
        <v>-9000</v>
      </c>
      <c r="V2084" s="23" t="s">
        <v>1010</v>
      </c>
    </row>
    <row r="2085" customFormat="false" ht="13.8" hidden="false" customHeight="false" outlineLevel="0" collapsed="false">
      <c r="A2085" s="13" t="n">
        <v>2084</v>
      </c>
      <c r="B2085" s="12" t="s">
        <v>22</v>
      </c>
      <c r="C2085" s="13" t="s">
        <v>792</v>
      </c>
      <c r="D2085" s="12" t="n">
        <v>27</v>
      </c>
      <c r="E2085" s="14" t="n">
        <v>1749</v>
      </c>
      <c r="F2085" s="14" t="s">
        <v>24</v>
      </c>
      <c r="G2085" s="15" t="s">
        <v>287</v>
      </c>
      <c r="H2085" s="15" t="s">
        <v>793</v>
      </c>
      <c r="I2085" s="16" t="s">
        <v>186</v>
      </c>
      <c r="J2085" s="17" t="n">
        <v>6000</v>
      </c>
      <c r="K2085" s="18" t="s">
        <v>28</v>
      </c>
      <c r="L2085" s="17"/>
      <c r="M2085" s="17" t="n">
        <v>3</v>
      </c>
      <c r="N2085" s="19"/>
      <c r="O2085" s="31" t="n">
        <f aca="false">L2085+(0.05*M2085)+(N2085/240)</f>
        <v>0.15</v>
      </c>
      <c r="P2085" s="21" t="n">
        <v>900</v>
      </c>
      <c r="Q2085" s="21"/>
      <c r="R2085" s="21"/>
      <c r="S2085" s="22" t="n">
        <f aca="false">P2085+(0.05*Q2085)+(R2085/240)</f>
        <v>900</v>
      </c>
      <c r="T2085" s="22" t="n">
        <f aca="false">J2085*O2085</f>
        <v>900</v>
      </c>
      <c r="U2085" s="22" t="n">
        <f aca="false">S2085-T2085</f>
        <v>0</v>
      </c>
      <c r="V2085" s="23"/>
    </row>
    <row r="2086" customFormat="false" ht="13.8" hidden="false" customHeight="false" outlineLevel="0" collapsed="false">
      <c r="A2086" s="13" t="n">
        <v>2085</v>
      </c>
      <c r="B2086" s="12" t="s">
        <v>22</v>
      </c>
      <c r="C2086" s="13" t="s">
        <v>792</v>
      </c>
      <c r="D2086" s="12" t="n">
        <v>27</v>
      </c>
      <c r="E2086" s="14" t="n">
        <v>1749</v>
      </c>
      <c r="F2086" s="14" t="s">
        <v>24</v>
      </c>
      <c r="G2086" s="15" t="s">
        <v>1011</v>
      </c>
      <c r="H2086" s="15" t="s">
        <v>793</v>
      </c>
      <c r="I2086" s="16" t="s">
        <v>678</v>
      </c>
      <c r="J2086" s="17" t="n">
        <v>12875</v>
      </c>
      <c r="K2086" s="18" t="s">
        <v>28</v>
      </c>
      <c r="L2086" s="17" t="n">
        <v>0.18</v>
      </c>
      <c r="M2086" s="17"/>
      <c r="N2086" s="19"/>
      <c r="O2086" s="31" t="n">
        <f aca="false">L2086+(0.05*M2086)+(N2086/240)</f>
        <v>0.18</v>
      </c>
      <c r="P2086" s="21" t="n">
        <v>2317</v>
      </c>
      <c r="Q2086" s="21" t="n">
        <v>10</v>
      </c>
      <c r="R2086" s="21"/>
      <c r="S2086" s="22" t="n">
        <f aca="false">P2086+(0.05*Q2086)+(R2086/240)</f>
        <v>2317.5</v>
      </c>
      <c r="T2086" s="22" t="n">
        <f aca="false">J2086*O2086</f>
        <v>2317.5</v>
      </c>
      <c r="U2086" s="22" t="n">
        <f aca="false">S2086-T2086</f>
        <v>0</v>
      </c>
      <c r="V2086" s="23" t="s">
        <v>89</v>
      </c>
    </row>
    <row r="2087" customFormat="false" ht="14.2" hidden="false" customHeight="false" outlineLevel="0" collapsed="false">
      <c r="A2087" s="13" t="n">
        <v>2086</v>
      </c>
      <c r="B2087" s="12" t="s">
        <v>22</v>
      </c>
      <c r="C2087" s="13" t="s">
        <v>792</v>
      </c>
      <c r="D2087" s="12" t="n">
        <v>27</v>
      </c>
      <c r="E2087" s="14" t="n">
        <v>1749</v>
      </c>
      <c r="F2087" s="14" t="s">
        <v>24</v>
      </c>
      <c r="G2087" s="15" t="s">
        <v>1011</v>
      </c>
      <c r="H2087" s="15" t="s">
        <v>793</v>
      </c>
      <c r="I2087" s="16" t="s">
        <v>682</v>
      </c>
      <c r="J2087" s="17" t="n">
        <v>762</v>
      </c>
      <c r="K2087" s="18" t="s">
        <v>28</v>
      </c>
      <c r="L2087" s="17" t="n">
        <v>0.18</v>
      </c>
      <c r="M2087" s="17"/>
      <c r="N2087" s="19"/>
      <c r="O2087" s="31" t="n">
        <f aca="false">L2087+(0.05*M2087)+(N2087/240)</f>
        <v>0.18</v>
      </c>
      <c r="P2087" s="21" t="n">
        <v>130</v>
      </c>
      <c r="Q2087" s="21" t="n">
        <v>4</v>
      </c>
      <c r="R2087" s="21"/>
      <c r="S2087" s="22" t="n">
        <f aca="false">P2087+(0.05*Q2087)+(R2087/240)</f>
        <v>130.2</v>
      </c>
      <c r="T2087" s="22" t="n">
        <f aca="false">J2087*O2087</f>
        <v>137.16</v>
      </c>
      <c r="U2087" s="22" t="n">
        <f aca="false">S2087-T2087</f>
        <v>-6.96000000000001</v>
      </c>
      <c r="V2087" s="23" t="s">
        <v>1012</v>
      </c>
    </row>
    <row r="2088" customFormat="false" ht="13.8" hidden="false" customHeight="false" outlineLevel="0" collapsed="false">
      <c r="A2088" s="13" t="n">
        <v>2087</v>
      </c>
      <c r="B2088" s="12" t="s">
        <v>22</v>
      </c>
      <c r="C2088" s="13" t="s">
        <v>792</v>
      </c>
      <c r="D2088" s="12" t="n">
        <v>27</v>
      </c>
      <c r="E2088" s="14" t="n">
        <v>1749</v>
      </c>
      <c r="F2088" s="14" t="s">
        <v>24</v>
      </c>
      <c r="G2088" s="15" t="s">
        <v>294</v>
      </c>
      <c r="H2088" s="15" t="s">
        <v>793</v>
      </c>
      <c r="I2088" s="16" t="s">
        <v>678</v>
      </c>
      <c r="J2088" s="17" t="n">
        <v>9350</v>
      </c>
      <c r="K2088" s="18" t="s">
        <v>28</v>
      </c>
      <c r="L2088" s="17" t="n">
        <v>0.04</v>
      </c>
      <c r="M2088" s="17"/>
      <c r="N2088" s="19"/>
      <c r="O2088" s="31" t="n">
        <f aca="false">L2088+(0.05*M2088)+(N2088/240)</f>
        <v>0.04</v>
      </c>
      <c r="P2088" s="21" t="n">
        <v>374</v>
      </c>
      <c r="Q2088" s="21"/>
      <c r="R2088" s="21"/>
      <c r="S2088" s="22" t="n">
        <f aca="false">P2088+(0.05*Q2088)+(R2088/240)</f>
        <v>374</v>
      </c>
      <c r="T2088" s="22" t="n">
        <f aca="false">J2088*O2088</f>
        <v>374</v>
      </c>
      <c r="U2088" s="22" t="n">
        <f aca="false">S2088-T2088</f>
        <v>0</v>
      </c>
      <c r="V2088" s="23" t="s">
        <v>89</v>
      </c>
    </row>
    <row r="2089" customFormat="false" ht="13.8" hidden="false" customHeight="false" outlineLevel="0" collapsed="false">
      <c r="A2089" s="13" t="n">
        <v>2088</v>
      </c>
      <c r="B2089" s="12" t="s">
        <v>22</v>
      </c>
      <c r="C2089" s="13" t="s">
        <v>792</v>
      </c>
      <c r="D2089" s="12" t="n">
        <v>27</v>
      </c>
      <c r="E2089" s="14" t="n">
        <v>1749</v>
      </c>
      <c r="F2089" s="14" t="s">
        <v>24</v>
      </c>
      <c r="G2089" s="15" t="s">
        <v>303</v>
      </c>
      <c r="H2089" s="15" t="s">
        <v>793</v>
      </c>
      <c r="I2089" s="16" t="s">
        <v>796</v>
      </c>
      <c r="J2089" s="17" t="n">
        <v>4800</v>
      </c>
      <c r="K2089" s="18" t="s">
        <v>28</v>
      </c>
      <c r="L2089" s="17"/>
      <c r="M2089" s="17" t="n">
        <v>2</v>
      </c>
      <c r="N2089" s="19" t="n">
        <v>6</v>
      </c>
      <c r="O2089" s="31" t="n">
        <f aca="false">L2089+(0.05*M2089)+(N2089/240)</f>
        <v>0.125</v>
      </c>
      <c r="P2089" s="21" t="n">
        <v>600</v>
      </c>
      <c r="Q2089" s="21"/>
      <c r="R2089" s="21"/>
      <c r="S2089" s="22" t="n">
        <f aca="false">P2089+(0.05*Q2089)+(R2089/240)</f>
        <v>600</v>
      </c>
      <c r="T2089" s="22" t="n">
        <f aca="false">J2089*O2089</f>
        <v>600</v>
      </c>
      <c r="U2089" s="22" t="n">
        <f aca="false">S2089-T2089</f>
        <v>0</v>
      </c>
      <c r="V2089" s="23"/>
    </row>
    <row r="2090" customFormat="false" ht="13.8" hidden="false" customHeight="false" outlineLevel="0" collapsed="false">
      <c r="A2090" s="13" t="n">
        <v>2089</v>
      </c>
      <c r="B2090" s="12" t="s">
        <v>22</v>
      </c>
      <c r="C2090" s="13" t="s">
        <v>792</v>
      </c>
      <c r="D2090" s="12" t="n">
        <v>27</v>
      </c>
      <c r="E2090" s="14" t="n">
        <v>1749</v>
      </c>
      <c r="F2090" s="14" t="s">
        <v>24</v>
      </c>
      <c r="G2090" s="15" t="s">
        <v>305</v>
      </c>
      <c r="H2090" s="15" t="s">
        <v>793</v>
      </c>
      <c r="I2090" s="16" t="s">
        <v>799</v>
      </c>
      <c r="J2090" s="17" t="n">
        <v>1800</v>
      </c>
      <c r="K2090" s="18" t="s">
        <v>28</v>
      </c>
      <c r="L2090" s="17" t="n">
        <v>0.07</v>
      </c>
      <c r="M2090" s="17"/>
      <c r="N2090" s="19"/>
      <c r="O2090" s="31" t="n">
        <f aca="false">L2090+(0.05*M2090)+(N2090/240)</f>
        <v>0.07</v>
      </c>
      <c r="P2090" s="21" t="n">
        <v>126</v>
      </c>
      <c r="Q2090" s="21"/>
      <c r="R2090" s="21"/>
      <c r="S2090" s="22" t="n">
        <f aca="false">P2090+(0.05*Q2090)+(R2090/240)</f>
        <v>126</v>
      </c>
      <c r="T2090" s="22" t="n">
        <f aca="false">J2090*O2090</f>
        <v>126</v>
      </c>
      <c r="U2090" s="22" t="n">
        <f aca="false">S2090-T2090</f>
        <v>0</v>
      </c>
      <c r="V2090" s="23" t="s">
        <v>89</v>
      </c>
    </row>
    <row r="2091" customFormat="false" ht="13.8" hidden="false" customHeight="false" outlineLevel="0" collapsed="false">
      <c r="A2091" s="13" t="n">
        <v>2090</v>
      </c>
      <c r="B2091" s="12" t="s">
        <v>22</v>
      </c>
      <c r="C2091" s="13" t="s">
        <v>792</v>
      </c>
      <c r="D2091" s="12" t="n">
        <v>27</v>
      </c>
      <c r="E2091" s="14" t="n">
        <v>1749</v>
      </c>
      <c r="F2091" s="14" t="s">
        <v>40</v>
      </c>
      <c r="G2091" s="15" t="s">
        <v>281</v>
      </c>
      <c r="H2091" s="15" t="s">
        <v>793</v>
      </c>
      <c r="I2091" s="16" t="s">
        <v>794</v>
      </c>
      <c r="J2091" s="17" t="n">
        <v>9228</v>
      </c>
      <c r="K2091" s="18" t="s">
        <v>61</v>
      </c>
      <c r="L2091" s="17" t="n">
        <v>60</v>
      </c>
      <c r="M2091" s="17"/>
      <c r="N2091" s="19"/>
      <c r="O2091" s="31" t="n">
        <f aca="false">L2091+(0.05*M2091)+(N2091/240)</f>
        <v>60</v>
      </c>
      <c r="P2091" s="21" t="n">
        <v>553680</v>
      </c>
      <c r="Q2091" s="21"/>
      <c r="R2091" s="21"/>
      <c r="S2091" s="22" t="n">
        <f aca="false">P2091+(0.05*Q2091)+(R2091/240)</f>
        <v>553680</v>
      </c>
      <c r="T2091" s="22" t="n">
        <f aca="false">J2091*O2091</f>
        <v>553680</v>
      </c>
      <c r="U2091" s="22" t="n">
        <f aca="false">S2091-T2091</f>
        <v>0</v>
      </c>
      <c r="V2091" s="23"/>
    </row>
    <row r="2092" customFormat="false" ht="13.8" hidden="false" customHeight="false" outlineLevel="0" collapsed="false">
      <c r="A2092" s="13" t="n">
        <v>2091</v>
      </c>
      <c r="B2092" s="12" t="s">
        <v>22</v>
      </c>
      <c r="C2092" s="13" t="s">
        <v>792</v>
      </c>
      <c r="D2092" s="12" t="n">
        <v>27</v>
      </c>
      <c r="E2092" s="14" t="n">
        <v>1749</v>
      </c>
      <c r="F2092" s="14" t="s">
        <v>40</v>
      </c>
      <c r="G2092" s="15" t="s">
        <v>282</v>
      </c>
      <c r="H2092" s="15" t="s">
        <v>793</v>
      </c>
      <c r="I2092" s="16" t="s">
        <v>794</v>
      </c>
      <c r="J2092" s="17" t="n">
        <v>9042</v>
      </c>
      <c r="K2092" s="18" t="s">
        <v>61</v>
      </c>
      <c r="L2092" s="17" t="n">
        <v>20</v>
      </c>
      <c r="M2092" s="17"/>
      <c r="N2092" s="19"/>
      <c r="O2092" s="31" t="n">
        <f aca="false">L2092+(0.05*M2092)+(N2092/240)</f>
        <v>20</v>
      </c>
      <c r="P2092" s="21" t="n">
        <v>180840</v>
      </c>
      <c r="Q2092" s="21"/>
      <c r="R2092" s="21"/>
      <c r="S2092" s="22" t="n">
        <f aca="false">P2092+(0.05*Q2092)+(R2092/240)</f>
        <v>180840</v>
      </c>
      <c r="T2092" s="22" t="n">
        <f aca="false">J2092*O2092</f>
        <v>180840</v>
      </c>
      <c r="U2092" s="22" t="n">
        <f aca="false">S2092-T2092</f>
        <v>0</v>
      </c>
      <c r="V2092" s="23"/>
    </row>
    <row r="2093" customFormat="false" ht="13.8" hidden="false" customHeight="false" outlineLevel="0" collapsed="false">
      <c r="A2093" s="13" t="n">
        <v>2092</v>
      </c>
      <c r="B2093" s="12" t="s">
        <v>22</v>
      </c>
      <c r="C2093" s="13" t="s">
        <v>792</v>
      </c>
      <c r="D2093" s="12" t="n">
        <v>27</v>
      </c>
      <c r="E2093" s="14" t="n">
        <v>1749</v>
      </c>
      <c r="F2093" s="14" t="s">
        <v>40</v>
      </c>
      <c r="G2093" s="15" t="s">
        <v>290</v>
      </c>
      <c r="H2093" s="15" t="s">
        <v>793</v>
      </c>
      <c r="I2093" s="16" t="s">
        <v>799</v>
      </c>
      <c r="J2093" s="17" t="n">
        <v>70500</v>
      </c>
      <c r="K2093" s="18" t="s">
        <v>28</v>
      </c>
      <c r="L2093" s="17" t="n">
        <v>0.1</v>
      </c>
      <c r="M2093" s="17"/>
      <c r="N2093" s="19"/>
      <c r="O2093" s="31" t="n">
        <f aca="false">L2093+(0.05*M2093)+(N2093/240)</f>
        <v>0.1</v>
      </c>
      <c r="P2093" s="21" t="n">
        <v>7050</v>
      </c>
      <c r="Q2093" s="21"/>
      <c r="R2093" s="21"/>
      <c r="S2093" s="22" t="n">
        <f aca="false">P2093+(0.05*Q2093)+(R2093/240)</f>
        <v>7050</v>
      </c>
      <c r="T2093" s="22" t="n">
        <f aca="false">J2093*O2093</f>
        <v>7050</v>
      </c>
      <c r="U2093" s="22" t="n">
        <f aca="false">S2093-T2093</f>
        <v>0</v>
      </c>
      <c r="V2093" s="23" t="s">
        <v>89</v>
      </c>
    </row>
    <row r="2094" customFormat="false" ht="13.8" hidden="false" customHeight="false" outlineLevel="0" collapsed="false">
      <c r="A2094" s="13" t="n">
        <v>2093</v>
      </c>
      <c r="B2094" s="12" t="s">
        <v>22</v>
      </c>
      <c r="C2094" s="13" t="s">
        <v>792</v>
      </c>
      <c r="D2094" s="12" t="n">
        <v>27</v>
      </c>
      <c r="E2094" s="14" t="n">
        <v>1749</v>
      </c>
      <c r="F2094" s="14" t="s">
        <v>40</v>
      </c>
      <c r="G2094" s="15" t="s">
        <v>286</v>
      </c>
      <c r="H2094" s="15" t="s">
        <v>793</v>
      </c>
      <c r="I2094" s="16" t="s">
        <v>799</v>
      </c>
      <c r="J2094" s="17" t="n">
        <v>21817</v>
      </c>
      <c r="K2094" s="18" t="s">
        <v>28</v>
      </c>
      <c r="L2094" s="17"/>
      <c r="M2094" s="17" t="n">
        <v>10</v>
      </c>
      <c r="N2094" s="19"/>
      <c r="O2094" s="31" t="n">
        <f aca="false">L2094+(0.05*M2094)+(N2094/240)</f>
        <v>0.5</v>
      </c>
      <c r="P2094" s="21" t="n">
        <v>10908</v>
      </c>
      <c r="Q2094" s="21" t="n">
        <v>10</v>
      </c>
      <c r="R2094" s="21"/>
      <c r="S2094" s="22" t="n">
        <f aca="false">P2094+(0.05*Q2094)+(R2094/240)</f>
        <v>10908.5</v>
      </c>
      <c r="T2094" s="22" t="n">
        <f aca="false">J2094*O2094</f>
        <v>10908.5</v>
      </c>
      <c r="U2094" s="22" t="n">
        <f aca="false">S2094-T2094</f>
        <v>0</v>
      </c>
      <c r="V2094" s="23"/>
    </row>
    <row r="2095" customFormat="false" ht="13.8" hidden="false" customHeight="false" outlineLevel="0" collapsed="false">
      <c r="A2095" s="13" t="n">
        <v>2094</v>
      </c>
      <c r="B2095" s="12" t="s">
        <v>22</v>
      </c>
      <c r="C2095" s="13" t="s">
        <v>792</v>
      </c>
      <c r="D2095" s="12" t="n">
        <v>27</v>
      </c>
      <c r="E2095" s="14" t="n">
        <v>1749</v>
      </c>
      <c r="F2095" s="14" t="s">
        <v>40</v>
      </c>
      <c r="G2095" s="15" t="s">
        <v>286</v>
      </c>
      <c r="H2095" s="15" t="s">
        <v>793</v>
      </c>
      <c r="I2095" s="16" t="s">
        <v>685</v>
      </c>
      <c r="J2095" s="17" t="n">
        <v>1010</v>
      </c>
      <c r="K2095" s="18" t="s">
        <v>28</v>
      </c>
      <c r="L2095" s="17"/>
      <c r="M2095" s="17" t="n">
        <v>4</v>
      </c>
      <c r="N2095" s="19"/>
      <c r="O2095" s="31" t="n">
        <f aca="false">L2095+(0.05*M2095)+(N2095/240)</f>
        <v>0.2</v>
      </c>
      <c r="P2095" s="21" t="n">
        <v>202</v>
      </c>
      <c r="Q2095" s="21"/>
      <c r="R2095" s="21"/>
      <c r="S2095" s="22" t="n">
        <f aca="false">P2095+(0.05*Q2095)+(R2095/240)</f>
        <v>202</v>
      </c>
      <c r="T2095" s="22" t="n">
        <f aca="false">J2095*O2095</f>
        <v>202</v>
      </c>
      <c r="U2095" s="22" t="n">
        <f aca="false">S2095-T2095</f>
        <v>0</v>
      </c>
      <c r="V2095" s="23"/>
    </row>
    <row r="2096" customFormat="false" ht="13.8" hidden="false" customHeight="false" outlineLevel="0" collapsed="false">
      <c r="A2096" s="13" t="n">
        <v>2095</v>
      </c>
      <c r="B2096" s="12" t="s">
        <v>22</v>
      </c>
      <c r="C2096" s="13" t="s">
        <v>792</v>
      </c>
      <c r="D2096" s="12" t="n">
        <v>27</v>
      </c>
      <c r="E2096" s="14" t="n">
        <v>1749</v>
      </c>
      <c r="F2096" s="14" t="s">
        <v>40</v>
      </c>
      <c r="G2096" s="15" t="s">
        <v>286</v>
      </c>
      <c r="H2096" s="15" t="s">
        <v>793</v>
      </c>
      <c r="I2096" s="16" t="s">
        <v>679</v>
      </c>
      <c r="J2096" s="17" t="n">
        <v>187</v>
      </c>
      <c r="K2096" s="18" t="s">
        <v>61</v>
      </c>
      <c r="L2096" s="17"/>
      <c r="M2096" s="17" t="n">
        <v>35</v>
      </c>
      <c r="N2096" s="19"/>
      <c r="O2096" s="31" t="n">
        <f aca="false">L2096+(0.05*M2096)+(N2096/240)</f>
        <v>1.75</v>
      </c>
      <c r="P2096" s="21" t="n">
        <v>327</v>
      </c>
      <c r="Q2096" s="21" t="n">
        <v>5</v>
      </c>
      <c r="R2096" s="21"/>
      <c r="S2096" s="22" t="n">
        <f aca="false">P2096+(0.05*Q2096)+(R2096/240)</f>
        <v>327.25</v>
      </c>
      <c r="T2096" s="22" t="n">
        <f aca="false">J2096*O2096</f>
        <v>327.25</v>
      </c>
      <c r="U2096" s="22" t="n">
        <f aca="false">S2096-T2096</f>
        <v>0</v>
      </c>
      <c r="V2096" s="23"/>
    </row>
    <row r="2097" customFormat="false" ht="13.8" hidden="false" customHeight="false" outlineLevel="0" collapsed="false">
      <c r="A2097" s="13" t="n">
        <v>2096</v>
      </c>
      <c r="B2097" s="12" t="s">
        <v>22</v>
      </c>
      <c r="C2097" s="13" t="s">
        <v>792</v>
      </c>
      <c r="D2097" s="12" t="n">
        <v>27</v>
      </c>
      <c r="E2097" s="14" t="n">
        <v>1749</v>
      </c>
      <c r="F2097" s="14" t="s">
        <v>40</v>
      </c>
      <c r="G2097" s="15" t="s">
        <v>286</v>
      </c>
      <c r="H2097" s="15" t="s">
        <v>793</v>
      </c>
      <c r="I2097" s="16" t="s">
        <v>186</v>
      </c>
      <c r="J2097" s="17" t="n">
        <v>2055</v>
      </c>
      <c r="K2097" s="18" t="s">
        <v>28</v>
      </c>
      <c r="L2097" s="17"/>
      <c r="M2097" s="17" t="n">
        <v>6</v>
      </c>
      <c r="N2097" s="19"/>
      <c r="O2097" s="31" t="n">
        <f aca="false">L2097+(0.05*M2097)+(N2097/240)</f>
        <v>0.3</v>
      </c>
      <c r="P2097" s="21" t="n">
        <v>616</v>
      </c>
      <c r="Q2097" s="21" t="n">
        <v>10</v>
      </c>
      <c r="R2097" s="21"/>
      <c r="S2097" s="22" t="n">
        <f aca="false">P2097+(0.05*Q2097)+(R2097/240)</f>
        <v>616.5</v>
      </c>
      <c r="T2097" s="22" t="n">
        <f aca="false">J2097*O2097</f>
        <v>616.5</v>
      </c>
      <c r="U2097" s="22" t="n">
        <f aca="false">S2097-T2097</f>
        <v>0</v>
      </c>
      <c r="V2097" s="23"/>
    </row>
    <row r="2098" customFormat="false" ht="13.8" hidden="false" customHeight="false" outlineLevel="0" collapsed="false">
      <c r="A2098" s="13" t="n">
        <v>2097</v>
      </c>
      <c r="B2098" s="12" t="s">
        <v>22</v>
      </c>
      <c r="C2098" s="13" t="s">
        <v>792</v>
      </c>
      <c r="D2098" s="12" t="n">
        <v>27</v>
      </c>
      <c r="E2098" s="14" t="n">
        <v>1749</v>
      </c>
      <c r="F2098" s="14" t="s">
        <v>40</v>
      </c>
      <c r="G2098" s="15" t="s">
        <v>287</v>
      </c>
      <c r="H2098" s="15" t="s">
        <v>793</v>
      </c>
      <c r="I2098" s="16" t="s">
        <v>799</v>
      </c>
      <c r="J2098" s="17" t="n">
        <v>4925</v>
      </c>
      <c r="K2098" s="18" t="s">
        <v>28</v>
      </c>
      <c r="L2098" s="17" t="n">
        <v>0.18</v>
      </c>
      <c r="M2098" s="17"/>
      <c r="N2098" s="19"/>
      <c r="O2098" s="31" t="n">
        <f aca="false">L2098+(0.05*M2098)+(N2098/240)</f>
        <v>0.18</v>
      </c>
      <c r="P2098" s="21" t="n">
        <v>886</v>
      </c>
      <c r="Q2098" s="21" t="n">
        <v>10</v>
      </c>
      <c r="R2098" s="21"/>
      <c r="S2098" s="22" t="n">
        <f aca="false">P2098+(0.05*Q2098)+(R2098/240)</f>
        <v>886.5</v>
      </c>
      <c r="T2098" s="22" t="n">
        <f aca="false">J2098*O2098</f>
        <v>886.5</v>
      </c>
      <c r="U2098" s="22" t="n">
        <f aca="false">S2098-T2098</f>
        <v>0</v>
      </c>
      <c r="V2098" s="23"/>
    </row>
    <row r="2099" customFormat="false" ht="14.2" hidden="false" customHeight="false" outlineLevel="0" collapsed="false">
      <c r="A2099" s="13" t="n">
        <v>2098</v>
      </c>
      <c r="B2099" s="12" t="s">
        <v>22</v>
      </c>
      <c r="C2099" s="13" t="s">
        <v>792</v>
      </c>
      <c r="D2099" s="12" t="n">
        <v>27</v>
      </c>
      <c r="E2099" s="14" t="n">
        <v>1749</v>
      </c>
      <c r="F2099" s="14" t="s">
        <v>40</v>
      </c>
      <c r="G2099" s="15" t="s">
        <v>287</v>
      </c>
      <c r="H2099" s="15" t="s">
        <v>793</v>
      </c>
      <c r="I2099" s="16" t="s">
        <v>679</v>
      </c>
      <c r="J2099" s="17" t="n">
        <v>20000</v>
      </c>
      <c r="K2099" s="18" t="s">
        <v>28</v>
      </c>
      <c r="L2099" s="17"/>
      <c r="M2099" s="17" t="n">
        <v>28</v>
      </c>
      <c r="N2099" s="19"/>
      <c r="O2099" s="31" t="n">
        <f aca="false">L2099+(0.05*M2099)+(N2099/240)</f>
        <v>1.4</v>
      </c>
      <c r="P2099" s="21" t="n">
        <v>2800</v>
      </c>
      <c r="Q2099" s="21"/>
      <c r="R2099" s="21"/>
      <c r="S2099" s="22" t="n">
        <f aca="false">P2099+(0.05*Q2099)+(R2099/240)</f>
        <v>2800</v>
      </c>
      <c r="T2099" s="22" t="n">
        <f aca="false">J2099*O2099</f>
        <v>28000</v>
      </c>
      <c r="U2099" s="22" t="n">
        <f aca="false">S2099-T2099</f>
        <v>-25200</v>
      </c>
      <c r="V2099" s="23" t="s">
        <v>31</v>
      </c>
    </row>
    <row r="2100" customFormat="false" ht="13.8" hidden="false" customHeight="false" outlineLevel="0" collapsed="false">
      <c r="A2100" s="13" t="n">
        <v>2099</v>
      </c>
      <c r="B2100" s="12" t="s">
        <v>22</v>
      </c>
      <c r="C2100" s="13" t="s">
        <v>792</v>
      </c>
      <c r="D2100" s="12" t="n">
        <v>27</v>
      </c>
      <c r="E2100" s="14" t="n">
        <v>1749</v>
      </c>
      <c r="F2100" s="14" t="s">
        <v>40</v>
      </c>
      <c r="G2100" s="15" t="s">
        <v>287</v>
      </c>
      <c r="H2100" s="15" t="s">
        <v>793</v>
      </c>
      <c r="I2100" s="16" t="s">
        <v>796</v>
      </c>
      <c r="J2100" s="17" t="n">
        <v>1200</v>
      </c>
      <c r="K2100" s="18" t="s">
        <v>28</v>
      </c>
      <c r="L2100" s="17"/>
      <c r="M2100" s="17" t="n">
        <v>2</v>
      </c>
      <c r="N2100" s="19" t="n">
        <v>6</v>
      </c>
      <c r="O2100" s="31" t="n">
        <f aca="false">L2100+(0.05*M2100)+(N2100/240)</f>
        <v>0.125</v>
      </c>
      <c r="P2100" s="21" t="n">
        <v>150</v>
      </c>
      <c r="Q2100" s="21"/>
      <c r="R2100" s="21"/>
      <c r="S2100" s="22" t="n">
        <f aca="false">P2100+(0.05*Q2100)+(R2100/240)</f>
        <v>150</v>
      </c>
      <c r="T2100" s="22" t="n">
        <f aca="false">J2100*O2100</f>
        <v>150</v>
      </c>
      <c r="U2100" s="22" t="n">
        <f aca="false">S2100-T2100</f>
        <v>0</v>
      </c>
      <c r="V2100" s="23"/>
    </row>
    <row r="2101" customFormat="false" ht="13.8" hidden="false" customHeight="false" outlineLevel="0" collapsed="false">
      <c r="A2101" s="13" t="n">
        <v>2100</v>
      </c>
      <c r="B2101" s="12" t="s">
        <v>22</v>
      </c>
      <c r="C2101" s="13" t="s">
        <v>792</v>
      </c>
      <c r="D2101" s="12" t="n">
        <v>27</v>
      </c>
      <c r="E2101" s="14" t="n">
        <v>1749</v>
      </c>
      <c r="F2101" s="14" t="s">
        <v>40</v>
      </c>
      <c r="G2101" s="15" t="s">
        <v>298</v>
      </c>
      <c r="H2101" s="15" t="s">
        <v>793</v>
      </c>
      <c r="I2101" s="16" t="s">
        <v>796</v>
      </c>
      <c r="J2101" s="17" t="n">
        <v>10</v>
      </c>
      <c r="K2101" s="18" t="s">
        <v>28</v>
      </c>
      <c r="L2101" s="17"/>
      <c r="M2101" s="17" t="n">
        <v>5</v>
      </c>
      <c r="N2101" s="19"/>
      <c r="O2101" s="31" t="n">
        <f aca="false">L2101+(0.05*M2101)+(N2101/240)</f>
        <v>0.25</v>
      </c>
      <c r="P2101" s="21" t="n">
        <v>2</v>
      </c>
      <c r="Q2101" s="21" t="n">
        <v>10</v>
      </c>
      <c r="R2101" s="21"/>
      <c r="S2101" s="22" t="n">
        <f aca="false">P2101+(0.05*Q2101)+(R2101/240)</f>
        <v>2.5</v>
      </c>
      <c r="T2101" s="22" t="n">
        <f aca="false">J2101*O2101</f>
        <v>2.5</v>
      </c>
      <c r="U2101" s="22" t="n">
        <f aca="false">S2101-T2101</f>
        <v>0</v>
      </c>
      <c r="V2101" s="23"/>
    </row>
    <row r="2102" customFormat="false" ht="13.8" hidden="false" customHeight="false" outlineLevel="0" collapsed="false">
      <c r="A2102" s="13" t="n">
        <v>2101</v>
      </c>
      <c r="B2102" s="12" t="s">
        <v>22</v>
      </c>
      <c r="C2102" s="13" t="s">
        <v>792</v>
      </c>
      <c r="D2102" s="12" t="n">
        <v>27</v>
      </c>
      <c r="E2102" s="14" t="n">
        <v>1749</v>
      </c>
      <c r="F2102" s="14" t="s">
        <v>40</v>
      </c>
      <c r="G2102" s="15" t="s">
        <v>305</v>
      </c>
      <c r="H2102" s="15" t="s">
        <v>793</v>
      </c>
      <c r="I2102" s="16" t="s">
        <v>685</v>
      </c>
      <c r="J2102" s="17" t="n">
        <v>1800</v>
      </c>
      <c r="K2102" s="18" t="s">
        <v>28</v>
      </c>
      <c r="L2102" s="17"/>
      <c r="M2102" s="17" t="n">
        <v>1</v>
      </c>
      <c r="N2102" s="19"/>
      <c r="O2102" s="31" t="n">
        <f aca="false">L2102+(0.05*M2102)+(N2102/240)</f>
        <v>0.05</v>
      </c>
      <c r="P2102" s="21" t="n">
        <v>90</v>
      </c>
      <c r="Q2102" s="21"/>
      <c r="R2102" s="21"/>
      <c r="S2102" s="22" t="n">
        <f aca="false">P2102+(0.05*Q2102)+(R2102/240)</f>
        <v>90</v>
      </c>
      <c r="T2102" s="22" t="n">
        <f aca="false">J2102*O2102</f>
        <v>90</v>
      </c>
      <c r="U2102" s="22" t="n">
        <f aca="false">S2102-T2102</f>
        <v>0</v>
      </c>
      <c r="V2102" s="23"/>
    </row>
    <row r="2103" customFormat="false" ht="13.8" hidden="false" customHeight="false" outlineLevel="0" collapsed="false">
      <c r="A2103" s="13" t="n">
        <v>2102</v>
      </c>
      <c r="B2103" s="12" t="s">
        <v>22</v>
      </c>
      <c r="C2103" s="13" t="s">
        <v>792</v>
      </c>
      <c r="D2103" s="12" t="n">
        <v>28</v>
      </c>
      <c r="E2103" s="14" t="n">
        <v>1749</v>
      </c>
      <c r="F2103" s="14" t="s">
        <v>24</v>
      </c>
      <c r="G2103" s="15" t="s">
        <v>306</v>
      </c>
      <c r="H2103" s="15" t="s">
        <v>793</v>
      </c>
      <c r="I2103" s="16" t="s">
        <v>794</v>
      </c>
      <c r="J2103" s="17" t="n">
        <v>550</v>
      </c>
      <c r="K2103" s="18" t="s">
        <v>35</v>
      </c>
      <c r="L2103" s="17" t="n">
        <v>4</v>
      </c>
      <c r="M2103" s="17"/>
      <c r="N2103" s="19"/>
      <c r="O2103" s="31" t="n">
        <f aca="false">L2103+(0.05*M2103)+(N2103/240)</f>
        <v>4</v>
      </c>
      <c r="P2103" s="21" t="n">
        <v>2200</v>
      </c>
      <c r="Q2103" s="21"/>
      <c r="R2103" s="21"/>
      <c r="S2103" s="22" t="n">
        <f aca="false">P2103+(0.05*Q2103)+(R2103/240)</f>
        <v>2200</v>
      </c>
      <c r="T2103" s="22" t="n">
        <f aca="false">J2103*O2103</f>
        <v>2200</v>
      </c>
      <c r="U2103" s="22" t="n">
        <f aca="false">S2103-T2103</f>
        <v>0</v>
      </c>
      <c r="V2103" s="23"/>
    </row>
    <row r="2104" customFormat="false" ht="14.2" hidden="false" customHeight="false" outlineLevel="0" collapsed="false">
      <c r="A2104" s="13" t="n">
        <v>2103</v>
      </c>
      <c r="B2104" s="12" t="s">
        <v>22</v>
      </c>
      <c r="C2104" s="13" t="s">
        <v>792</v>
      </c>
      <c r="D2104" s="12" t="n">
        <v>28</v>
      </c>
      <c r="E2104" s="14" t="n">
        <v>1749</v>
      </c>
      <c r="F2104" s="14" t="s">
        <v>24</v>
      </c>
      <c r="G2104" s="15" t="s">
        <v>1013</v>
      </c>
      <c r="H2104" s="15" t="s">
        <v>793</v>
      </c>
      <c r="I2104" s="16" t="s">
        <v>68</v>
      </c>
      <c r="J2104" s="17" t="n">
        <v>4147.5</v>
      </c>
      <c r="K2104" s="18" t="s">
        <v>28</v>
      </c>
      <c r="L2104" s="17"/>
      <c r="M2104" s="17" t="n">
        <v>2</v>
      </c>
      <c r="N2104" s="19"/>
      <c r="O2104" s="31" t="n">
        <f aca="false">L2104+(0.05*M2104)+(N2104/240)</f>
        <v>0.1</v>
      </c>
      <c r="P2104" s="21" t="n">
        <v>414</v>
      </c>
      <c r="Q2104" s="21" t="n">
        <v>19</v>
      </c>
      <c r="R2104" s="21"/>
      <c r="S2104" s="22" t="n">
        <f aca="false">P2104+(0.05*Q2104)+(R2104/240)</f>
        <v>414.95</v>
      </c>
      <c r="T2104" s="22" t="n">
        <f aca="false">J2104*O2104</f>
        <v>414.75</v>
      </c>
      <c r="U2104" s="22" t="n">
        <f aca="false">S2104-T2104</f>
        <v>0.199999999999989</v>
      </c>
      <c r="V2104" s="23" t="s">
        <v>114</v>
      </c>
    </row>
    <row r="2105" customFormat="false" ht="14.2" hidden="false" customHeight="false" outlineLevel="0" collapsed="false">
      <c r="A2105" s="13" t="n">
        <v>2104</v>
      </c>
      <c r="B2105" s="12" t="s">
        <v>22</v>
      </c>
      <c r="C2105" s="13" t="s">
        <v>792</v>
      </c>
      <c r="D2105" s="12" t="n">
        <v>28</v>
      </c>
      <c r="E2105" s="14" t="n">
        <v>1749</v>
      </c>
      <c r="F2105" s="14" t="s">
        <v>24</v>
      </c>
      <c r="G2105" s="15" t="s">
        <v>1013</v>
      </c>
      <c r="H2105" s="15" t="s">
        <v>793</v>
      </c>
      <c r="I2105" s="16" t="s">
        <v>678</v>
      </c>
      <c r="J2105" s="17" t="n">
        <v>3533</v>
      </c>
      <c r="K2105" s="18" t="s">
        <v>28</v>
      </c>
      <c r="L2105" s="17"/>
      <c r="M2105" s="17" t="n">
        <v>5</v>
      </c>
      <c r="N2105" s="19"/>
      <c r="O2105" s="31" t="n">
        <f aca="false">L2105+(0.05*M2105)+(N2105/240)</f>
        <v>0.25</v>
      </c>
      <c r="P2105" s="21" t="n">
        <v>888</v>
      </c>
      <c r="Q2105" s="21" t="n">
        <v>5</v>
      </c>
      <c r="R2105" s="21"/>
      <c r="S2105" s="22" t="n">
        <f aca="false">P2105+(0.05*Q2105)+(R2105/240)</f>
        <v>888.25</v>
      </c>
      <c r="T2105" s="22" t="n">
        <f aca="false">J2105*O2105</f>
        <v>883.25</v>
      </c>
      <c r="U2105" s="22" t="n">
        <f aca="false">S2105-T2105</f>
        <v>5</v>
      </c>
      <c r="V2105" s="23" t="s">
        <v>114</v>
      </c>
    </row>
    <row r="2106" customFormat="false" ht="13.8" hidden="false" customHeight="false" outlineLevel="0" collapsed="false">
      <c r="A2106" s="13" t="n">
        <v>2105</v>
      </c>
      <c r="B2106" s="12" t="s">
        <v>22</v>
      </c>
      <c r="C2106" s="13" t="s">
        <v>792</v>
      </c>
      <c r="D2106" s="12" t="n">
        <v>28</v>
      </c>
      <c r="E2106" s="14" t="n">
        <v>1749</v>
      </c>
      <c r="F2106" s="14" t="s">
        <v>24</v>
      </c>
      <c r="G2106" s="15" t="s">
        <v>1013</v>
      </c>
      <c r="H2106" s="15" t="s">
        <v>793</v>
      </c>
      <c r="I2106" s="16" t="s">
        <v>799</v>
      </c>
      <c r="J2106" s="17" t="n">
        <v>258471</v>
      </c>
      <c r="K2106" s="18" t="s">
        <v>28</v>
      </c>
      <c r="L2106" s="17"/>
      <c r="M2106" s="17" t="n">
        <v>2</v>
      </c>
      <c r="N2106" s="19"/>
      <c r="O2106" s="31" t="n">
        <f aca="false">L2106+(0.05*M2106)+(N2106/240)</f>
        <v>0.1</v>
      </c>
      <c r="P2106" s="21" t="n">
        <v>25847</v>
      </c>
      <c r="Q2106" s="21" t="n">
        <v>2</v>
      </c>
      <c r="R2106" s="21"/>
      <c r="S2106" s="22" t="n">
        <f aca="false">P2106+(0.05*Q2106)+(R2106/240)</f>
        <v>25847.1</v>
      </c>
      <c r="T2106" s="22" t="n">
        <f aca="false">J2106*O2106</f>
        <v>25847.1</v>
      </c>
      <c r="U2106" s="22" t="n">
        <f aca="false">S2106-T2106</f>
        <v>0</v>
      </c>
      <c r="V2106" s="23"/>
    </row>
    <row r="2107" customFormat="false" ht="13.8" hidden="false" customHeight="false" outlineLevel="0" collapsed="false">
      <c r="A2107" s="13" t="n">
        <v>2106</v>
      </c>
      <c r="B2107" s="12" t="s">
        <v>22</v>
      </c>
      <c r="C2107" s="13" t="s">
        <v>792</v>
      </c>
      <c r="D2107" s="12" t="n">
        <v>28</v>
      </c>
      <c r="E2107" s="14" t="n">
        <v>1749</v>
      </c>
      <c r="F2107" s="14" t="s">
        <v>24</v>
      </c>
      <c r="G2107" s="15" t="s">
        <v>1013</v>
      </c>
      <c r="H2107" s="15" t="s">
        <v>793</v>
      </c>
      <c r="I2107" s="16" t="s">
        <v>685</v>
      </c>
      <c r="J2107" s="17" t="n">
        <v>117587</v>
      </c>
      <c r="K2107" s="18" t="s">
        <v>28</v>
      </c>
      <c r="L2107" s="17"/>
      <c r="M2107" s="17" t="n">
        <v>1</v>
      </c>
      <c r="N2107" s="19"/>
      <c r="O2107" s="31" t="n">
        <f aca="false">L2107+(0.05*M2107)+(N2107/240)</f>
        <v>0.05</v>
      </c>
      <c r="P2107" s="21" t="n">
        <v>5879</v>
      </c>
      <c r="Q2107" s="21" t="n">
        <v>7</v>
      </c>
      <c r="R2107" s="21"/>
      <c r="S2107" s="22" t="n">
        <f aca="false">P2107+(0.05*Q2107)+(R2107/240)</f>
        <v>5879.35</v>
      </c>
      <c r="T2107" s="22" t="n">
        <f aca="false">J2107*O2107</f>
        <v>5879.35</v>
      </c>
      <c r="U2107" s="22" t="n">
        <f aca="false">S2107-T2107</f>
        <v>0</v>
      </c>
      <c r="V2107" s="23"/>
    </row>
    <row r="2108" customFormat="false" ht="13.8" hidden="false" customHeight="false" outlineLevel="0" collapsed="false">
      <c r="A2108" s="13" t="n">
        <v>2107</v>
      </c>
      <c r="B2108" s="12" t="s">
        <v>22</v>
      </c>
      <c r="C2108" s="13" t="s">
        <v>792</v>
      </c>
      <c r="D2108" s="12" t="n">
        <v>28</v>
      </c>
      <c r="E2108" s="14" t="n">
        <v>1749</v>
      </c>
      <c r="F2108" s="14" t="s">
        <v>24</v>
      </c>
      <c r="G2108" s="15" t="s">
        <v>1013</v>
      </c>
      <c r="H2108" s="15" t="s">
        <v>793</v>
      </c>
      <c r="I2108" s="16" t="s">
        <v>682</v>
      </c>
      <c r="J2108" s="17" t="n">
        <v>707</v>
      </c>
      <c r="K2108" s="18" t="s">
        <v>148</v>
      </c>
      <c r="L2108" s="17" t="n">
        <v>12</v>
      </c>
      <c r="M2108" s="17"/>
      <c r="N2108" s="19"/>
      <c r="O2108" s="31" t="n">
        <f aca="false">L2108+(0.05*M2108)+(N2108/240)</f>
        <v>12</v>
      </c>
      <c r="P2108" s="21" t="n">
        <v>8484</v>
      </c>
      <c r="Q2108" s="21"/>
      <c r="R2108" s="21"/>
      <c r="S2108" s="22" t="n">
        <f aca="false">P2108+(0.05*Q2108)+(R2108/240)</f>
        <v>8484</v>
      </c>
      <c r="T2108" s="22" t="n">
        <f aca="false">J2108*O2108</f>
        <v>8484</v>
      </c>
      <c r="U2108" s="22" t="n">
        <f aca="false">S2108-T2108</f>
        <v>0</v>
      </c>
      <c r="V2108" s="23"/>
    </row>
    <row r="2109" customFormat="false" ht="13.8" hidden="false" customHeight="false" outlineLevel="0" collapsed="false">
      <c r="A2109" s="13" t="n">
        <v>2108</v>
      </c>
      <c r="B2109" s="12" t="s">
        <v>22</v>
      </c>
      <c r="C2109" s="13" t="s">
        <v>792</v>
      </c>
      <c r="D2109" s="12" t="n">
        <v>28</v>
      </c>
      <c r="E2109" s="14" t="n">
        <v>1749</v>
      </c>
      <c r="F2109" s="14" t="s">
        <v>24</v>
      </c>
      <c r="G2109" s="15" t="s">
        <v>1013</v>
      </c>
      <c r="H2109" s="15" t="s">
        <v>793</v>
      </c>
      <c r="I2109" s="16" t="s">
        <v>682</v>
      </c>
      <c r="J2109" s="17" t="n">
        <v>30000</v>
      </c>
      <c r="K2109" s="18" t="s">
        <v>28</v>
      </c>
      <c r="L2109" s="17"/>
      <c r="M2109" s="17" t="n">
        <v>4</v>
      </c>
      <c r="N2109" s="19"/>
      <c r="O2109" s="31" t="n">
        <f aca="false">L2109+(0.05*M2109)+(N2109/240)</f>
        <v>0.2</v>
      </c>
      <c r="P2109" s="21" t="n">
        <v>6000</v>
      </c>
      <c r="Q2109" s="21"/>
      <c r="R2109" s="21"/>
      <c r="S2109" s="22" t="n">
        <f aca="false">P2109+(0.05*Q2109)+(R2109/240)</f>
        <v>6000</v>
      </c>
      <c r="T2109" s="22" t="n">
        <f aca="false">J2109*O2109</f>
        <v>6000</v>
      </c>
      <c r="U2109" s="22" t="n">
        <f aca="false">S2109-T2109</f>
        <v>0</v>
      </c>
      <c r="V2109" s="23"/>
    </row>
    <row r="2110" customFormat="false" ht="13.8" hidden="false" customHeight="false" outlineLevel="0" collapsed="false">
      <c r="A2110" s="13" t="n">
        <v>2109</v>
      </c>
      <c r="B2110" s="12" t="s">
        <v>22</v>
      </c>
      <c r="C2110" s="13" t="s">
        <v>792</v>
      </c>
      <c r="D2110" s="12" t="n">
        <v>28</v>
      </c>
      <c r="E2110" s="14" t="n">
        <v>1749</v>
      </c>
      <c r="F2110" s="14" t="s">
        <v>24</v>
      </c>
      <c r="G2110" s="15" t="s">
        <v>1013</v>
      </c>
      <c r="H2110" s="15" t="s">
        <v>793</v>
      </c>
      <c r="I2110" s="16" t="s">
        <v>186</v>
      </c>
      <c r="J2110" s="17" t="n">
        <v>10500</v>
      </c>
      <c r="K2110" s="18" t="s">
        <v>28</v>
      </c>
      <c r="L2110" s="17"/>
      <c r="M2110" s="17" t="n">
        <v>3</v>
      </c>
      <c r="N2110" s="19"/>
      <c r="O2110" s="31" t="n">
        <f aca="false">L2110+(0.05*M2110)+(N2110/240)</f>
        <v>0.15</v>
      </c>
      <c r="P2110" s="21" t="n">
        <v>1575</v>
      </c>
      <c r="Q2110" s="21"/>
      <c r="R2110" s="21"/>
      <c r="S2110" s="22" t="n">
        <f aca="false">P2110+(0.05*Q2110)+(R2110/240)</f>
        <v>1575</v>
      </c>
      <c r="T2110" s="22" t="n">
        <f aca="false">J2110*O2110</f>
        <v>1575</v>
      </c>
      <c r="U2110" s="22" t="n">
        <f aca="false">S2110-T2110</f>
        <v>0</v>
      </c>
      <c r="V2110" s="23"/>
    </row>
    <row r="2111" customFormat="false" ht="13.8" hidden="false" customHeight="false" outlineLevel="0" collapsed="false">
      <c r="A2111" s="13" t="n">
        <v>2110</v>
      </c>
      <c r="B2111" s="12" t="s">
        <v>22</v>
      </c>
      <c r="C2111" s="13" t="s">
        <v>792</v>
      </c>
      <c r="D2111" s="12" t="n">
        <v>28</v>
      </c>
      <c r="E2111" s="14" t="n">
        <v>1749</v>
      </c>
      <c r="F2111" s="14" t="s">
        <v>40</v>
      </c>
      <c r="G2111" s="15" t="s">
        <v>306</v>
      </c>
      <c r="H2111" s="15" t="s">
        <v>793</v>
      </c>
      <c r="I2111" s="16" t="s">
        <v>678</v>
      </c>
      <c r="J2111" s="17" t="n">
        <v>1500</v>
      </c>
      <c r="K2111" s="18" t="s">
        <v>58</v>
      </c>
      <c r="L2111" s="17" t="n">
        <v>6</v>
      </c>
      <c r="M2111" s="17"/>
      <c r="N2111" s="19"/>
      <c r="O2111" s="31" t="n">
        <f aca="false">L2111+(0.05*M2111)+(N2111/240)</f>
        <v>6</v>
      </c>
      <c r="P2111" s="21" t="n">
        <v>9000</v>
      </c>
      <c r="Q2111" s="21"/>
      <c r="R2111" s="21"/>
      <c r="S2111" s="22" t="n">
        <f aca="false">P2111+(0.05*Q2111)+(R2111/240)</f>
        <v>9000</v>
      </c>
      <c r="T2111" s="22" t="n">
        <f aca="false">J2111*O2111</f>
        <v>9000</v>
      </c>
      <c r="U2111" s="22" t="n">
        <f aca="false">S2111-T2111</f>
        <v>0</v>
      </c>
      <c r="V2111" s="23"/>
    </row>
    <row r="2112" customFormat="false" ht="13.8" hidden="false" customHeight="false" outlineLevel="0" collapsed="false">
      <c r="A2112" s="13" t="n">
        <v>2111</v>
      </c>
      <c r="B2112" s="12" t="s">
        <v>22</v>
      </c>
      <c r="C2112" s="13" t="s">
        <v>792</v>
      </c>
      <c r="D2112" s="12" t="n">
        <v>28</v>
      </c>
      <c r="E2112" s="14" t="n">
        <v>1749</v>
      </c>
      <c r="F2112" s="14" t="s">
        <v>40</v>
      </c>
      <c r="G2112" s="15" t="s">
        <v>306</v>
      </c>
      <c r="H2112" s="15" t="s">
        <v>793</v>
      </c>
      <c r="I2112" s="16" t="s">
        <v>799</v>
      </c>
      <c r="J2112" s="17" t="n">
        <v>450</v>
      </c>
      <c r="K2112" s="18" t="s">
        <v>335</v>
      </c>
      <c r="L2112" s="17" t="n">
        <v>10</v>
      </c>
      <c r="M2112" s="17"/>
      <c r="N2112" s="19"/>
      <c r="O2112" s="31" t="n">
        <f aca="false">L2112+(0.05*M2112)+(N2112/240)</f>
        <v>10</v>
      </c>
      <c r="P2112" s="21" t="n">
        <v>4500</v>
      </c>
      <c r="Q2112" s="21"/>
      <c r="R2112" s="21"/>
      <c r="S2112" s="22" t="n">
        <f aca="false">P2112+(0.05*Q2112)+(R2112/240)</f>
        <v>4500</v>
      </c>
      <c r="T2112" s="22" t="n">
        <f aca="false">J2112*O2112</f>
        <v>4500</v>
      </c>
      <c r="U2112" s="22" t="n">
        <f aca="false">S2112-T2112</f>
        <v>0</v>
      </c>
      <c r="V2112" s="23"/>
    </row>
    <row r="2113" customFormat="false" ht="13.8" hidden="false" customHeight="false" outlineLevel="0" collapsed="false">
      <c r="A2113" s="13" t="n">
        <v>2112</v>
      </c>
      <c r="B2113" s="12" t="s">
        <v>22</v>
      </c>
      <c r="C2113" s="13" t="s">
        <v>792</v>
      </c>
      <c r="D2113" s="12" t="n">
        <v>28</v>
      </c>
      <c r="E2113" s="14" t="n">
        <v>1749</v>
      </c>
      <c r="F2113" s="14" t="s">
        <v>40</v>
      </c>
      <c r="G2113" s="15" t="s">
        <v>306</v>
      </c>
      <c r="H2113" s="15" t="s">
        <v>793</v>
      </c>
      <c r="I2113" s="16" t="s">
        <v>679</v>
      </c>
      <c r="J2113" s="17" t="n">
        <v>60</v>
      </c>
      <c r="K2113" s="18" t="s">
        <v>176</v>
      </c>
      <c r="L2113" s="17" t="n">
        <v>100</v>
      </c>
      <c r="M2113" s="17"/>
      <c r="N2113" s="19"/>
      <c r="O2113" s="31" t="n">
        <f aca="false">L2113+(0.05*M2113)+(N2113/240)</f>
        <v>100</v>
      </c>
      <c r="P2113" s="21" t="n">
        <v>6000</v>
      </c>
      <c r="Q2113" s="21"/>
      <c r="R2113" s="21"/>
      <c r="S2113" s="22" t="n">
        <f aca="false">P2113+(0.05*Q2113)+(R2113/240)</f>
        <v>6000</v>
      </c>
      <c r="T2113" s="22" t="n">
        <f aca="false">J2113*O2113</f>
        <v>6000</v>
      </c>
      <c r="U2113" s="22" t="n">
        <f aca="false">S2113-T2113</f>
        <v>0</v>
      </c>
      <c r="V2113" s="23"/>
    </row>
    <row r="2114" customFormat="false" ht="13.8" hidden="false" customHeight="false" outlineLevel="0" collapsed="false">
      <c r="A2114" s="13" t="n">
        <v>2113</v>
      </c>
      <c r="B2114" s="12" t="s">
        <v>22</v>
      </c>
      <c r="C2114" s="13" t="s">
        <v>792</v>
      </c>
      <c r="D2114" s="12" t="n">
        <v>28</v>
      </c>
      <c r="E2114" s="14" t="n">
        <v>1749</v>
      </c>
      <c r="F2114" s="14" t="s">
        <v>40</v>
      </c>
      <c r="G2114" s="15" t="s">
        <v>1014</v>
      </c>
      <c r="H2114" s="15" t="s">
        <v>793</v>
      </c>
      <c r="I2114" s="16" t="s">
        <v>685</v>
      </c>
      <c r="J2114" s="17" t="n">
        <v>1225</v>
      </c>
      <c r="K2114" s="18" t="s">
        <v>28</v>
      </c>
      <c r="L2114" s="17" t="n">
        <v>3</v>
      </c>
      <c r="M2114" s="17"/>
      <c r="N2114" s="19"/>
      <c r="O2114" s="31" t="n">
        <f aca="false">L2114+(0.05*M2114)+(N2114/240)</f>
        <v>3</v>
      </c>
      <c r="P2114" s="21" t="n">
        <v>3675</v>
      </c>
      <c r="Q2114" s="21"/>
      <c r="R2114" s="21"/>
      <c r="S2114" s="22" t="n">
        <f aca="false">P2114+(0.05*Q2114)+(R2114/240)</f>
        <v>3675</v>
      </c>
      <c r="T2114" s="22" t="n">
        <f aca="false">J2114*O2114</f>
        <v>3675</v>
      </c>
      <c r="U2114" s="22" t="n">
        <f aca="false">S2114-T2114</f>
        <v>0</v>
      </c>
      <c r="V2114" s="23"/>
    </row>
    <row r="2115" customFormat="false" ht="13.8" hidden="false" customHeight="false" outlineLevel="0" collapsed="false">
      <c r="A2115" s="13" t="n">
        <v>2114</v>
      </c>
      <c r="B2115" s="12" t="s">
        <v>22</v>
      </c>
      <c r="C2115" s="13" t="s">
        <v>792</v>
      </c>
      <c r="D2115" s="12" t="n">
        <v>28</v>
      </c>
      <c r="E2115" s="14" t="n">
        <v>1749</v>
      </c>
      <c r="F2115" s="14" t="s">
        <v>40</v>
      </c>
      <c r="G2115" s="15" t="s">
        <v>1015</v>
      </c>
      <c r="H2115" s="15" t="s">
        <v>793</v>
      </c>
      <c r="I2115" s="16" t="s">
        <v>799</v>
      </c>
      <c r="J2115" s="17" t="n">
        <v>1100</v>
      </c>
      <c r="K2115" s="18" t="s">
        <v>28</v>
      </c>
      <c r="L2115" s="17"/>
      <c r="M2115" s="17" t="n">
        <v>16</v>
      </c>
      <c r="N2115" s="19"/>
      <c r="O2115" s="31" t="n">
        <f aca="false">L2115+(0.05*M2115)+(N2115/240)</f>
        <v>0.8</v>
      </c>
      <c r="P2115" s="21" t="n">
        <v>880</v>
      </c>
      <c r="Q2115" s="21"/>
      <c r="R2115" s="21"/>
      <c r="S2115" s="22" t="n">
        <f aca="false">P2115+(0.05*Q2115)+(R2115/240)</f>
        <v>880</v>
      </c>
      <c r="T2115" s="22" t="n">
        <f aca="false">J2115*O2115</f>
        <v>880</v>
      </c>
      <c r="U2115" s="22" t="n">
        <f aca="false">S2115-T2115</f>
        <v>0</v>
      </c>
      <c r="V2115" s="23"/>
    </row>
    <row r="2116" customFormat="false" ht="13.8" hidden="false" customHeight="false" outlineLevel="0" collapsed="false">
      <c r="A2116" s="13" t="n">
        <v>2115</v>
      </c>
      <c r="B2116" s="12" t="s">
        <v>22</v>
      </c>
      <c r="C2116" s="13" t="s">
        <v>792</v>
      </c>
      <c r="D2116" s="12" t="n">
        <v>28</v>
      </c>
      <c r="E2116" s="14" t="n">
        <v>1749</v>
      </c>
      <c r="F2116" s="14" t="s">
        <v>40</v>
      </c>
      <c r="G2116" s="15" t="s">
        <v>1016</v>
      </c>
      <c r="H2116" s="15" t="s">
        <v>793</v>
      </c>
      <c r="I2116" s="16" t="s">
        <v>799</v>
      </c>
      <c r="J2116" s="17" t="n">
        <v>1761</v>
      </c>
      <c r="K2116" s="18" t="s">
        <v>28</v>
      </c>
      <c r="L2116" s="17" t="n">
        <v>3</v>
      </c>
      <c r="M2116" s="17"/>
      <c r="N2116" s="19"/>
      <c r="O2116" s="31" t="n">
        <f aca="false">L2116+(0.05*M2116)+(N2116/240)</f>
        <v>3</v>
      </c>
      <c r="P2116" s="21" t="n">
        <v>5283</v>
      </c>
      <c r="Q2116" s="21"/>
      <c r="R2116" s="21"/>
      <c r="S2116" s="22" t="n">
        <f aca="false">P2116+(0.05*Q2116)+(R2116/240)</f>
        <v>5283</v>
      </c>
      <c r="T2116" s="22" t="n">
        <f aca="false">J2116*O2116</f>
        <v>5283</v>
      </c>
      <c r="U2116" s="22" t="n">
        <f aca="false">S2116-T2116</f>
        <v>0</v>
      </c>
      <c r="V2116" s="23"/>
    </row>
    <row r="2117" customFormat="false" ht="13.8" hidden="false" customHeight="false" outlineLevel="0" collapsed="false">
      <c r="A2117" s="13" t="n">
        <v>2116</v>
      </c>
      <c r="B2117" s="12" t="s">
        <v>22</v>
      </c>
      <c r="C2117" s="13" t="s">
        <v>792</v>
      </c>
      <c r="D2117" s="12" t="n">
        <v>28</v>
      </c>
      <c r="E2117" s="14" t="n">
        <v>1749</v>
      </c>
      <c r="F2117" s="14" t="s">
        <v>40</v>
      </c>
      <c r="G2117" s="15" t="s">
        <v>723</v>
      </c>
      <c r="H2117" s="15" t="s">
        <v>793</v>
      </c>
      <c r="I2117" s="16" t="s">
        <v>43</v>
      </c>
      <c r="J2117" s="17" t="n">
        <v>18926</v>
      </c>
      <c r="K2117" s="18" t="s">
        <v>28</v>
      </c>
      <c r="L2117" s="17"/>
      <c r="M2117" s="17" t="n">
        <v>40</v>
      </c>
      <c r="N2117" s="19"/>
      <c r="O2117" s="31" t="n">
        <f aca="false">L2117+(0.05*M2117)+(N2117/240)</f>
        <v>2</v>
      </c>
      <c r="P2117" s="21" t="n">
        <v>37852</v>
      </c>
      <c r="Q2117" s="21"/>
      <c r="R2117" s="21"/>
      <c r="S2117" s="22" t="n">
        <f aca="false">P2117+(0.05*Q2117)+(R2117/240)</f>
        <v>37852</v>
      </c>
      <c r="T2117" s="22" t="n">
        <f aca="false">J2117*O2117</f>
        <v>37852</v>
      </c>
      <c r="U2117" s="22" t="n">
        <f aca="false">S2117-T2117</f>
        <v>0</v>
      </c>
      <c r="V2117" s="23"/>
    </row>
    <row r="2118" customFormat="false" ht="13.8" hidden="false" customHeight="false" outlineLevel="0" collapsed="false">
      <c r="A2118" s="13" t="n">
        <v>2117</v>
      </c>
      <c r="B2118" s="12" t="s">
        <v>22</v>
      </c>
      <c r="C2118" s="13" t="s">
        <v>792</v>
      </c>
      <c r="D2118" s="12" t="n">
        <v>28</v>
      </c>
      <c r="E2118" s="14" t="n">
        <v>1749</v>
      </c>
      <c r="F2118" s="14" t="s">
        <v>40</v>
      </c>
      <c r="G2118" s="15" t="s">
        <v>723</v>
      </c>
      <c r="H2118" s="15" t="s">
        <v>793</v>
      </c>
      <c r="I2118" s="16" t="s">
        <v>799</v>
      </c>
      <c r="J2118" s="17" t="n">
        <v>1026</v>
      </c>
      <c r="K2118" s="18" t="s">
        <v>28</v>
      </c>
      <c r="L2118" s="17"/>
      <c r="M2118" s="17" t="n">
        <v>40</v>
      </c>
      <c r="N2118" s="19"/>
      <c r="O2118" s="31" t="n">
        <f aca="false">L2118+(0.05*M2118)+(N2118/240)</f>
        <v>2</v>
      </c>
      <c r="P2118" s="21" t="n">
        <v>2052</v>
      </c>
      <c r="Q2118" s="21"/>
      <c r="R2118" s="21"/>
      <c r="S2118" s="22" t="n">
        <f aca="false">P2118+(0.05*Q2118)+(R2118/240)</f>
        <v>2052</v>
      </c>
      <c r="T2118" s="22" t="n">
        <f aca="false">J2118*O2118</f>
        <v>2052</v>
      </c>
      <c r="U2118" s="22" t="n">
        <f aca="false">S2118-T2118</f>
        <v>0</v>
      </c>
      <c r="V2118" s="23"/>
    </row>
    <row r="2119" customFormat="false" ht="13.8" hidden="false" customHeight="false" outlineLevel="0" collapsed="false">
      <c r="A2119" s="13" t="n">
        <v>2118</v>
      </c>
      <c r="B2119" s="12" t="s">
        <v>22</v>
      </c>
      <c r="C2119" s="13" t="s">
        <v>792</v>
      </c>
      <c r="D2119" s="12" t="n">
        <v>28</v>
      </c>
      <c r="E2119" s="14" t="n">
        <v>1749</v>
      </c>
      <c r="F2119" s="14" t="s">
        <v>40</v>
      </c>
      <c r="G2119" s="15" t="s">
        <v>723</v>
      </c>
      <c r="H2119" s="15" t="s">
        <v>793</v>
      </c>
      <c r="I2119" s="16" t="s">
        <v>682</v>
      </c>
      <c r="J2119" s="17" t="n">
        <v>175</v>
      </c>
      <c r="K2119" s="18" t="s">
        <v>28</v>
      </c>
      <c r="L2119" s="17" t="n">
        <v>4</v>
      </c>
      <c r="M2119" s="17"/>
      <c r="N2119" s="19"/>
      <c r="O2119" s="31" t="n">
        <f aca="false">L2119+(0.05*M2119)+(N2119/240)</f>
        <v>4</v>
      </c>
      <c r="P2119" s="21" t="n">
        <v>700</v>
      </c>
      <c r="Q2119" s="21"/>
      <c r="R2119" s="21"/>
      <c r="S2119" s="22" t="n">
        <f aca="false">P2119+(0.05*Q2119)+(R2119/240)</f>
        <v>700</v>
      </c>
      <c r="T2119" s="22" t="n">
        <f aca="false">J2119*O2119</f>
        <v>700</v>
      </c>
      <c r="U2119" s="22" t="n">
        <f aca="false">S2119-T2119</f>
        <v>0</v>
      </c>
      <c r="V2119" s="23"/>
    </row>
    <row r="2120" customFormat="false" ht="14.2" hidden="false" customHeight="false" outlineLevel="0" collapsed="false">
      <c r="A2120" s="13" t="n">
        <v>2119</v>
      </c>
      <c r="B2120" s="12" t="s">
        <v>22</v>
      </c>
      <c r="C2120" s="13" t="s">
        <v>792</v>
      </c>
      <c r="D2120" s="12" t="n">
        <v>28</v>
      </c>
      <c r="E2120" s="14" t="n">
        <v>1749</v>
      </c>
      <c r="F2120" s="14" t="s">
        <v>40</v>
      </c>
      <c r="G2120" s="15" t="s">
        <v>1017</v>
      </c>
      <c r="H2120" s="15" t="s">
        <v>793</v>
      </c>
      <c r="I2120" s="16" t="s">
        <v>796</v>
      </c>
      <c r="J2120" s="17" t="n">
        <f aca="false">23+2*(1/16)</f>
        <v>23.125</v>
      </c>
      <c r="K2120" s="18" t="s">
        <v>28</v>
      </c>
      <c r="L2120" s="17" t="n">
        <v>96</v>
      </c>
      <c r="M2120" s="17"/>
      <c r="N2120" s="19"/>
      <c r="O2120" s="31" t="n">
        <f aca="false">L2120+(0.05*M2120)+(N2120/240)</f>
        <v>96</v>
      </c>
      <c r="P2120" s="21" t="n">
        <v>2214</v>
      </c>
      <c r="Q2120" s="21"/>
      <c r="R2120" s="21"/>
      <c r="S2120" s="22" t="n">
        <f aca="false">P2120+(0.05*Q2120)+(R2120/240)</f>
        <v>2214</v>
      </c>
      <c r="T2120" s="22" t="n">
        <f aca="false">J2120*O2120</f>
        <v>2220</v>
      </c>
      <c r="U2120" s="22" t="n">
        <f aca="false">S2120-T2120</f>
        <v>-6</v>
      </c>
      <c r="V2120" s="23" t="s">
        <v>1018</v>
      </c>
    </row>
    <row r="2121" customFormat="false" ht="13.8" hidden="false" customHeight="false" outlineLevel="0" collapsed="false">
      <c r="A2121" s="13" t="n">
        <v>2120</v>
      </c>
      <c r="B2121" s="12" t="s">
        <v>22</v>
      </c>
      <c r="C2121" s="13" t="s">
        <v>792</v>
      </c>
      <c r="D2121" s="12" t="n">
        <v>28</v>
      </c>
      <c r="E2121" s="14" t="n">
        <v>1749</v>
      </c>
      <c r="F2121" s="14" t="s">
        <v>40</v>
      </c>
      <c r="G2121" s="15" t="s">
        <v>1017</v>
      </c>
      <c r="H2121" s="15" t="s">
        <v>793</v>
      </c>
      <c r="I2121" s="16" t="s">
        <v>796</v>
      </c>
      <c r="J2121" s="17" t="n">
        <f aca="false">99+6*(1/16)</f>
        <v>99.375</v>
      </c>
      <c r="K2121" s="18" t="s">
        <v>28</v>
      </c>
      <c r="L2121" s="17" t="n">
        <v>48</v>
      </c>
      <c r="M2121" s="17"/>
      <c r="N2121" s="19"/>
      <c r="O2121" s="31" t="n">
        <f aca="false">L2121+(0.05*M2121)+(N2121/240)</f>
        <v>48</v>
      </c>
      <c r="P2121" s="21" t="n">
        <v>4770</v>
      </c>
      <c r="Q2121" s="21"/>
      <c r="R2121" s="21"/>
      <c r="S2121" s="22" t="n">
        <f aca="false">P2121+(0.05*Q2121)+(R2121/240)</f>
        <v>4770</v>
      </c>
      <c r="T2121" s="22" t="n">
        <f aca="false">J2121*O2121</f>
        <v>4770</v>
      </c>
      <c r="U2121" s="22" t="n">
        <f aca="false">S2121-T2121</f>
        <v>0</v>
      </c>
      <c r="V2121" s="23" t="s">
        <v>1019</v>
      </c>
    </row>
    <row r="2122" customFormat="false" ht="13.8" hidden="false" customHeight="false" outlineLevel="0" collapsed="false">
      <c r="A2122" s="13" t="n">
        <v>2121</v>
      </c>
      <c r="B2122" s="12" t="s">
        <v>22</v>
      </c>
      <c r="C2122" s="13" t="s">
        <v>792</v>
      </c>
      <c r="D2122" s="12" t="n">
        <v>28</v>
      </c>
      <c r="E2122" s="14" t="n">
        <v>1749</v>
      </c>
      <c r="F2122" s="14" t="s">
        <v>40</v>
      </c>
      <c r="G2122" s="15" t="s">
        <v>311</v>
      </c>
      <c r="H2122" s="15" t="s">
        <v>793</v>
      </c>
      <c r="I2122" s="16" t="s">
        <v>799</v>
      </c>
      <c r="J2122" s="17" t="n">
        <v>2260</v>
      </c>
      <c r="K2122" s="18" t="s">
        <v>28</v>
      </c>
      <c r="L2122" s="17"/>
      <c r="M2122" s="17" t="n">
        <v>10</v>
      </c>
      <c r="N2122" s="19"/>
      <c r="O2122" s="31" t="n">
        <f aca="false">L2122+(0.05*M2122)+(N2122/240)</f>
        <v>0.5</v>
      </c>
      <c r="P2122" s="21" t="n">
        <v>1130</v>
      </c>
      <c r="Q2122" s="21"/>
      <c r="R2122" s="21"/>
      <c r="S2122" s="22" t="n">
        <f aca="false">P2122+(0.05*Q2122)+(R2122/240)</f>
        <v>1130</v>
      </c>
      <c r="T2122" s="22" t="n">
        <f aca="false">J2122*O2122</f>
        <v>1130</v>
      </c>
      <c r="U2122" s="22" t="n">
        <f aca="false">S2122-T2122</f>
        <v>0</v>
      </c>
      <c r="V2122" s="23"/>
    </row>
    <row r="2123" customFormat="false" ht="13.8" hidden="false" customHeight="false" outlineLevel="0" collapsed="false">
      <c r="A2123" s="13" t="n">
        <v>2122</v>
      </c>
      <c r="B2123" s="12" t="s">
        <v>22</v>
      </c>
      <c r="C2123" s="13" t="s">
        <v>792</v>
      </c>
      <c r="D2123" s="12" t="n">
        <v>28</v>
      </c>
      <c r="E2123" s="14" t="n">
        <v>1749</v>
      </c>
      <c r="F2123" s="14" t="s">
        <v>40</v>
      </c>
      <c r="G2123" s="15" t="s">
        <v>1020</v>
      </c>
      <c r="H2123" s="15" t="s">
        <v>793</v>
      </c>
      <c r="I2123" s="16" t="s">
        <v>796</v>
      </c>
      <c r="J2123" s="17" t="n">
        <v>3</v>
      </c>
      <c r="K2123" s="18" t="s">
        <v>28</v>
      </c>
      <c r="L2123" s="17" t="n">
        <v>4</v>
      </c>
      <c r="M2123" s="17"/>
      <c r="N2123" s="19"/>
      <c r="O2123" s="31" t="n">
        <f aca="false">L2123+(0.05*M2123)+(N2123/240)</f>
        <v>4</v>
      </c>
      <c r="P2123" s="21" t="n">
        <v>12</v>
      </c>
      <c r="Q2123" s="21"/>
      <c r="R2123" s="21"/>
      <c r="S2123" s="22" t="n">
        <f aca="false">P2123+(0.05*Q2123)+(R2123/240)</f>
        <v>12</v>
      </c>
      <c r="T2123" s="22" t="n">
        <f aca="false">J2123*O2123</f>
        <v>12</v>
      </c>
      <c r="U2123" s="22" t="n">
        <f aca="false">S2123-T2123</f>
        <v>0</v>
      </c>
      <c r="V2123" s="23"/>
    </row>
    <row r="2124" customFormat="false" ht="13.8" hidden="false" customHeight="false" outlineLevel="0" collapsed="false">
      <c r="A2124" s="13" t="n">
        <v>2123</v>
      </c>
      <c r="B2124" s="12" t="s">
        <v>22</v>
      </c>
      <c r="C2124" s="13" t="s">
        <v>792</v>
      </c>
      <c r="D2124" s="12" t="n">
        <v>28</v>
      </c>
      <c r="E2124" s="14" t="n">
        <v>1749</v>
      </c>
      <c r="F2124" s="14" t="s">
        <v>40</v>
      </c>
      <c r="G2124" s="15" t="s">
        <v>1021</v>
      </c>
      <c r="H2124" s="15" t="s">
        <v>793</v>
      </c>
      <c r="I2124" s="16" t="s">
        <v>799</v>
      </c>
      <c r="J2124" s="17" t="n">
        <v>70</v>
      </c>
      <c r="K2124" s="18" t="s">
        <v>28</v>
      </c>
      <c r="L2124" s="17"/>
      <c r="M2124" s="17" t="n">
        <v>30</v>
      </c>
      <c r="N2124" s="19"/>
      <c r="O2124" s="31" t="n">
        <f aca="false">L2124+(0.05*M2124)+(N2124/240)</f>
        <v>1.5</v>
      </c>
      <c r="P2124" s="21" t="n">
        <v>105</v>
      </c>
      <c r="Q2124" s="21"/>
      <c r="R2124" s="21"/>
      <c r="S2124" s="22" t="n">
        <f aca="false">P2124+(0.05*Q2124)+(R2124/240)</f>
        <v>105</v>
      </c>
      <c r="T2124" s="22" t="n">
        <f aca="false">J2124*O2124</f>
        <v>105</v>
      </c>
      <c r="U2124" s="22" t="n">
        <f aca="false">S2124-T2124</f>
        <v>0</v>
      </c>
      <c r="V2124" s="23"/>
    </row>
    <row r="2125" customFormat="false" ht="13.8" hidden="false" customHeight="false" outlineLevel="0" collapsed="false">
      <c r="A2125" s="13" t="n">
        <v>2124</v>
      </c>
      <c r="B2125" s="12" t="s">
        <v>22</v>
      </c>
      <c r="C2125" s="13" t="s">
        <v>792</v>
      </c>
      <c r="D2125" s="12" t="n">
        <v>28</v>
      </c>
      <c r="E2125" s="14" t="n">
        <v>1749</v>
      </c>
      <c r="F2125" s="14" t="s">
        <v>40</v>
      </c>
      <c r="G2125" s="15" t="s">
        <v>313</v>
      </c>
      <c r="H2125" s="15" t="s">
        <v>793</v>
      </c>
      <c r="I2125" s="16" t="s">
        <v>796</v>
      </c>
      <c r="J2125" s="17" t="n">
        <v>175</v>
      </c>
      <c r="K2125" s="18" t="s">
        <v>28</v>
      </c>
      <c r="L2125" s="17" t="n">
        <v>3</v>
      </c>
      <c r="M2125" s="17"/>
      <c r="N2125" s="19"/>
      <c r="O2125" s="31" t="n">
        <f aca="false">L2125+(0.05*M2125)+(N2125/240)</f>
        <v>3</v>
      </c>
      <c r="P2125" s="21" t="n">
        <v>525</v>
      </c>
      <c r="Q2125" s="21"/>
      <c r="R2125" s="21"/>
      <c r="S2125" s="22" t="n">
        <f aca="false">P2125+(0.05*Q2125)+(R2125/240)</f>
        <v>525</v>
      </c>
      <c r="T2125" s="22" t="n">
        <f aca="false">J2125*O2125</f>
        <v>525</v>
      </c>
      <c r="U2125" s="22" t="n">
        <f aca="false">S2125-T2125</f>
        <v>0</v>
      </c>
      <c r="V2125" s="23"/>
    </row>
    <row r="2126" customFormat="false" ht="13.8" hidden="false" customHeight="false" outlineLevel="0" collapsed="false">
      <c r="A2126" s="13" t="n">
        <v>2125</v>
      </c>
      <c r="B2126" s="12" t="s">
        <v>22</v>
      </c>
      <c r="C2126" s="13" t="s">
        <v>792</v>
      </c>
      <c r="D2126" s="12" t="n">
        <v>28</v>
      </c>
      <c r="E2126" s="14" t="n">
        <v>1749</v>
      </c>
      <c r="F2126" s="14" t="s">
        <v>40</v>
      </c>
      <c r="G2126" s="15" t="s">
        <v>313</v>
      </c>
      <c r="H2126" s="15" t="s">
        <v>793</v>
      </c>
      <c r="I2126" s="16" t="s">
        <v>186</v>
      </c>
      <c r="J2126" s="17" t="n">
        <v>1465</v>
      </c>
      <c r="K2126" s="18" t="s">
        <v>28</v>
      </c>
      <c r="L2126" s="17" t="n">
        <v>7</v>
      </c>
      <c r="M2126" s="17"/>
      <c r="N2126" s="19"/>
      <c r="O2126" s="31" t="n">
        <f aca="false">L2126+(0.05*M2126)+(N2126/240)</f>
        <v>7</v>
      </c>
      <c r="P2126" s="21" t="n">
        <v>10255</v>
      </c>
      <c r="Q2126" s="21"/>
      <c r="R2126" s="21"/>
      <c r="S2126" s="22" t="n">
        <f aca="false">P2126+(0.05*Q2126)+(R2126/240)</f>
        <v>10255</v>
      </c>
      <c r="T2126" s="22" t="n">
        <f aca="false">J2126*O2126</f>
        <v>10255</v>
      </c>
      <c r="U2126" s="22" t="n">
        <f aca="false">S2126-T2126</f>
        <v>0</v>
      </c>
      <c r="V2126" s="23"/>
    </row>
    <row r="2127" customFormat="false" ht="13.8" hidden="false" customHeight="false" outlineLevel="0" collapsed="false">
      <c r="A2127" s="13" t="n">
        <v>2126</v>
      </c>
      <c r="B2127" s="12" t="s">
        <v>22</v>
      </c>
      <c r="C2127" s="13" t="s">
        <v>792</v>
      </c>
      <c r="D2127" s="12" t="n">
        <v>28</v>
      </c>
      <c r="E2127" s="14" t="n">
        <v>1749</v>
      </c>
      <c r="F2127" s="14" t="s">
        <v>40</v>
      </c>
      <c r="G2127" s="15" t="s">
        <v>1022</v>
      </c>
      <c r="H2127" s="15" t="s">
        <v>793</v>
      </c>
      <c r="I2127" s="16" t="s">
        <v>794</v>
      </c>
      <c r="J2127" s="17" t="n">
        <v>40</v>
      </c>
      <c r="K2127" s="18" t="s">
        <v>1023</v>
      </c>
      <c r="L2127" s="17" t="n">
        <v>3</v>
      </c>
      <c r="M2127" s="17" t="n">
        <v>5</v>
      </c>
      <c r="N2127" s="19"/>
      <c r="O2127" s="31" t="n">
        <f aca="false">L2127+(0.05*M2127)+(N2127/240)</f>
        <v>3.25</v>
      </c>
      <c r="P2127" s="21" t="n">
        <v>130</v>
      </c>
      <c r="Q2127" s="21"/>
      <c r="R2127" s="21"/>
      <c r="S2127" s="22" t="n">
        <f aca="false">P2127+(0.05*Q2127)+(R2127/240)</f>
        <v>130</v>
      </c>
      <c r="T2127" s="22" t="n">
        <f aca="false">J2127*O2127</f>
        <v>130</v>
      </c>
      <c r="U2127" s="22" t="n">
        <f aca="false">S2127-T2127</f>
        <v>0</v>
      </c>
      <c r="V2127" s="23"/>
    </row>
    <row r="2128" customFormat="false" ht="13.8" hidden="false" customHeight="false" outlineLevel="0" collapsed="false">
      <c r="A2128" s="13" t="n">
        <v>2127</v>
      </c>
      <c r="B2128" s="12" t="s">
        <v>22</v>
      </c>
      <c r="C2128" s="13" t="s">
        <v>792</v>
      </c>
      <c r="D2128" s="12" t="n">
        <v>28</v>
      </c>
      <c r="E2128" s="14" t="n">
        <v>1749</v>
      </c>
      <c r="F2128" s="14" t="s">
        <v>40</v>
      </c>
      <c r="G2128" s="15" t="s">
        <v>1022</v>
      </c>
      <c r="H2128" s="15" t="s">
        <v>793</v>
      </c>
      <c r="I2128" s="16" t="s">
        <v>794</v>
      </c>
      <c r="J2128" s="17" t="n">
        <v>175</v>
      </c>
      <c r="K2128" s="18" t="s">
        <v>28</v>
      </c>
      <c r="L2128" s="17"/>
      <c r="M2128" s="17" t="n">
        <v>26</v>
      </c>
      <c r="N2128" s="19"/>
      <c r="O2128" s="31" t="n">
        <f aca="false">L2128+(0.05*M2128)+(N2128/240)</f>
        <v>1.3</v>
      </c>
      <c r="P2128" s="21" t="n">
        <v>227</v>
      </c>
      <c r="Q2128" s="21" t="n">
        <v>10</v>
      </c>
      <c r="R2128" s="21"/>
      <c r="S2128" s="22" t="n">
        <f aca="false">P2128+(0.05*Q2128)+(R2128/240)</f>
        <v>227.5</v>
      </c>
      <c r="T2128" s="22" t="n">
        <f aca="false">J2128*O2128</f>
        <v>227.5</v>
      </c>
      <c r="U2128" s="22" t="n">
        <f aca="false">S2128-T2128</f>
        <v>0</v>
      </c>
      <c r="V2128" s="23"/>
    </row>
    <row r="2129" customFormat="false" ht="13.8" hidden="false" customHeight="false" outlineLevel="0" collapsed="false">
      <c r="A2129" s="13" t="n">
        <v>2128</v>
      </c>
      <c r="B2129" s="12" t="s">
        <v>22</v>
      </c>
      <c r="C2129" s="13" t="s">
        <v>792</v>
      </c>
      <c r="D2129" s="12" t="n">
        <v>28</v>
      </c>
      <c r="E2129" s="14" t="n">
        <v>1749</v>
      </c>
      <c r="F2129" s="14" t="s">
        <v>40</v>
      </c>
      <c r="G2129" s="15" t="s">
        <v>1022</v>
      </c>
      <c r="H2129" s="15" t="s">
        <v>793</v>
      </c>
      <c r="I2129" s="16" t="s">
        <v>796</v>
      </c>
      <c r="J2129" s="17" t="n">
        <v>55</v>
      </c>
      <c r="K2129" s="18" t="s">
        <v>1023</v>
      </c>
      <c r="L2129" s="17" t="n">
        <v>3</v>
      </c>
      <c r="M2129" s="17"/>
      <c r="N2129" s="19"/>
      <c r="O2129" s="31" t="n">
        <f aca="false">L2129+(0.05*M2129)+(N2129/240)</f>
        <v>3</v>
      </c>
      <c r="P2129" s="21" t="n">
        <v>165</v>
      </c>
      <c r="Q2129" s="21"/>
      <c r="R2129" s="21"/>
      <c r="S2129" s="22" t="n">
        <f aca="false">P2129+(0.05*Q2129)+(R2129/240)</f>
        <v>165</v>
      </c>
      <c r="T2129" s="22" t="n">
        <f aca="false">J2129*O2129</f>
        <v>165</v>
      </c>
      <c r="U2129" s="22" t="n">
        <f aca="false">S2129-T2129</f>
        <v>0</v>
      </c>
      <c r="V2129" s="23"/>
    </row>
    <row r="2130" customFormat="false" ht="14.2" hidden="false" customHeight="false" outlineLevel="0" collapsed="false">
      <c r="A2130" s="13" t="n">
        <v>2129</v>
      </c>
      <c r="B2130" s="12" t="s">
        <v>22</v>
      </c>
      <c r="C2130" s="13" t="s">
        <v>792</v>
      </c>
      <c r="D2130" s="12" t="n">
        <v>28</v>
      </c>
      <c r="E2130" s="14" t="n">
        <v>1749</v>
      </c>
      <c r="F2130" s="14" t="s">
        <v>40</v>
      </c>
      <c r="G2130" s="15" t="s">
        <v>1024</v>
      </c>
      <c r="H2130" s="15" t="s">
        <v>793</v>
      </c>
      <c r="I2130" s="16" t="s">
        <v>796</v>
      </c>
      <c r="J2130" s="17" t="n">
        <v>7.25</v>
      </c>
      <c r="K2130" s="18" t="s">
        <v>28</v>
      </c>
      <c r="L2130" s="17"/>
      <c r="M2130" s="17" t="n">
        <v>17</v>
      </c>
      <c r="N2130" s="19"/>
      <c r="O2130" s="31" t="n">
        <f aca="false">L2130+(0.05*M2130)+(N2130/240)</f>
        <v>0.85</v>
      </c>
      <c r="P2130" s="21" t="n">
        <v>6</v>
      </c>
      <c r="Q2130" s="21" t="n">
        <v>3</v>
      </c>
      <c r="R2130" s="21"/>
      <c r="S2130" s="22" t="n">
        <f aca="false">P2130+(0.05*Q2130)+(R2130/240)</f>
        <v>6.15</v>
      </c>
      <c r="T2130" s="22" t="n">
        <f aca="false">J2130*O2130</f>
        <v>6.1625</v>
      </c>
      <c r="U2130" s="22" t="n">
        <f aca="false">S2130-T2130</f>
        <v>-0.0125000000000002</v>
      </c>
      <c r="V2130" s="23" t="s">
        <v>114</v>
      </c>
    </row>
    <row r="2131" customFormat="false" ht="13.8" hidden="false" customHeight="false" outlineLevel="0" collapsed="false">
      <c r="A2131" s="13" t="n">
        <v>2130</v>
      </c>
      <c r="B2131" s="12" t="s">
        <v>22</v>
      </c>
      <c r="C2131" s="13" t="s">
        <v>792</v>
      </c>
      <c r="D2131" s="12" t="n">
        <v>28</v>
      </c>
      <c r="E2131" s="14" t="n">
        <v>1749</v>
      </c>
      <c r="F2131" s="14" t="s">
        <v>40</v>
      </c>
      <c r="G2131" s="15" t="s">
        <v>1025</v>
      </c>
      <c r="H2131" s="15" t="s">
        <v>793</v>
      </c>
      <c r="I2131" s="16" t="s">
        <v>685</v>
      </c>
      <c r="J2131" s="17" t="n">
        <v>4</v>
      </c>
      <c r="K2131" s="18" t="s">
        <v>28</v>
      </c>
      <c r="L2131" s="17" t="n">
        <v>5</v>
      </c>
      <c r="M2131" s="17"/>
      <c r="N2131" s="19"/>
      <c r="O2131" s="31" t="n">
        <f aca="false">L2131+(0.05*M2131)+(N2131/240)</f>
        <v>5</v>
      </c>
      <c r="P2131" s="21" t="n">
        <v>20</v>
      </c>
      <c r="Q2131" s="21"/>
      <c r="R2131" s="21"/>
      <c r="S2131" s="22" t="n">
        <f aca="false">P2131+(0.05*Q2131)+(R2131/240)</f>
        <v>20</v>
      </c>
      <c r="T2131" s="22" t="n">
        <f aca="false">J2131*O2131</f>
        <v>20</v>
      </c>
      <c r="U2131" s="22" t="n">
        <f aca="false">S2131-T2131</f>
        <v>0</v>
      </c>
      <c r="V2131" s="23"/>
    </row>
    <row r="2132" customFormat="false" ht="13.8" hidden="false" customHeight="false" outlineLevel="0" collapsed="false">
      <c r="A2132" s="13" t="n">
        <v>2131</v>
      </c>
      <c r="B2132" s="12" t="s">
        <v>22</v>
      </c>
      <c r="C2132" s="13" t="s">
        <v>792</v>
      </c>
      <c r="D2132" s="12" t="n">
        <v>28</v>
      </c>
      <c r="E2132" s="14" t="n">
        <v>1749</v>
      </c>
      <c r="F2132" s="14" t="s">
        <v>40</v>
      </c>
      <c r="G2132" s="15" t="s">
        <v>1026</v>
      </c>
      <c r="H2132" s="15" t="s">
        <v>793</v>
      </c>
      <c r="I2132" s="16" t="s">
        <v>796</v>
      </c>
      <c r="J2132" s="17" t="n">
        <v>11</v>
      </c>
      <c r="K2132" s="18" t="s">
        <v>28</v>
      </c>
      <c r="L2132" s="17"/>
      <c r="M2132" s="17" t="n">
        <v>40</v>
      </c>
      <c r="N2132" s="19"/>
      <c r="O2132" s="31" t="n">
        <f aca="false">L2132+(0.05*M2132)+(N2132/240)</f>
        <v>2</v>
      </c>
      <c r="P2132" s="21" t="n">
        <v>22</v>
      </c>
      <c r="Q2132" s="21"/>
      <c r="R2132" s="21"/>
      <c r="S2132" s="22" t="n">
        <f aca="false">P2132+(0.05*Q2132)+(R2132/240)</f>
        <v>22</v>
      </c>
      <c r="T2132" s="22" t="n">
        <f aca="false">J2132*O2132</f>
        <v>22</v>
      </c>
      <c r="U2132" s="22" t="n">
        <f aca="false">S2132-T2132</f>
        <v>0</v>
      </c>
      <c r="V2132" s="23"/>
    </row>
    <row r="2133" customFormat="false" ht="13.8" hidden="false" customHeight="false" outlineLevel="0" collapsed="false">
      <c r="A2133" s="13" t="n">
        <v>2132</v>
      </c>
      <c r="B2133" s="12" t="s">
        <v>22</v>
      </c>
      <c r="C2133" s="13" t="s">
        <v>792</v>
      </c>
      <c r="D2133" s="12" t="n">
        <v>29</v>
      </c>
      <c r="E2133" s="14" t="n">
        <v>1749</v>
      </c>
      <c r="F2133" s="14" t="s">
        <v>24</v>
      </c>
      <c r="G2133" s="15" t="s">
        <v>1027</v>
      </c>
      <c r="H2133" s="15" t="s">
        <v>793</v>
      </c>
      <c r="I2133" s="16" t="s">
        <v>799</v>
      </c>
      <c r="J2133" s="17" t="n">
        <v>3465</v>
      </c>
      <c r="K2133" s="18" t="s">
        <v>28</v>
      </c>
      <c r="L2133" s="17"/>
      <c r="M2133" s="17" t="n">
        <v>15</v>
      </c>
      <c r="N2133" s="19"/>
      <c r="O2133" s="31" t="n">
        <f aca="false">L2133+(0.05*M2133)+(N2133/240)</f>
        <v>0.75</v>
      </c>
      <c r="P2133" s="21" t="n">
        <v>2598</v>
      </c>
      <c r="Q2133" s="21" t="n">
        <v>15</v>
      </c>
      <c r="R2133" s="21"/>
      <c r="S2133" s="22" t="n">
        <f aca="false">P2133+(0.05*Q2133)+(R2133/240)</f>
        <v>2598.75</v>
      </c>
      <c r="T2133" s="22" t="n">
        <f aca="false">J2133*O2133</f>
        <v>2598.75</v>
      </c>
      <c r="U2133" s="22" t="n">
        <f aca="false">S2133-T2133</f>
        <v>0</v>
      </c>
      <c r="V2133" s="23"/>
    </row>
    <row r="2134" customFormat="false" ht="13.8" hidden="false" customHeight="false" outlineLevel="0" collapsed="false">
      <c r="A2134" s="13" t="n">
        <v>2133</v>
      </c>
      <c r="B2134" s="12" t="s">
        <v>22</v>
      </c>
      <c r="C2134" s="13" t="s">
        <v>792</v>
      </c>
      <c r="D2134" s="12" t="n">
        <v>29</v>
      </c>
      <c r="E2134" s="14" t="n">
        <v>1749</v>
      </c>
      <c r="F2134" s="14" t="s">
        <v>24</v>
      </c>
      <c r="G2134" s="15" t="s">
        <v>1028</v>
      </c>
      <c r="H2134" s="15" t="s">
        <v>793</v>
      </c>
      <c r="I2134" s="16" t="s">
        <v>685</v>
      </c>
      <c r="J2134" s="17" t="n">
        <v>478</v>
      </c>
      <c r="K2134" s="18" t="s">
        <v>28</v>
      </c>
      <c r="L2134" s="17"/>
      <c r="M2134" s="17" t="n">
        <v>12</v>
      </c>
      <c r="N2134" s="19"/>
      <c r="O2134" s="31" t="n">
        <f aca="false">L2134+(0.05*M2134)+(N2134/240)</f>
        <v>0.6</v>
      </c>
      <c r="P2134" s="21" t="n">
        <v>286</v>
      </c>
      <c r="Q2134" s="21" t="n">
        <v>16</v>
      </c>
      <c r="R2134" s="21"/>
      <c r="S2134" s="22" t="n">
        <f aca="false">P2134+(0.05*Q2134)+(R2134/240)</f>
        <v>286.8</v>
      </c>
      <c r="T2134" s="22" t="n">
        <f aca="false">J2134*O2134</f>
        <v>286.8</v>
      </c>
      <c r="U2134" s="22" t="n">
        <f aca="false">S2134-T2134</f>
        <v>0</v>
      </c>
      <c r="V2134" s="23"/>
    </row>
    <row r="2135" customFormat="false" ht="13.8" hidden="false" customHeight="false" outlineLevel="0" collapsed="false">
      <c r="A2135" s="13" t="n">
        <v>2134</v>
      </c>
      <c r="B2135" s="12" t="s">
        <v>22</v>
      </c>
      <c r="C2135" s="13" t="s">
        <v>792</v>
      </c>
      <c r="D2135" s="12" t="n">
        <v>29</v>
      </c>
      <c r="E2135" s="14" t="n">
        <v>1749</v>
      </c>
      <c r="F2135" s="14" t="s">
        <v>24</v>
      </c>
      <c r="G2135" s="15" t="s">
        <v>1028</v>
      </c>
      <c r="H2135" s="15" t="s">
        <v>793</v>
      </c>
      <c r="I2135" s="16" t="s">
        <v>796</v>
      </c>
      <c r="J2135" s="17" t="n">
        <v>300</v>
      </c>
      <c r="K2135" s="18" t="s">
        <v>28</v>
      </c>
      <c r="L2135" s="17"/>
      <c r="M2135" s="17" t="n">
        <v>12</v>
      </c>
      <c r="N2135" s="19"/>
      <c r="O2135" s="31" t="n">
        <f aca="false">L2135+(0.05*M2135)+(N2135/240)</f>
        <v>0.6</v>
      </c>
      <c r="P2135" s="21" t="n">
        <v>180</v>
      </c>
      <c r="Q2135" s="21"/>
      <c r="R2135" s="21"/>
      <c r="S2135" s="22" t="n">
        <f aca="false">P2135+(0.05*Q2135)+(R2135/240)</f>
        <v>180</v>
      </c>
      <c r="T2135" s="22" t="n">
        <f aca="false">J2135*O2135</f>
        <v>180</v>
      </c>
      <c r="U2135" s="22" t="n">
        <f aca="false">S2135-T2135</f>
        <v>0</v>
      </c>
      <c r="V2135" s="23"/>
    </row>
    <row r="2136" customFormat="false" ht="14.2" hidden="false" customHeight="false" outlineLevel="0" collapsed="false">
      <c r="A2136" s="13" t="n">
        <v>2135</v>
      </c>
      <c r="B2136" s="12" t="s">
        <v>22</v>
      </c>
      <c r="C2136" s="13" t="s">
        <v>792</v>
      </c>
      <c r="D2136" s="12" t="n">
        <v>29</v>
      </c>
      <c r="E2136" s="14" t="n">
        <v>1749</v>
      </c>
      <c r="F2136" s="14" t="s">
        <v>24</v>
      </c>
      <c r="G2136" s="15" t="s">
        <v>1029</v>
      </c>
      <c r="H2136" s="15" t="s">
        <v>793</v>
      </c>
      <c r="I2136" s="16" t="s">
        <v>799</v>
      </c>
      <c r="J2136" s="17" t="n">
        <v>13959</v>
      </c>
      <c r="K2136" s="18" t="s">
        <v>63</v>
      </c>
      <c r="L2136" s="17" t="n">
        <v>40</v>
      </c>
      <c r="M2136" s="17"/>
      <c r="N2136" s="19"/>
      <c r="O2136" s="31" t="n">
        <f aca="false">L2136+(0.05*M2136)+(N2136/240)</f>
        <v>40</v>
      </c>
      <c r="P2136" s="21" t="n">
        <v>458360</v>
      </c>
      <c r="Q2136" s="21"/>
      <c r="R2136" s="21"/>
      <c r="S2136" s="22" t="n">
        <f aca="false">P2136+(0.05*Q2136)+(R2136/240)</f>
        <v>458360</v>
      </c>
      <c r="T2136" s="22" t="n">
        <f aca="false">J2136*O2136</f>
        <v>558360</v>
      </c>
      <c r="U2136" s="22" t="n">
        <f aca="false">S2136-T2136</f>
        <v>-100000</v>
      </c>
      <c r="V2136" s="23" t="s">
        <v>31</v>
      </c>
    </row>
    <row r="2137" customFormat="false" ht="13.8" hidden="false" customHeight="false" outlineLevel="0" collapsed="false">
      <c r="A2137" s="13" t="n">
        <v>2136</v>
      </c>
      <c r="B2137" s="12" t="s">
        <v>22</v>
      </c>
      <c r="C2137" s="13" t="s">
        <v>792</v>
      </c>
      <c r="D2137" s="12" t="n">
        <v>29</v>
      </c>
      <c r="E2137" s="14" t="n">
        <v>1749</v>
      </c>
      <c r="F2137" s="14" t="s">
        <v>24</v>
      </c>
      <c r="G2137" s="15" t="s">
        <v>1029</v>
      </c>
      <c r="H2137" s="15" t="s">
        <v>793</v>
      </c>
      <c r="I2137" s="16" t="s">
        <v>799</v>
      </c>
      <c r="J2137" s="17" t="n">
        <v>15</v>
      </c>
      <c r="K2137" s="18" t="s">
        <v>693</v>
      </c>
      <c r="L2137" s="17" t="n">
        <v>50</v>
      </c>
      <c r="M2137" s="17"/>
      <c r="N2137" s="19"/>
      <c r="O2137" s="31" t="n">
        <f aca="false">L2137+(0.05*M2137)+(N2137/240)</f>
        <v>50</v>
      </c>
      <c r="P2137" s="21" t="n">
        <v>750</v>
      </c>
      <c r="Q2137" s="21"/>
      <c r="R2137" s="21"/>
      <c r="S2137" s="22" t="n">
        <f aca="false">P2137+(0.05*Q2137)+(R2137/240)</f>
        <v>750</v>
      </c>
      <c r="T2137" s="22" t="n">
        <f aca="false">J2137*O2137</f>
        <v>750</v>
      </c>
      <c r="U2137" s="22" t="n">
        <f aca="false">S2137-T2137</f>
        <v>0</v>
      </c>
      <c r="V2137" s="23"/>
    </row>
    <row r="2138" customFormat="false" ht="13.8" hidden="false" customHeight="false" outlineLevel="0" collapsed="false">
      <c r="A2138" s="13" t="n">
        <v>2137</v>
      </c>
      <c r="B2138" s="12" t="s">
        <v>22</v>
      </c>
      <c r="C2138" s="13" t="s">
        <v>792</v>
      </c>
      <c r="D2138" s="12" t="n">
        <v>29</v>
      </c>
      <c r="E2138" s="14" t="n">
        <v>1749</v>
      </c>
      <c r="F2138" s="14" t="s">
        <v>24</v>
      </c>
      <c r="G2138" s="15" t="s">
        <v>1030</v>
      </c>
      <c r="H2138" s="15" t="s">
        <v>793</v>
      </c>
      <c r="I2138" s="16" t="s">
        <v>799</v>
      </c>
      <c r="J2138" s="17" t="n">
        <v>109</v>
      </c>
      <c r="K2138" s="18" t="s">
        <v>35</v>
      </c>
      <c r="L2138" s="17" t="n">
        <v>30</v>
      </c>
      <c r="M2138" s="17"/>
      <c r="N2138" s="19"/>
      <c r="O2138" s="31" t="n">
        <f aca="false">L2138+(0.05*M2138)+(N2138/240)</f>
        <v>30</v>
      </c>
      <c r="P2138" s="21" t="n">
        <v>3270</v>
      </c>
      <c r="Q2138" s="21"/>
      <c r="R2138" s="21"/>
      <c r="S2138" s="22" t="n">
        <f aca="false">P2138+(0.05*Q2138)+(R2138/240)</f>
        <v>3270</v>
      </c>
      <c r="T2138" s="22" t="n">
        <f aca="false">J2138*O2138</f>
        <v>3270</v>
      </c>
      <c r="U2138" s="22" t="n">
        <f aca="false">S2138-T2138</f>
        <v>0</v>
      </c>
      <c r="V2138" s="23"/>
    </row>
    <row r="2139" customFormat="false" ht="13.8" hidden="false" customHeight="false" outlineLevel="0" collapsed="false">
      <c r="A2139" s="13" t="n">
        <v>2138</v>
      </c>
      <c r="B2139" s="12" t="s">
        <v>22</v>
      </c>
      <c r="C2139" s="13" t="s">
        <v>792</v>
      </c>
      <c r="D2139" s="12" t="n">
        <v>29</v>
      </c>
      <c r="E2139" s="14" t="n">
        <v>1749</v>
      </c>
      <c r="F2139" s="14" t="s">
        <v>24</v>
      </c>
      <c r="G2139" s="15" t="s">
        <v>1031</v>
      </c>
      <c r="H2139" s="15" t="s">
        <v>793</v>
      </c>
      <c r="I2139" s="16" t="s">
        <v>799</v>
      </c>
      <c r="J2139" s="17" t="n">
        <v>515</v>
      </c>
      <c r="K2139" s="18" t="s">
        <v>28</v>
      </c>
      <c r="L2139" s="17"/>
      <c r="M2139" s="17" t="n">
        <v>15</v>
      </c>
      <c r="N2139" s="19"/>
      <c r="O2139" s="31" t="n">
        <f aca="false">L2139+(0.05*M2139)+(N2139/240)</f>
        <v>0.75</v>
      </c>
      <c r="P2139" s="21" t="n">
        <v>386</v>
      </c>
      <c r="Q2139" s="21" t="n">
        <v>5</v>
      </c>
      <c r="R2139" s="21"/>
      <c r="S2139" s="22" t="n">
        <f aca="false">P2139+(0.05*Q2139)+(R2139/240)</f>
        <v>386.25</v>
      </c>
      <c r="T2139" s="22" t="n">
        <f aca="false">J2139*O2139</f>
        <v>386.25</v>
      </c>
      <c r="U2139" s="22" t="n">
        <f aca="false">S2139-T2139</f>
        <v>0</v>
      </c>
      <c r="V2139" s="23"/>
    </row>
    <row r="2140" customFormat="false" ht="13.8" hidden="false" customHeight="false" outlineLevel="0" collapsed="false">
      <c r="A2140" s="13" t="n">
        <v>2139</v>
      </c>
      <c r="B2140" s="12" t="s">
        <v>22</v>
      </c>
      <c r="C2140" s="13" t="s">
        <v>792</v>
      </c>
      <c r="D2140" s="12" t="n">
        <v>29</v>
      </c>
      <c r="E2140" s="14" t="n">
        <v>1749</v>
      </c>
      <c r="F2140" s="14" t="s">
        <v>24</v>
      </c>
      <c r="G2140" s="15" t="s">
        <v>1032</v>
      </c>
      <c r="H2140" s="15" t="s">
        <v>793</v>
      </c>
      <c r="I2140" s="16" t="s">
        <v>799</v>
      </c>
      <c r="J2140" s="17" t="n">
        <v>4480</v>
      </c>
      <c r="K2140" s="18" t="s">
        <v>28</v>
      </c>
      <c r="L2140" s="17"/>
      <c r="M2140" s="17" t="n">
        <v>30</v>
      </c>
      <c r="N2140" s="19"/>
      <c r="O2140" s="31" t="n">
        <f aca="false">L2140+(0.05*M2140)+(N2140/240)</f>
        <v>1.5</v>
      </c>
      <c r="P2140" s="21" t="n">
        <v>6720</v>
      </c>
      <c r="Q2140" s="21"/>
      <c r="R2140" s="21"/>
      <c r="S2140" s="22" t="n">
        <f aca="false">P2140+(0.05*Q2140)+(R2140/240)</f>
        <v>6720</v>
      </c>
      <c r="T2140" s="22" t="n">
        <f aca="false">J2140*O2140</f>
        <v>6720</v>
      </c>
      <c r="U2140" s="22" t="n">
        <f aca="false">S2140-T2140</f>
        <v>0</v>
      </c>
      <c r="V2140" s="23"/>
    </row>
    <row r="2141" customFormat="false" ht="13.8" hidden="false" customHeight="false" outlineLevel="0" collapsed="false">
      <c r="A2141" s="13" t="n">
        <v>2140</v>
      </c>
      <c r="B2141" s="12" t="s">
        <v>22</v>
      </c>
      <c r="C2141" s="13" t="s">
        <v>792</v>
      </c>
      <c r="D2141" s="12" t="n">
        <v>29</v>
      </c>
      <c r="E2141" s="14" t="n">
        <v>1749</v>
      </c>
      <c r="F2141" s="14" t="s">
        <v>24</v>
      </c>
      <c r="G2141" s="15" t="s">
        <v>324</v>
      </c>
      <c r="H2141" s="15" t="s">
        <v>793</v>
      </c>
      <c r="I2141" s="16" t="s">
        <v>799</v>
      </c>
      <c r="J2141" s="17" t="n">
        <v>9870</v>
      </c>
      <c r="K2141" s="18" t="s">
        <v>28</v>
      </c>
      <c r="L2141" s="17"/>
      <c r="M2141" s="17" t="n">
        <v>5</v>
      </c>
      <c r="N2141" s="19"/>
      <c r="O2141" s="31" t="n">
        <f aca="false">L2141+(0.05*M2141)+(N2141/240)</f>
        <v>0.25</v>
      </c>
      <c r="P2141" s="21" t="n">
        <v>2467</v>
      </c>
      <c r="Q2141" s="21" t="n">
        <v>10</v>
      </c>
      <c r="R2141" s="21"/>
      <c r="S2141" s="22" t="n">
        <f aca="false">P2141+(0.05*Q2141)+(R2141/240)</f>
        <v>2467.5</v>
      </c>
      <c r="T2141" s="22" t="n">
        <f aca="false">J2141*O2141</f>
        <v>2467.5</v>
      </c>
      <c r="U2141" s="22" t="n">
        <f aca="false">S2141-T2141</f>
        <v>0</v>
      </c>
      <c r="V2141" s="23"/>
    </row>
    <row r="2142" customFormat="false" ht="13.8" hidden="false" customHeight="false" outlineLevel="0" collapsed="false">
      <c r="A2142" s="13" t="n">
        <v>2141</v>
      </c>
      <c r="B2142" s="12" t="s">
        <v>22</v>
      </c>
      <c r="C2142" s="13" t="s">
        <v>792</v>
      </c>
      <c r="D2142" s="12" t="n">
        <v>29</v>
      </c>
      <c r="E2142" s="14" t="n">
        <v>1749</v>
      </c>
      <c r="F2142" s="14" t="s">
        <v>24</v>
      </c>
      <c r="G2142" s="15" t="s">
        <v>324</v>
      </c>
      <c r="H2142" s="15" t="s">
        <v>793</v>
      </c>
      <c r="I2142" s="16" t="s">
        <v>685</v>
      </c>
      <c r="J2142" s="17" t="n">
        <v>75</v>
      </c>
      <c r="K2142" s="18" t="s">
        <v>28</v>
      </c>
      <c r="L2142" s="17"/>
      <c r="M2142" s="17" t="n">
        <v>5</v>
      </c>
      <c r="N2142" s="19"/>
      <c r="O2142" s="31" t="n">
        <f aca="false">L2142+(0.05*M2142)+(N2142/240)</f>
        <v>0.25</v>
      </c>
      <c r="P2142" s="21" t="n">
        <v>18</v>
      </c>
      <c r="Q2142" s="21" t="n">
        <v>15</v>
      </c>
      <c r="R2142" s="21"/>
      <c r="S2142" s="22" t="n">
        <f aca="false">P2142+(0.05*Q2142)+(R2142/240)</f>
        <v>18.75</v>
      </c>
      <c r="T2142" s="22" t="n">
        <f aca="false">J2142*O2142</f>
        <v>18.75</v>
      </c>
      <c r="U2142" s="22" t="n">
        <f aca="false">S2142-T2142</f>
        <v>0</v>
      </c>
      <c r="V2142" s="23"/>
    </row>
    <row r="2143" customFormat="false" ht="13.8" hidden="false" customHeight="false" outlineLevel="0" collapsed="false">
      <c r="A2143" s="13" t="n">
        <v>2142</v>
      </c>
      <c r="B2143" s="12" t="s">
        <v>22</v>
      </c>
      <c r="C2143" s="13" t="s">
        <v>792</v>
      </c>
      <c r="D2143" s="12" t="n">
        <v>29</v>
      </c>
      <c r="E2143" s="14" t="n">
        <v>1749</v>
      </c>
      <c r="F2143" s="14" t="s">
        <v>24</v>
      </c>
      <c r="G2143" s="15" t="s">
        <v>324</v>
      </c>
      <c r="H2143" s="15" t="s">
        <v>793</v>
      </c>
      <c r="I2143" s="16" t="s">
        <v>796</v>
      </c>
      <c r="J2143" s="17" t="n">
        <v>200</v>
      </c>
      <c r="K2143" s="18" t="s">
        <v>28</v>
      </c>
      <c r="L2143" s="17"/>
      <c r="M2143" s="17" t="n">
        <v>5</v>
      </c>
      <c r="N2143" s="19"/>
      <c r="O2143" s="31" t="n">
        <f aca="false">L2143+(0.05*M2143)+(N2143/240)</f>
        <v>0.25</v>
      </c>
      <c r="P2143" s="21" t="n">
        <v>50</v>
      </c>
      <c r="Q2143" s="21"/>
      <c r="R2143" s="21"/>
      <c r="S2143" s="22" t="n">
        <f aca="false">P2143+(0.05*Q2143)+(R2143/240)</f>
        <v>50</v>
      </c>
      <c r="T2143" s="22" t="n">
        <f aca="false">J2143*O2143</f>
        <v>50</v>
      </c>
      <c r="U2143" s="22" t="n">
        <f aca="false">S2143-T2143</f>
        <v>0</v>
      </c>
      <c r="V2143" s="23"/>
    </row>
    <row r="2144" customFormat="false" ht="13.8" hidden="false" customHeight="false" outlineLevel="0" collapsed="false">
      <c r="A2144" s="13" t="n">
        <v>2143</v>
      </c>
      <c r="B2144" s="12" t="s">
        <v>22</v>
      </c>
      <c r="C2144" s="13" t="s">
        <v>792</v>
      </c>
      <c r="D2144" s="12" t="n">
        <v>29</v>
      </c>
      <c r="E2144" s="14" t="n">
        <v>1749</v>
      </c>
      <c r="F2144" s="14" t="s">
        <v>24</v>
      </c>
      <c r="G2144" s="15" t="s">
        <v>1033</v>
      </c>
      <c r="H2144" s="15" t="s">
        <v>793</v>
      </c>
      <c r="I2144" s="16" t="s">
        <v>799</v>
      </c>
      <c r="J2144" s="17" t="n">
        <v>4800</v>
      </c>
      <c r="K2144" s="18" t="s">
        <v>28</v>
      </c>
      <c r="L2144" s="17"/>
      <c r="M2144" s="17" t="n">
        <v>2</v>
      </c>
      <c r="N2144" s="19"/>
      <c r="O2144" s="31" t="n">
        <f aca="false">L2144+(0.05*M2144)+(N2144/240)</f>
        <v>0.1</v>
      </c>
      <c r="P2144" s="21" t="n">
        <v>480</v>
      </c>
      <c r="Q2144" s="21"/>
      <c r="R2144" s="21"/>
      <c r="S2144" s="22" t="n">
        <f aca="false">P2144+(0.05*Q2144)+(R2144/240)</f>
        <v>480</v>
      </c>
      <c r="T2144" s="22" t="n">
        <f aca="false">J2144*O2144</f>
        <v>480</v>
      </c>
      <c r="U2144" s="22" t="n">
        <f aca="false">S2144-T2144</f>
        <v>0</v>
      </c>
      <c r="V2144" s="23"/>
    </row>
    <row r="2145" customFormat="false" ht="14.2" hidden="false" customHeight="false" outlineLevel="0" collapsed="false">
      <c r="A2145" s="13" t="n">
        <v>2144</v>
      </c>
      <c r="B2145" s="12" t="s">
        <v>22</v>
      </c>
      <c r="C2145" s="13" t="s">
        <v>792</v>
      </c>
      <c r="D2145" s="12" t="n">
        <v>29</v>
      </c>
      <c r="E2145" s="14" t="n">
        <v>1749</v>
      </c>
      <c r="F2145" s="14" t="s">
        <v>40</v>
      </c>
      <c r="G2145" s="15" t="s">
        <v>1034</v>
      </c>
      <c r="H2145" s="15" t="s">
        <v>793</v>
      </c>
      <c r="I2145" s="16" t="s">
        <v>679</v>
      </c>
      <c r="J2145" s="17" t="n">
        <v>1385</v>
      </c>
      <c r="K2145" s="18" t="s">
        <v>28</v>
      </c>
      <c r="L2145" s="17"/>
      <c r="M2145" s="17" t="n">
        <v>30</v>
      </c>
      <c r="N2145" s="19"/>
      <c r="O2145" s="31" t="n">
        <f aca="false">L2145+(0.05*M2145)+(N2145/240)</f>
        <v>1.5</v>
      </c>
      <c r="P2145" s="21" t="n">
        <v>2177</v>
      </c>
      <c r="Q2145" s="21" t="n">
        <v>10</v>
      </c>
      <c r="R2145" s="21"/>
      <c r="S2145" s="22" t="n">
        <f aca="false">P2145+(0.05*Q2145)+(R2145/240)</f>
        <v>2177.5</v>
      </c>
      <c r="T2145" s="22" t="n">
        <f aca="false">J2145*O2145</f>
        <v>2077.5</v>
      </c>
      <c r="U2145" s="22" t="n">
        <f aca="false">S2145-T2145</f>
        <v>100</v>
      </c>
      <c r="V2145" s="23" t="s">
        <v>31</v>
      </c>
    </row>
    <row r="2146" customFormat="false" ht="13.8" hidden="false" customHeight="false" outlineLevel="0" collapsed="false">
      <c r="A2146" s="13" t="n">
        <v>2145</v>
      </c>
      <c r="B2146" s="12" t="s">
        <v>22</v>
      </c>
      <c r="C2146" s="13" t="s">
        <v>792</v>
      </c>
      <c r="D2146" s="12" t="n">
        <v>29</v>
      </c>
      <c r="E2146" s="14" t="n">
        <v>1749</v>
      </c>
      <c r="F2146" s="14" t="s">
        <v>40</v>
      </c>
      <c r="G2146" s="15" t="s">
        <v>1027</v>
      </c>
      <c r="H2146" s="15" t="s">
        <v>793</v>
      </c>
      <c r="I2146" s="16" t="s">
        <v>799</v>
      </c>
      <c r="J2146" s="17" t="n">
        <v>1276</v>
      </c>
      <c r="K2146" s="18" t="s">
        <v>28</v>
      </c>
      <c r="L2146" s="17"/>
      <c r="M2146" s="17" t="n">
        <v>15</v>
      </c>
      <c r="N2146" s="19"/>
      <c r="O2146" s="31" t="n">
        <f aca="false">L2146+(0.05*M2146)+(N2146/240)</f>
        <v>0.75</v>
      </c>
      <c r="P2146" s="21" t="n">
        <v>957</v>
      </c>
      <c r="Q2146" s="21"/>
      <c r="R2146" s="21"/>
      <c r="S2146" s="22" t="n">
        <f aca="false">P2146+(0.05*Q2146)+(R2146/240)</f>
        <v>957</v>
      </c>
      <c r="T2146" s="22" t="n">
        <f aca="false">J2146*O2146</f>
        <v>957</v>
      </c>
      <c r="U2146" s="22" t="n">
        <f aca="false">S2146-T2146</f>
        <v>0</v>
      </c>
      <c r="V2146" s="23"/>
    </row>
    <row r="2147" customFormat="false" ht="13.8" hidden="false" customHeight="false" outlineLevel="0" collapsed="false">
      <c r="A2147" s="13" t="n">
        <v>2146</v>
      </c>
      <c r="B2147" s="12" t="s">
        <v>22</v>
      </c>
      <c r="C2147" s="13" t="s">
        <v>792</v>
      </c>
      <c r="D2147" s="12" t="n">
        <v>29</v>
      </c>
      <c r="E2147" s="14" t="n">
        <v>1749</v>
      </c>
      <c r="F2147" s="14" t="s">
        <v>40</v>
      </c>
      <c r="G2147" s="15" t="s">
        <v>1028</v>
      </c>
      <c r="H2147" s="15" t="s">
        <v>793</v>
      </c>
      <c r="I2147" s="16" t="s">
        <v>799</v>
      </c>
      <c r="J2147" s="17" t="n">
        <v>1300</v>
      </c>
      <c r="K2147" s="18" t="s">
        <v>28</v>
      </c>
      <c r="L2147" s="17"/>
      <c r="M2147" s="17" t="n">
        <v>15</v>
      </c>
      <c r="N2147" s="19"/>
      <c r="O2147" s="31" t="n">
        <f aca="false">L2147+(0.05*M2147)+(N2147/240)</f>
        <v>0.75</v>
      </c>
      <c r="P2147" s="21" t="n">
        <v>975</v>
      </c>
      <c r="Q2147" s="21"/>
      <c r="R2147" s="21"/>
      <c r="S2147" s="22" t="n">
        <f aca="false">P2147+(0.05*Q2147)+(R2147/240)</f>
        <v>975</v>
      </c>
      <c r="T2147" s="22" t="n">
        <f aca="false">J2147*O2147</f>
        <v>975</v>
      </c>
      <c r="U2147" s="22" t="n">
        <f aca="false">S2147-T2147</f>
        <v>0</v>
      </c>
      <c r="V2147" s="23"/>
    </row>
    <row r="2148" customFormat="false" ht="13.8" hidden="false" customHeight="false" outlineLevel="0" collapsed="false">
      <c r="A2148" s="13" t="n">
        <v>2147</v>
      </c>
      <c r="B2148" s="12" t="s">
        <v>22</v>
      </c>
      <c r="C2148" s="13" t="s">
        <v>792</v>
      </c>
      <c r="D2148" s="12" t="n">
        <v>29</v>
      </c>
      <c r="E2148" s="14" t="n">
        <v>1749</v>
      </c>
      <c r="F2148" s="14" t="s">
        <v>40</v>
      </c>
      <c r="G2148" s="15" t="s">
        <v>1030</v>
      </c>
      <c r="H2148" s="15" t="s">
        <v>793</v>
      </c>
      <c r="I2148" s="16" t="s">
        <v>799</v>
      </c>
      <c r="J2148" s="17" t="n">
        <v>12</v>
      </c>
      <c r="K2148" s="18" t="s">
        <v>35</v>
      </c>
      <c r="L2148" s="17" t="n">
        <v>50</v>
      </c>
      <c r="M2148" s="17"/>
      <c r="N2148" s="19"/>
      <c r="O2148" s="31" t="n">
        <f aca="false">L2148+(0.05*M2148)+(N2148/240)</f>
        <v>50</v>
      </c>
      <c r="P2148" s="21" t="n">
        <v>600</v>
      </c>
      <c r="Q2148" s="21"/>
      <c r="R2148" s="21"/>
      <c r="S2148" s="22" t="n">
        <f aca="false">P2148+(0.05*Q2148)+(R2148/240)</f>
        <v>600</v>
      </c>
      <c r="T2148" s="22" t="n">
        <f aca="false">J2148*O2148</f>
        <v>600</v>
      </c>
      <c r="U2148" s="22" t="n">
        <f aca="false">S2148-T2148</f>
        <v>0</v>
      </c>
      <c r="V2148" s="23"/>
    </row>
    <row r="2149" customFormat="false" ht="13.8" hidden="false" customHeight="false" outlineLevel="0" collapsed="false">
      <c r="A2149" s="13" t="n">
        <v>2148</v>
      </c>
      <c r="B2149" s="12" t="s">
        <v>22</v>
      </c>
      <c r="C2149" s="13" t="s">
        <v>792</v>
      </c>
      <c r="D2149" s="12" t="n">
        <v>29</v>
      </c>
      <c r="E2149" s="14" t="n">
        <v>1749</v>
      </c>
      <c r="F2149" s="14" t="s">
        <v>40</v>
      </c>
      <c r="G2149" s="15" t="s">
        <v>1035</v>
      </c>
      <c r="H2149" s="15" t="s">
        <v>793</v>
      </c>
      <c r="I2149" s="16" t="s">
        <v>799</v>
      </c>
      <c r="J2149" s="17" t="n">
        <v>165</v>
      </c>
      <c r="K2149" s="18" t="s">
        <v>28</v>
      </c>
      <c r="L2149" s="17" t="n">
        <v>3</v>
      </c>
      <c r="M2149" s="17"/>
      <c r="N2149" s="19"/>
      <c r="O2149" s="31" t="n">
        <f aca="false">L2149+(0.05*M2149)+(N2149/240)</f>
        <v>3</v>
      </c>
      <c r="P2149" s="21" t="n">
        <v>495</v>
      </c>
      <c r="Q2149" s="21"/>
      <c r="R2149" s="21"/>
      <c r="S2149" s="22" t="n">
        <f aca="false">P2149+(0.05*Q2149)+(R2149/240)</f>
        <v>495</v>
      </c>
      <c r="T2149" s="22" t="n">
        <f aca="false">J2149*O2149</f>
        <v>495</v>
      </c>
      <c r="U2149" s="22" t="n">
        <f aca="false">S2149-T2149</f>
        <v>0</v>
      </c>
      <c r="V2149" s="23"/>
    </row>
    <row r="2150" customFormat="false" ht="13.8" hidden="false" customHeight="false" outlineLevel="0" collapsed="false">
      <c r="A2150" s="13" t="n">
        <v>2149</v>
      </c>
      <c r="B2150" s="12" t="s">
        <v>22</v>
      </c>
      <c r="C2150" s="13" t="s">
        <v>792</v>
      </c>
      <c r="D2150" s="12" t="n">
        <v>29</v>
      </c>
      <c r="E2150" s="14" t="n">
        <v>1749</v>
      </c>
      <c r="F2150" s="14" t="s">
        <v>40</v>
      </c>
      <c r="G2150" s="15" t="s">
        <v>325</v>
      </c>
      <c r="H2150" s="15" t="s">
        <v>793</v>
      </c>
      <c r="I2150" s="16" t="s">
        <v>799</v>
      </c>
      <c r="J2150" s="17" t="n">
        <v>120</v>
      </c>
      <c r="K2150" s="18" t="s">
        <v>28</v>
      </c>
      <c r="L2150" s="17"/>
      <c r="M2150" s="17" t="n">
        <v>20</v>
      </c>
      <c r="N2150" s="19"/>
      <c r="O2150" s="31" t="n">
        <f aca="false">L2150+(0.05*M2150)+(N2150/240)</f>
        <v>1</v>
      </c>
      <c r="P2150" s="21" t="n">
        <v>120</v>
      </c>
      <c r="Q2150" s="21"/>
      <c r="R2150" s="21"/>
      <c r="S2150" s="22" t="n">
        <f aca="false">P2150+(0.05*Q2150)+(R2150/240)</f>
        <v>120</v>
      </c>
      <c r="T2150" s="22" t="n">
        <f aca="false">J2150*O2150</f>
        <v>120</v>
      </c>
      <c r="U2150" s="22" t="n">
        <f aca="false">S2150-T2150</f>
        <v>0</v>
      </c>
      <c r="V2150" s="23"/>
    </row>
    <row r="2151" customFormat="false" ht="13.8" hidden="false" customHeight="false" outlineLevel="0" collapsed="false">
      <c r="A2151" s="13" t="n">
        <v>2150</v>
      </c>
      <c r="B2151" s="12" t="s">
        <v>22</v>
      </c>
      <c r="C2151" s="13" t="s">
        <v>792</v>
      </c>
      <c r="D2151" s="12" t="n">
        <v>29</v>
      </c>
      <c r="E2151" s="14" t="n">
        <v>1749</v>
      </c>
      <c r="F2151" s="14" t="s">
        <v>40</v>
      </c>
      <c r="G2151" s="15" t="s">
        <v>1036</v>
      </c>
      <c r="H2151" s="15" t="s">
        <v>793</v>
      </c>
      <c r="I2151" s="16" t="s">
        <v>799</v>
      </c>
      <c r="J2151" s="17" t="n">
        <v>637</v>
      </c>
      <c r="K2151" s="18" t="s">
        <v>28</v>
      </c>
      <c r="L2151" s="17"/>
      <c r="M2151" s="17" t="n">
        <v>10</v>
      </c>
      <c r="N2151" s="19"/>
      <c r="O2151" s="31" t="n">
        <f aca="false">L2151+(0.05*M2151)+(N2151/240)</f>
        <v>0.5</v>
      </c>
      <c r="P2151" s="21" t="n">
        <v>318</v>
      </c>
      <c r="Q2151" s="21" t="n">
        <v>10</v>
      </c>
      <c r="R2151" s="21"/>
      <c r="S2151" s="22" t="n">
        <f aca="false">P2151+(0.05*Q2151)+(R2151/240)</f>
        <v>318.5</v>
      </c>
      <c r="T2151" s="22" t="n">
        <f aca="false">J2151*O2151</f>
        <v>318.5</v>
      </c>
      <c r="U2151" s="22" t="n">
        <f aca="false">S2151-T2151</f>
        <v>0</v>
      </c>
      <c r="V2151" s="23"/>
    </row>
    <row r="2152" customFormat="false" ht="13.8" hidden="false" customHeight="false" outlineLevel="0" collapsed="false">
      <c r="A2152" s="13" t="n">
        <v>2151</v>
      </c>
      <c r="B2152" s="12" t="s">
        <v>22</v>
      </c>
      <c r="C2152" s="13" t="s">
        <v>792</v>
      </c>
      <c r="D2152" s="12" t="n">
        <v>29</v>
      </c>
      <c r="E2152" s="14" t="n">
        <v>1749</v>
      </c>
      <c r="F2152" s="14" t="s">
        <v>40</v>
      </c>
      <c r="G2152" s="15" t="s">
        <v>324</v>
      </c>
      <c r="H2152" s="15" t="s">
        <v>793</v>
      </c>
      <c r="I2152" s="16" t="s">
        <v>794</v>
      </c>
      <c r="J2152" s="17" t="n">
        <v>900</v>
      </c>
      <c r="K2152" s="18" t="s">
        <v>28</v>
      </c>
      <c r="L2152" s="17" t="n">
        <v>0.34</v>
      </c>
      <c r="M2152" s="17"/>
      <c r="N2152" s="19"/>
      <c r="O2152" s="31" t="n">
        <f aca="false">L2152+(0.05*M2152)+(N2152/240)</f>
        <v>0.34</v>
      </c>
      <c r="P2152" s="21" t="n">
        <v>306</v>
      </c>
      <c r="Q2152" s="21"/>
      <c r="R2152" s="21"/>
      <c r="S2152" s="22" t="n">
        <f aca="false">P2152+(0.05*Q2152)+(R2152/240)</f>
        <v>306</v>
      </c>
      <c r="T2152" s="22" t="n">
        <f aca="false">J2152*O2152</f>
        <v>306</v>
      </c>
      <c r="U2152" s="22" t="n">
        <f aca="false">S2152-T2152</f>
        <v>0</v>
      </c>
      <c r="V2152" s="23"/>
    </row>
    <row r="2153" customFormat="false" ht="13.8" hidden="false" customHeight="false" outlineLevel="0" collapsed="false">
      <c r="A2153" s="13" t="n">
        <v>2152</v>
      </c>
      <c r="B2153" s="12" t="s">
        <v>22</v>
      </c>
      <c r="C2153" s="13" t="s">
        <v>792</v>
      </c>
      <c r="D2153" s="12" t="n">
        <v>29</v>
      </c>
      <c r="E2153" s="14" t="n">
        <v>1749</v>
      </c>
      <c r="F2153" s="14" t="s">
        <v>40</v>
      </c>
      <c r="G2153" s="15" t="s">
        <v>324</v>
      </c>
      <c r="H2153" s="15" t="s">
        <v>793</v>
      </c>
      <c r="I2153" s="16" t="s">
        <v>799</v>
      </c>
      <c r="J2153" s="17" t="n">
        <v>3938</v>
      </c>
      <c r="K2153" s="18" t="s">
        <v>28</v>
      </c>
      <c r="L2153" s="17"/>
      <c r="M2153" s="17" t="n">
        <v>6</v>
      </c>
      <c r="N2153" s="19"/>
      <c r="O2153" s="31" t="n">
        <f aca="false">L2153+(0.05*M2153)+(N2153/240)</f>
        <v>0.3</v>
      </c>
      <c r="P2153" s="21" t="n">
        <v>1181</v>
      </c>
      <c r="Q2153" s="21" t="n">
        <v>8</v>
      </c>
      <c r="R2153" s="21"/>
      <c r="S2153" s="22" t="n">
        <f aca="false">P2153+(0.05*Q2153)+(R2153/240)</f>
        <v>1181.4</v>
      </c>
      <c r="T2153" s="22" t="n">
        <f aca="false">J2153*O2153</f>
        <v>1181.4</v>
      </c>
      <c r="U2153" s="22" t="n">
        <f aca="false">S2153-T2153</f>
        <v>0</v>
      </c>
      <c r="V2153" s="23"/>
    </row>
    <row r="2154" customFormat="false" ht="13.8" hidden="false" customHeight="false" outlineLevel="0" collapsed="false">
      <c r="A2154" s="13" t="n">
        <v>2153</v>
      </c>
      <c r="B2154" s="12" t="s">
        <v>22</v>
      </c>
      <c r="C2154" s="13" t="s">
        <v>792</v>
      </c>
      <c r="D2154" s="12" t="n">
        <v>29</v>
      </c>
      <c r="E2154" s="14" t="n">
        <v>1749</v>
      </c>
      <c r="F2154" s="14" t="s">
        <v>40</v>
      </c>
      <c r="G2154" s="15" t="s">
        <v>324</v>
      </c>
      <c r="H2154" s="15" t="s">
        <v>793</v>
      </c>
      <c r="I2154" s="16" t="s">
        <v>685</v>
      </c>
      <c r="J2154" s="17" t="n">
        <v>279</v>
      </c>
      <c r="K2154" s="18" t="s">
        <v>28</v>
      </c>
      <c r="L2154" s="17"/>
      <c r="M2154" s="17" t="n">
        <v>6</v>
      </c>
      <c r="N2154" s="19"/>
      <c r="O2154" s="31" t="n">
        <f aca="false">L2154+(0.05*M2154)+(N2154/240)</f>
        <v>0.3</v>
      </c>
      <c r="P2154" s="21" t="n">
        <v>83</v>
      </c>
      <c r="Q2154" s="21" t="n">
        <v>14</v>
      </c>
      <c r="R2154" s="21"/>
      <c r="S2154" s="22" t="n">
        <f aca="false">P2154+(0.05*Q2154)+(R2154/240)</f>
        <v>83.7</v>
      </c>
      <c r="T2154" s="22" t="n">
        <f aca="false">J2154*O2154</f>
        <v>83.7</v>
      </c>
      <c r="U2154" s="22" t="n">
        <f aca="false">S2154-T2154</f>
        <v>0</v>
      </c>
      <c r="V2154" s="23"/>
    </row>
    <row r="2155" customFormat="false" ht="13.8" hidden="false" customHeight="false" outlineLevel="0" collapsed="false">
      <c r="A2155" s="13" t="n">
        <v>2154</v>
      </c>
      <c r="B2155" s="12" t="s">
        <v>22</v>
      </c>
      <c r="C2155" s="13" t="s">
        <v>792</v>
      </c>
      <c r="D2155" s="12" t="n">
        <v>29</v>
      </c>
      <c r="E2155" s="14" t="n">
        <v>1749</v>
      </c>
      <c r="F2155" s="14" t="s">
        <v>40</v>
      </c>
      <c r="G2155" s="15" t="s">
        <v>324</v>
      </c>
      <c r="H2155" s="15" t="s">
        <v>793</v>
      </c>
      <c r="I2155" s="16" t="s">
        <v>796</v>
      </c>
      <c r="J2155" s="17" t="n">
        <v>42</v>
      </c>
      <c r="K2155" s="18" t="s">
        <v>28</v>
      </c>
      <c r="L2155" s="17"/>
      <c r="M2155" s="17" t="n">
        <v>9</v>
      </c>
      <c r="N2155" s="19"/>
      <c r="O2155" s="31" t="n">
        <f aca="false">L2155+(0.05*M2155)+(N2155/240)</f>
        <v>0.45</v>
      </c>
      <c r="P2155" s="21" t="n">
        <v>18</v>
      </c>
      <c r="Q2155" s="21" t="n">
        <v>18</v>
      </c>
      <c r="R2155" s="21"/>
      <c r="S2155" s="22" t="n">
        <f aca="false">P2155+(0.05*Q2155)+(R2155/240)</f>
        <v>18.9</v>
      </c>
      <c r="T2155" s="22" t="n">
        <f aca="false">J2155*O2155</f>
        <v>18.9</v>
      </c>
      <c r="U2155" s="22" t="n">
        <f aca="false">S2155-T2155</f>
        <v>0</v>
      </c>
      <c r="V2155" s="23"/>
    </row>
    <row r="2156" customFormat="false" ht="13.8" hidden="false" customHeight="false" outlineLevel="0" collapsed="false">
      <c r="A2156" s="13" t="n">
        <v>2155</v>
      </c>
      <c r="B2156" s="12" t="s">
        <v>22</v>
      </c>
      <c r="C2156" s="13" t="s">
        <v>792</v>
      </c>
      <c r="D2156" s="12" t="n">
        <v>29</v>
      </c>
      <c r="E2156" s="14" t="n">
        <v>1749</v>
      </c>
      <c r="F2156" s="14" t="s">
        <v>40</v>
      </c>
      <c r="G2156" s="15" t="s">
        <v>324</v>
      </c>
      <c r="H2156" s="15" t="s">
        <v>793</v>
      </c>
      <c r="I2156" s="16" t="s">
        <v>796</v>
      </c>
      <c r="J2156" s="17" t="n">
        <v>30</v>
      </c>
      <c r="K2156" s="18" t="s">
        <v>28</v>
      </c>
      <c r="L2156" s="17"/>
      <c r="M2156" s="17" t="n">
        <v>8</v>
      </c>
      <c r="N2156" s="19"/>
      <c r="O2156" s="31" t="n">
        <f aca="false">L2156+(0.05*M2156)+(N2156/240)</f>
        <v>0.4</v>
      </c>
      <c r="P2156" s="21" t="n">
        <v>12</v>
      </c>
      <c r="Q2156" s="21"/>
      <c r="R2156" s="21"/>
      <c r="S2156" s="22" t="n">
        <f aca="false">P2156+(0.05*Q2156)+(R2156/240)</f>
        <v>12</v>
      </c>
      <c r="T2156" s="22" t="n">
        <f aca="false">J2156*O2156</f>
        <v>12</v>
      </c>
      <c r="U2156" s="22" t="n">
        <f aca="false">S2156-T2156</f>
        <v>0</v>
      </c>
      <c r="V2156" s="23"/>
    </row>
    <row r="2157" customFormat="false" ht="13.8" hidden="false" customHeight="false" outlineLevel="0" collapsed="false">
      <c r="A2157" s="13" t="n">
        <v>2156</v>
      </c>
      <c r="B2157" s="12" t="s">
        <v>22</v>
      </c>
      <c r="C2157" s="13" t="s">
        <v>792</v>
      </c>
      <c r="D2157" s="12" t="n">
        <v>29</v>
      </c>
      <c r="E2157" s="14" t="n">
        <v>1749</v>
      </c>
      <c r="F2157" s="14" t="s">
        <v>40</v>
      </c>
      <c r="G2157" s="15" t="s">
        <v>324</v>
      </c>
      <c r="H2157" s="15" t="s">
        <v>793</v>
      </c>
      <c r="I2157" s="16" t="s">
        <v>186</v>
      </c>
      <c r="J2157" s="17" t="n">
        <v>97</v>
      </c>
      <c r="K2157" s="18" t="s">
        <v>28</v>
      </c>
      <c r="L2157" s="17"/>
      <c r="M2157" s="17" t="n">
        <v>8</v>
      </c>
      <c r="N2157" s="19"/>
      <c r="O2157" s="31" t="n">
        <f aca="false">L2157+(0.05*M2157)+(N2157/240)</f>
        <v>0.4</v>
      </c>
      <c r="P2157" s="21" t="n">
        <v>38</v>
      </c>
      <c r="Q2157" s="21" t="n">
        <v>16</v>
      </c>
      <c r="R2157" s="21"/>
      <c r="S2157" s="22" t="n">
        <f aca="false">P2157+(0.05*Q2157)+(R2157/240)</f>
        <v>38.8</v>
      </c>
      <c r="T2157" s="22" t="n">
        <f aca="false">J2157*O2157</f>
        <v>38.8</v>
      </c>
      <c r="U2157" s="22" t="n">
        <f aca="false">S2157-T2157</f>
        <v>0</v>
      </c>
      <c r="V2157" s="23"/>
    </row>
    <row r="2158" customFormat="false" ht="13.8" hidden="false" customHeight="false" outlineLevel="0" collapsed="false">
      <c r="A2158" s="13" t="n">
        <v>2157</v>
      </c>
      <c r="B2158" s="12" t="s">
        <v>22</v>
      </c>
      <c r="C2158" s="13" t="s">
        <v>792</v>
      </c>
      <c r="D2158" s="12" t="n">
        <v>29</v>
      </c>
      <c r="E2158" s="14" t="n">
        <v>1749</v>
      </c>
      <c r="F2158" s="14" t="s">
        <v>40</v>
      </c>
      <c r="G2158" s="15" t="s">
        <v>336</v>
      </c>
      <c r="H2158" s="15" t="s">
        <v>793</v>
      </c>
      <c r="I2158" s="16" t="s">
        <v>796</v>
      </c>
      <c r="J2158" s="17" t="n">
        <v>450</v>
      </c>
      <c r="K2158" s="18" t="s">
        <v>28</v>
      </c>
      <c r="L2158" s="17"/>
      <c r="M2158" s="17" t="n">
        <v>3</v>
      </c>
      <c r="N2158" s="19"/>
      <c r="O2158" s="31" t="n">
        <f aca="false">L2158+(0.05*M2158)+(N2158/240)</f>
        <v>0.15</v>
      </c>
      <c r="P2158" s="21" t="n">
        <v>67</v>
      </c>
      <c r="Q2158" s="21" t="n">
        <v>10</v>
      </c>
      <c r="R2158" s="21"/>
      <c r="S2158" s="22" t="n">
        <f aca="false">P2158+(0.05*Q2158)+(R2158/240)</f>
        <v>67.5</v>
      </c>
      <c r="T2158" s="22" t="n">
        <f aca="false">J2158*O2158</f>
        <v>67.5</v>
      </c>
      <c r="U2158" s="22" t="n">
        <f aca="false">S2158-T2158</f>
        <v>0</v>
      </c>
      <c r="V2158" s="23"/>
    </row>
    <row r="2159" customFormat="false" ht="13.8" hidden="false" customHeight="false" outlineLevel="0" collapsed="false">
      <c r="A2159" s="13" t="n">
        <v>2158</v>
      </c>
      <c r="B2159" s="12" t="s">
        <v>22</v>
      </c>
      <c r="C2159" s="13" t="s">
        <v>792</v>
      </c>
      <c r="D2159" s="12" t="n">
        <v>29</v>
      </c>
      <c r="E2159" s="14" t="n">
        <v>1749</v>
      </c>
      <c r="F2159" s="14" t="s">
        <v>40</v>
      </c>
      <c r="G2159" s="15" t="s">
        <v>1033</v>
      </c>
      <c r="H2159" s="15" t="s">
        <v>793</v>
      </c>
      <c r="I2159" s="16" t="s">
        <v>796</v>
      </c>
      <c r="J2159" s="17" t="n">
        <v>1</v>
      </c>
      <c r="K2159" s="18" t="s">
        <v>1037</v>
      </c>
      <c r="L2159" s="17" t="n">
        <v>30</v>
      </c>
      <c r="M2159" s="17"/>
      <c r="N2159" s="19"/>
      <c r="O2159" s="31" t="n">
        <f aca="false">L2159+(0.05*M2159)+(N2159/240)</f>
        <v>30</v>
      </c>
      <c r="P2159" s="21" t="n">
        <v>30</v>
      </c>
      <c r="Q2159" s="21"/>
      <c r="R2159" s="21"/>
      <c r="S2159" s="22" t="n">
        <f aca="false">P2159+(0.05*Q2159)+(R2159/240)</f>
        <v>30</v>
      </c>
      <c r="T2159" s="22" t="n">
        <f aca="false">J2159*O2159</f>
        <v>30</v>
      </c>
      <c r="U2159" s="22" t="n">
        <f aca="false">S2159-T2159</f>
        <v>0</v>
      </c>
      <c r="V2159" s="23"/>
    </row>
    <row r="2160" customFormat="false" ht="13.8" hidden="false" customHeight="false" outlineLevel="0" collapsed="false">
      <c r="A2160" s="13" t="n">
        <v>2159</v>
      </c>
      <c r="B2160" s="12" t="s">
        <v>22</v>
      </c>
      <c r="C2160" s="13" t="s">
        <v>792</v>
      </c>
      <c r="D2160" s="12" t="n">
        <v>29</v>
      </c>
      <c r="E2160" s="14" t="n">
        <v>1749</v>
      </c>
      <c r="F2160" s="14" t="s">
        <v>40</v>
      </c>
      <c r="G2160" s="15" t="s">
        <v>1033</v>
      </c>
      <c r="H2160" s="15" t="s">
        <v>793</v>
      </c>
      <c r="I2160" s="16" t="s">
        <v>186</v>
      </c>
      <c r="J2160" s="17" t="n">
        <v>1</v>
      </c>
      <c r="K2160" s="18" t="s">
        <v>425</v>
      </c>
      <c r="L2160" s="17" t="n">
        <v>25</v>
      </c>
      <c r="M2160" s="17"/>
      <c r="N2160" s="19"/>
      <c r="O2160" s="31" t="n">
        <f aca="false">L2160+(0.05*M2160)+(N2160/240)</f>
        <v>25</v>
      </c>
      <c r="P2160" s="21" t="n">
        <v>25</v>
      </c>
      <c r="Q2160" s="21"/>
      <c r="R2160" s="21"/>
      <c r="S2160" s="22" t="n">
        <f aca="false">P2160+(0.05*Q2160)+(R2160/240)</f>
        <v>25</v>
      </c>
      <c r="T2160" s="22" t="n">
        <f aca="false">J2160*O2160</f>
        <v>25</v>
      </c>
      <c r="U2160" s="22" t="n">
        <f aca="false">S2160-T2160</f>
        <v>0</v>
      </c>
      <c r="V2160" s="23"/>
    </row>
    <row r="2161" customFormat="false" ht="13.8" hidden="false" customHeight="false" outlineLevel="0" collapsed="false">
      <c r="A2161" s="13" t="n">
        <v>2160</v>
      </c>
      <c r="B2161" s="12" t="s">
        <v>22</v>
      </c>
      <c r="C2161" s="13" t="s">
        <v>792</v>
      </c>
      <c r="D2161" s="12" t="n">
        <v>30</v>
      </c>
      <c r="E2161" s="14" t="n">
        <v>1749</v>
      </c>
      <c r="F2161" s="14" t="s">
        <v>24</v>
      </c>
      <c r="G2161" s="15" t="s">
        <v>1038</v>
      </c>
      <c r="H2161" s="15" t="s">
        <v>793</v>
      </c>
      <c r="I2161" s="16" t="s">
        <v>794</v>
      </c>
      <c r="J2161" s="17" t="n">
        <v>1</v>
      </c>
      <c r="K2161" s="18" t="s">
        <v>46</v>
      </c>
      <c r="L2161" s="17" t="n">
        <v>150</v>
      </c>
      <c r="M2161" s="17"/>
      <c r="N2161" s="19"/>
      <c r="O2161" s="31" t="n">
        <f aca="false">L2161+(0.05*M2161)+(N2161/240)</f>
        <v>150</v>
      </c>
      <c r="P2161" s="21" t="n">
        <v>150</v>
      </c>
      <c r="Q2161" s="21"/>
      <c r="R2161" s="21"/>
      <c r="S2161" s="22" t="n">
        <f aca="false">P2161+(0.05*Q2161)+(R2161/240)</f>
        <v>150</v>
      </c>
      <c r="T2161" s="22" t="n">
        <f aca="false">J2161*O2161</f>
        <v>150</v>
      </c>
      <c r="U2161" s="22" t="n">
        <f aca="false">S2161-T2161</f>
        <v>0</v>
      </c>
      <c r="V2161" s="23"/>
    </row>
    <row r="2162" customFormat="false" ht="14.2" hidden="false" customHeight="false" outlineLevel="0" collapsed="false">
      <c r="A2162" s="13" t="n">
        <v>2161</v>
      </c>
      <c r="B2162" s="12" t="s">
        <v>22</v>
      </c>
      <c r="C2162" s="13" t="s">
        <v>792</v>
      </c>
      <c r="D2162" s="12" t="n">
        <v>30</v>
      </c>
      <c r="E2162" s="14" t="n">
        <v>1749</v>
      </c>
      <c r="F2162" s="14" t="s">
        <v>24</v>
      </c>
      <c r="G2162" s="15" t="s">
        <v>332</v>
      </c>
      <c r="H2162" s="15" t="s">
        <v>793</v>
      </c>
      <c r="I2162" s="16" t="s">
        <v>796</v>
      </c>
      <c r="J2162" s="17" t="n">
        <v>33</v>
      </c>
      <c r="K2162" s="18" t="s">
        <v>35</v>
      </c>
      <c r="L2162" s="17"/>
      <c r="M2162" s="17" t="n">
        <v>2</v>
      </c>
      <c r="N2162" s="19"/>
      <c r="O2162" s="31" t="n">
        <f aca="false">L2162+(0.05*M2162)+(N2162/240)</f>
        <v>0.1</v>
      </c>
      <c r="P2162" s="21" t="n">
        <v>3</v>
      </c>
      <c r="Q2162" s="21"/>
      <c r="R2162" s="21"/>
      <c r="S2162" s="22" t="n">
        <f aca="false">P2162+(0.05*Q2162)+(R2162/240)</f>
        <v>3</v>
      </c>
      <c r="T2162" s="22" t="n">
        <f aca="false">J2162*O2162</f>
        <v>3.3</v>
      </c>
      <c r="U2162" s="22" t="n">
        <f aca="false">S2162-T2162</f>
        <v>-0.3</v>
      </c>
      <c r="V2162" s="23" t="s">
        <v>114</v>
      </c>
    </row>
    <row r="2163" customFormat="false" ht="13.8" hidden="false" customHeight="false" outlineLevel="0" collapsed="false">
      <c r="A2163" s="13" t="n">
        <v>2162</v>
      </c>
      <c r="B2163" s="12" t="s">
        <v>22</v>
      </c>
      <c r="C2163" s="13" t="s">
        <v>792</v>
      </c>
      <c r="D2163" s="12" t="n">
        <v>30</v>
      </c>
      <c r="E2163" s="14" t="n">
        <v>1749</v>
      </c>
      <c r="F2163" s="14" t="s">
        <v>24</v>
      </c>
      <c r="G2163" s="15" t="s">
        <v>351</v>
      </c>
      <c r="H2163" s="15" t="s">
        <v>793</v>
      </c>
      <c r="I2163" s="16" t="s">
        <v>799</v>
      </c>
      <c r="J2163" s="17" t="n">
        <v>530</v>
      </c>
      <c r="K2163" s="18" t="s">
        <v>28</v>
      </c>
      <c r="L2163" s="17"/>
      <c r="M2163" s="17" t="n">
        <v>8</v>
      </c>
      <c r="N2163" s="19"/>
      <c r="O2163" s="31" t="n">
        <f aca="false">L2163+(0.05*M2163)+(N2163/240)</f>
        <v>0.4</v>
      </c>
      <c r="P2163" s="21" t="n">
        <v>212</v>
      </c>
      <c r="Q2163" s="21"/>
      <c r="R2163" s="21"/>
      <c r="S2163" s="22" t="n">
        <f aca="false">P2163+(0.05*Q2163)+(R2163/240)</f>
        <v>212</v>
      </c>
      <c r="T2163" s="22" t="n">
        <f aca="false">J2163*O2163</f>
        <v>212</v>
      </c>
      <c r="U2163" s="22" t="n">
        <f aca="false">S2163-T2163</f>
        <v>0</v>
      </c>
      <c r="V2163" s="23"/>
    </row>
    <row r="2164" customFormat="false" ht="13.8" hidden="false" customHeight="false" outlineLevel="0" collapsed="false">
      <c r="A2164" s="13" t="n">
        <v>2163</v>
      </c>
      <c r="B2164" s="12" t="s">
        <v>22</v>
      </c>
      <c r="C2164" s="13" t="s">
        <v>792</v>
      </c>
      <c r="D2164" s="12" t="n">
        <v>30</v>
      </c>
      <c r="E2164" s="14" t="n">
        <v>1749</v>
      </c>
      <c r="F2164" s="14" t="s">
        <v>24</v>
      </c>
      <c r="G2164" s="15" t="s">
        <v>1039</v>
      </c>
      <c r="H2164" s="15" t="s">
        <v>793</v>
      </c>
      <c r="I2164" s="16" t="s">
        <v>799</v>
      </c>
      <c r="J2164" s="17" t="n">
        <v>4400</v>
      </c>
      <c r="K2164" s="18" t="s">
        <v>28</v>
      </c>
      <c r="L2164" s="17" t="n">
        <v>0.12</v>
      </c>
      <c r="M2164" s="17"/>
      <c r="N2164" s="19"/>
      <c r="O2164" s="31" t="n">
        <f aca="false">L2164+(0.05*M2164)+(N2164/240)</f>
        <v>0.12</v>
      </c>
      <c r="P2164" s="21" t="n">
        <v>528</v>
      </c>
      <c r="Q2164" s="21"/>
      <c r="R2164" s="21"/>
      <c r="S2164" s="22" t="n">
        <f aca="false">P2164+(0.05*Q2164)+(R2164/240)</f>
        <v>528</v>
      </c>
      <c r="T2164" s="22" t="n">
        <f aca="false">J2164*O2164</f>
        <v>528</v>
      </c>
      <c r="U2164" s="22" t="n">
        <f aca="false">S2164-T2164</f>
        <v>0</v>
      </c>
      <c r="V2164" s="23"/>
    </row>
    <row r="2165" customFormat="false" ht="13.8" hidden="false" customHeight="false" outlineLevel="0" collapsed="false">
      <c r="A2165" s="13" t="n">
        <v>2164</v>
      </c>
      <c r="B2165" s="12" t="s">
        <v>22</v>
      </c>
      <c r="C2165" s="13" t="s">
        <v>792</v>
      </c>
      <c r="D2165" s="12" t="n">
        <v>30</v>
      </c>
      <c r="E2165" s="14" t="n">
        <v>1749</v>
      </c>
      <c r="F2165" s="14" t="s">
        <v>24</v>
      </c>
      <c r="G2165" s="15" t="s">
        <v>726</v>
      </c>
      <c r="H2165" s="15" t="s">
        <v>793</v>
      </c>
      <c r="I2165" s="16" t="s">
        <v>799</v>
      </c>
      <c r="J2165" s="17" t="n">
        <v>548830</v>
      </c>
      <c r="K2165" s="18" t="s">
        <v>28</v>
      </c>
      <c r="L2165" s="17"/>
      <c r="M2165" s="17" t="n">
        <v>3</v>
      </c>
      <c r="N2165" s="19"/>
      <c r="O2165" s="31" t="n">
        <f aca="false">L2165+(0.05*M2165)+(N2165/240)</f>
        <v>0.15</v>
      </c>
      <c r="P2165" s="21" t="n">
        <v>82324</v>
      </c>
      <c r="Q2165" s="21" t="n">
        <v>10</v>
      </c>
      <c r="R2165" s="21"/>
      <c r="S2165" s="22" t="n">
        <f aca="false">P2165+(0.05*Q2165)+(R2165/240)</f>
        <v>82324.5</v>
      </c>
      <c r="T2165" s="22" t="n">
        <f aca="false">J2165*O2165</f>
        <v>82324.5</v>
      </c>
      <c r="U2165" s="22" t="n">
        <f aca="false">S2165-T2165</f>
        <v>0</v>
      </c>
      <c r="V2165" s="23"/>
    </row>
    <row r="2166" customFormat="false" ht="13.8" hidden="false" customHeight="false" outlineLevel="0" collapsed="false">
      <c r="A2166" s="13" t="n">
        <v>2165</v>
      </c>
      <c r="B2166" s="12" t="s">
        <v>22</v>
      </c>
      <c r="C2166" s="13" t="s">
        <v>792</v>
      </c>
      <c r="D2166" s="12" t="n">
        <v>30</v>
      </c>
      <c r="E2166" s="14" t="n">
        <v>1749</v>
      </c>
      <c r="F2166" s="14" t="s">
        <v>24</v>
      </c>
      <c r="G2166" s="15" t="s">
        <v>726</v>
      </c>
      <c r="H2166" s="15" t="s">
        <v>793</v>
      </c>
      <c r="I2166" s="16" t="s">
        <v>685</v>
      </c>
      <c r="J2166" s="17" t="n">
        <v>78182</v>
      </c>
      <c r="K2166" s="18" t="s">
        <v>28</v>
      </c>
      <c r="L2166" s="17"/>
      <c r="M2166" s="17" t="n">
        <v>1</v>
      </c>
      <c r="N2166" s="19" t="n">
        <v>6</v>
      </c>
      <c r="O2166" s="31" t="n">
        <f aca="false">L2166+(0.05*M2166)+(N2166/240)</f>
        <v>0.075</v>
      </c>
      <c r="P2166" s="21" t="n">
        <v>5863</v>
      </c>
      <c r="Q2166" s="21" t="n">
        <v>13</v>
      </c>
      <c r="R2166" s="21"/>
      <c r="S2166" s="22" t="n">
        <f aca="false">P2166+(0.05*Q2166)+(R2166/240)</f>
        <v>5863.65</v>
      </c>
      <c r="T2166" s="22" t="n">
        <f aca="false">J2166*O2166</f>
        <v>5863.65</v>
      </c>
      <c r="U2166" s="22" t="n">
        <f aca="false">S2166-T2166</f>
        <v>0</v>
      </c>
      <c r="V2166" s="23"/>
    </row>
    <row r="2167" customFormat="false" ht="13.8" hidden="false" customHeight="false" outlineLevel="0" collapsed="false">
      <c r="A2167" s="13" t="n">
        <v>2166</v>
      </c>
      <c r="B2167" s="12" t="s">
        <v>22</v>
      </c>
      <c r="C2167" s="13" t="s">
        <v>792</v>
      </c>
      <c r="D2167" s="12" t="n">
        <v>30</v>
      </c>
      <c r="E2167" s="14" t="n">
        <v>1749</v>
      </c>
      <c r="F2167" s="14" t="s">
        <v>24</v>
      </c>
      <c r="G2167" s="15" t="s">
        <v>726</v>
      </c>
      <c r="H2167" s="15" t="s">
        <v>793</v>
      </c>
      <c r="I2167" s="16" t="s">
        <v>796</v>
      </c>
      <c r="J2167" s="17" t="n">
        <v>1200</v>
      </c>
      <c r="K2167" s="18" t="s">
        <v>28</v>
      </c>
      <c r="L2167" s="17"/>
      <c r="M2167" s="17" t="n">
        <v>1</v>
      </c>
      <c r="N2167" s="19" t="n">
        <v>6</v>
      </c>
      <c r="O2167" s="31" t="n">
        <f aca="false">L2167+(0.05*M2167)+(N2167/240)</f>
        <v>0.075</v>
      </c>
      <c r="P2167" s="21" t="n">
        <v>90</v>
      </c>
      <c r="Q2167" s="21"/>
      <c r="R2167" s="21"/>
      <c r="S2167" s="22" t="n">
        <f aca="false">P2167+(0.05*Q2167)+(R2167/240)</f>
        <v>90</v>
      </c>
      <c r="T2167" s="22" t="n">
        <f aca="false">J2167*O2167</f>
        <v>90</v>
      </c>
      <c r="U2167" s="22" t="n">
        <f aca="false">S2167-T2167</f>
        <v>0</v>
      </c>
      <c r="V2167" s="23"/>
    </row>
    <row r="2168" customFormat="false" ht="13.8" hidden="false" customHeight="false" outlineLevel="0" collapsed="false">
      <c r="A2168" s="13" t="n">
        <v>2167</v>
      </c>
      <c r="B2168" s="12" t="s">
        <v>22</v>
      </c>
      <c r="C2168" s="13" t="s">
        <v>792</v>
      </c>
      <c r="D2168" s="12" t="n">
        <v>30</v>
      </c>
      <c r="E2168" s="14" t="n">
        <v>1749</v>
      </c>
      <c r="F2168" s="14" t="s">
        <v>24</v>
      </c>
      <c r="G2168" s="15" t="s">
        <v>726</v>
      </c>
      <c r="H2168" s="15" t="s">
        <v>793</v>
      </c>
      <c r="I2168" s="16" t="s">
        <v>682</v>
      </c>
      <c r="J2168" s="17" t="n">
        <v>10</v>
      </c>
      <c r="K2168" s="18" t="s">
        <v>714</v>
      </c>
      <c r="L2168" s="17" t="n">
        <v>60</v>
      </c>
      <c r="M2168" s="17"/>
      <c r="N2168" s="19"/>
      <c r="O2168" s="31" t="n">
        <f aca="false">L2168+(0.05*M2168)+(N2168/240)</f>
        <v>60</v>
      </c>
      <c r="P2168" s="21" t="n">
        <v>600</v>
      </c>
      <c r="Q2168" s="21"/>
      <c r="R2168" s="21"/>
      <c r="S2168" s="22" t="n">
        <f aca="false">P2168+(0.05*Q2168)+(R2168/240)</f>
        <v>600</v>
      </c>
      <c r="T2168" s="22" t="n">
        <f aca="false">J2168*O2168</f>
        <v>600</v>
      </c>
      <c r="U2168" s="22" t="n">
        <f aca="false">S2168-T2168</f>
        <v>0</v>
      </c>
      <c r="V2168" s="23"/>
    </row>
    <row r="2169" customFormat="false" ht="13.8" hidden="false" customHeight="false" outlineLevel="0" collapsed="false">
      <c r="A2169" s="13" t="n">
        <v>2168</v>
      </c>
      <c r="B2169" s="12" t="s">
        <v>22</v>
      </c>
      <c r="C2169" s="13" t="s">
        <v>792</v>
      </c>
      <c r="D2169" s="12" t="n">
        <v>30</v>
      </c>
      <c r="E2169" s="14" t="n">
        <v>1749</v>
      </c>
      <c r="F2169" s="14" t="s">
        <v>40</v>
      </c>
      <c r="G2169" s="15" t="s">
        <v>1040</v>
      </c>
      <c r="H2169" s="15" t="s">
        <v>793</v>
      </c>
      <c r="I2169" s="16" t="s">
        <v>685</v>
      </c>
      <c r="J2169" s="17" t="n">
        <v>4</v>
      </c>
      <c r="K2169" s="18" t="s">
        <v>28</v>
      </c>
      <c r="L2169" s="17"/>
      <c r="M2169" s="17" t="n">
        <v>45</v>
      </c>
      <c r="N2169" s="19"/>
      <c r="O2169" s="31" t="n">
        <f aca="false">L2169+(0.05*M2169)+(N2169/240)</f>
        <v>2.25</v>
      </c>
      <c r="P2169" s="21" t="n">
        <v>9</v>
      </c>
      <c r="Q2169" s="21"/>
      <c r="R2169" s="21"/>
      <c r="S2169" s="22" t="n">
        <f aca="false">P2169+(0.05*Q2169)+(R2169/240)</f>
        <v>9</v>
      </c>
      <c r="T2169" s="22" t="n">
        <f aca="false">J2169*O2169</f>
        <v>9</v>
      </c>
      <c r="U2169" s="22" t="n">
        <f aca="false">S2169-T2169</f>
        <v>0</v>
      </c>
      <c r="V2169" s="23"/>
    </row>
    <row r="2170" customFormat="false" ht="13.8" hidden="false" customHeight="false" outlineLevel="0" collapsed="false">
      <c r="A2170" s="13" t="n">
        <v>2169</v>
      </c>
      <c r="B2170" s="12" t="s">
        <v>22</v>
      </c>
      <c r="C2170" s="13" t="s">
        <v>792</v>
      </c>
      <c r="D2170" s="12" t="n">
        <v>30</v>
      </c>
      <c r="E2170" s="14" t="n">
        <v>1749</v>
      </c>
      <c r="F2170" s="14" t="s">
        <v>40</v>
      </c>
      <c r="G2170" s="15" t="s">
        <v>1041</v>
      </c>
      <c r="H2170" s="15" t="s">
        <v>793</v>
      </c>
      <c r="I2170" s="16" t="s">
        <v>685</v>
      </c>
      <c r="J2170" s="17" t="n">
        <v>345</v>
      </c>
      <c r="K2170" s="18" t="s">
        <v>28</v>
      </c>
      <c r="L2170" s="17"/>
      <c r="M2170" s="17" t="n">
        <v>3</v>
      </c>
      <c r="N2170" s="19"/>
      <c r="O2170" s="31" t="n">
        <f aca="false">L2170+(0.05*M2170)+(N2170/240)</f>
        <v>0.15</v>
      </c>
      <c r="P2170" s="21" t="n">
        <v>51</v>
      </c>
      <c r="Q2170" s="21" t="n">
        <v>15</v>
      </c>
      <c r="R2170" s="21"/>
      <c r="S2170" s="22" t="n">
        <f aca="false">P2170+(0.05*Q2170)+(R2170/240)</f>
        <v>51.75</v>
      </c>
      <c r="T2170" s="22" t="n">
        <f aca="false">J2170*O2170</f>
        <v>51.75</v>
      </c>
      <c r="U2170" s="22" t="n">
        <f aca="false">S2170-T2170</f>
        <v>0</v>
      </c>
      <c r="V2170" s="23"/>
    </row>
    <row r="2171" customFormat="false" ht="13.8" hidden="false" customHeight="false" outlineLevel="0" collapsed="false">
      <c r="A2171" s="13" t="n">
        <v>2170</v>
      </c>
      <c r="B2171" s="12" t="s">
        <v>22</v>
      </c>
      <c r="C2171" s="13" t="s">
        <v>792</v>
      </c>
      <c r="D2171" s="12" t="n">
        <v>30</v>
      </c>
      <c r="E2171" s="14" t="n">
        <v>1749</v>
      </c>
      <c r="F2171" s="14" t="s">
        <v>40</v>
      </c>
      <c r="G2171" s="15" t="s">
        <v>1042</v>
      </c>
      <c r="H2171" s="15" t="s">
        <v>793</v>
      </c>
      <c r="I2171" s="16" t="s">
        <v>799</v>
      </c>
      <c r="J2171" s="17" t="n">
        <v>35141</v>
      </c>
      <c r="K2171" s="18" t="s">
        <v>28</v>
      </c>
      <c r="L2171" s="17"/>
      <c r="M2171" s="17" t="n">
        <v>10</v>
      </c>
      <c r="N2171" s="19"/>
      <c r="O2171" s="31" t="n">
        <f aca="false">L2171+(0.05*M2171)+(N2171/240)</f>
        <v>0.5</v>
      </c>
      <c r="P2171" s="21" t="n">
        <v>17570</v>
      </c>
      <c r="Q2171" s="21" t="n">
        <v>10</v>
      </c>
      <c r="R2171" s="21"/>
      <c r="S2171" s="22" t="n">
        <f aca="false">P2171+(0.05*Q2171)+(R2171/240)</f>
        <v>17570.5</v>
      </c>
      <c r="T2171" s="22" t="n">
        <f aca="false">J2171*O2171</f>
        <v>17570.5</v>
      </c>
      <c r="U2171" s="22" t="n">
        <f aca="false">S2171-T2171</f>
        <v>0</v>
      </c>
      <c r="V2171" s="23"/>
    </row>
    <row r="2172" customFormat="false" ht="13.8" hidden="false" customHeight="false" outlineLevel="0" collapsed="false">
      <c r="A2172" s="13" t="n">
        <v>2171</v>
      </c>
      <c r="B2172" s="12" t="s">
        <v>22</v>
      </c>
      <c r="C2172" s="13" t="s">
        <v>792</v>
      </c>
      <c r="D2172" s="12" t="n">
        <v>30</v>
      </c>
      <c r="E2172" s="14" t="n">
        <v>1749</v>
      </c>
      <c r="F2172" s="14" t="s">
        <v>40</v>
      </c>
      <c r="G2172" s="15" t="s">
        <v>1043</v>
      </c>
      <c r="H2172" s="15" t="s">
        <v>793</v>
      </c>
      <c r="I2172" s="16" t="s">
        <v>796</v>
      </c>
      <c r="J2172" s="17" t="n">
        <v>9</v>
      </c>
      <c r="K2172" s="18" t="s">
        <v>128</v>
      </c>
      <c r="L2172" s="17" t="n">
        <v>4</v>
      </c>
      <c r="M2172" s="17"/>
      <c r="N2172" s="19"/>
      <c r="O2172" s="31" t="n">
        <f aca="false">L2172+(0.05*M2172)+(N2172/240)</f>
        <v>4</v>
      </c>
      <c r="P2172" s="21" t="n">
        <v>36</v>
      </c>
      <c r="Q2172" s="21"/>
      <c r="R2172" s="21"/>
      <c r="S2172" s="22" t="n">
        <f aca="false">P2172+(0.05*Q2172)+(R2172/240)</f>
        <v>36</v>
      </c>
      <c r="T2172" s="22" t="n">
        <f aca="false">J2172*O2172</f>
        <v>36</v>
      </c>
      <c r="U2172" s="22" t="n">
        <f aca="false">S2172-T2172</f>
        <v>0</v>
      </c>
      <c r="V2172" s="23"/>
    </row>
    <row r="2173" customFormat="false" ht="13.8" hidden="false" customHeight="false" outlineLevel="0" collapsed="false">
      <c r="A2173" s="13" t="n">
        <v>2172</v>
      </c>
      <c r="B2173" s="12" t="s">
        <v>22</v>
      </c>
      <c r="C2173" s="13" t="s">
        <v>792</v>
      </c>
      <c r="D2173" s="12" t="n">
        <v>30</v>
      </c>
      <c r="E2173" s="14" t="n">
        <v>1749</v>
      </c>
      <c r="F2173" s="14" t="s">
        <v>40</v>
      </c>
      <c r="G2173" s="15" t="s">
        <v>1044</v>
      </c>
      <c r="H2173" s="15" t="s">
        <v>793</v>
      </c>
      <c r="I2173" s="16" t="s">
        <v>685</v>
      </c>
      <c r="J2173" s="17" t="n">
        <v>3</v>
      </c>
      <c r="K2173" s="18" t="s">
        <v>128</v>
      </c>
      <c r="L2173" s="17" t="n">
        <v>8</v>
      </c>
      <c r="M2173" s="17"/>
      <c r="N2173" s="19"/>
      <c r="O2173" s="31" t="n">
        <f aca="false">L2173+(0.05*M2173)+(N2173/240)</f>
        <v>8</v>
      </c>
      <c r="P2173" s="21" t="n">
        <v>24</v>
      </c>
      <c r="Q2173" s="21"/>
      <c r="R2173" s="21"/>
      <c r="S2173" s="22" t="n">
        <f aca="false">P2173+(0.05*Q2173)+(R2173/240)</f>
        <v>24</v>
      </c>
      <c r="T2173" s="22" t="n">
        <f aca="false">J2173*O2173</f>
        <v>24</v>
      </c>
      <c r="U2173" s="22" t="n">
        <f aca="false">S2173-T2173</f>
        <v>0</v>
      </c>
      <c r="V2173" s="23"/>
    </row>
    <row r="2174" customFormat="false" ht="13.8" hidden="false" customHeight="false" outlineLevel="0" collapsed="false">
      <c r="A2174" s="13" t="n">
        <v>2173</v>
      </c>
      <c r="B2174" s="12" t="s">
        <v>22</v>
      </c>
      <c r="C2174" s="13" t="s">
        <v>792</v>
      </c>
      <c r="D2174" s="12" t="n">
        <v>30</v>
      </c>
      <c r="E2174" s="14" t="n">
        <v>1749</v>
      </c>
      <c r="F2174" s="14" t="s">
        <v>40</v>
      </c>
      <c r="G2174" s="15" t="s">
        <v>1044</v>
      </c>
      <c r="H2174" s="15" t="s">
        <v>793</v>
      </c>
      <c r="I2174" s="16" t="s">
        <v>186</v>
      </c>
      <c r="J2174" s="17" t="n">
        <v>12</v>
      </c>
      <c r="K2174" s="18" t="s">
        <v>28</v>
      </c>
      <c r="L2174" s="17" t="n">
        <v>120</v>
      </c>
      <c r="M2174" s="17"/>
      <c r="N2174" s="19"/>
      <c r="O2174" s="31" t="n">
        <f aca="false">L2174+(0.05*M2174)+(N2174/240)</f>
        <v>120</v>
      </c>
      <c r="P2174" s="21" t="n">
        <v>1440</v>
      </c>
      <c r="Q2174" s="21"/>
      <c r="R2174" s="21"/>
      <c r="S2174" s="22" t="n">
        <f aca="false">P2174+(0.05*Q2174)+(R2174/240)</f>
        <v>1440</v>
      </c>
      <c r="T2174" s="22" t="n">
        <f aca="false">J2174*O2174</f>
        <v>1440</v>
      </c>
      <c r="U2174" s="22" t="n">
        <f aca="false">S2174-T2174</f>
        <v>0</v>
      </c>
      <c r="V2174" s="23"/>
    </row>
    <row r="2175" customFormat="false" ht="13.8" hidden="false" customHeight="false" outlineLevel="0" collapsed="false">
      <c r="A2175" s="13" t="n">
        <v>2174</v>
      </c>
      <c r="B2175" s="12" t="s">
        <v>22</v>
      </c>
      <c r="C2175" s="13" t="s">
        <v>792</v>
      </c>
      <c r="D2175" s="12" t="n">
        <v>30</v>
      </c>
      <c r="E2175" s="14" t="n">
        <v>1749</v>
      </c>
      <c r="F2175" s="14" t="s">
        <v>40</v>
      </c>
      <c r="G2175" s="15" t="s">
        <v>1045</v>
      </c>
      <c r="H2175" s="15" t="s">
        <v>793</v>
      </c>
      <c r="I2175" s="16" t="s">
        <v>186</v>
      </c>
      <c r="J2175" s="17" t="n">
        <v>26</v>
      </c>
      <c r="K2175" s="18" t="s">
        <v>28</v>
      </c>
      <c r="L2175" s="17" t="n">
        <v>112</v>
      </c>
      <c r="M2175" s="17"/>
      <c r="N2175" s="19"/>
      <c r="O2175" s="31" t="n">
        <f aca="false">L2175+(0.05*M2175)+(N2175/240)</f>
        <v>112</v>
      </c>
      <c r="P2175" s="21" t="n">
        <v>2912</v>
      </c>
      <c r="Q2175" s="21"/>
      <c r="R2175" s="21"/>
      <c r="S2175" s="22" t="n">
        <f aca="false">P2175+(0.05*Q2175)+(R2175/240)</f>
        <v>2912</v>
      </c>
      <c r="T2175" s="22" t="n">
        <f aca="false">J2175*O2175</f>
        <v>2912</v>
      </c>
      <c r="U2175" s="22" t="n">
        <f aca="false">S2175-T2175</f>
        <v>0</v>
      </c>
      <c r="V2175" s="23"/>
    </row>
    <row r="2176" customFormat="false" ht="13.8" hidden="false" customHeight="false" outlineLevel="0" collapsed="false">
      <c r="A2176" s="13" t="n">
        <v>2175</v>
      </c>
      <c r="B2176" s="12" t="s">
        <v>22</v>
      </c>
      <c r="C2176" s="13" t="s">
        <v>792</v>
      </c>
      <c r="D2176" s="12" t="n">
        <v>30</v>
      </c>
      <c r="E2176" s="14" t="n">
        <v>1749</v>
      </c>
      <c r="F2176" s="14" t="s">
        <v>40</v>
      </c>
      <c r="G2176" s="15" t="s">
        <v>1046</v>
      </c>
      <c r="H2176" s="15" t="s">
        <v>793</v>
      </c>
      <c r="I2176" s="16" t="s">
        <v>50</v>
      </c>
      <c r="J2176" s="17" t="n">
        <v>1</v>
      </c>
      <c r="K2176" s="18" t="s">
        <v>46</v>
      </c>
      <c r="L2176" s="17" t="n">
        <v>160</v>
      </c>
      <c r="M2176" s="17"/>
      <c r="N2176" s="19"/>
      <c r="O2176" s="31" t="n">
        <f aca="false">L2176+(0.05*M2176)+(N2176/240)</f>
        <v>160</v>
      </c>
      <c r="P2176" s="21" t="n">
        <v>160</v>
      </c>
      <c r="Q2176" s="21"/>
      <c r="R2176" s="21"/>
      <c r="S2176" s="22" t="n">
        <f aca="false">P2176+(0.05*Q2176)+(R2176/240)</f>
        <v>160</v>
      </c>
      <c r="T2176" s="22" t="n">
        <f aca="false">J2176*O2176</f>
        <v>160</v>
      </c>
      <c r="U2176" s="22" t="n">
        <f aca="false">S2176-T2176</f>
        <v>0</v>
      </c>
      <c r="V2176" s="23"/>
    </row>
    <row r="2177" customFormat="false" ht="13.8" hidden="false" customHeight="false" outlineLevel="0" collapsed="false">
      <c r="A2177" s="13" t="n">
        <v>2176</v>
      </c>
      <c r="B2177" s="12" t="s">
        <v>22</v>
      </c>
      <c r="C2177" s="13" t="s">
        <v>792</v>
      </c>
      <c r="D2177" s="12" t="n">
        <v>30</v>
      </c>
      <c r="E2177" s="14" t="n">
        <v>1749</v>
      </c>
      <c r="F2177" s="14" t="s">
        <v>40</v>
      </c>
      <c r="G2177" s="15" t="s">
        <v>351</v>
      </c>
      <c r="H2177" s="15" t="s">
        <v>793</v>
      </c>
      <c r="I2177" s="16" t="s">
        <v>796</v>
      </c>
      <c r="J2177" s="17" t="n">
        <v>48</v>
      </c>
      <c r="K2177" s="18" t="s">
        <v>28</v>
      </c>
      <c r="L2177" s="17"/>
      <c r="M2177" s="17" t="n">
        <v>10</v>
      </c>
      <c r="N2177" s="19"/>
      <c r="O2177" s="31" t="n">
        <f aca="false">L2177+(0.05*M2177)+(N2177/240)</f>
        <v>0.5</v>
      </c>
      <c r="P2177" s="21" t="n">
        <v>24</v>
      </c>
      <c r="Q2177" s="21"/>
      <c r="R2177" s="21"/>
      <c r="S2177" s="22" t="n">
        <f aca="false">P2177+(0.05*Q2177)+(R2177/240)</f>
        <v>24</v>
      </c>
      <c r="T2177" s="22" t="n">
        <f aca="false">J2177*O2177</f>
        <v>24</v>
      </c>
      <c r="U2177" s="22" t="n">
        <f aca="false">S2177-T2177</f>
        <v>0</v>
      </c>
      <c r="V2177" s="23"/>
    </row>
    <row r="2178" customFormat="false" ht="13.8" hidden="false" customHeight="false" outlineLevel="0" collapsed="false">
      <c r="A2178" s="13" t="n">
        <v>2177</v>
      </c>
      <c r="B2178" s="12" t="s">
        <v>22</v>
      </c>
      <c r="C2178" s="13" t="s">
        <v>792</v>
      </c>
      <c r="D2178" s="12" t="n">
        <v>30</v>
      </c>
      <c r="E2178" s="14" t="n">
        <v>1749</v>
      </c>
      <c r="F2178" s="14" t="s">
        <v>40</v>
      </c>
      <c r="G2178" s="15" t="s">
        <v>726</v>
      </c>
      <c r="H2178" s="15" t="s">
        <v>793</v>
      </c>
      <c r="I2178" s="16" t="s">
        <v>794</v>
      </c>
      <c r="J2178" s="17" t="n">
        <v>1863</v>
      </c>
      <c r="K2178" s="18" t="s">
        <v>148</v>
      </c>
      <c r="L2178" s="17" t="n">
        <v>12</v>
      </c>
      <c r="M2178" s="17"/>
      <c r="N2178" s="19"/>
      <c r="O2178" s="31" t="n">
        <f aca="false">L2178+(0.05*M2178)+(N2178/240)</f>
        <v>12</v>
      </c>
      <c r="P2178" s="21" t="n">
        <v>22356</v>
      </c>
      <c r="Q2178" s="21"/>
      <c r="R2178" s="21"/>
      <c r="S2178" s="22" t="n">
        <f aca="false">P2178+(0.05*Q2178)+(R2178/240)</f>
        <v>22356</v>
      </c>
      <c r="T2178" s="22" t="n">
        <f aca="false">J2178*O2178</f>
        <v>22356</v>
      </c>
      <c r="U2178" s="22" t="n">
        <f aca="false">S2178-T2178</f>
        <v>0</v>
      </c>
      <c r="V2178" s="23"/>
    </row>
    <row r="2179" customFormat="false" ht="13.8" hidden="false" customHeight="false" outlineLevel="0" collapsed="false">
      <c r="A2179" s="13" t="n">
        <v>2178</v>
      </c>
      <c r="B2179" s="12" t="s">
        <v>22</v>
      </c>
      <c r="C2179" s="13" t="s">
        <v>792</v>
      </c>
      <c r="D2179" s="12" t="n">
        <v>30</v>
      </c>
      <c r="E2179" s="14" t="n">
        <v>1749</v>
      </c>
      <c r="F2179" s="14" t="s">
        <v>40</v>
      </c>
      <c r="G2179" s="15" t="s">
        <v>726</v>
      </c>
      <c r="H2179" s="15" t="s">
        <v>793</v>
      </c>
      <c r="I2179" s="16" t="s">
        <v>799</v>
      </c>
      <c r="J2179" s="17" t="n">
        <v>1100</v>
      </c>
      <c r="K2179" s="18" t="s">
        <v>28</v>
      </c>
      <c r="L2179" s="17"/>
      <c r="M2179" s="17" t="n">
        <v>3</v>
      </c>
      <c r="N2179" s="19"/>
      <c r="O2179" s="31" t="n">
        <f aca="false">L2179+(0.05*M2179)+(N2179/240)</f>
        <v>0.15</v>
      </c>
      <c r="P2179" s="21" t="n">
        <v>165</v>
      </c>
      <c r="Q2179" s="21"/>
      <c r="R2179" s="21"/>
      <c r="S2179" s="22" t="n">
        <f aca="false">P2179+(0.05*Q2179)+(R2179/240)</f>
        <v>165</v>
      </c>
      <c r="T2179" s="22" t="n">
        <f aca="false">J2179*O2179</f>
        <v>165</v>
      </c>
      <c r="U2179" s="22" t="n">
        <f aca="false">S2179-T2179</f>
        <v>0</v>
      </c>
      <c r="V2179" s="23"/>
    </row>
    <row r="2180" customFormat="false" ht="13.8" hidden="false" customHeight="false" outlineLevel="0" collapsed="false">
      <c r="A2180" s="13" t="n">
        <v>2179</v>
      </c>
      <c r="B2180" s="12" t="s">
        <v>22</v>
      </c>
      <c r="C2180" s="13" t="s">
        <v>792</v>
      </c>
      <c r="D2180" s="12" t="n">
        <v>31</v>
      </c>
      <c r="E2180" s="14" t="n">
        <v>1749</v>
      </c>
      <c r="F2180" s="14" t="s">
        <v>24</v>
      </c>
      <c r="G2180" s="15" t="s">
        <v>352</v>
      </c>
      <c r="H2180" s="15" t="s">
        <v>793</v>
      </c>
      <c r="I2180" s="16" t="s">
        <v>796</v>
      </c>
      <c r="J2180" s="17" t="n">
        <v>4</v>
      </c>
      <c r="K2180" s="18" t="s">
        <v>811</v>
      </c>
      <c r="L2180" s="17"/>
      <c r="M2180" s="17" t="n">
        <v>50</v>
      </c>
      <c r="N2180" s="19"/>
      <c r="O2180" s="31" t="n">
        <f aca="false">L2180+(0.05*M2180)+(N2180/240)</f>
        <v>2.5</v>
      </c>
      <c r="P2180" s="21" t="n">
        <v>10</v>
      </c>
      <c r="Q2180" s="21"/>
      <c r="R2180" s="21"/>
      <c r="S2180" s="22" t="n">
        <f aca="false">P2180+(0.05*Q2180)+(R2180/240)</f>
        <v>10</v>
      </c>
      <c r="T2180" s="22" t="n">
        <f aca="false">J2180*O2180</f>
        <v>10</v>
      </c>
      <c r="U2180" s="22" t="n">
        <f aca="false">S2180-T2180</f>
        <v>0</v>
      </c>
      <c r="V2180" s="23"/>
    </row>
    <row r="2181" customFormat="false" ht="13.8" hidden="false" customHeight="false" outlineLevel="0" collapsed="false">
      <c r="A2181" s="13" t="n">
        <v>2180</v>
      </c>
      <c r="B2181" s="12" t="s">
        <v>22</v>
      </c>
      <c r="C2181" s="13" t="s">
        <v>792</v>
      </c>
      <c r="D2181" s="12" t="n">
        <v>31</v>
      </c>
      <c r="E2181" s="14" t="n">
        <v>1749</v>
      </c>
      <c r="F2181" s="14" t="s">
        <v>24</v>
      </c>
      <c r="G2181" s="15" t="s">
        <v>1047</v>
      </c>
      <c r="H2181" s="15" t="s">
        <v>793</v>
      </c>
      <c r="I2181" s="16" t="s">
        <v>794</v>
      </c>
      <c r="J2181" s="17" t="n">
        <v>2</v>
      </c>
      <c r="K2181" s="18" t="s">
        <v>335</v>
      </c>
      <c r="L2181" s="17" t="n">
        <v>90</v>
      </c>
      <c r="M2181" s="17"/>
      <c r="N2181" s="19"/>
      <c r="O2181" s="31" t="n">
        <f aca="false">L2181+(0.05*M2181)+(N2181/240)</f>
        <v>90</v>
      </c>
      <c r="P2181" s="21" t="n">
        <v>180</v>
      </c>
      <c r="Q2181" s="21"/>
      <c r="R2181" s="21"/>
      <c r="S2181" s="22" t="n">
        <f aca="false">P2181+(0.05*Q2181)+(R2181/240)</f>
        <v>180</v>
      </c>
      <c r="T2181" s="22" t="n">
        <f aca="false">J2181*O2181</f>
        <v>180</v>
      </c>
      <c r="U2181" s="22" t="n">
        <f aca="false">S2181-T2181</f>
        <v>0</v>
      </c>
      <c r="V2181" s="23"/>
    </row>
    <row r="2182" customFormat="false" ht="13.8" hidden="false" customHeight="false" outlineLevel="0" collapsed="false">
      <c r="A2182" s="13" t="n">
        <v>2181</v>
      </c>
      <c r="B2182" s="12" t="s">
        <v>22</v>
      </c>
      <c r="C2182" s="13" t="s">
        <v>792</v>
      </c>
      <c r="D2182" s="12" t="n">
        <v>31</v>
      </c>
      <c r="E2182" s="14" t="n">
        <v>1749</v>
      </c>
      <c r="F2182" s="14" t="s">
        <v>24</v>
      </c>
      <c r="G2182" s="15" t="s">
        <v>1048</v>
      </c>
      <c r="H2182" s="15" t="s">
        <v>793</v>
      </c>
      <c r="I2182" s="16" t="s">
        <v>799</v>
      </c>
      <c r="J2182" s="17" t="n">
        <v>4144</v>
      </c>
      <c r="K2182" s="18" t="s">
        <v>28</v>
      </c>
      <c r="L2182" s="17"/>
      <c r="M2182" s="17" t="n">
        <v>7</v>
      </c>
      <c r="N2182" s="19"/>
      <c r="O2182" s="31" t="n">
        <f aca="false">L2182+(0.05*M2182)+(N2182/240)</f>
        <v>0.35</v>
      </c>
      <c r="P2182" s="21" t="n">
        <v>1450</v>
      </c>
      <c r="Q2182" s="21" t="n">
        <v>8</v>
      </c>
      <c r="R2182" s="21"/>
      <c r="S2182" s="22" t="n">
        <f aca="false">P2182+(0.05*Q2182)+(R2182/240)</f>
        <v>1450.4</v>
      </c>
      <c r="T2182" s="22" t="n">
        <f aca="false">J2182*O2182</f>
        <v>1450.4</v>
      </c>
      <c r="U2182" s="22" t="n">
        <f aca="false">S2182-T2182</f>
        <v>0</v>
      </c>
      <c r="V2182" s="23"/>
    </row>
    <row r="2183" customFormat="false" ht="13.8" hidden="false" customHeight="false" outlineLevel="0" collapsed="false">
      <c r="A2183" s="13" t="n">
        <v>2182</v>
      </c>
      <c r="B2183" s="12" t="s">
        <v>22</v>
      </c>
      <c r="C2183" s="13" t="s">
        <v>792</v>
      </c>
      <c r="D2183" s="12" t="n">
        <v>31</v>
      </c>
      <c r="E2183" s="14" t="n">
        <v>1749</v>
      </c>
      <c r="F2183" s="14" t="s">
        <v>24</v>
      </c>
      <c r="G2183" s="15" t="s">
        <v>1049</v>
      </c>
      <c r="H2183" s="15" t="s">
        <v>793</v>
      </c>
      <c r="I2183" s="16" t="s">
        <v>799</v>
      </c>
      <c r="J2183" s="17" t="n">
        <v>1200</v>
      </c>
      <c r="K2183" s="18" t="s">
        <v>28</v>
      </c>
      <c r="L2183" s="17"/>
      <c r="M2183" s="17" t="n">
        <v>4</v>
      </c>
      <c r="N2183" s="19"/>
      <c r="O2183" s="31" t="n">
        <f aca="false">L2183+(0.05*M2183)+(N2183/240)</f>
        <v>0.2</v>
      </c>
      <c r="P2183" s="21" t="n">
        <v>240</v>
      </c>
      <c r="Q2183" s="21"/>
      <c r="R2183" s="21"/>
      <c r="S2183" s="22" t="n">
        <f aca="false">P2183+(0.05*Q2183)+(R2183/240)</f>
        <v>240</v>
      </c>
      <c r="T2183" s="22" t="n">
        <f aca="false">J2183*O2183</f>
        <v>240</v>
      </c>
      <c r="U2183" s="22" t="n">
        <f aca="false">S2183-T2183</f>
        <v>0</v>
      </c>
      <c r="V2183" s="23"/>
    </row>
    <row r="2184" customFormat="false" ht="13.8" hidden="false" customHeight="false" outlineLevel="0" collapsed="false">
      <c r="A2184" s="13" t="n">
        <v>2183</v>
      </c>
      <c r="B2184" s="12" t="s">
        <v>22</v>
      </c>
      <c r="C2184" s="13" t="s">
        <v>792</v>
      </c>
      <c r="D2184" s="12" t="n">
        <v>31</v>
      </c>
      <c r="E2184" s="14" t="n">
        <v>1749</v>
      </c>
      <c r="F2184" s="14" t="s">
        <v>24</v>
      </c>
      <c r="G2184" s="15" t="s">
        <v>1050</v>
      </c>
      <c r="H2184" s="15" t="s">
        <v>793</v>
      </c>
      <c r="I2184" s="16" t="s">
        <v>799</v>
      </c>
      <c r="J2184" s="17" t="n">
        <v>2254</v>
      </c>
      <c r="K2184" s="18" t="s">
        <v>28</v>
      </c>
      <c r="L2184" s="17"/>
      <c r="M2184" s="17" t="n">
        <v>6</v>
      </c>
      <c r="N2184" s="19"/>
      <c r="O2184" s="31" t="n">
        <f aca="false">L2184+(0.05*M2184)+(N2184/240)</f>
        <v>0.3</v>
      </c>
      <c r="P2184" s="21" t="n">
        <v>676</v>
      </c>
      <c r="Q2184" s="21" t="n">
        <v>4</v>
      </c>
      <c r="R2184" s="21"/>
      <c r="S2184" s="22" t="n">
        <f aca="false">P2184+(0.05*Q2184)+(R2184/240)</f>
        <v>676.2</v>
      </c>
      <c r="T2184" s="22" t="n">
        <f aca="false">J2184*O2184</f>
        <v>676.2</v>
      </c>
      <c r="U2184" s="22" t="n">
        <f aca="false">S2184-T2184</f>
        <v>0</v>
      </c>
      <c r="V2184" s="23"/>
    </row>
    <row r="2185" customFormat="false" ht="13.8" hidden="false" customHeight="false" outlineLevel="0" collapsed="false">
      <c r="A2185" s="13" t="n">
        <v>2184</v>
      </c>
      <c r="B2185" s="12" t="s">
        <v>22</v>
      </c>
      <c r="C2185" s="13" t="s">
        <v>792</v>
      </c>
      <c r="D2185" s="12" t="n">
        <v>31</v>
      </c>
      <c r="E2185" s="14" t="n">
        <v>1749</v>
      </c>
      <c r="F2185" s="14" t="s">
        <v>24</v>
      </c>
      <c r="G2185" s="15" t="s">
        <v>1051</v>
      </c>
      <c r="H2185" s="15" t="s">
        <v>793</v>
      </c>
      <c r="I2185" s="16" t="s">
        <v>799</v>
      </c>
      <c r="J2185" s="17" t="n">
        <v>500</v>
      </c>
      <c r="K2185" s="18" t="s">
        <v>28</v>
      </c>
      <c r="L2185" s="17"/>
      <c r="M2185" s="17" t="n">
        <v>30</v>
      </c>
      <c r="N2185" s="19"/>
      <c r="O2185" s="31" t="n">
        <f aca="false">L2185+(0.05*M2185)+(N2185/240)</f>
        <v>1.5</v>
      </c>
      <c r="P2185" s="21" t="n">
        <v>750</v>
      </c>
      <c r="Q2185" s="21"/>
      <c r="R2185" s="21"/>
      <c r="S2185" s="22" t="n">
        <f aca="false">P2185+(0.05*Q2185)+(R2185/240)</f>
        <v>750</v>
      </c>
      <c r="T2185" s="22" t="n">
        <f aca="false">J2185*O2185</f>
        <v>750</v>
      </c>
      <c r="U2185" s="22" t="n">
        <f aca="false">S2185-T2185</f>
        <v>0</v>
      </c>
      <c r="V2185" s="23"/>
    </row>
    <row r="2186" customFormat="false" ht="13.8" hidden="false" customHeight="false" outlineLevel="0" collapsed="false">
      <c r="A2186" s="13" t="n">
        <v>2185</v>
      </c>
      <c r="B2186" s="12" t="s">
        <v>22</v>
      </c>
      <c r="C2186" s="13" t="s">
        <v>792</v>
      </c>
      <c r="D2186" s="12" t="n">
        <v>31</v>
      </c>
      <c r="E2186" s="14" t="n">
        <v>1749</v>
      </c>
      <c r="F2186" s="14" t="s">
        <v>24</v>
      </c>
      <c r="G2186" s="15" t="s">
        <v>349</v>
      </c>
      <c r="H2186" s="15" t="s">
        <v>793</v>
      </c>
      <c r="I2186" s="16" t="s">
        <v>799</v>
      </c>
      <c r="J2186" s="17" t="n">
        <v>1050</v>
      </c>
      <c r="K2186" s="18" t="s">
        <v>28</v>
      </c>
      <c r="L2186" s="17"/>
      <c r="M2186" s="17" t="n">
        <v>22</v>
      </c>
      <c r="N2186" s="19"/>
      <c r="O2186" s="31" t="n">
        <f aca="false">L2186+(0.05*M2186)+(N2186/240)</f>
        <v>1.1</v>
      </c>
      <c r="P2186" s="21" t="n">
        <v>1155</v>
      </c>
      <c r="Q2186" s="21"/>
      <c r="R2186" s="21"/>
      <c r="S2186" s="22" t="n">
        <f aca="false">P2186+(0.05*Q2186)+(R2186/240)</f>
        <v>1155</v>
      </c>
      <c r="T2186" s="22" t="n">
        <f aca="false">J2186*O2186</f>
        <v>1155</v>
      </c>
      <c r="U2186" s="22" t="n">
        <f aca="false">S2186-T2186</f>
        <v>0</v>
      </c>
      <c r="V2186" s="23"/>
    </row>
    <row r="2187" customFormat="false" ht="13.8" hidden="false" customHeight="false" outlineLevel="0" collapsed="false">
      <c r="A2187" s="13" t="n">
        <v>2186</v>
      </c>
      <c r="B2187" s="12" t="s">
        <v>22</v>
      </c>
      <c r="C2187" s="13" t="s">
        <v>792</v>
      </c>
      <c r="D2187" s="12" t="n">
        <v>31</v>
      </c>
      <c r="E2187" s="14" t="n">
        <v>1749</v>
      </c>
      <c r="F2187" s="14" t="s">
        <v>24</v>
      </c>
      <c r="G2187" s="15" t="s">
        <v>349</v>
      </c>
      <c r="H2187" s="15" t="s">
        <v>793</v>
      </c>
      <c r="I2187" s="16" t="s">
        <v>796</v>
      </c>
      <c r="J2187" s="17" t="n">
        <v>36</v>
      </c>
      <c r="K2187" s="18" t="s">
        <v>28</v>
      </c>
      <c r="L2187" s="17"/>
      <c r="M2187" s="17" t="n">
        <v>5</v>
      </c>
      <c r="N2187" s="19"/>
      <c r="O2187" s="31" t="n">
        <f aca="false">L2187+(0.05*M2187)+(N2187/240)</f>
        <v>0.25</v>
      </c>
      <c r="P2187" s="21" t="n">
        <v>9</v>
      </c>
      <c r="Q2187" s="21"/>
      <c r="R2187" s="21"/>
      <c r="S2187" s="22" t="n">
        <f aca="false">P2187+(0.05*Q2187)+(R2187/240)</f>
        <v>9</v>
      </c>
      <c r="T2187" s="22" t="n">
        <f aca="false">J2187*O2187</f>
        <v>9</v>
      </c>
      <c r="U2187" s="22" t="n">
        <f aca="false">S2187-T2187</f>
        <v>0</v>
      </c>
      <c r="V2187" s="23"/>
    </row>
    <row r="2188" customFormat="false" ht="13.8" hidden="false" customHeight="false" outlineLevel="0" collapsed="false">
      <c r="A2188" s="13" t="n">
        <v>2187</v>
      </c>
      <c r="B2188" s="12" t="s">
        <v>22</v>
      </c>
      <c r="C2188" s="13" t="s">
        <v>792</v>
      </c>
      <c r="D2188" s="12" t="n">
        <v>31</v>
      </c>
      <c r="E2188" s="14" t="n">
        <v>1749</v>
      </c>
      <c r="F2188" s="14" t="s">
        <v>24</v>
      </c>
      <c r="G2188" s="15" t="s">
        <v>1052</v>
      </c>
      <c r="H2188" s="15" t="s">
        <v>793</v>
      </c>
      <c r="I2188" s="16" t="s">
        <v>799</v>
      </c>
      <c r="J2188" s="17" t="n">
        <v>2150</v>
      </c>
      <c r="K2188" s="18" t="s">
        <v>28</v>
      </c>
      <c r="L2188" s="17" t="n">
        <v>0.26</v>
      </c>
      <c r="M2188" s="17"/>
      <c r="N2188" s="19"/>
      <c r="O2188" s="31" t="n">
        <f aca="false">L2188+(0.05*M2188)+(N2188/240)</f>
        <v>0.26</v>
      </c>
      <c r="P2188" s="21" t="n">
        <v>559</v>
      </c>
      <c r="Q2188" s="21"/>
      <c r="R2188" s="21"/>
      <c r="S2188" s="22" t="n">
        <f aca="false">P2188+(0.05*Q2188)+(R2188/240)</f>
        <v>559</v>
      </c>
      <c r="T2188" s="22" t="n">
        <f aca="false">J2188*O2188</f>
        <v>559</v>
      </c>
      <c r="U2188" s="22" t="n">
        <f aca="false">S2188-T2188</f>
        <v>0</v>
      </c>
      <c r="V2188" s="23"/>
    </row>
    <row r="2189" customFormat="false" ht="13.8" hidden="false" customHeight="false" outlineLevel="0" collapsed="false">
      <c r="A2189" s="13" t="n">
        <v>2188</v>
      </c>
      <c r="B2189" s="12" t="s">
        <v>22</v>
      </c>
      <c r="C2189" s="13" t="s">
        <v>792</v>
      </c>
      <c r="D2189" s="12" t="n">
        <v>31</v>
      </c>
      <c r="E2189" s="14" t="n">
        <v>1749</v>
      </c>
      <c r="F2189" s="14" t="s">
        <v>24</v>
      </c>
      <c r="G2189" s="15" t="s">
        <v>1053</v>
      </c>
      <c r="H2189" s="15" t="s">
        <v>793</v>
      </c>
      <c r="I2189" s="16" t="s">
        <v>796</v>
      </c>
      <c r="J2189" s="17" t="n">
        <v>26</v>
      </c>
      <c r="K2189" s="18" t="s">
        <v>28</v>
      </c>
      <c r="L2189" s="17"/>
      <c r="M2189" s="17" t="n">
        <v>5</v>
      </c>
      <c r="N2189" s="19"/>
      <c r="O2189" s="31" t="n">
        <f aca="false">L2189+(0.05*M2189)+(N2189/240)</f>
        <v>0.25</v>
      </c>
      <c r="P2189" s="21" t="n">
        <v>6</v>
      </c>
      <c r="Q2189" s="21" t="n">
        <v>10</v>
      </c>
      <c r="R2189" s="21"/>
      <c r="S2189" s="22" t="n">
        <f aca="false">P2189+(0.05*Q2189)+(R2189/240)</f>
        <v>6.5</v>
      </c>
      <c r="T2189" s="22" t="n">
        <f aca="false">J2189*O2189</f>
        <v>6.5</v>
      </c>
      <c r="U2189" s="22" t="n">
        <f aca="false">S2189-T2189</f>
        <v>0</v>
      </c>
      <c r="V2189" s="23"/>
    </row>
    <row r="2190" customFormat="false" ht="13.8" hidden="false" customHeight="false" outlineLevel="0" collapsed="false">
      <c r="A2190" s="13" t="n">
        <v>2189</v>
      </c>
      <c r="B2190" s="12" t="s">
        <v>22</v>
      </c>
      <c r="C2190" s="13" t="s">
        <v>792</v>
      </c>
      <c r="D2190" s="12" t="n">
        <v>31</v>
      </c>
      <c r="E2190" s="14" t="n">
        <v>1749</v>
      </c>
      <c r="F2190" s="14" t="s">
        <v>40</v>
      </c>
      <c r="G2190" s="15" t="s">
        <v>352</v>
      </c>
      <c r="H2190" s="15" t="s">
        <v>793</v>
      </c>
      <c r="I2190" s="16" t="s">
        <v>50</v>
      </c>
      <c r="J2190" s="17" t="n">
        <v>68.5</v>
      </c>
      <c r="K2190" s="18" t="s">
        <v>28</v>
      </c>
      <c r="L2190" s="17" t="n">
        <v>50</v>
      </c>
      <c r="M2190" s="17"/>
      <c r="N2190" s="19"/>
      <c r="O2190" s="31" t="n">
        <f aca="false">L2190+(0.05*M2190)+(N2190/240)</f>
        <v>50</v>
      </c>
      <c r="P2190" s="21" t="n">
        <v>3425</v>
      </c>
      <c r="Q2190" s="21"/>
      <c r="R2190" s="21"/>
      <c r="S2190" s="22" t="n">
        <f aca="false">P2190+(0.05*Q2190)+(R2190/240)</f>
        <v>3425</v>
      </c>
      <c r="T2190" s="22" t="n">
        <f aca="false">J2190*O2190</f>
        <v>3425</v>
      </c>
      <c r="U2190" s="22" t="n">
        <f aca="false">S2190-T2190</f>
        <v>0</v>
      </c>
      <c r="V2190" s="23"/>
    </row>
    <row r="2191" customFormat="false" ht="13.8" hidden="false" customHeight="false" outlineLevel="0" collapsed="false">
      <c r="A2191" s="13" t="n">
        <v>2190</v>
      </c>
      <c r="B2191" s="12" t="s">
        <v>22</v>
      </c>
      <c r="C2191" s="13" t="s">
        <v>792</v>
      </c>
      <c r="D2191" s="12" t="n">
        <v>31</v>
      </c>
      <c r="E2191" s="14" t="n">
        <v>1749</v>
      </c>
      <c r="F2191" s="14" t="s">
        <v>40</v>
      </c>
      <c r="G2191" s="15" t="s">
        <v>1054</v>
      </c>
      <c r="H2191" s="15" t="s">
        <v>793</v>
      </c>
      <c r="I2191" s="16" t="s">
        <v>794</v>
      </c>
      <c r="J2191" s="17" t="n">
        <v>1012</v>
      </c>
      <c r="K2191" s="18" t="s">
        <v>28</v>
      </c>
      <c r="L2191" s="17" t="n">
        <v>10</v>
      </c>
      <c r="M2191" s="17"/>
      <c r="N2191" s="19"/>
      <c r="O2191" s="31" t="n">
        <f aca="false">L2191+(0.05*M2191)+(N2191/240)</f>
        <v>10</v>
      </c>
      <c r="P2191" s="21" t="n">
        <v>10120</v>
      </c>
      <c r="Q2191" s="21"/>
      <c r="R2191" s="21"/>
      <c r="S2191" s="22" t="n">
        <f aca="false">P2191+(0.05*Q2191)+(R2191/240)</f>
        <v>10120</v>
      </c>
      <c r="T2191" s="22" t="n">
        <f aca="false">J2191*O2191</f>
        <v>10120</v>
      </c>
      <c r="U2191" s="22" t="n">
        <f aca="false">S2191-T2191</f>
        <v>0</v>
      </c>
      <c r="V2191" s="23"/>
    </row>
    <row r="2192" customFormat="false" ht="13.8" hidden="false" customHeight="false" outlineLevel="0" collapsed="false">
      <c r="A2192" s="13" t="n">
        <v>2191</v>
      </c>
      <c r="B2192" s="12" t="s">
        <v>22</v>
      </c>
      <c r="C2192" s="13" t="s">
        <v>792</v>
      </c>
      <c r="D2192" s="12" t="n">
        <v>31</v>
      </c>
      <c r="E2192" s="14" t="n">
        <v>1749</v>
      </c>
      <c r="F2192" s="14" t="s">
        <v>40</v>
      </c>
      <c r="G2192" s="15" t="s">
        <v>1054</v>
      </c>
      <c r="H2192" s="15" t="s">
        <v>793</v>
      </c>
      <c r="I2192" s="16" t="s">
        <v>799</v>
      </c>
      <c r="J2192" s="17" t="n">
        <v>1298</v>
      </c>
      <c r="K2192" s="18" t="s">
        <v>28</v>
      </c>
      <c r="L2192" s="17" t="n">
        <v>8</v>
      </c>
      <c r="M2192" s="17" t="n">
        <v>10</v>
      </c>
      <c r="N2192" s="19"/>
      <c r="O2192" s="31" t="n">
        <f aca="false">L2192+(0.05*M2192)+(N2192/240)</f>
        <v>8.5</v>
      </c>
      <c r="P2192" s="21" t="n">
        <v>11033</v>
      </c>
      <c r="Q2192" s="21"/>
      <c r="R2192" s="21"/>
      <c r="S2192" s="22" t="n">
        <f aca="false">P2192+(0.05*Q2192)+(R2192/240)</f>
        <v>11033</v>
      </c>
      <c r="T2192" s="22" t="n">
        <f aca="false">J2192*O2192</f>
        <v>11033</v>
      </c>
      <c r="U2192" s="22" t="n">
        <f aca="false">S2192-T2192</f>
        <v>0</v>
      </c>
      <c r="V2192" s="23"/>
    </row>
    <row r="2193" customFormat="false" ht="13.8" hidden="false" customHeight="false" outlineLevel="0" collapsed="false">
      <c r="A2193" s="13" t="n">
        <v>2192</v>
      </c>
      <c r="B2193" s="12" t="s">
        <v>22</v>
      </c>
      <c r="C2193" s="13" t="s">
        <v>792</v>
      </c>
      <c r="D2193" s="12" t="n">
        <v>31</v>
      </c>
      <c r="E2193" s="14" t="n">
        <v>1749</v>
      </c>
      <c r="F2193" s="14" t="s">
        <v>40</v>
      </c>
      <c r="G2193" s="15" t="s">
        <v>1055</v>
      </c>
      <c r="H2193" s="15" t="s">
        <v>793</v>
      </c>
      <c r="I2193" s="16" t="s">
        <v>799</v>
      </c>
      <c r="J2193" s="17" t="n">
        <v>1500</v>
      </c>
      <c r="K2193" s="18" t="s">
        <v>28</v>
      </c>
      <c r="L2193" s="17"/>
      <c r="M2193" s="17" t="n">
        <v>50</v>
      </c>
      <c r="N2193" s="19"/>
      <c r="O2193" s="31" t="n">
        <f aca="false">L2193+(0.05*M2193)+(N2193/240)</f>
        <v>2.5</v>
      </c>
      <c r="P2193" s="21" t="n">
        <v>3750</v>
      </c>
      <c r="Q2193" s="21"/>
      <c r="R2193" s="21"/>
      <c r="S2193" s="22" t="n">
        <f aca="false">P2193+(0.05*Q2193)+(R2193/240)</f>
        <v>3750</v>
      </c>
      <c r="T2193" s="22" t="n">
        <f aca="false">J2193*O2193</f>
        <v>3750</v>
      </c>
      <c r="U2193" s="22" t="n">
        <f aca="false">S2193-T2193</f>
        <v>0</v>
      </c>
      <c r="V2193" s="23"/>
    </row>
    <row r="2194" customFormat="false" ht="13.8" hidden="false" customHeight="false" outlineLevel="0" collapsed="false">
      <c r="A2194" s="13" t="n">
        <v>2193</v>
      </c>
      <c r="B2194" s="12" t="s">
        <v>22</v>
      </c>
      <c r="C2194" s="13" t="s">
        <v>792</v>
      </c>
      <c r="D2194" s="12" t="n">
        <v>31</v>
      </c>
      <c r="E2194" s="14" t="n">
        <v>1749</v>
      </c>
      <c r="F2194" s="14" t="s">
        <v>40</v>
      </c>
      <c r="G2194" s="15" t="s">
        <v>1056</v>
      </c>
      <c r="H2194" s="15" t="s">
        <v>793</v>
      </c>
      <c r="I2194" s="16" t="s">
        <v>678</v>
      </c>
      <c r="J2194" s="17" t="n">
        <v>680</v>
      </c>
      <c r="K2194" s="18" t="s">
        <v>28</v>
      </c>
      <c r="L2194" s="17" t="n">
        <v>50</v>
      </c>
      <c r="M2194" s="17"/>
      <c r="N2194" s="19"/>
      <c r="O2194" s="31" t="n">
        <f aca="false">L2194+(0.05*M2194)+(N2194/240)</f>
        <v>50</v>
      </c>
      <c r="P2194" s="21" t="n">
        <v>34000</v>
      </c>
      <c r="Q2194" s="21"/>
      <c r="R2194" s="21"/>
      <c r="S2194" s="22" t="n">
        <f aca="false">P2194+(0.05*Q2194)+(R2194/240)</f>
        <v>34000</v>
      </c>
      <c r="T2194" s="22" t="n">
        <f aca="false">J2194*O2194</f>
        <v>34000</v>
      </c>
      <c r="U2194" s="22" t="n">
        <f aca="false">S2194-T2194</f>
        <v>0</v>
      </c>
      <c r="V2194" s="23"/>
    </row>
    <row r="2195" customFormat="false" ht="13.8" hidden="false" customHeight="false" outlineLevel="0" collapsed="false">
      <c r="A2195" s="13" t="n">
        <v>2194</v>
      </c>
      <c r="B2195" s="12" t="s">
        <v>22</v>
      </c>
      <c r="C2195" s="13" t="s">
        <v>792</v>
      </c>
      <c r="D2195" s="12" t="n">
        <v>31</v>
      </c>
      <c r="E2195" s="14" t="n">
        <v>1749</v>
      </c>
      <c r="F2195" s="14" t="s">
        <v>40</v>
      </c>
      <c r="G2195" s="15" t="s">
        <v>1057</v>
      </c>
      <c r="H2195" s="15" t="s">
        <v>793</v>
      </c>
      <c r="I2195" s="16" t="s">
        <v>682</v>
      </c>
      <c r="J2195" s="17" t="n">
        <v>2</v>
      </c>
      <c r="K2195" s="18" t="s">
        <v>35</v>
      </c>
      <c r="L2195" s="17"/>
      <c r="M2195" s="17"/>
      <c r="N2195" s="19"/>
      <c r="O2195" s="31" t="n">
        <f aca="false">L2195+(0.05*M2195)+(N2195/240)</f>
        <v>0</v>
      </c>
      <c r="P2195" s="21" t="n">
        <v>120</v>
      </c>
      <c r="Q2195" s="21"/>
      <c r="R2195" s="21"/>
      <c r="S2195" s="22" t="n">
        <f aca="false">P2195+(0.05*Q2195)+(R2195/240)</f>
        <v>120</v>
      </c>
      <c r="T2195" s="22" t="n">
        <v>120</v>
      </c>
      <c r="U2195" s="22" t="n">
        <f aca="false">S2195-T2195</f>
        <v>0</v>
      </c>
      <c r="V2195" s="23" t="s">
        <v>1058</v>
      </c>
    </row>
    <row r="2196" customFormat="false" ht="13.8" hidden="false" customHeight="false" outlineLevel="0" collapsed="false">
      <c r="A2196" s="13" t="n">
        <v>2195</v>
      </c>
      <c r="B2196" s="12" t="s">
        <v>22</v>
      </c>
      <c r="C2196" s="13" t="s">
        <v>792</v>
      </c>
      <c r="D2196" s="12" t="n">
        <v>31</v>
      </c>
      <c r="E2196" s="14" t="n">
        <v>1749</v>
      </c>
      <c r="F2196" s="14" t="s">
        <v>40</v>
      </c>
      <c r="G2196" s="15" t="s">
        <v>1059</v>
      </c>
      <c r="H2196" s="15" t="s">
        <v>793</v>
      </c>
      <c r="I2196" s="16" t="s">
        <v>799</v>
      </c>
      <c r="J2196" s="17" t="n">
        <v>1400</v>
      </c>
      <c r="K2196" s="18" t="s">
        <v>28</v>
      </c>
      <c r="L2196" s="17"/>
      <c r="M2196" s="17" t="n">
        <v>20</v>
      </c>
      <c r="N2196" s="19"/>
      <c r="O2196" s="31" t="n">
        <f aca="false">L2196+(0.05*M2196)+(N2196/240)</f>
        <v>1</v>
      </c>
      <c r="P2196" s="21" t="n">
        <v>1400</v>
      </c>
      <c r="Q2196" s="21"/>
      <c r="R2196" s="21"/>
      <c r="S2196" s="22" t="n">
        <f aca="false">P2196+(0.05*Q2196)+(R2196/240)</f>
        <v>1400</v>
      </c>
      <c r="T2196" s="22" t="n">
        <f aca="false">J2196*O2196</f>
        <v>1400</v>
      </c>
      <c r="U2196" s="22" t="n">
        <f aca="false">S2196-T2196</f>
        <v>0</v>
      </c>
      <c r="V2196" s="23"/>
    </row>
    <row r="2197" customFormat="false" ht="13.8" hidden="false" customHeight="false" outlineLevel="0" collapsed="false">
      <c r="A2197" s="13" t="n">
        <v>2196</v>
      </c>
      <c r="B2197" s="12" t="s">
        <v>22</v>
      </c>
      <c r="C2197" s="13" t="s">
        <v>792</v>
      </c>
      <c r="D2197" s="12" t="n">
        <v>31</v>
      </c>
      <c r="E2197" s="14" t="n">
        <v>1749</v>
      </c>
      <c r="F2197" s="14" t="s">
        <v>40</v>
      </c>
      <c r="G2197" s="15" t="s">
        <v>1048</v>
      </c>
      <c r="H2197" s="15" t="s">
        <v>793</v>
      </c>
      <c r="I2197" s="16" t="s">
        <v>799</v>
      </c>
      <c r="J2197" s="17" t="n">
        <v>8864</v>
      </c>
      <c r="K2197" s="18" t="s">
        <v>28</v>
      </c>
      <c r="L2197" s="17"/>
      <c r="M2197" s="17" t="n">
        <v>7</v>
      </c>
      <c r="N2197" s="19"/>
      <c r="O2197" s="31" t="n">
        <f aca="false">L2197+(0.05*M2197)+(N2197/240)</f>
        <v>0.35</v>
      </c>
      <c r="P2197" s="21" t="n">
        <v>3102</v>
      </c>
      <c r="Q2197" s="21" t="n">
        <v>8</v>
      </c>
      <c r="R2197" s="21"/>
      <c r="S2197" s="22" t="n">
        <f aca="false">P2197+(0.05*Q2197)+(R2197/240)</f>
        <v>3102.4</v>
      </c>
      <c r="T2197" s="22" t="n">
        <f aca="false">J2197*O2197</f>
        <v>3102.4</v>
      </c>
      <c r="U2197" s="22" t="n">
        <f aca="false">S2197-T2197</f>
        <v>0</v>
      </c>
      <c r="V2197" s="23"/>
    </row>
    <row r="2198" customFormat="false" ht="13.8" hidden="false" customHeight="false" outlineLevel="0" collapsed="false">
      <c r="A2198" s="13" t="n">
        <v>2197</v>
      </c>
      <c r="B2198" s="12" t="s">
        <v>22</v>
      </c>
      <c r="C2198" s="13" t="s">
        <v>792</v>
      </c>
      <c r="D2198" s="12" t="n">
        <v>31</v>
      </c>
      <c r="E2198" s="14" t="n">
        <v>1749</v>
      </c>
      <c r="F2198" s="14" t="s">
        <v>40</v>
      </c>
      <c r="G2198" s="15" t="s">
        <v>1060</v>
      </c>
      <c r="H2198" s="15" t="s">
        <v>793</v>
      </c>
      <c r="I2198" s="16" t="s">
        <v>685</v>
      </c>
      <c r="J2198" s="17" t="n">
        <v>5</v>
      </c>
      <c r="K2198" s="18" t="s">
        <v>28</v>
      </c>
      <c r="L2198" s="17"/>
      <c r="M2198" s="17" t="n">
        <v>30</v>
      </c>
      <c r="N2198" s="19"/>
      <c r="O2198" s="31" t="n">
        <f aca="false">L2198+(0.05*M2198)+(N2198/240)</f>
        <v>1.5</v>
      </c>
      <c r="P2198" s="21" t="n">
        <v>7</v>
      </c>
      <c r="Q2198" s="21" t="n">
        <v>10</v>
      </c>
      <c r="R2198" s="21"/>
      <c r="S2198" s="22" t="n">
        <f aca="false">P2198+(0.05*Q2198)+(R2198/240)</f>
        <v>7.5</v>
      </c>
      <c r="T2198" s="22" t="n">
        <f aca="false">J2198*O2198</f>
        <v>7.5</v>
      </c>
      <c r="U2198" s="22" t="n">
        <f aca="false">S2198-T2198</f>
        <v>0</v>
      </c>
      <c r="V2198" s="23"/>
    </row>
    <row r="2199" customFormat="false" ht="13.8" hidden="false" customHeight="false" outlineLevel="0" collapsed="false">
      <c r="A2199" s="13" t="n">
        <v>2198</v>
      </c>
      <c r="B2199" s="12" t="s">
        <v>22</v>
      </c>
      <c r="C2199" s="13" t="s">
        <v>792</v>
      </c>
      <c r="D2199" s="12" t="n">
        <v>31</v>
      </c>
      <c r="E2199" s="14" t="n">
        <v>1749</v>
      </c>
      <c r="F2199" s="14" t="s">
        <v>40</v>
      </c>
      <c r="G2199" s="15" t="s">
        <v>1061</v>
      </c>
      <c r="H2199" s="15" t="s">
        <v>793</v>
      </c>
      <c r="I2199" s="16" t="s">
        <v>799</v>
      </c>
      <c r="J2199" s="17" t="n">
        <v>1650</v>
      </c>
      <c r="K2199" s="18" t="s">
        <v>28</v>
      </c>
      <c r="L2199" s="17"/>
      <c r="M2199" s="17" t="n">
        <v>15</v>
      </c>
      <c r="N2199" s="19"/>
      <c r="O2199" s="31" t="n">
        <f aca="false">L2199+(0.05*M2199)+(N2199/240)</f>
        <v>0.75</v>
      </c>
      <c r="P2199" s="21" t="n">
        <v>1237</v>
      </c>
      <c r="Q2199" s="21" t="n">
        <v>10</v>
      </c>
      <c r="R2199" s="21"/>
      <c r="S2199" s="22" t="n">
        <f aca="false">P2199+(0.05*Q2199)+(R2199/240)</f>
        <v>1237.5</v>
      </c>
      <c r="T2199" s="22" t="n">
        <f aca="false">J2199*O2199</f>
        <v>1237.5</v>
      </c>
      <c r="U2199" s="22" t="n">
        <f aca="false">S2199-T2199</f>
        <v>0</v>
      </c>
      <c r="V2199" s="23"/>
    </row>
    <row r="2200" customFormat="false" ht="13.8" hidden="false" customHeight="false" outlineLevel="0" collapsed="false">
      <c r="A2200" s="13" t="n">
        <v>2199</v>
      </c>
      <c r="B2200" s="12" t="s">
        <v>22</v>
      </c>
      <c r="C2200" s="13" t="s">
        <v>792</v>
      </c>
      <c r="D2200" s="12" t="n">
        <v>31</v>
      </c>
      <c r="E2200" s="14" t="n">
        <v>1749</v>
      </c>
      <c r="F2200" s="14" t="s">
        <v>40</v>
      </c>
      <c r="G2200" s="15" t="s">
        <v>1062</v>
      </c>
      <c r="H2200" s="15" t="s">
        <v>793</v>
      </c>
      <c r="I2200" s="16" t="s">
        <v>799</v>
      </c>
      <c r="J2200" s="17" t="n">
        <v>19416</v>
      </c>
      <c r="K2200" s="18" t="s">
        <v>28</v>
      </c>
      <c r="L2200" s="17"/>
      <c r="M2200" s="17" t="n">
        <v>10</v>
      </c>
      <c r="N2200" s="19"/>
      <c r="O2200" s="31" t="n">
        <f aca="false">L2200+(0.05*M2200)+(N2200/240)</f>
        <v>0.5</v>
      </c>
      <c r="P2200" s="21" t="n">
        <v>9708</v>
      </c>
      <c r="Q2200" s="21"/>
      <c r="R2200" s="21"/>
      <c r="S2200" s="22" t="n">
        <f aca="false">P2200+(0.05*Q2200)+(R2200/240)</f>
        <v>9708</v>
      </c>
      <c r="T2200" s="22" t="n">
        <f aca="false">J2200*O2200</f>
        <v>9708</v>
      </c>
      <c r="U2200" s="22" t="n">
        <f aca="false">S2200-T2200</f>
        <v>0</v>
      </c>
      <c r="V2200" s="23"/>
    </row>
    <row r="2201" customFormat="false" ht="13.8" hidden="false" customHeight="false" outlineLevel="0" collapsed="false">
      <c r="A2201" s="13" t="n">
        <v>2200</v>
      </c>
      <c r="B2201" s="12" t="s">
        <v>22</v>
      </c>
      <c r="C2201" s="13" t="s">
        <v>792</v>
      </c>
      <c r="D2201" s="12" t="n">
        <v>31</v>
      </c>
      <c r="E2201" s="14" t="n">
        <v>1749</v>
      </c>
      <c r="F2201" s="14" t="s">
        <v>40</v>
      </c>
      <c r="G2201" s="15" t="s">
        <v>1063</v>
      </c>
      <c r="H2201" s="15" t="s">
        <v>793</v>
      </c>
      <c r="I2201" s="16" t="s">
        <v>799</v>
      </c>
      <c r="J2201" s="17" t="n">
        <v>2382</v>
      </c>
      <c r="K2201" s="18" t="s">
        <v>28</v>
      </c>
      <c r="L2201" s="17"/>
      <c r="M2201" s="17" t="n">
        <v>3</v>
      </c>
      <c r="N2201" s="19"/>
      <c r="O2201" s="31" t="n">
        <f aca="false">L2201+(0.05*M2201)+(N2201/240)</f>
        <v>0.15</v>
      </c>
      <c r="P2201" s="21" t="n">
        <v>357</v>
      </c>
      <c r="Q2201" s="21" t="n">
        <v>6</v>
      </c>
      <c r="R2201" s="21"/>
      <c r="S2201" s="22" t="n">
        <f aca="false">P2201+(0.05*Q2201)+(R2201/240)</f>
        <v>357.3</v>
      </c>
      <c r="T2201" s="22" t="n">
        <f aca="false">J2201*O2201</f>
        <v>357.3</v>
      </c>
      <c r="U2201" s="22" t="n">
        <f aca="false">S2201-T2201</f>
        <v>0</v>
      </c>
      <c r="V2201" s="23"/>
    </row>
    <row r="2202" customFormat="false" ht="13.8" hidden="false" customHeight="false" outlineLevel="0" collapsed="false">
      <c r="A2202" s="13" t="n">
        <v>2201</v>
      </c>
      <c r="B2202" s="12" t="s">
        <v>22</v>
      </c>
      <c r="C2202" s="13" t="s">
        <v>792</v>
      </c>
      <c r="D2202" s="12" t="n">
        <v>31</v>
      </c>
      <c r="E2202" s="14" t="n">
        <v>1749</v>
      </c>
      <c r="F2202" s="14" t="s">
        <v>40</v>
      </c>
      <c r="G2202" s="15" t="s">
        <v>1064</v>
      </c>
      <c r="H2202" s="15" t="s">
        <v>793</v>
      </c>
      <c r="I2202" s="16" t="s">
        <v>799</v>
      </c>
      <c r="J2202" s="17" t="n">
        <v>4092</v>
      </c>
      <c r="K2202" s="18" t="s">
        <v>28</v>
      </c>
      <c r="L2202" s="17"/>
      <c r="M2202" s="17" t="n">
        <v>13</v>
      </c>
      <c r="N2202" s="19"/>
      <c r="O2202" s="31" t="n">
        <f aca="false">L2202+(0.05*M2202)+(N2202/240)</f>
        <v>0.65</v>
      </c>
      <c r="P2202" s="21" t="n">
        <v>2659</v>
      </c>
      <c r="Q2202" s="21" t="n">
        <v>16</v>
      </c>
      <c r="R2202" s="21"/>
      <c r="S2202" s="22" t="n">
        <f aca="false">P2202+(0.05*Q2202)+(R2202/240)</f>
        <v>2659.8</v>
      </c>
      <c r="T2202" s="22" t="n">
        <f aca="false">J2202*O2202</f>
        <v>2659.8</v>
      </c>
      <c r="U2202" s="22" t="n">
        <f aca="false">S2202-T2202</f>
        <v>0</v>
      </c>
      <c r="V2202" s="23"/>
    </row>
    <row r="2203" customFormat="false" ht="13.8" hidden="false" customHeight="false" outlineLevel="0" collapsed="false">
      <c r="A2203" s="13" t="n">
        <v>2202</v>
      </c>
      <c r="B2203" s="12" t="s">
        <v>22</v>
      </c>
      <c r="C2203" s="13" t="s">
        <v>792</v>
      </c>
      <c r="D2203" s="12" t="n">
        <v>31</v>
      </c>
      <c r="E2203" s="14" t="n">
        <v>1749</v>
      </c>
      <c r="F2203" s="14" t="s">
        <v>40</v>
      </c>
      <c r="G2203" s="15" t="s">
        <v>1065</v>
      </c>
      <c r="H2203" s="15" t="s">
        <v>793</v>
      </c>
      <c r="I2203" s="16" t="s">
        <v>799</v>
      </c>
      <c r="J2203" s="17" t="n">
        <v>8000</v>
      </c>
      <c r="K2203" s="18" t="s">
        <v>28</v>
      </c>
      <c r="L2203" s="17"/>
      <c r="M2203" s="17" t="n">
        <v>2</v>
      </c>
      <c r="N2203" s="19"/>
      <c r="O2203" s="31" t="n">
        <f aca="false">L2203+(0.05*M2203)+(N2203/240)</f>
        <v>0.1</v>
      </c>
      <c r="P2203" s="21" t="n">
        <v>800</v>
      </c>
      <c r="Q2203" s="21"/>
      <c r="R2203" s="21"/>
      <c r="S2203" s="22" t="n">
        <f aca="false">P2203+(0.05*Q2203)+(R2203/240)</f>
        <v>800</v>
      </c>
      <c r="T2203" s="22" t="n">
        <f aca="false">J2203*O2203</f>
        <v>800</v>
      </c>
      <c r="U2203" s="22" t="n">
        <f aca="false">S2203-T2203</f>
        <v>0</v>
      </c>
      <c r="V2203" s="23"/>
    </row>
    <row r="2204" customFormat="false" ht="13.8" hidden="false" customHeight="false" outlineLevel="0" collapsed="false">
      <c r="A2204" s="13" t="n">
        <v>2203</v>
      </c>
      <c r="B2204" s="12" t="s">
        <v>22</v>
      </c>
      <c r="C2204" s="13" t="s">
        <v>792</v>
      </c>
      <c r="D2204" s="12" t="n">
        <v>31</v>
      </c>
      <c r="E2204" s="14" t="n">
        <v>1749</v>
      </c>
      <c r="F2204" s="14" t="s">
        <v>40</v>
      </c>
      <c r="G2204" s="15" t="s">
        <v>734</v>
      </c>
      <c r="H2204" s="15" t="s">
        <v>793</v>
      </c>
      <c r="I2204" s="16" t="s">
        <v>799</v>
      </c>
      <c r="J2204" s="17" t="n">
        <v>400</v>
      </c>
      <c r="K2204" s="18" t="s">
        <v>28</v>
      </c>
      <c r="L2204" s="17"/>
      <c r="M2204" s="17" t="n">
        <v>4</v>
      </c>
      <c r="N2204" s="19"/>
      <c r="O2204" s="31" t="n">
        <f aca="false">L2204+(0.05*M2204)+(N2204/240)</f>
        <v>0.2</v>
      </c>
      <c r="P2204" s="21" t="n">
        <v>80</v>
      </c>
      <c r="Q2204" s="21"/>
      <c r="R2204" s="21"/>
      <c r="S2204" s="22" t="n">
        <f aca="false">P2204+(0.05*Q2204)+(R2204/240)</f>
        <v>80</v>
      </c>
      <c r="T2204" s="22" t="n">
        <f aca="false">J2204*O2204</f>
        <v>80</v>
      </c>
      <c r="U2204" s="22" t="n">
        <f aca="false">S2204-T2204</f>
        <v>0</v>
      </c>
      <c r="V2204" s="23"/>
    </row>
    <row r="2205" customFormat="false" ht="13.8" hidden="false" customHeight="false" outlineLevel="0" collapsed="false">
      <c r="A2205" s="13" t="n">
        <v>2204</v>
      </c>
      <c r="B2205" s="12" t="s">
        <v>22</v>
      </c>
      <c r="C2205" s="13" t="s">
        <v>792</v>
      </c>
      <c r="D2205" s="12" t="n">
        <v>31</v>
      </c>
      <c r="E2205" s="14" t="n">
        <v>1749</v>
      </c>
      <c r="F2205" s="14" t="s">
        <v>40</v>
      </c>
      <c r="G2205" s="15" t="s">
        <v>1066</v>
      </c>
      <c r="H2205" s="15" t="s">
        <v>793</v>
      </c>
      <c r="I2205" s="16" t="s">
        <v>796</v>
      </c>
      <c r="J2205" s="17" t="n">
        <v>1326</v>
      </c>
      <c r="K2205" s="18" t="s">
        <v>28</v>
      </c>
      <c r="L2205" s="17"/>
      <c r="M2205" s="17" t="n">
        <v>8</v>
      </c>
      <c r="N2205" s="19"/>
      <c r="O2205" s="31" t="n">
        <f aca="false">L2205+(0.05*M2205)+(N2205/240)</f>
        <v>0.4</v>
      </c>
      <c r="P2205" s="21" t="n">
        <v>530</v>
      </c>
      <c r="Q2205" s="21" t="n">
        <v>8</v>
      </c>
      <c r="R2205" s="21"/>
      <c r="S2205" s="22" t="n">
        <f aca="false">P2205+(0.05*Q2205)+(R2205/240)</f>
        <v>530.4</v>
      </c>
      <c r="T2205" s="22" t="n">
        <f aca="false">J2205*O2205</f>
        <v>530.4</v>
      </c>
      <c r="U2205" s="22" t="n">
        <f aca="false">S2205-T2205</f>
        <v>0</v>
      </c>
      <c r="V2205" s="23"/>
    </row>
    <row r="2206" customFormat="false" ht="13.8" hidden="false" customHeight="false" outlineLevel="0" collapsed="false">
      <c r="A2206" s="13" t="n">
        <v>2205</v>
      </c>
      <c r="B2206" s="12" t="s">
        <v>22</v>
      </c>
      <c r="C2206" s="13" t="s">
        <v>792</v>
      </c>
      <c r="D2206" s="12" t="n">
        <v>32</v>
      </c>
      <c r="E2206" s="14" t="n">
        <v>1749</v>
      </c>
      <c r="F2206" s="14" t="s">
        <v>24</v>
      </c>
      <c r="G2206" s="15" t="s">
        <v>1067</v>
      </c>
      <c r="H2206" s="15" t="s">
        <v>793</v>
      </c>
      <c r="I2206" s="16" t="s">
        <v>796</v>
      </c>
      <c r="J2206" s="17" t="n">
        <v>250</v>
      </c>
      <c r="K2206" s="18" t="s">
        <v>28</v>
      </c>
      <c r="L2206" s="17"/>
      <c r="M2206" s="17" t="n">
        <v>4</v>
      </c>
      <c r="N2206" s="19" t="n">
        <v>6</v>
      </c>
      <c r="O2206" s="31" t="n">
        <f aca="false">L2206+(0.05*M2206)+(N2206/240)</f>
        <v>0.225</v>
      </c>
      <c r="P2206" s="21" t="n">
        <v>56</v>
      </c>
      <c r="Q2206" s="21" t="n">
        <v>5</v>
      </c>
      <c r="R2206" s="21"/>
      <c r="S2206" s="22" t="n">
        <f aca="false">P2206+(0.05*Q2206)+(R2206/240)</f>
        <v>56.25</v>
      </c>
      <c r="T2206" s="22" t="n">
        <f aca="false">J2206*O2206</f>
        <v>56.25</v>
      </c>
      <c r="U2206" s="22" t="n">
        <f aca="false">S2206-T2206</f>
        <v>0</v>
      </c>
      <c r="V2206" s="23"/>
    </row>
    <row r="2207" customFormat="false" ht="13.8" hidden="false" customHeight="false" outlineLevel="0" collapsed="false">
      <c r="A2207" s="13" t="n">
        <v>2206</v>
      </c>
      <c r="B2207" s="12" t="s">
        <v>22</v>
      </c>
      <c r="C2207" s="13" t="s">
        <v>792</v>
      </c>
      <c r="D2207" s="12" t="n">
        <v>32</v>
      </c>
      <c r="E2207" s="14" t="n">
        <v>1749</v>
      </c>
      <c r="F2207" s="14" t="s">
        <v>24</v>
      </c>
      <c r="G2207" s="15" t="s">
        <v>1068</v>
      </c>
      <c r="H2207" s="15" t="s">
        <v>793</v>
      </c>
      <c r="I2207" s="16" t="s">
        <v>796</v>
      </c>
      <c r="J2207" s="17" t="n">
        <v>16500</v>
      </c>
      <c r="K2207" s="18" t="s">
        <v>28</v>
      </c>
      <c r="L2207" s="17"/>
      <c r="M2207" s="17" t="n">
        <v>3</v>
      </c>
      <c r="N2207" s="19"/>
      <c r="O2207" s="31" t="n">
        <f aca="false">L2207+(0.05*M2207)+(N2207/240)</f>
        <v>0.15</v>
      </c>
      <c r="P2207" s="21" t="n">
        <v>2475</v>
      </c>
      <c r="Q2207" s="21"/>
      <c r="R2207" s="21"/>
      <c r="S2207" s="22" t="n">
        <f aca="false">P2207+(0.05*Q2207)+(R2207/240)</f>
        <v>2475</v>
      </c>
      <c r="T2207" s="22" t="n">
        <f aca="false">J2207*O2207</f>
        <v>2475</v>
      </c>
      <c r="U2207" s="22" t="n">
        <f aca="false">S2207-T2207</f>
        <v>0</v>
      </c>
      <c r="V2207" s="23"/>
    </row>
    <row r="2208" customFormat="false" ht="13.8" hidden="false" customHeight="false" outlineLevel="0" collapsed="false">
      <c r="A2208" s="13" t="n">
        <v>2207</v>
      </c>
      <c r="B2208" s="12" t="s">
        <v>22</v>
      </c>
      <c r="C2208" s="13" t="s">
        <v>792</v>
      </c>
      <c r="D2208" s="12" t="n">
        <v>32</v>
      </c>
      <c r="E2208" s="14" t="n">
        <v>1749</v>
      </c>
      <c r="F2208" s="14" t="s">
        <v>24</v>
      </c>
      <c r="G2208" s="15" t="s">
        <v>368</v>
      </c>
      <c r="H2208" s="15" t="s">
        <v>793</v>
      </c>
      <c r="I2208" s="16" t="s">
        <v>799</v>
      </c>
      <c r="J2208" s="17" t="n">
        <v>114</v>
      </c>
      <c r="K2208" s="18" t="s">
        <v>148</v>
      </c>
      <c r="L2208" s="17" t="n">
        <v>20</v>
      </c>
      <c r="M2208" s="17"/>
      <c r="N2208" s="19"/>
      <c r="O2208" s="31" t="n">
        <f aca="false">L2208+(0.05*M2208)+(N2208/240)</f>
        <v>20</v>
      </c>
      <c r="P2208" s="21" t="n">
        <v>2280</v>
      </c>
      <c r="Q2208" s="21"/>
      <c r="R2208" s="21"/>
      <c r="S2208" s="22" t="n">
        <f aca="false">P2208+(0.05*Q2208)+(R2208/240)</f>
        <v>2280</v>
      </c>
      <c r="T2208" s="22" t="n">
        <f aca="false">J2208*O2208</f>
        <v>2280</v>
      </c>
      <c r="U2208" s="22" t="n">
        <f aca="false">S2208-T2208</f>
        <v>0</v>
      </c>
      <c r="V2208" s="23"/>
    </row>
    <row r="2209" customFormat="false" ht="13.8" hidden="false" customHeight="false" outlineLevel="0" collapsed="false">
      <c r="A2209" s="13" t="n">
        <v>2208</v>
      </c>
      <c r="B2209" s="12" t="s">
        <v>22</v>
      </c>
      <c r="C2209" s="13" t="s">
        <v>792</v>
      </c>
      <c r="D2209" s="12" t="n">
        <v>32</v>
      </c>
      <c r="E2209" s="14" t="n">
        <v>1749</v>
      </c>
      <c r="F2209" s="14" t="s">
        <v>24</v>
      </c>
      <c r="G2209" s="15" t="s">
        <v>1069</v>
      </c>
      <c r="H2209" s="15" t="s">
        <v>793</v>
      </c>
      <c r="I2209" s="16" t="s">
        <v>799</v>
      </c>
      <c r="J2209" s="17" t="n">
        <v>21</v>
      </c>
      <c r="K2209" s="18" t="s">
        <v>148</v>
      </c>
      <c r="L2209" s="17" t="n">
        <v>24</v>
      </c>
      <c r="M2209" s="17"/>
      <c r="N2209" s="19"/>
      <c r="O2209" s="31" t="n">
        <f aca="false">L2209+(0.05*M2209)+(N2209/240)</f>
        <v>24</v>
      </c>
      <c r="P2209" s="21" t="n">
        <v>504</v>
      </c>
      <c r="Q2209" s="21"/>
      <c r="R2209" s="21"/>
      <c r="S2209" s="22" t="n">
        <f aca="false">P2209+(0.05*Q2209)+(R2209/240)</f>
        <v>504</v>
      </c>
      <c r="T2209" s="22" t="n">
        <f aca="false">J2209*O2209</f>
        <v>504</v>
      </c>
      <c r="U2209" s="22" t="n">
        <f aca="false">S2209-T2209</f>
        <v>0</v>
      </c>
      <c r="V2209" s="23"/>
    </row>
    <row r="2210" customFormat="false" ht="14.2" hidden="false" customHeight="false" outlineLevel="0" collapsed="false">
      <c r="A2210" s="13" t="n">
        <v>2209</v>
      </c>
      <c r="B2210" s="12" t="s">
        <v>22</v>
      </c>
      <c r="C2210" s="13" t="s">
        <v>792</v>
      </c>
      <c r="D2210" s="12" t="n">
        <v>32</v>
      </c>
      <c r="E2210" s="14" t="n">
        <v>1749</v>
      </c>
      <c r="F2210" s="14" t="s">
        <v>24</v>
      </c>
      <c r="G2210" s="15" t="s">
        <v>1070</v>
      </c>
      <c r="H2210" s="15" t="s">
        <v>793</v>
      </c>
      <c r="I2210" s="16" t="s">
        <v>186</v>
      </c>
      <c r="J2210" s="17" t="n">
        <v>162.5</v>
      </c>
      <c r="K2210" s="18" t="s">
        <v>28</v>
      </c>
      <c r="L2210" s="17"/>
      <c r="M2210" s="17" t="n">
        <v>35</v>
      </c>
      <c r="N2210" s="19"/>
      <c r="O2210" s="31" t="n">
        <f aca="false">L2210+(0.05*M2210)+(N2210/240)</f>
        <v>1.75</v>
      </c>
      <c r="P2210" s="21" t="n">
        <v>284</v>
      </c>
      <c r="Q2210" s="21" t="n">
        <v>7</v>
      </c>
      <c r="R2210" s="21"/>
      <c r="S2210" s="22" t="n">
        <f aca="false">P2210+(0.05*Q2210)+(R2210/240)</f>
        <v>284.35</v>
      </c>
      <c r="T2210" s="22" t="n">
        <f aca="false">J2210*O2210</f>
        <v>284.375</v>
      </c>
      <c r="U2210" s="22" t="n">
        <f aca="false">S2210-T2210</f>
        <v>-0.0249999999999773</v>
      </c>
      <c r="V2210" s="23" t="s">
        <v>114</v>
      </c>
    </row>
    <row r="2211" customFormat="false" ht="13.8" hidden="false" customHeight="false" outlineLevel="0" collapsed="false">
      <c r="A2211" s="13" t="n">
        <v>2210</v>
      </c>
      <c r="B2211" s="12" t="s">
        <v>22</v>
      </c>
      <c r="C2211" s="13" t="s">
        <v>792</v>
      </c>
      <c r="D2211" s="12" t="n">
        <v>32</v>
      </c>
      <c r="E2211" s="14" t="n">
        <v>1749</v>
      </c>
      <c r="F2211" s="14" t="s">
        <v>24</v>
      </c>
      <c r="G2211" s="15" t="s">
        <v>377</v>
      </c>
      <c r="H2211" s="15" t="s">
        <v>793</v>
      </c>
      <c r="I2211" s="16" t="s">
        <v>794</v>
      </c>
      <c r="J2211" s="17" t="n">
        <v>1628</v>
      </c>
      <c r="K2211" s="18" t="s">
        <v>447</v>
      </c>
      <c r="L2211" s="17" t="n">
        <v>54</v>
      </c>
      <c r="M2211" s="17"/>
      <c r="N2211" s="19"/>
      <c r="O2211" s="31" t="n">
        <f aca="false">L2211+(0.05*M2211)+(N2211/240)</f>
        <v>54</v>
      </c>
      <c r="P2211" s="21" t="n">
        <v>87912</v>
      </c>
      <c r="Q2211" s="21"/>
      <c r="R2211" s="21"/>
      <c r="S2211" s="22" t="n">
        <f aca="false">P2211+(0.05*Q2211)+(R2211/240)</f>
        <v>87912</v>
      </c>
      <c r="T2211" s="22" t="n">
        <f aca="false">J2211*O2211</f>
        <v>87912</v>
      </c>
      <c r="U2211" s="22" t="n">
        <f aca="false">S2211-T2211</f>
        <v>0</v>
      </c>
      <c r="V2211" s="23"/>
    </row>
    <row r="2212" customFormat="false" ht="13.8" hidden="false" customHeight="false" outlineLevel="0" collapsed="false">
      <c r="A2212" s="13" t="n">
        <v>2211</v>
      </c>
      <c r="B2212" s="12" t="s">
        <v>22</v>
      </c>
      <c r="C2212" s="13" t="s">
        <v>792</v>
      </c>
      <c r="D2212" s="12" t="n">
        <v>32</v>
      </c>
      <c r="E2212" s="14" t="n">
        <v>1749</v>
      </c>
      <c r="F2212" s="14" t="s">
        <v>24</v>
      </c>
      <c r="G2212" s="15" t="s">
        <v>377</v>
      </c>
      <c r="H2212" s="15" t="s">
        <v>793</v>
      </c>
      <c r="I2212" s="16" t="s">
        <v>794</v>
      </c>
      <c r="J2212" s="17" t="n">
        <v>6400</v>
      </c>
      <c r="K2212" s="18" t="s">
        <v>28</v>
      </c>
      <c r="L2212" s="17"/>
      <c r="M2212" s="17" t="n">
        <v>9</v>
      </c>
      <c r="N2212" s="19"/>
      <c r="O2212" s="31" t="n">
        <f aca="false">L2212+(0.05*M2212)+(N2212/240)</f>
        <v>0.45</v>
      </c>
      <c r="P2212" s="21" t="n">
        <v>2880</v>
      </c>
      <c r="Q2212" s="21"/>
      <c r="R2212" s="21"/>
      <c r="S2212" s="22" t="n">
        <f aca="false">P2212+(0.05*Q2212)+(R2212/240)</f>
        <v>2880</v>
      </c>
      <c r="T2212" s="22" t="n">
        <f aca="false">J2212*O2212</f>
        <v>2880</v>
      </c>
      <c r="U2212" s="22" t="n">
        <f aca="false">S2212-T2212</f>
        <v>0</v>
      </c>
      <c r="V2212" s="23"/>
    </row>
    <row r="2213" customFormat="false" ht="13.8" hidden="false" customHeight="false" outlineLevel="0" collapsed="false">
      <c r="A2213" s="13" t="n">
        <v>2212</v>
      </c>
      <c r="B2213" s="12" t="s">
        <v>22</v>
      </c>
      <c r="C2213" s="13" t="s">
        <v>792</v>
      </c>
      <c r="D2213" s="12" t="n">
        <v>32</v>
      </c>
      <c r="E2213" s="14" t="n">
        <v>1749</v>
      </c>
      <c r="F2213" s="14" t="s">
        <v>24</v>
      </c>
      <c r="G2213" s="15" t="s">
        <v>377</v>
      </c>
      <c r="H2213" s="15" t="s">
        <v>793</v>
      </c>
      <c r="I2213" s="16" t="s">
        <v>799</v>
      </c>
      <c r="J2213" s="17" t="n">
        <v>1931</v>
      </c>
      <c r="K2213" s="18" t="s">
        <v>1071</v>
      </c>
      <c r="L2213" s="17" t="n">
        <v>40</v>
      </c>
      <c r="M2213" s="17"/>
      <c r="N2213" s="19"/>
      <c r="O2213" s="31" t="n">
        <f aca="false">L2213+(0.05*M2213)+(N2213/240)</f>
        <v>40</v>
      </c>
      <c r="P2213" s="21" t="n">
        <v>77240</v>
      </c>
      <c r="Q2213" s="21"/>
      <c r="R2213" s="21"/>
      <c r="S2213" s="22" t="n">
        <f aca="false">P2213+(0.05*Q2213)+(R2213/240)</f>
        <v>77240</v>
      </c>
      <c r="T2213" s="22" t="n">
        <f aca="false">J2213*O2213</f>
        <v>77240</v>
      </c>
      <c r="U2213" s="22" t="n">
        <f aca="false">S2213-T2213</f>
        <v>0</v>
      </c>
      <c r="V2213" s="23"/>
    </row>
    <row r="2214" customFormat="false" ht="13.8" hidden="false" customHeight="false" outlineLevel="0" collapsed="false">
      <c r="A2214" s="13" t="n">
        <v>2213</v>
      </c>
      <c r="B2214" s="12" t="s">
        <v>22</v>
      </c>
      <c r="C2214" s="13" t="s">
        <v>792</v>
      </c>
      <c r="D2214" s="12" t="n">
        <v>32</v>
      </c>
      <c r="E2214" s="14" t="n">
        <v>1749</v>
      </c>
      <c r="F2214" s="14" t="s">
        <v>24</v>
      </c>
      <c r="G2214" s="15" t="s">
        <v>377</v>
      </c>
      <c r="H2214" s="15" t="s">
        <v>793</v>
      </c>
      <c r="I2214" s="16" t="s">
        <v>685</v>
      </c>
      <c r="J2214" s="17" t="n">
        <v>4100</v>
      </c>
      <c r="K2214" s="18" t="s">
        <v>28</v>
      </c>
      <c r="L2214" s="17"/>
      <c r="M2214" s="17" t="n">
        <v>5</v>
      </c>
      <c r="N2214" s="19"/>
      <c r="O2214" s="31" t="n">
        <f aca="false">L2214+(0.05*M2214)+(N2214/240)</f>
        <v>0.25</v>
      </c>
      <c r="P2214" s="21" t="n">
        <v>1025</v>
      </c>
      <c r="Q2214" s="21"/>
      <c r="R2214" s="21"/>
      <c r="S2214" s="22" t="n">
        <f aca="false">P2214+(0.05*Q2214)+(R2214/240)</f>
        <v>1025</v>
      </c>
      <c r="T2214" s="22" t="n">
        <f aca="false">J2214*O2214</f>
        <v>1025</v>
      </c>
      <c r="U2214" s="22" t="n">
        <f aca="false">S2214-T2214</f>
        <v>0</v>
      </c>
      <c r="V2214" s="23"/>
    </row>
    <row r="2215" customFormat="false" ht="13.8" hidden="false" customHeight="false" outlineLevel="0" collapsed="false">
      <c r="A2215" s="13" t="n">
        <v>2214</v>
      </c>
      <c r="B2215" s="12" t="s">
        <v>22</v>
      </c>
      <c r="C2215" s="13" t="s">
        <v>792</v>
      </c>
      <c r="D2215" s="12" t="n">
        <v>32</v>
      </c>
      <c r="E2215" s="14" t="n">
        <v>1749</v>
      </c>
      <c r="F2215" s="14" t="s">
        <v>24</v>
      </c>
      <c r="G2215" s="15" t="s">
        <v>377</v>
      </c>
      <c r="H2215" s="15" t="s">
        <v>793</v>
      </c>
      <c r="I2215" s="16" t="s">
        <v>796</v>
      </c>
      <c r="J2215" s="17" t="n">
        <v>12.5</v>
      </c>
      <c r="K2215" s="18" t="s">
        <v>447</v>
      </c>
      <c r="L2215" s="17" t="n">
        <v>40</v>
      </c>
      <c r="M2215" s="17"/>
      <c r="N2215" s="19"/>
      <c r="O2215" s="31" t="n">
        <f aca="false">L2215+(0.05*M2215)+(N2215/240)</f>
        <v>40</v>
      </c>
      <c r="P2215" s="21" t="n">
        <v>500</v>
      </c>
      <c r="Q2215" s="21"/>
      <c r="R2215" s="21"/>
      <c r="S2215" s="22" t="n">
        <f aca="false">P2215+(0.05*Q2215)+(R2215/240)</f>
        <v>500</v>
      </c>
      <c r="T2215" s="22" t="n">
        <f aca="false">J2215*O2215</f>
        <v>500</v>
      </c>
      <c r="U2215" s="22" t="n">
        <f aca="false">S2215-T2215</f>
        <v>0</v>
      </c>
      <c r="V2215" s="23"/>
    </row>
    <row r="2216" customFormat="false" ht="13.8" hidden="false" customHeight="false" outlineLevel="0" collapsed="false">
      <c r="A2216" s="13" t="n">
        <v>2215</v>
      </c>
      <c r="B2216" s="12" t="s">
        <v>22</v>
      </c>
      <c r="C2216" s="13" t="s">
        <v>792</v>
      </c>
      <c r="D2216" s="12" t="n">
        <v>32</v>
      </c>
      <c r="E2216" s="14" t="n">
        <v>1749</v>
      </c>
      <c r="F2216" s="14" t="s">
        <v>24</v>
      </c>
      <c r="G2216" s="15" t="s">
        <v>377</v>
      </c>
      <c r="H2216" s="15" t="s">
        <v>793</v>
      </c>
      <c r="I2216" s="16" t="s">
        <v>796</v>
      </c>
      <c r="J2216" s="17" t="n">
        <v>1435</v>
      </c>
      <c r="K2216" s="18" t="s">
        <v>28</v>
      </c>
      <c r="L2216" s="17"/>
      <c r="M2216" s="17" t="n">
        <v>6</v>
      </c>
      <c r="N2216" s="19"/>
      <c r="O2216" s="31" t="n">
        <f aca="false">L2216+(0.05*M2216)+(N2216/240)</f>
        <v>0.3</v>
      </c>
      <c r="P2216" s="21" t="n">
        <v>430</v>
      </c>
      <c r="Q2216" s="21" t="n">
        <v>10</v>
      </c>
      <c r="R2216" s="21"/>
      <c r="S2216" s="22" t="n">
        <f aca="false">P2216+(0.05*Q2216)+(R2216/240)</f>
        <v>430.5</v>
      </c>
      <c r="T2216" s="22" t="n">
        <f aca="false">J2216*O2216</f>
        <v>430.5</v>
      </c>
      <c r="U2216" s="22" t="n">
        <f aca="false">S2216-T2216</f>
        <v>0</v>
      </c>
      <c r="V2216" s="23"/>
    </row>
    <row r="2217" customFormat="false" ht="13.8" hidden="false" customHeight="false" outlineLevel="0" collapsed="false">
      <c r="A2217" s="13" t="n">
        <v>2216</v>
      </c>
      <c r="B2217" s="12" t="s">
        <v>22</v>
      </c>
      <c r="C2217" s="13" t="s">
        <v>792</v>
      </c>
      <c r="D2217" s="12" t="n">
        <v>32</v>
      </c>
      <c r="E2217" s="14" t="n">
        <v>1749</v>
      </c>
      <c r="F2217" s="14" t="s">
        <v>24</v>
      </c>
      <c r="G2217" s="15" t="s">
        <v>377</v>
      </c>
      <c r="H2217" s="15" t="s">
        <v>793</v>
      </c>
      <c r="I2217" s="16" t="s">
        <v>682</v>
      </c>
      <c r="J2217" s="17" t="n">
        <v>20</v>
      </c>
      <c r="K2217" s="18" t="s">
        <v>455</v>
      </c>
      <c r="L2217" s="17" t="n">
        <v>500</v>
      </c>
      <c r="M2217" s="17"/>
      <c r="N2217" s="19"/>
      <c r="O2217" s="31" t="n">
        <f aca="false">L2217+(0.05*M2217)+(N2217/240)</f>
        <v>500</v>
      </c>
      <c r="P2217" s="21" t="n">
        <v>10000</v>
      </c>
      <c r="Q2217" s="21"/>
      <c r="R2217" s="21"/>
      <c r="S2217" s="22" t="n">
        <f aca="false">P2217+(0.05*Q2217)+(R2217/240)</f>
        <v>10000</v>
      </c>
      <c r="T2217" s="22" t="n">
        <f aca="false">J2217*O2217</f>
        <v>10000</v>
      </c>
      <c r="U2217" s="22" t="n">
        <f aca="false">S2217-T2217</f>
        <v>0</v>
      </c>
      <c r="V2217" s="23"/>
    </row>
    <row r="2218" customFormat="false" ht="14.2" hidden="false" customHeight="false" outlineLevel="0" collapsed="false">
      <c r="A2218" s="13" t="n">
        <v>2217</v>
      </c>
      <c r="B2218" s="12" t="s">
        <v>22</v>
      </c>
      <c r="C2218" s="13" t="s">
        <v>792</v>
      </c>
      <c r="D2218" s="12" t="n">
        <v>32</v>
      </c>
      <c r="E2218" s="14" t="n">
        <v>1749</v>
      </c>
      <c r="F2218" s="14" t="s">
        <v>24</v>
      </c>
      <c r="G2218" s="15" t="s">
        <v>377</v>
      </c>
      <c r="H2218" s="15" t="s">
        <v>793</v>
      </c>
      <c r="I2218" s="16" t="s">
        <v>682</v>
      </c>
      <c r="J2218" s="17" t="n">
        <v>2877</v>
      </c>
      <c r="K2218" s="18" t="s">
        <v>28</v>
      </c>
      <c r="L2218" s="17" t="n">
        <v>0.72</v>
      </c>
      <c r="M2218" s="17"/>
      <c r="N2218" s="19"/>
      <c r="O2218" s="31" t="n">
        <f aca="false">L2218+(0.05*M2218)+(N2218/240)</f>
        <v>0.72</v>
      </c>
      <c r="P2218" s="21" t="n">
        <v>2061</v>
      </c>
      <c r="Q2218" s="21" t="n">
        <v>16</v>
      </c>
      <c r="R2218" s="21"/>
      <c r="S2218" s="22" t="n">
        <f aca="false">P2218+(0.05*Q2218)+(R2218/240)</f>
        <v>2061.8</v>
      </c>
      <c r="T2218" s="22" t="n">
        <f aca="false">J2218*O2218</f>
        <v>2071.44</v>
      </c>
      <c r="U2218" s="22" t="n">
        <f aca="false">S2218-T2218</f>
        <v>-9.63999999999987</v>
      </c>
      <c r="V2218" s="23" t="s">
        <v>31</v>
      </c>
    </row>
    <row r="2219" customFormat="false" ht="13.8" hidden="false" customHeight="false" outlineLevel="0" collapsed="false">
      <c r="A2219" s="13" t="n">
        <v>2218</v>
      </c>
      <c r="B2219" s="12" t="s">
        <v>22</v>
      </c>
      <c r="C2219" s="13" t="s">
        <v>792</v>
      </c>
      <c r="D2219" s="12" t="n">
        <v>32</v>
      </c>
      <c r="E2219" s="14" t="n">
        <v>1749</v>
      </c>
      <c r="F2219" s="14" t="s">
        <v>24</v>
      </c>
      <c r="G2219" s="15" t="s">
        <v>377</v>
      </c>
      <c r="H2219" s="15" t="s">
        <v>793</v>
      </c>
      <c r="I2219" s="16" t="s">
        <v>186</v>
      </c>
      <c r="J2219" s="17" t="n">
        <v>2107261</v>
      </c>
      <c r="K2219" s="18" t="s">
        <v>28</v>
      </c>
      <c r="L2219" s="17"/>
      <c r="M2219" s="17" t="n">
        <v>12</v>
      </c>
      <c r="N2219" s="19"/>
      <c r="O2219" s="31" t="n">
        <f aca="false">L2219+(0.05*M2219)+(N2219/240)</f>
        <v>0.6</v>
      </c>
      <c r="P2219" s="21" t="n">
        <v>1264356</v>
      </c>
      <c r="Q2219" s="21" t="n">
        <v>12</v>
      </c>
      <c r="R2219" s="21"/>
      <c r="S2219" s="22" t="n">
        <f aca="false">P2219+(0.05*Q2219)+(R2219/240)</f>
        <v>1264356.6</v>
      </c>
      <c r="T2219" s="22" t="n">
        <f aca="false">J2219*O2219</f>
        <v>1264356.6</v>
      </c>
      <c r="U2219" s="22" t="n">
        <f aca="false">S2219-T2219</f>
        <v>0</v>
      </c>
      <c r="V2219" s="23"/>
    </row>
    <row r="2220" customFormat="false" ht="13.8" hidden="false" customHeight="false" outlineLevel="0" collapsed="false">
      <c r="A2220" s="13" t="n">
        <v>2219</v>
      </c>
      <c r="B2220" s="12" t="s">
        <v>22</v>
      </c>
      <c r="C2220" s="13" t="s">
        <v>792</v>
      </c>
      <c r="D2220" s="12" t="n">
        <v>32</v>
      </c>
      <c r="E2220" s="14" t="n">
        <v>1749</v>
      </c>
      <c r="F2220" s="14" t="s">
        <v>24</v>
      </c>
      <c r="G2220" s="15" t="s">
        <v>378</v>
      </c>
      <c r="H2220" s="15" t="s">
        <v>793</v>
      </c>
      <c r="I2220" s="16" t="s">
        <v>794</v>
      </c>
      <c r="J2220" s="17" t="n">
        <v>5100</v>
      </c>
      <c r="K2220" s="18" t="s">
        <v>28</v>
      </c>
      <c r="L2220" s="17" t="n">
        <v>0.24</v>
      </c>
      <c r="M2220" s="17"/>
      <c r="N2220" s="19"/>
      <c r="O2220" s="31" t="n">
        <f aca="false">L2220+(0.05*M2220)+(N2220/240)</f>
        <v>0.24</v>
      </c>
      <c r="P2220" s="21" t="n">
        <v>1224</v>
      </c>
      <c r="Q2220" s="21"/>
      <c r="R2220" s="21"/>
      <c r="S2220" s="22" t="n">
        <f aca="false">P2220+(0.05*Q2220)+(R2220/240)</f>
        <v>1224</v>
      </c>
      <c r="T2220" s="22" t="n">
        <f aca="false">J2220*O2220</f>
        <v>1224</v>
      </c>
      <c r="U2220" s="22" t="n">
        <f aca="false">S2220-T2220</f>
        <v>0</v>
      </c>
      <c r="V2220" s="23"/>
    </row>
    <row r="2221" customFormat="false" ht="13.8" hidden="false" customHeight="false" outlineLevel="0" collapsed="false">
      <c r="A2221" s="13" t="n">
        <v>2220</v>
      </c>
      <c r="B2221" s="12" t="s">
        <v>22</v>
      </c>
      <c r="C2221" s="13" t="s">
        <v>792</v>
      </c>
      <c r="D2221" s="12" t="n">
        <v>32</v>
      </c>
      <c r="E2221" s="14" t="n">
        <v>1749</v>
      </c>
      <c r="F2221" s="14" t="s">
        <v>24</v>
      </c>
      <c r="G2221" s="15" t="s">
        <v>378</v>
      </c>
      <c r="H2221" s="15" t="s">
        <v>793</v>
      </c>
      <c r="I2221" s="16" t="s">
        <v>799</v>
      </c>
      <c r="J2221" s="17" t="n">
        <v>48700</v>
      </c>
      <c r="K2221" s="18" t="s">
        <v>28</v>
      </c>
      <c r="L2221" s="17"/>
      <c r="M2221" s="17" t="n">
        <v>4</v>
      </c>
      <c r="N2221" s="19"/>
      <c r="O2221" s="31" t="n">
        <f aca="false">L2221+(0.05*M2221)+(N2221/240)</f>
        <v>0.2</v>
      </c>
      <c r="P2221" s="21" t="n">
        <v>9740</v>
      </c>
      <c r="Q2221" s="21"/>
      <c r="R2221" s="21"/>
      <c r="S2221" s="22" t="n">
        <f aca="false">P2221+(0.05*Q2221)+(R2221/240)</f>
        <v>9740</v>
      </c>
      <c r="T2221" s="22" t="n">
        <f aca="false">J2221*O2221</f>
        <v>9740</v>
      </c>
      <c r="U2221" s="22" t="n">
        <f aca="false">S2221-T2221</f>
        <v>0</v>
      </c>
      <c r="V2221" s="23"/>
    </row>
    <row r="2222" customFormat="false" ht="14.2" hidden="false" customHeight="false" outlineLevel="0" collapsed="false">
      <c r="A2222" s="13" t="n">
        <v>2221</v>
      </c>
      <c r="B2222" s="12" t="s">
        <v>22</v>
      </c>
      <c r="C2222" s="13" t="s">
        <v>792</v>
      </c>
      <c r="D2222" s="12" t="n">
        <v>32</v>
      </c>
      <c r="E2222" s="14" t="n">
        <v>1749</v>
      </c>
      <c r="F2222" s="14" t="s">
        <v>24</v>
      </c>
      <c r="G2222" s="15" t="s">
        <v>378</v>
      </c>
      <c r="H2222" s="15" t="s">
        <v>793</v>
      </c>
      <c r="I2222" s="16" t="s">
        <v>685</v>
      </c>
      <c r="J2222" s="17" t="n">
        <v>20835</v>
      </c>
      <c r="K2222" s="18" t="s">
        <v>28</v>
      </c>
      <c r="L2222" s="17"/>
      <c r="M2222" s="17" t="n">
        <v>2</v>
      </c>
      <c r="N2222" s="19" t="n">
        <v>6</v>
      </c>
      <c r="O2222" s="31" t="n">
        <f aca="false">L2222+(0.05*M2222)+(N2222/240)</f>
        <v>0.125</v>
      </c>
      <c r="P2222" s="21" t="n">
        <v>2604</v>
      </c>
      <c r="Q2222" s="21" t="n">
        <v>7</v>
      </c>
      <c r="R2222" s="21"/>
      <c r="S2222" s="22" t="n">
        <f aca="false">P2222+(0.05*Q2222)+(R2222/240)</f>
        <v>2604.35</v>
      </c>
      <c r="T2222" s="22" t="n">
        <f aca="false">J2222*O2222</f>
        <v>2604.375</v>
      </c>
      <c r="U2222" s="22" t="n">
        <f aca="false">S2222-T2222</f>
        <v>-0.0250000000000909</v>
      </c>
      <c r="V2222" s="23" t="s">
        <v>114</v>
      </c>
    </row>
    <row r="2223" customFormat="false" ht="13.8" hidden="false" customHeight="false" outlineLevel="0" collapsed="false">
      <c r="A2223" s="13" t="n">
        <v>2222</v>
      </c>
      <c r="B2223" s="12" t="s">
        <v>22</v>
      </c>
      <c r="C2223" s="13" t="s">
        <v>792</v>
      </c>
      <c r="D2223" s="12" t="n">
        <v>32</v>
      </c>
      <c r="E2223" s="14" t="n">
        <v>1749</v>
      </c>
      <c r="F2223" s="14" t="s">
        <v>40</v>
      </c>
      <c r="G2223" s="15" t="s">
        <v>1067</v>
      </c>
      <c r="H2223" s="15" t="s">
        <v>793</v>
      </c>
      <c r="I2223" s="16" t="s">
        <v>799</v>
      </c>
      <c r="J2223" s="17" t="n">
        <v>340</v>
      </c>
      <c r="K2223" s="18" t="s">
        <v>28</v>
      </c>
      <c r="L2223" s="17"/>
      <c r="M2223" s="17" t="n">
        <v>7</v>
      </c>
      <c r="N2223" s="19"/>
      <c r="O2223" s="31" t="n">
        <f aca="false">L2223+(0.05*M2223)+(N2223/240)</f>
        <v>0.35</v>
      </c>
      <c r="P2223" s="21" t="n">
        <v>119</v>
      </c>
      <c r="Q2223" s="21"/>
      <c r="R2223" s="21"/>
      <c r="S2223" s="22" t="n">
        <f aca="false">P2223+(0.05*Q2223)+(R2223/240)</f>
        <v>119</v>
      </c>
      <c r="T2223" s="22" t="n">
        <f aca="false">J2223*O2223</f>
        <v>119</v>
      </c>
      <c r="U2223" s="22" t="n">
        <f aca="false">S2223-T2223</f>
        <v>0</v>
      </c>
      <c r="V2223" s="23"/>
    </row>
    <row r="2224" customFormat="false" ht="13.8" hidden="false" customHeight="false" outlineLevel="0" collapsed="false">
      <c r="A2224" s="13" t="n">
        <v>2223</v>
      </c>
      <c r="B2224" s="12" t="s">
        <v>22</v>
      </c>
      <c r="C2224" s="13" t="s">
        <v>792</v>
      </c>
      <c r="D2224" s="12" t="n">
        <v>32</v>
      </c>
      <c r="E2224" s="14" t="n">
        <v>1749</v>
      </c>
      <c r="F2224" s="14" t="s">
        <v>40</v>
      </c>
      <c r="G2224" s="15" t="s">
        <v>1072</v>
      </c>
      <c r="H2224" s="15" t="s">
        <v>793</v>
      </c>
      <c r="I2224" s="16" t="s">
        <v>43</v>
      </c>
      <c r="J2224" s="17" t="n">
        <v>39</v>
      </c>
      <c r="K2224" s="18" t="s">
        <v>35</v>
      </c>
      <c r="L2224" s="17" t="n">
        <v>40</v>
      </c>
      <c r="M2224" s="17"/>
      <c r="N2224" s="19"/>
      <c r="O2224" s="31" t="n">
        <f aca="false">L2224+(0.05*M2224)+(N2224/240)</f>
        <v>40</v>
      </c>
      <c r="P2224" s="21" t="n">
        <v>1560</v>
      </c>
      <c r="Q2224" s="21"/>
      <c r="R2224" s="21"/>
      <c r="S2224" s="22" t="n">
        <f aca="false">P2224+(0.05*Q2224)+(R2224/240)</f>
        <v>1560</v>
      </c>
      <c r="T2224" s="22" t="n">
        <f aca="false">J2224*O2224</f>
        <v>1560</v>
      </c>
      <c r="U2224" s="22" t="n">
        <f aca="false">S2224-T2224</f>
        <v>0</v>
      </c>
      <c r="V2224" s="23"/>
    </row>
    <row r="2225" customFormat="false" ht="13.8" hidden="false" customHeight="false" outlineLevel="0" collapsed="false">
      <c r="A2225" s="13" t="n">
        <v>2224</v>
      </c>
      <c r="B2225" s="12" t="s">
        <v>22</v>
      </c>
      <c r="C2225" s="13" t="s">
        <v>792</v>
      </c>
      <c r="D2225" s="12" t="n">
        <v>32</v>
      </c>
      <c r="E2225" s="14" t="n">
        <v>1749</v>
      </c>
      <c r="F2225" s="14" t="s">
        <v>40</v>
      </c>
      <c r="G2225" s="15" t="s">
        <v>1069</v>
      </c>
      <c r="H2225" s="15" t="s">
        <v>793</v>
      </c>
      <c r="I2225" s="16" t="s">
        <v>799</v>
      </c>
      <c r="J2225" s="17" t="n">
        <v>85</v>
      </c>
      <c r="K2225" s="18" t="s">
        <v>148</v>
      </c>
      <c r="L2225" s="17" t="n">
        <v>24</v>
      </c>
      <c r="M2225" s="17"/>
      <c r="N2225" s="19"/>
      <c r="O2225" s="31" t="n">
        <f aca="false">L2225+(0.05*M2225)+(N2225/240)</f>
        <v>24</v>
      </c>
      <c r="P2225" s="21" t="n">
        <v>2040</v>
      </c>
      <c r="Q2225" s="21"/>
      <c r="R2225" s="21"/>
      <c r="S2225" s="22" t="n">
        <f aca="false">P2225+(0.05*Q2225)+(R2225/240)</f>
        <v>2040</v>
      </c>
      <c r="T2225" s="22" t="n">
        <f aca="false">J2225*O2225</f>
        <v>2040</v>
      </c>
      <c r="U2225" s="22" t="n">
        <f aca="false">S2225-T2225</f>
        <v>0</v>
      </c>
      <c r="V2225" s="23"/>
    </row>
    <row r="2226" customFormat="false" ht="13.8" hidden="false" customHeight="false" outlineLevel="0" collapsed="false">
      <c r="A2226" s="13" t="n">
        <v>2225</v>
      </c>
      <c r="B2226" s="12" t="s">
        <v>22</v>
      </c>
      <c r="C2226" s="13" t="s">
        <v>792</v>
      </c>
      <c r="D2226" s="12" t="n">
        <v>32</v>
      </c>
      <c r="E2226" s="14" t="n">
        <v>1749</v>
      </c>
      <c r="F2226" s="14" t="s">
        <v>40</v>
      </c>
      <c r="G2226" s="15" t="s">
        <v>1069</v>
      </c>
      <c r="H2226" s="15" t="s">
        <v>793</v>
      </c>
      <c r="I2226" s="16" t="s">
        <v>799</v>
      </c>
      <c r="J2226" s="17" t="n">
        <v>9000</v>
      </c>
      <c r="K2226" s="18" t="s">
        <v>28</v>
      </c>
      <c r="L2226" s="17"/>
      <c r="M2226" s="17" t="n">
        <v>6</v>
      </c>
      <c r="N2226" s="19"/>
      <c r="O2226" s="31" t="n">
        <f aca="false">L2226+(0.05*M2226)+(N2226/240)</f>
        <v>0.3</v>
      </c>
      <c r="P2226" s="21" t="n">
        <v>2700</v>
      </c>
      <c r="Q2226" s="21"/>
      <c r="R2226" s="21"/>
      <c r="S2226" s="22" t="n">
        <f aca="false">P2226+(0.05*Q2226)+(R2226/240)</f>
        <v>2700</v>
      </c>
      <c r="T2226" s="22" t="n">
        <f aca="false">J2226*O2226</f>
        <v>2700</v>
      </c>
      <c r="U2226" s="22" t="n">
        <f aca="false">S2226-T2226</f>
        <v>0</v>
      </c>
      <c r="V2226" s="23"/>
    </row>
    <row r="2227" customFormat="false" ht="13.8" hidden="false" customHeight="false" outlineLevel="0" collapsed="false">
      <c r="A2227" s="13" t="n">
        <v>2226</v>
      </c>
      <c r="B2227" s="12" t="s">
        <v>22</v>
      </c>
      <c r="C2227" s="13" t="s">
        <v>792</v>
      </c>
      <c r="D2227" s="12" t="n">
        <v>32</v>
      </c>
      <c r="E2227" s="14" t="n">
        <v>1749</v>
      </c>
      <c r="F2227" s="14" t="s">
        <v>40</v>
      </c>
      <c r="G2227" s="15" t="s">
        <v>1073</v>
      </c>
      <c r="H2227" s="15" t="s">
        <v>793</v>
      </c>
      <c r="I2227" s="16" t="s">
        <v>186</v>
      </c>
      <c r="J2227" s="17" t="n">
        <v>1</v>
      </c>
      <c r="K2227" s="18" t="s">
        <v>46</v>
      </c>
      <c r="L2227" s="17" t="n">
        <v>390</v>
      </c>
      <c r="M2227" s="17"/>
      <c r="N2227" s="19"/>
      <c r="O2227" s="31" t="n">
        <f aca="false">L2227+(0.05*M2227)+(N2227/240)</f>
        <v>390</v>
      </c>
      <c r="P2227" s="21" t="n">
        <v>390</v>
      </c>
      <c r="Q2227" s="21"/>
      <c r="R2227" s="21"/>
      <c r="S2227" s="22" t="n">
        <f aca="false">P2227+(0.05*Q2227)+(R2227/240)</f>
        <v>390</v>
      </c>
      <c r="T2227" s="22" t="n">
        <f aca="false">J2227*O2227</f>
        <v>390</v>
      </c>
      <c r="U2227" s="22" t="n">
        <f aca="false">S2227-T2227</f>
        <v>0</v>
      </c>
      <c r="V2227" s="23"/>
    </row>
    <row r="2228" customFormat="false" ht="13.8" hidden="false" customHeight="false" outlineLevel="0" collapsed="false">
      <c r="A2228" s="13" t="n">
        <v>2227</v>
      </c>
      <c r="B2228" s="12" t="s">
        <v>22</v>
      </c>
      <c r="C2228" s="13" t="s">
        <v>792</v>
      </c>
      <c r="D2228" s="12" t="n">
        <v>32</v>
      </c>
      <c r="E2228" s="14" t="n">
        <v>1749</v>
      </c>
      <c r="F2228" s="14" t="s">
        <v>40</v>
      </c>
      <c r="G2228" s="15" t="s">
        <v>1074</v>
      </c>
      <c r="H2228" s="15" t="s">
        <v>793</v>
      </c>
      <c r="I2228" s="16" t="s">
        <v>799</v>
      </c>
      <c r="J2228" s="17" t="n">
        <v>2370</v>
      </c>
      <c r="K2228" s="18" t="s">
        <v>28</v>
      </c>
      <c r="L2228" s="17"/>
      <c r="M2228" s="19" t="n">
        <v>6</v>
      </c>
      <c r="N2228" s="19"/>
      <c r="O2228" s="31" t="n">
        <f aca="false">L2228+(0.05*M2228)+(N2228/240)</f>
        <v>0.3</v>
      </c>
      <c r="P2228" s="21" t="n">
        <v>711</v>
      </c>
      <c r="Q2228" s="21"/>
      <c r="R2228" s="21"/>
      <c r="S2228" s="22" t="n">
        <f aca="false">P2228+(0.05*Q2228)+(R2228/240)</f>
        <v>711</v>
      </c>
      <c r="T2228" s="22" t="n">
        <f aca="false">J2228*O2228</f>
        <v>711</v>
      </c>
      <c r="U2228" s="22" t="n">
        <f aca="false">S2228-T2228</f>
        <v>0</v>
      </c>
      <c r="V2228" s="23"/>
    </row>
    <row r="2229" customFormat="false" ht="13.8" hidden="false" customHeight="false" outlineLevel="0" collapsed="false">
      <c r="A2229" s="13" t="n">
        <v>2228</v>
      </c>
      <c r="B2229" s="12" t="s">
        <v>22</v>
      </c>
      <c r="C2229" s="13" t="s">
        <v>792</v>
      </c>
      <c r="D2229" s="12" t="n">
        <v>32</v>
      </c>
      <c r="E2229" s="14" t="n">
        <v>1749</v>
      </c>
      <c r="F2229" s="14" t="s">
        <v>40</v>
      </c>
      <c r="G2229" s="15" t="s">
        <v>377</v>
      </c>
      <c r="H2229" s="15" t="s">
        <v>793</v>
      </c>
      <c r="I2229" s="16" t="s">
        <v>799</v>
      </c>
      <c r="J2229" s="17" t="n">
        <v>60467</v>
      </c>
      <c r="K2229" s="18" t="s">
        <v>28</v>
      </c>
      <c r="L2229" s="17"/>
      <c r="M2229" s="17" t="n">
        <v>8</v>
      </c>
      <c r="N2229" s="19"/>
      <c r="O2229" s="31" t="n">
        <f aca="false">L2229+(0.05*M2229)+(N2229/240)</f>
        <v>0.4</v>
      </c>
      <c r="P2229" s="21" t="n">
        <v>24186</v>
      </c>
      <c r="Q2229" s="21" t="n">
        <v>16</v>
      </c>
      <c r="R2229" s="21"/>
      <c r="S2229" s="22" t="n">
        <f aca="false">P2229+(0.05*Q2229)+(R2229/240)</f>
        <v>24186.8</v>
      </c>
      <c r="T2229" s="22" t="n">
        <f aca="false">J2229*O2229</f>
        <v>24186.8</v>
      </c>
      <c r="U2229" s="22" t="n">
        <f aca="false">S2229-T2229</f>
        <v>0</v>
      </c>
      <c r="V2229" s="23"/>
    </row>
    <row r="2230" customFormat="false" ht="13.8" hidden="false" customHeight="false" outlineLevel="0" collapsed="false">
      <c r="A2230" s="13" t="n">
        <v>2229</v>
      </c>
      <c r="B2230" s="12" t="s">
        <v>22</v>
      </c>
      <c r="C2230" s="13" t="s">
        <v>792</v>
      </c>
      <c r="D2230" s="12" t="n">
        <v>32</v>
      </c>
      <c r="E2230" s="14" t="n">
        <v>1749</v>
      </c>
      <c r="F2230" s="14" t="s">
        <v>40</v>
      </c>
      <c r="G2230" s="15" t="s">
        <v>377</v>
      </c>
      <c r="H2230" s="15" t="s">
        <v>793</v>
      </c>
      <c r="I2230" s="16" t="s">
        <v>685</v>
      </c>
      <c r="J2230" s="17" t="n">
        <v>50</v>
      </c>
      <c r="K2230" s="18" t="s">
        <v>28</v>
      </c>
      <c r="L2230" s="17"/>
      <c r="M2230" s="17" t="n">
        <v>6</v>
      </c>
      <c r="N2230" s="19"/>
      <c r="O2230" s="31" t="n">
        <f aca="false">L2230+(0.05*M2230)+(N2230/240)</f>
        <v>0.3</v>
      </c>
      <c r="P2230" s="21" t="n">
        <v>15</v>
      </c>
      <c r="Q2230" s="21"/>
      <c r="R2230" s="21"/>
      <c r="S2230" s="22" t="n">
        <f aca="false">P2230+(0.05*Q2230)+(R2230/240)</f>
        <v>15</v>
      </c>
      <c r="T2230" s="22" t="n">
        <f aca="false">J2230*O2230</f>
        <v>15</v>
      </c>
      <c r="U2230" s="22" t="n">
        <f aca="false">S2230-T2230</f>
        <v>0</v>
      </c>
      <c r="V2230" s="23"/>
    </row>
    <row r="2231" customFormat="false" ht="13.8" hidden="false" customHeight="false" outlineLevel="0" collapsed="false">
      <c r="A2231" s="13" t="n">
        <v>2230</v>
      </c>
      <c r="B2231" s="12" t="s">
        <v>22</v>
      </c>
      <c r="C2231" s="13" t="s">
        <v>792</v>
      </c>
      <c r="D2231" s="12" t="n">
        <v>32</v>
      </c>
      <c r="E2231" s="14" t="n">
        <v>1749</v>
      </c>
      <c r="F2231" s="14" t="s">
        <v>40</v>
      </c>
      <c r="G2231" s="15" t="s">
        <v>378</v>
      </c>
      <c r="H2231" s="15" t="s">
        <v>793</v>
      </c>
      <c r="I2231" s="16" t="s">
        <v>794</v>
      </c>
      <c r="J2231" s="17" t="n">
        <v>1600</v>
      </c>
      <c r="K2231" s="18" t="s">
        <v>28</v>
      </c>
      <c r="L2231" s="17" t="n">
        <v>0.24</v>
      </c>
      <c r="M2231" s="17"/>
      <c r="N2231" s="19"/>
      <c r="O2231" s="31" t="n">
        <f aca="false">L2231+(0.05*M2231)+(N2231/240)</f>
        <v>0.24</v>
      </c>
      <c r="P2231" s="21" t="n">
        <v>384</v>
      </c>
      <c r="Q2231" s="21"/>
      <c r="R2231" s="21"/>
      <c r="S2231" s="22" t="n">
        <f aca="false">P2231+(0.05*Q2231)+(R2231/240)</f>
        <v>384</v>
      </c>
      <c r="T2231" s="22" t="n">
        <f aca="false">J2231*O2231</f>
        <v>384</v>
      </c>
      <c r="U2231" s="22" t="n">
        <f aca="false">S2231-T2231</f>
        <v>0</v>
      </c>
      <c r="V2231" s="23" t="s">
        <v>89</v>
      </c>
    </row>
    <row r="2232" customFormat="false" ht="13.8" hidden="false" customHeight="false" outlineLevel="0" collapsed="false">
      <c r="A2232" s="13" t="n">
        <v>2231</v>
      </c>
      <c r="B2232" s="12" t="s">
        <v>22</v>
      </c>
      <c r="C2232" s="13" t="s">
        <v>792</v>
      </c>
      <c r="D2232" s="12" t="n">
        <v>32</v>
      </c>
      <c r="E2232" s="14" t="n">
        <v>1749</v>
      </c>
      <c r="F2232" s="14" t="s">
        <v>40</v>
      </c>
      <c r="G2232" s="15" t="s">
        <v>378</v>
      </c>
      <c r="H2232" s="15" t="s">
        <v>793</v>
      </c>
      <c r="I2232" s="16" t="s">
        <v>799</v>
      </c>
      <c r="J2232" s="17" t="n">
        <v>143</v>
      </c>
      <c r="K2232" s="18" t="s">
        <v>28</v>
      </c>
      <c r="L2232" s="17"/>
      <c r="M2232" s="17" t="n">
        <v>4</v>
      </c>
      <c r="N2232" s="19"/>
      <c r="O2232" s="31" t="n">
        <f aca="false">L2232+(0.05*M2232)+(N2232/240)</f>
        <v>0.2</v>
      </c>
      <c r="P2232" s="21" t="n">
        <v>28</v>
      </c>
      <c r="Q2232" s="21" t="n">
        <v>12</v>
      </c>
      <c r="R2232" s="21"/>
      <c r="S2232" s="22" t="n">
        <f aca="false">P2232+(0.05*Q2232)+(R2232/240)</f>
        <v>28.6</v>
      </c>
      <c r="T2232" s="22" t="n">
        <f aca="false">J2232*O2232</f>
        <v>28.6</v>
      </c>
      <c r="U2232" s="22" t="n">
        <f aca="false">S2232-T2232</f>
        <v>0</v>
      </c>
      <c r="V2232" s="23"/>
    </row>
    <row r="2233" customFormat="false" ht="13.8" hidden="false" customHeight="false" outlineLevel="0" collapsed="false">
      <c r="A2233" s="13" t="n">
        <v>2232</v>
      </c>
      <c r="B2233" s="12" t="s">
        <v>22</v>
      </c>
      <c r="C2233" s="13" t="s">
        <v>792</v>
      </c>
      <c r="D2233" s="12" t="n">
        <v>33</v>
      </c>
      <c r="E2233" s="14" t="n">
        <v>1749</v>
      </c>
      <c r="F2233" s="14" t="s">
        <v>24</v>
      </c>
      <c r="G2233" s="15" t="s">
        <v>1075</v>
      </c>
      <c r="H2233" s="15" t="s">
        <v>793</v>
      </c>
      <c r="I2233" s="16" t="s">
        <v>799</v>
      </c>
      <c r="J2233" s="17" t="n">
        <v>8850</v>
      </c>
      <c r="K2233" s="18" t="s">
        <v>28</v>
      </c>
      <c r="L2233" s="17"/>
      <c r="M2233" s="17" t="n">
        <v>50</v>
      </c>
      <c r="N2233" s="19"/>
      <c r="O2233" s="31" t="n">
        <f aca="false">L2233+(0.05*M2233)+(N2233/240)</f>
        <v>2.5</v>
      </c>
      <c r="P2233" s="21" t="n">
        <v>22125</v>
      </c>
      <c r="Q2233" s="21"/>
      <c r="R2233" s="21"/>
      <c r="S2233" s="22" t="n">
        <f aca="false">P2233+(0.05*Q2233)+(R2233/240)</f>
        <v>22125</v>
      </c>
      <c r="T2233" s="22" t="n">
        <f aca="false">J2233*O2233</f>
        <v>22125</v>
      </c>
      <c r="U2233" s="22" t="n">
        <f aca="false">S2233-T2233</f>
        <v>0</v>
      </c>
      <c r="V2233" s="23"/>
    </row>
    <row r="2234" customFormat="false" ht="13.8" hidden="false" customHeight="false" outlineLevel="0" collapsed="false">
      <c r="A2234" s="13" t="n">
        <v>2233</v>
      </c>
      <c r="B2234" s="12" t="s">
        <v>22</v>
      </c>
      <c r="C2234" s="13" t="s">
        <v>792</v>
      </c>
      <c r="D2234" s="12" t="n">
        <v>33</v>
      </c>
      <c r="E2234" s="14" t="n">
        <v>1749</v>
      </c>
      <c r="F2234" s="14" t="s">
        <v>24</v>
      </c>
      <c r="G2234" s="15" t="s">
        <v>372</v>
      </c>
      <c r="H2234" s="15" t="s">
        <v>793</v>
      </c>
      <c r="I2234" s="16" t="s">
        <v>679</v>
      </c>
      <c r="J2234" s="17" t="n">
        <v>609</v>
      </c>
      <c r="K2234" s="18" t="s">
        <v>28</v>
      </c>
      <c r="L2234" s="17"/>
      <c r="M2234" s="17" t="n">
        <v>10</v>
      </c>
      <c r="N2234" s="19"/>
      <c r="O2234" s="31" t="n">
        <f aca="false">L2234+(0.05*M2234)+(N2234/240)</f>
        <v>0.5</v>
      </c>
      <c r="P2234" s="21" t="n">
        <v>304</v>
      </c>
      <c r="Q2234" s="21" t="n">
        <v>10</v>
      </c>
      <c r="R2234" s="21"/>
      <c r="S2234" s="22" t="n">
        <f aca="false">P2234+(0.05*Q2234)+(R2234/240)</f>
        <v>304.5</v>
      </c>
      <c r="T2234" s="22" t="n">
        <f aca="false">J2234*O2234</f>
        <v>304.5</v>
      </c>
      <c r="U2234" s="22" t="n">
        <f aca="false">S2234-T2234</f>
        <v>0</v>
      </c>
      <c r="V2234" s="23"/>
    </row>
    <row r="2235" customFormat="false" ht="13.8" hidden="false" customHeight="false" outlineLevel="0" collapsed="false">
      <c r="A2235" s="13" t="n">
        <v>2234</v>
      </c>
      <c r="B2235" s="12" t="s">
        <v>22</v>
      </c>
      <c r="C2235" s="13" t="s">
        <v>792</v>
      </c>
      <c r="D2235" s="12" t="n">
        <v>33</v>
      </c>
      <c r="E2235" s="14" t="n">
        <v>1749</v>
      </c>
      <c r="F2235" s="14" t="s">
        <v>24</v>
      </c>
      <c r="G2235" s="15" t="s">
        <v>372</v>
      </c>
      <c r="H2235" s="15" t="s">
        <v>793</v>
      </c>
      <c r="I2235" s="16" t="s">
        <v>186</v>
      </c>
      <c r="J2235" s="17" t="n">
        <v>3070</v>
      </c>
      <c r="K2235" s="18" t="s">
        <v>28</v>
      </c>
      <c r="L2235" s="17"/>
      <c r="M2235" s="17" t="n">
        <v>16</v>
      </c>
      <c r="N2235" s="19"/>
      <c r="O2235" s="31" t="n">
        <f aca="false">L2235+(0.05*M2235)+(N2235/240)</f>
        <v>0.8</v>
      </c>
      <c r="P2235" s="21" t="n">
        <v>2456</v>
      </c>
      <c r="Q2235" s="21"/>
      <c r="R2235" s="21"/>
      <c r="S2235" s="22" t="n">
        <f aca="false">P2235+(0.05*Q2235)+(R2235/240)</f>
        <v>2456</v>
      </c>
      <c r="T2235" s="22" t="n">
        <f aca="false">J2235*O2235</f>
        <v>2456</v>
      </c>
      <c r="U2235" s="22" t="n">
        <f aca="false">S2235-T2235</f>
        <v>0</v>
      </c>
      <c r="V2235" s="23"/>
    </row>
    <row r="2236" customFormat="false" ht="13.8" hidden="false" customHeight="false" outlineLevel="0" collapsed="false">
      <c r="A2236" s="13" t="n">
        <v>2235</v>
      </c>
      <c r="B2236" s="12" t="s">
        <v>22</v>
      </c>
      <c r="C2236" s="13" t="s">
        <v>792</v>
      </c>
      <c r="D2236" s="12" t="n">
        <v>33</v>
      </c>
      <c r="E2236" s="14" t="n">
        <v>1749</v>
      </c>
      <c r="F2236" s="14" t="s">
        <v>24</v>
      </c>
      <c r="G2236" s="15" t="s">
        <v>381</v>
      </c>
      <c r="H2236" s="15" t="s">
        <v>793</v>
      </c>
      <c r="I2236" s="16" t="s">
        <v>799</v>
      </c>
      <c r="J2236" s="17" t="n">
        <v>840</v>
      </c>
      <c r="K2236" s="18" t="s">
        <v>28</v>
      </c>
      <c r="L2236" s="17" t="n">
        <v>4</v>
      </c>
      <c r="M2236" s="17" t="n">
        <v>10</v>
      </c>
      <c r="N2236" s="19"/>
      <c r="O2236" s="31" t="n">
        <f aca="false">L2236+(0.05*M2236)+(N2236/240)</f>
        <v>4.5</v>
      </c>
      <c r="P2236" s="21" t="n">
        <v>3780</v>
      </c>
      <c r="Q2236" s="21"/>
      <c r="R2236" s="21"/>
      <c r="S2236" s="22" t="n">
        <f aca="false">P2236+(0.05*Q2236)+(R2236/240)</f>
        <v>3780</v>
      </c>
      <c r="T2236" s="22" t="n">
        <f aca="false">J2236*O2236</f>
        <v>3780</v>
      </c>
      <c r="U2236" s="22" t="n">
        <f aca="false">S2236-T2236</f>
        <v>0</v>
      </c>
      <c r="V2236" s="23"/>
    </row>
    <row r="2237" customFormat="false" ht="13.8" hidden="false" customHeight="false" outlineLevel="0" collapsed="false">
      <c r="A2237" s="13" t="n">
        <v>2236</v>
      </c>
      <c r="B2237" s="12" t="s">
        <v>22</v>
      </c>
      <c r="C2237" s="13" t="s">
        <v>792</v>
      </c>
      <c r="D2237" s="12" t="n">
        <v>33</v>
      </c>
      <c r="E2237" s="14" t="n">
        <v>1749</v>
      </c>
      <c r="F2237" s="14" t="s">
        <v>24</v>
      </c>
      <c r="G2237" s="15" t="s">
        <v>1076</v>
      </c>
      <c r="H2237" s="15" t="s">
        <v>793</v>
      </c>
      <c r="I2237" s="16" t="s">
        <v>799</v>
      </c>
      <c r="J2237" s="17" t="n">
        <v>11500</v>
      </c>
      <c r="K2237" s="18" t="s">
        <v>28</v>
      </c>
      <c r="L2237" s="17" t="n">
        <v>0.04</v>
      </c>
      <c r="M2237" s="17" t="n">
        <v>0.1</v>
      </c>
      <c r="N2237" s="19"/>
      <c r="O2237" s="31" t="n">
        <f aca="false">L2237+(0.05*M2237)+(N2237/240)</f>
        <v>0.045</v>
      </c>
      <c r="P2237" s="21" t="n">
        <v>517</v>
      </c>
      <c r="Q2237" s="21" t="n">
        <v>10</v>
      </c>
      <c r="R2237" s="21"/>
      <c r="S2237" s="22" t="n">
        <f aca="false">P2237+(0.05*Q2237)+(R2237/240)</f>
        <v>517.5</v>
      </c>
      <c r="T2237" s="22" t="n">
        <f aca="false">J2237*O2237</f>
        <v>517.5</v>
      </c>
      <c r="U2237" s="22" t="n">
        <f aca="false">S2237-T2237</f>
        <v>0</v>
      </c>
      <c r="V2237" s="23"/>
    </row>
    <row r="2238" customFormat="false" ht="13.8" hidden="false" customHeight="false" outlineLevel="0" collapsed="false">
      <c r="A2238" s="13" t="n">
        <v>2237</v>
      </c>
      <c r="B2238" s="12" t="s">
        <v>22</v>
      </c>
      <c r="C2238" s="13" t="s">
        <v>792</v>
      </c>
      <c r="D2238" s="12" t="n">
        <v>33</v>
      </c>
      <c r="E2238" s="14" t="n">
        <v>1749</v>
      </c>
      <c r="F2238" s="14" t="s">
        <v>24</v>
      </c>
      <c r="G2238" s="15" t="s">
        <v>1077</v>
      </c>
      <c r="H2238" s="15" t="s">
        <v>793</v>
      </c>
      <c r="I2238" s="16" t="s">
        <v>796</v>
      </c>
      <c r="J2238" s="17" t="n">
        <v>19000</v>
      </c>
      <c r="K2238" s="18" t="s">
        <v>28</v>
      </c>
      <c r="L2238" s="17"/>
      <c r="M2238" s="17" t="n">
        <v>1</v>
      </c>
      <c r="N2238" s="19"/>
      <c r="O2238" s="31" t="n">
        <f aca="false">L2238+(0.05*M2238)+(N2238/240)</f>
        <v>0.05</v>
      </c>
      <c r="P2238" s="21" t="n">
        <v>950</v>
      </c>
      <c r="Q2238" s="21"/>
      <c r="R2238" s="21"/>
      <c r="S2238" s="22" t="n">
        <f aca="false">P2238+(0.05*Q2238)+(R2238/240)</f>
        <v>950</v>
      </c>
      <c r="T2238" s="22" t="n">
        <f aca="false">J2238*O2238</f>
        <v>950</v>
      </c>
      <c r="U2238" s="22" t="n">
        <f aca="false">S2238-T2238</f>
        <v>0</v>
      </c>
      <c r="V2238" s="23"/>
    </row>
    <row r="2239" customFormat="false" ht="13.8" hidden="false" customHeight="false" outlineLevel="0" collapsed="false">
      <c r="A2239" s="13" t="n">
        <v>2238</v>
      </c>
      <c r="B2239" s="12" t="s">
        <v>22</v>
      </c>
      <c r="C2239" s="13" t="s">
        <v>792</v>
      </c>
      <c r="D2239" s="12" t="n">
        <v>33</v>
      </c>
      <c r="E2239" s="14" t="n">
        <v>1749</v>
      </c>
      <c r="F2239" s="14" t="s">
        <v>24</v>
      </c>
      <c r="G2239" s="15" t="s">
        <v>391</v>
      </c>
      <c r="H2239" s="15" t="s">
        <v>793</v>
      </c>
      <c r="I2239" s="16" t="s">
        <v>799</v>
      </c>
      <c r="J2239" s="17" t="n">
        <v>237550</v>
      </c>
      <c r="K2239" s="18" t="s">
        <v>28</v>
      </c>
      <c r="L2239" s="17" t="n">
        <v>0.06</v>
      </c>
      <c r="M2239" s="17"/>
      <c r="N2239" s="19"/>
      <c r="O2239" s="31" t="n">
        <f aca="false">L2239+(0.05*M2239)+(N2239/240)</f>
        <v>0.06</v>
      </c>
      <c r="P2239" s="21" t="n">
        <v>14253</v>
      </c>
      <c r="Q2239" s="21"/>
      <c r="R2239" s="21"/>
      <c r="S2239" s="22" t="n">
        <f aca="false">P2239+(0.05*Q2239)+(R2239/240)</f>
        <v>14253</v>
      </c>
      <c r="T2239" s="22" t="n">
        <f aca="false">J2239*O2239</f>
        <v>14253</v>
      </c>
      <c r="U2239" s="22" t="n">
        <f aca="false">S2239-T2239</f>
        <v>0</v>
      </c>
      <c r="V2239" s="23"/>
    </row>
    <row r="2240" customFormat="false" ht="13.8" hidden="false" customHeight="false" outlineLevel="0" collapsed="false">
      <c r="A2240" s="13" t="n">
        <v>2239</v>
      </c>
      <c r="B2240" s="12" t="s">
        <v>22</v>
      </c>
      <c r="C2240" s="13" t="s">
        <v>792</v>
      </c>
      <c r="D2240" s="12" t="n">
        <v>33</v>
      </c>
      <c r="E2240" s="14" t="n">
        <v>1749</v>
      </c>
      <c r="F2240" s="14" t="s">
        <v>24</v>
      </c>
      <c r="G2240" s="15" t="s">
        <v>1078</v>
      </c>
      <c r="H2240" s="15" t="s">
        <v>793</v>
      </c>
      <c r="I2240" s="16" t="s">
        <v>68</v>
      </c>
      <c r="J2240" s="17" t="n">
        <v>4525</v>
      </c>
      <c r="K2240" s="18" t="s">
        <v>28</v>
      </c>
      <c r="L2240" s="17"/>
      <c r="M2240" s="17" t="n">
        <v>12</v>
      </c>
      <c r="N2240" s="19"/>
      <c r="O2240" s="31" t="n">
        <f aca="false">L2240+(0.05*M2240)+(N2240/240)</f>
        <v>0.6</v>
      </c>
      <c r="P2240" s="21" t="n">
        <v>2715</v>
      </c>
      <c r="Q2240" s="21"/>
      <c r="R2240" s="21"/>
      <c r="S2240" s="22" t="n">
        <f aca="false">P2240+(0.05*Q2240)+(R2240/240)</f>
        <v>2715</v>
      </c>
      <c r="T2240" s="22" t="n">
        <f aca="false">J2240*O2240</f>
        <v>2715</v>
      </c>
      <c r="U2240" s="22" t="n">
        <f aca="false">S2240-T2240</f>
        <v>0</v>
      </c>
      <c r="V2240" s="23"/>
    </row>
    <row r="2241" customFormat="false" ht="13.8" hidden="false" customHeight="false" outlineLevel="0" collapsed="false">
      <c r="A2241" s="13" t="n">
        <v>2240</v>
      </c>
      <c r="B2241" s="12" t="s">
        <v>22</v>
      </c>
      <c r="C2241" s="13" t="s">
        <v>792</v>
      </c>
      <c r="D2241" s="12" t="n">
        <v>33</v>
      </c>
      <c r="E2241" s="14" t="n">
        <v>1749</v>
      </c>
      <c r="F2241" s="14" t="s">
        <v>40</v>
      </c>
      <c r="G2241" s="15" t="s">
        <v>372</v>
      </c>
      <c r="H2241" s="15" t="s">
        <v>793</v>
      </c>
      <c r="I2241" s="16" t="s">
        <v>794</v>
      </c>
      <c r="J2241" s="17" t="n">
        <v>9400</v>
      </c>
      <c r="K2241" s="18" t="s">
        <v>28</v>
      </c>
      <c r="L2241" s="17" t="n">
        <v>0.36</v>
      </c>
      <c r="M2241" s="17"/>
      <c r="N2241" s="19"/>
      <c r="O2241" s="31" t="n">
        <f aca="false">L2241+(0.05*M2241)+(N2241/240)</f>
        <v>0.36</v>
      </c>
      <c r="P2241" s="21" t="n">
        <v>3384</v>
      </c>
      <c r="Q2241" s="21"/>
      <c r="R2241" s="21"/>
      <c r="S2241" s="22" t="n">
        <f aca="false">P2241+(0.05*Q2241)+(R2241/240)</f>
        <v>3384</v>
      </c>
      <c r="T2241" s="22" t="n">
        <f aca="false">J2241*O2241</f>
        <v>3384</v>
      </c>
      <c r="U2241" s="22" t="n">
        <f aca="false">S2241-T2241</f>
        <v>0</v>
      </c>
      <c r="V2241" s="23"/>
    </row>
    <row r="2242" customFormat="false" ht="13.8" hidden="false" customHeight="false" outlineLevel="0" collapsed="false">
      <c r="A2242" s="13" t="n">
        <v>2241</v>
      </c>
      <c r="B2242" s="12" t="s">
        <v>22</v>
      </c>
      <c r="C2242" s="13" t="s">
        <v>792</v>
      </c>
      <c r="D2242" s="12" t="n">
        <v>33</v>
      </c>
      <c r="E2242" s="14" t="n">
        <v>1749</v>
      </c>
      <c r="F2242" s="14" t="s">
        <v>40</v>
      </c>
      <c r="G2242" s="15" t="s">
        <v>372</v>
      </c>
      <c r="H2242" s="15" t="s">
        <v>793</v>
      </c>
      <c r="I2242" s="16" t="s">
        <v>799</v>
      </c>
      <c r="J2242" s="17" t="n">
        <v>600</v>
      </c>
      <c r="K2242" s="18" t="s">
        <v>28</v>
      </c>
      <c r="L2242" s="17"/>
      <c r="M2242" s="17" t="n">
        <v>10</v>
      </c>
      <c r="N2242" s="19"/>
      <c r="O2242" s="31" t="n">
        <f aca="false">L2242+(0.05*M2242)+(N2242/240)</f>
        <v>0.5</v>
      </c>
      <c r="P2242" s="21" t="n">
        <v>300</v>
      </c>
      <c r="Q2242" s="21"/>
      <c r="R2242" s="21"/>
      <c r="S2242" s="22" t="n">
        <f aca="false">P2242+(0.05*Q2242)+(R2242/240)</f>
        <v>300</v>
      </c>
      <c r="T2242" s="22" t="n">
        <f aca="false">J2242*O2242</f>
        <v>300</v>
      </c>
      <c r="U2242" s="22" t="n">
        <f aca="false">S2242-T2242</f>
        <v>0</v>
      </c>
      <c r="V2242" s="23"/>
    </row>
    <row r="2243" customFormat="false" ht="13.8" hidden="false" customHeight="false" outlineLevel="0" collapsed="false">
      <c r="A2243" s="13" t="n">
        <v>2242</v>
      </c>
      <c r="B2243" s="12" t="s">
        <v>22</v>
      </c>
      <c r="C2243" s="13" t="s">
        <v>792</v>
      </c>
      <c r="D2243" s="12" t="n">
        <v>33</v>
      </c>
      <c r="E2243" s="14" t="n">
        <v>1749</v>
      </c>
      <c r="F2243" s="14" t="s">
        <v>40</v>
      </c>
      <c r="G2243" s="15" t="s">
        <v>1079</v>
      </c>
      <c r="H2243" s="15" t="s">
        <v>793</v>
      </c>
      <c r="I2243" s="16" t="s">
        <v>29</v>
      </c>
      <c r="J2243" s="17" t="n">
        <v>10</v>
      </c>
      <c r="K2243" s="18" t="s">
        <v>28</v>
      </c>
      <c r="L2243" s="17" t="n">
        <v>8</v>
      </c>
      <c r="M2243" s="17"/>
      <c r="N2243" s="19"/>
      <c r="O2243" s="31" t="n">
        <f aca="false">L2243+(0.05*M2243)+(N2243/240)</f>
        <v>8</v>
      </c>
      <c r="P2243" s="21" t="n">
        <v>80</v>
      </c>
      <c r="Q2243" s="21"/>
      <c r="R2243" s="21"/>
      <c r="S2243" s="22" t="n">
        <f aca="false">P2243+(0.05*Q2243)+(R2243/240)</f>
        <v>80</v>
      </c>
      <c r="T2243" s="22" t="n">
        <f aca="false">J2243*O2243</f>
        <v>80</v>
      </c>
      <c r="U2243" s="22" t="n">
        <f aca="false">S2243-T2243</f>
        <v>0</v>
      </c>
      <c r="V2243" s="23"/>
    </row>
    <row r="2244" customFormat="false" ht="13.8" hidden="false" customHeight="false" outlineLevel="0" collapsed="false">
      <c r="A2244" s="13" t="n">
        <v>2243</v>
      </c>
      <c r="B2244" s="12" t="s">
        <v>22</v>
      </c>
      <c r="C2244" s="13" t="s">
        <v>792</v>
      </c>
      <c r="D2244" s="12" t="n">
        <v>33</v>
      </c>
      <c r="E2244" s="14" t="n">
        <v>1749</v>
      </c>
      <c r="F2244" s="14" t="s">
        <v>40</v>
      </c>
      <c r="G2244" s="15" t="s">
        <v>1080</v>
      </c>
      <c r="H2244" s="15" t="s">
        <v>793</v>
      </c>
      <c r="I2244" s="16" t="s">
        <v>799</v>
      </c>
      <c r="J2244" s="17" t="n">
        <v>995</v>
      </c>
      <c r="K2244" s="18" t="s">
        <v>35</v>
      </c>
      <c r="L2244" s="17" t="n">
        <v>19</v>
      </c>
      <c r="M2244" s="17"/>
      <c r="N2244" s="19"/>
      <c r="O2244" s="31" t="n">
        <f aca="false">L2244+(0.05*M2244)+(N2244/240)</f>
        <v>19</v>
      </c>
      <c r="P2244" s="21" t="n">
        <v>18905</v>
      </c>
      <c r="Q2244" s="21"/>
      <c r="R2244" s="21"/>
      <c r="S2244" s="22" t="n">
        <f aca="false">P2244+(0.05*Q2244)+(R2244/240)</f>
        <v>18905</v>
      </c>
      <c r="T2244" s="22" t="n">
        <f aca="false">J2244*O2244</f>
        <v>18905</v>
      </c>
      <c r="U2244" s="22" t="n">
        <f aca="false">S2244-T2244</f>
        <v>0</v>
      </c>
      <c r="V2244" s="23"/>
    </row>
    <row r="2245" customFormat="false" ht="13.8" hidden="false" customHeight="false" outlineLevel="0" collapsed="false">
      <c r="A2245" s="13" t="n">
        <v>2244</v>
      </c>
      <c r="B2245" s="12" t="s">
        <v>22</v>
      </c>
      <c r="C2245" s="13" t="s">
        <v>792</v>
      </c>
      <c r="D2245" s="12" t="n">
        <v>33</v>
      </c>
      <c r="E2245" s="14" t="n">
        <v>1749</v>
      </c>
      <c r="F2245" s="14" t="s">
        <v>40</v>
      </c>
      <c r="G2245" s="15" t="s">
        <v>381</v>
      </c>
      <c r="H2245" s="15" t="s">
        <v>793</v>
      </c>
      <c r="I2245" s="16" t="s">
        <v>678</v>
      </c>
      <c r="J2245" s="17" t="n">
        <v>5717</v>
      </c>
      <c r="K2245" s="18" t="s">
        <v>28</v>
      </c>
      <c r="L2245" s="17" t="n">
        <v>4</v>
      </c>
      <c r="M2245" s="17"/>
      <c r="N2245" s="19"/>
      <c r="O2245" s="31" t="n">
        <f aca="false">L2245+(0.05*M2245)+(N2245/240)</f>
        <v>4</v>
      </c>
      <c r="P2245" s="21" t="n">
        <v>22868</v>
      </c>
      <c r="Q2245" s="21"/>
      <c r="R2245" s="21"/>
      <c r="S2245" s="22" t="n">
        <f aca="false">P2245+(0.05*Q2245)+(R2245/240)</f>
        <v>22868</v>
      </c>
      <c r="T2245" s="22" t="n">
        <f aca="false">J2245*O2245</f>
        <v>22868</v>
      </c>
      <c r="U2245" s="22" t="n">
        <f aca="false">S2245-T2245</f>
        <v>0</v>
      </c>
      <c r="V2245" s="23"/>
    </row>
    <row r="2246" customFormat="false" ht="13.8" hidden="false" customHeight="false" outlineLevel="0" collapsed="false">
      <c r="A2246" s="13" t="n">
        <v>2245</v>
      </c>
      <c r="B2246" s="12" t="s">
        <v>22</v>
      </c>
      <c r="C2246" s="13" t="s">
        <v>792</v>
      </c>
      <c r="D2246" s="12" t="n">
        <v>33</v>
      </c>
      <c r="E2246" s="14" t="n">
        <v>1749</v>
      </c>
      <c r="F2246" s="14" t="s">
        <v>40</v>
      </c>
      <c r="G2246" s="15" t="s">
        <v>381</v>
      </c>
      <c r="H2246" s="15" t="s">
        <v>793</v>
      </c>
      <c r="I2246" s="16" t="s">
        <v>799</v>
      </c>
      <c r="J2246" s="17" t="n">
        <v>4644</v>
      </c>
      <c r="K2246" s="18" t="s">
        <v>28</v>
      </c>
      <c r="L2246" s="17" t="n">
        <v>4</v>
      </c>
      <c r="M2246" s="17" t="n">
        <v>10</v>
      </c>
      <c r="N2246" s="19"/>
      <c r="O2246" s="31" t="n">
        <f aca="false">L2246+(0.05*M2246)+(N2246/240)</f>
        <v>4.5</v>
      </c>
      <c r="P2246" s="21" t="n">
        <v>20898</v>
      </c>
      <c r="Q2246" s="21"/>
      <c r="R2246" s="21"/>
      <c r="S2246" s="22" t="n">
        <f aca="false">P2246+(0.05*Q2246)+(R2246/240)</f>
        <v>20898</v>
      </c>
      <c r="T2246" s="22" t="n">
        <f aca="false">J2246*O2246</f>
        <v>20898</v>
      </c>
      <c r="U2246" s="22" t="n">
        <f aca="false">S2246-T2246</f>
        <v>0</v>
      </c>
      <c r="V2246" s="23"/>
    </row>
    <row r="2247" customFormat="false" ht="13.8" hidden="false" customHeight="false" outlineLevel="0" collapsed="false">
      <c r="A2247" s="13" t="n">
        <v>2246</v>
      </c>
      <c r="B2247" s="12" t="s">
        <v>22</v>
      </c>
      <c r="C2247" s="13" t="s">
        <v>792</v>
      </c>
      <c r="D2247" s="12" t="n">
        <v>33</v>
      </c>
      <c r="E2247" s="14" t="n">
        <v>1749</v>
      </c>
      <c r="F2247" s="14" t="s">
        <v>40</v>
      </c>
      <c r="G2247" s="15" t="s">
        <v>381</v>
      </c>
      <c r="H2247" s="15" t="s">
        <v>793</v>
      </c>
      <c r="I2247" s="16" t="s">
        <v>685</v>
      </c>
      <c r="J2247" s="17" t="n">
        <v>130</v>
      </c>
      <c r="K2247" s="18" t="s">
        <v>28</v>
      </c>
      <c r="L2247" s="17" t="n">
        <v>4</v>
      </c>
      <c r="M2247" s="17"/>
      <c r="N2247" s="19"/>
      <c r="O2247" s="31" t="n">
        <f aca="false">L2247+(0.05*M2247)+(N2247/240)</f>
        <v>4</v>
      </c>
      <c r="P2247" s="21" t="n">
        <v>520</v>
      </c>
      <c r="Q2247" s="21"/>
      <c r="R2247" s="21"/>
      <c r="S2247" s="22" t="n">
        <f aca="false">P2247+(0.05*Q2247)+(R2247/240)</f>
        <v>520</v>
      </c>
      <c r="T2247" s="22" t="n">
        <f aca="false">J2247*O2247</f>
        <v>520</v>
      </c>
      <c r="U2247" s="22" t="n">
        <f aca="false">S2247-T2247</f>
        <v>0</v>
      </c>
      <c r="V2247" s="23"/>
    </row>
    <row r="2248" customFormat="false" ht="13.8" hidden="false" customHeight="false" outlineLevel="0" collapsed="false">
      <c r="A2248" s="13" t="n">
        <v>2247</v>
      </c>
      <c r="B2248" s="12" t="s">
        <v>22</v>
      </c>
      <c r="C2248" s="13" t="s">
        <v>792</v>
      </c>
      <c r="D2248" s="12" t="n">
        <v>33</v>
      </c>
      <c r="E2248" s="14" t="n">
        <v>1749</v>
      </c>
      <c r="F2248" s="14" t="s">
        <v>40</v>
      </c>
      <c r="G2248" s="15" t="s">
        <v>381</v>
      </c>
      <c r="H2248" s="15" t="s">
        <v>793</v>
      </c>
      <c r="I2248" s="16" t="s">
        <v>796</v>
      </c>
      <c r="J2248" s="17" t="n">
        <v>5</v>
      </c>
      <c r="K2248" s="18" t="s">
        <v>28</v>
      </c>
      <c r="L2248" s="17" t="n">
        <v>4</v>
      </c>
      <c r="M2248" s="17"/>
      <c r="N2248" s="19"/>
      <c r="O2248" s="31" t="n">
        <f aca="false">L2248+(0.05*M2248)+(N2248/240)</f>
        <v>4</v>
      </c>
      <c r="P2248" s="21" t="n">
        <v>20</v>
      </c>
      <c r="Q2248" s="21"/>
      <c r="R2248" s="21"/>
      <c r="S2248" s="22" t="n">
        <f aca="false">P2248+(0.05*Q2248)+(R2248/240)</f>
        <v>20</v>
      </c>
      <c r="T2248" s="22" t="n">
        <f aca="false">J2248*O2248</f>
        <v>20</v>
      </c>
      <c r="U2248" s="22" t="n">
        <f aca="false">S2248-T2248</f>
        <v>0</v>
      </c>
      <c r="V2248" s="23"/>
    </row>
    <row r="2249" customFormat="false" ht="13.8" hidden="false" customHeight="false" outlineLevel="0" collapsed="false">
      <c r="A2249" s="13" t="n">
        <v>2248</v>
      </c>
      <c r="B2249" s="12" t="s">
        <v>22</v>
      </c>
      <c r="C2249" s="13" t="s">
        <v>792</v>
      </c>
      <c r="D2249" s="12" t="n">
        <v>33</v>
      </c>
      <c r="E2249" s="14" t="n">
        <v>1749</v>
      </c>
      <c r="F2249" s="14" t="s">
        <v>40</v>
      </c>
      <c r="G2249" s="15" t="s">
        <v>1081</v>
      </c>
      <c r="H2249" s="15" t="s">
        <v>793</v>
      </c>
      <c r="I2249" s="16" t="s">
        <v>679</v>
      </c>
      <c r="J2249" s="17" t="n">
        <v>5</v>
      </c>
      <c r="K2249" s="18" t="s">
        <v>35</v>
      </c>
      <c r="L2249" s="17" t="n">
        <v>6</v>
      </c>
      <c r="M2249" s="17"/>
      <c r="N2249" s="19"/>
      <c r="O2249" s="31" t="n">
        <f aca="false">L2249+(0.05*M2249)+(N2249/240)</f>
        <v>6</v>
      </c>
      <c r="P2249" s="21" t="n">
        <v>30</v>
      </c>
      <c r="Q2249" s="21"/>
      <c r="R2249" s="21"/>
      <c r="S2249" s="22" t="n">
        <f aca="false">P2249+(0.05*Q2249)+(R2249/240)</f>
        <v>30</v>
      </c>
      <c r="T2249" s="22" t="n">
        <f aca="false">J2249*O2249</f>
        <v>30</v>
      </c>
      <c r="U2249" s="22" t="n">
        <f aca="false">S2249-T2249</f>
        <v>0</v>
      </c>
      <c r="V2249" s="23"/>
    </row>
    <row r="2250" customFormat="false" ht="13.8" hidden="false" customHeight="false" outlineLevel="0" collapsed="false">
      <c r="A2250" s="13" t="n">
        <v>2249</v>
      </c>
      <c r="B2250" s="12" t="s">
        <v>22</v>
      </c>
      <c r="C2250" s="13" t="s">
        <v>792</v>
      </c>
      <c r="D2250" s="12" t="n">
        <v>33</v>
      </c>
      <c r="E2250" s="14" t="n">
        <v>1749</v>
      </c>
      <c r="F2250" s="14" t="s">
        <v>40</v>
      </c>
      <c r="G2250" s="15" t="s">
        <v>391</v>
      </c>
      <c r="H2250" s="15" t="s">
        <v>793</v>
      </c>
      <c r="I2250" s="16" t="s">
        <v>799</v>
      </c>
      <c r="J2250" s="17" t="n">
        <v>4000</v>
      </c>
      <c r="K2250" s="18" t="s">
        <v>28</v>
      </c>
      <c r="L2250" s="17" t="n">
        <v>0.06</v>
      </c>
      <c r="M2250" s="17"/>
      <c r="N2250" s="19"/>
      <c r="O2250" s="31" t="n">
        <f aca="false">L2250+(0.05*M2250)+(N2250/240)</f>
        <v>0.06</v>
      </c>
      <c r="P2250" s="21" t="n">
        <v>240</v>
      </c>
      <c r="Q2250" s="21"/>
      <c r="R2250" s="21"/>
      <c r="S2250" s="22" t="n">
        <f aca="false">P2250+(0.05*Q2250)+(R2250/240)</f>
        <v>240</v>
      </c>
      <c r="T2250" s="22" t="n">
        <f aca="false">J2250*O2250</f>
        <v>240</v>
      </c>
      <c r="U2250" s="22" t="n">
        <f aca="false">S2250-T2250</f>
        <v>0</v>
      </c>
      <c r="V2250" s="23" t="s">
        <v>89</v>
      </c>
    </row>
    <row r="2251" customFormat="false" ht="13.8" hidden="false" customHeight="false" outlineLevel="0" collapsed="false">
      <c r="A2251" s="13" t="n">
        <v>2250</v>
      </c>
      <c r="B2251" s="12" t="s">
        <v>22</v>
      </c>
      <c r="C2251" s="13" t="s">
        <v>792</v>
      </c>
      <c r="D2251" s="12" t="n">
        <v>33</v>
      </c>
      <c r="E2251" s="14" t="n">
        <v>1749</v>
      </c>
      <c r="F2251" s="14" t="s">
        <v>40</v>
      </c>
      <c r="G2251" s="15" t="s">
        <v>1082</v>
      </c>
      <c r="H2251" s="15" t="s">
        <v>793</v>
      </c>
      <c r="I2251" s="16" t="s">
        <v>799</v>
      </c>
      <c r="J2251" s="17" t="n">
        <v>126</v>
      </c>
      <c r="K2251" s="18" t="s">
        <v>28</v>
      </c>
      <c r="L2251" s="17" t="n">
        <v>3</v>
      </c>
      <c r="M2251" s="17"/>
      <c r="N2251" s="19"/>
      <c r="O2251" s="31" t="n">
        <f aca="false">L2251+(0.05*M2251)+(N2251/240)</f>
        <v>3</v>
      </c>
      <c r="P2251" s="21" t="n">
        <v>378</v>
      </c>
      <c r="Q2251" s="21"/>
      <c r="R2251" s="21"/>
      <c r="S2251" s="22" t="n">
        <f aca="false">P2251+(0.05*Q2251)+(R2251/240)</f>
        <v>378</v>
      </c>
      <c r="T2251" s="22" t="n">
        <f aca="false">J2251*O2251</f>
        <v>378</v>
      </c>
      <c r="U2251" s="22" t="n">
        <f aca="false">S2251-T2251</f>
        <v>0</v>
      </c>
      <c r="V2251" s="23"/>
    </row>
    <row r="2252" customFormat="false" ht="13.8" hidden="false" customHeight="false" outlineLevel="0" collapsed="false">
      <c r="A2252" s="13" t="n">
        <v>2251</v>
      </c>
      <c r="B2252" s="12" t="s">
        <v>22</v>
      </c>
      <c r="C2252" s="13" t="s">
        <v>792</v>
      </c>
      <c r="D2252" s="12" t="n">
        <v>34</v>
      </c>
      <c r="E2252" s="14" t="n">
        <v>1749</v>
      </c>
      <c r="F2252" s="14" t="s">
        <v>24</v>
      </c>
      <c r="G2252" s="15" t="s">
        <v>385</v>
      </c>
      <c r="H2252" s="15" t="s">
        <v>793</v>
      </c>
      <c r="I2252" s="16" t="s">
        <v>186</v>
      </c>
      <c r="J2252" s="17" t="n">
        <v>11905</v>
      </c>
      <c r="K2252" s="18" t="s">
        <v>28</v>
      </c>
      <c r="L2252" s="17"/>
      <c r="M2252" s="17" t="n">
        <v>35</v>
      </c>
      <c r="N2252" s="19"/>
      <c r="O2252" s="31" t="n">
        <f aca="false">L2252+(0.05*M2252)+(N2252/240)</f>
        <v>1.75</v>
      </c>
      <c r="P2252" s="21" t="n">
        <v>20833</v>
      </c>
      <c r="Q2252" s="21" t="n">
        <v>15</v>
      </c>
      <c r="R2252" s="21"/>
      <c r="S2252" s="22" t="n">
        <f aca="false">P2252+(0.05*Q2252)+(R2252/240)</f>
        <v>20833.75</v>
      </c>
      <c r="T2252" s="22" t="n">
        <f aca="false">J2252*O2252</f>
        <v>20833.75</v>
      </c>
      <c r="U2252" s="22" t="n">
        <f aca="false">S2252-T2252</f>
        <v>0</v>
      </c>
      <c r="V2252" s="23"/>
    </row>
    <row r="2253" customFormat="false" ht="13.8" hidden="false" customHeight="false" outlineLevel="0" collapsed="false">
      <c r="A2253" s="13" t="n">
        <v>2252</v>
      </c>
      <c r="B2253" s="12" t="s">
        <v>22</v>
      </c>
      <c r="C2253" s="13" t="s">
        <v>792</v>
      </c>
      <c r="D2253" s="12" t="n">
        <v>34</v>
      </c>
      <c r="E2253" s="14" t="n">
        <v>1749</v>
      </c>
      <c r="F2253" s="14" t="s">
        <v>24</v>
      </c>
      <c r="G2253" s="15" t="s">
        <v>1083</v>
      </c>
      <c r="H2253" s="15" t="s">
        <v>793</v>
      </c>
      <c r="I2253" s="16" t="s">
        <v>682</v>
      </c>
      <c r="J2253" s="17" t="n">
        <v>12</v>
      </c>
      <c r="K2253" s="18" t="s">
        <v>28</v>
      </c>
      <c r="L2253" s="17"/>
      <c r="M2253" s="17" t="n">
        <v>30</v>
      </c>
      <c r="N2253" s="19"/>
      <c r="O2253" s="31" t="n">
        <f aca="false">L2253+(0.05*M2253)+(N2253/240)</f>
        <v>1.5</v>
      </c>
      <c r="P2253" s="21" t="n">
        <v>18</v>
      </c>
      <c r="Q2253" s="21"/>
      <c r="R2253" s="21"/>
      <c r="S2253" s="22" t="n">
        <f aca="false">P2253+(0.05*Q2253)+(R2253/240)</f>
        <v>18</v>
      </c>
      <c r="T2253" s="22" t="n">
        <f aca="false">J2253*O2253</f>
        <v>18</v>
      </c>
      <c r="U2253" s="22" t="n">
        <f aca="false">S2253-T2253</f>
        <v>0</v>
      </c>
      <c r="V2253" s="23"/>
    </row>
    <row r="2254" customFormat="false" ht="13.8" hidden="false" customHeight="false" outlineLevel="0" collapsed="false">
      <c r="A2254" s="13" t="n">
        <v>2253</v>
      </c>
      <c r="B2254" s="12" t="s">
        <v>22</v>
      </c>
      <c r="C2254" s="13" t="s">
        <v>792</v>
      </c>
      <c r="D2254" s="12" t="n">
        <v>34</v>
      </c>
      <c r="E2254" s="14" t="n">
        <v>1749</v>
      </c>
      <c r="F2254" s="14" t="s">
        <v>24</v>
      </c>
      <c r="G2254" s="15" t="s">
        <v>1084</v>
      </c>
      <c r="H2254" s="15" t="s">
        <v>793</v>
      </c>
      <c r="I2254" s="16" t="s">
        <v>799</v>
      </c>
      <c r="J2254" s="17" t="n">
        <v>609</v>
      </c>
      <c r="K2254" s="18" t="s">
        <v>28</v>
      </c>
      <c r="L2254" s="17"/>
      <c r="M2254" s="17" t="n">
        <v>30</v>
      </c>
      <c r="N2254" s="19"/>
      <c r="O2254" s="31" t="n">
        <f aca="false">L2254+(0.05*M2254)+(N2254/240)</f>
        <v>1.5</v>
      </c>
      <c r="P2254" s="21" t="n">
        <v>913</v>
      </c>
      <c r="Q2254" s="21" t="n">
        <v>10</v>
      </c>
      <c r="R2254" s="21"/>
      <c r="S2254" s="22" t="n">
        <f aca="false">P2254+(0.05*Q2254)+(R2254/240)</f>
        <v>913.5</v>
      </c>
      <c r="T2254" s="22" t="n">
        <f aca="false">J2254*O2254</f>
        <v>913.5</v>
      </c>
      <c r="U2254" s="22" t="n">
        <f aca="false">S2254-T2254</f>
        <v>0</v>
      </c>
      <c r="V2254" s="23"/>
    </row>
    <row r="2255" customFormat="false" ht="13.8" hidden="false" customHeight="false" outlineLevel="0" collapsed="false">
      <c r="A2255" s="13" t="n">
        <v>2254</v>
      </c>
      <c r="B2255" s="12" t="s">
        <v>22</v>
      </c>
      <c r="C2255" s="13" t="s">
        <v>792</v>
      </c>
      <c r="D2255" s="12" t="n">
        <v>34</v>
      </c>
      <c r="E2255" s="14" t="n">
        <v>1749</v>
      </c>
      <c r="F2255" s="14" t="s">
        <v>24</v>
      </c>
      <c r="G2255" s="15" t="s">
        <v>1085</v>
      </c>
      <c r="H2255" s="15" t="s">
        <v>793</v>
      </c>
      <c r="I2255" s="16" t="s">
        <v>794</v>
      </c>
      <c r="J2255" s="17" t="n">
        <v>2119550</v>
      </c>
      <c r="K2255" s="18" t="s">
        <v>28</v>
      </c>
      <c r="L2255" s="17"/>
      <c r="M2255" s="17" t="n">
        <v>35</v>
      </c>
      <c r="N2255" s="19"/>
      <c r="O2255" s="31" t="n">
        <f aca="false">L2255+(0.05*M2255)+(N2255/240)</f>
        <v>1.75</v>
      </c>
      <c r="P2255" s="21" t="n">
        <v>3709212</v>
      </c>
      <c r="Q2255" s="21" t="n">
        <v>10</v>
      </c>
      <c r="R2255" s="21"/>
      <c r="S2255" s="22" t="n">
        <f aca="false">P2255+(0.05*Q2255)+(R2255/240)</f>
        <v>3709212.5</v>
      </c>
      <c r="T2255" s="22" t="n">
        <f aca="false">J2255*O2255</f>
        <v>3709212.5</v>
      </c>
      <c r="U2255" s="22" t="n">
        <f aca="false">S2255-T2255</f>
        <v>0</v>
      </c>
      <c r="V2255" s="23"/>
    </row>
    <row r="2256" customFormat="false" ht="13.8" hidden="false" customHeight="false" outlineLevel="0" collapsed="false">
      <c r="A2256" s="13" t="n">
        <v>2255</v>
      </c>
      <c r="B2256" s="12" t="s">
        <v>22</v>
      </c>
      <c r="C2256" s="13" t="s">
        <v>792</v>
      </c>
      <c r="D2256" s="12" t="n">
        <v>34</v>
      </c>
      <c r="E2256" s="14" t="n">
        <v>1749</v>
      </c>
      <c r="F2256" s="14" t="s">
        <v>24</v>
      </c>
      <c r="G2256" s="15" t="s">
        <v>1085</v>
      </c>
      <c r="H2256" s="15" t="s">
        <v>793</v>
      </c>
      <c r="I2256" s="16" t="s">
        <v>679</v>
      </c>
      <c r="J2256" s="17" t="n">
        <v>406725</v>
      </c>
      <c r="K2256" s="18" t="s">
        <v>28</v>
      </c>
      <c r="L2256" s="17" t="n">
        <v>3</v>
      </c>
      <c r="M2256" s="17"/>
      <c r="N2256" s="19"/>
      <c r="O2256" s="31" t="n">
        <f aca="false">L2256+(0.05*M2256)+(N2256/240)</f>
        <v>3</v>
      </c>
      <c r="P2256" s="21" t="n">
        <v>1220175</v>
      </c>
      <c r="Q2256" s="21"/>
      <c r="R2256" s="21"/>
      <c r="S2256" s="22" t="n">
        <f aca="false">P2256+(0.05*Q2256)+(R2256/240)</f>
        <v>1220175</v>
      </c>
      <c r="T2256" s="22" t="n">
        <f aca="false">J2256*O2256</f>
        <v>1220175</v>
      </c>
      <c r="U2256" s="22" t="n">
        <f aca="false">S2256-T2256</f>
        <v>0</v>
      </c>
      <c r="V2256" s="23"/>
    </row>
    <row r="2257" customFormat="false" ht="13.8" hidden="false" customHeight="false" outlineLevel="0" collapsed="false">
      <c r="A2257" s="13" t="n">
        <v>2256</v>
      </c>
      <c r="B2257" s="12" t="s">
        <v>22</v>
      </c>
      <c r="C2257" s="13" t="s">
        <v>792</v>
      </c>
      <c r="D2257" s="12" t="n">
        <v>34</v>
      </c>
      <c r="E2257" s="14" t="n">
        <v>1749</v>
      </c>
      <c r="F2257" s="14" t="s">
        <v>24</v>
      </c>
      <c r="G2257" s="15" t="s">
        <v>1085</v>
      </c>
      <c r="H2257" s="15" t="s">
        <v>793</v>
      </c>
      <c r="I2257" s="16" t="s">
        <v>186</v>
      </c>
      <c r="J2257" s="17" t="n">
        <v>1180865</v>
      </c>
      <c r="K2257" s="18" t="s">
        <v>28</v>
      </c>
      <c r="L2257" s="17" t="n">
        <v>3</v>
      </c>
      <c r="M2257" s="17" t="n">
        <v>10</v>
      </c>
      <c r="N2257" s="19"/>
      <c r="O2257" s="31" t="n">
        <f aca="false">L2257+(0.05*M2257)+(N2257/240)</f>
        <v>3.5</v>
      </c>
      <c r="P2257" s="21" t="n">
        <v>4133027</v>
      </c>
      <c r="Q2257" s="21" t="n">
        <v>10</v>
      </c>
      <c r="R2257" s="21"/>
      <c r="S2257" s="22" t="n">
        <f aca="false">P2257+(0.05*Q2257)+(R2257/240)</f>
        <v>4133027.5</v>
      </c>
      <c r="T2257" s="22" t="n">
        <f aca="false">J2257*O2257</f>
        <v>4133027.5</v>
      </c>
      <c r="U2257" s="22" t="n">
        <f aca="false">S2257-T2257</f>
        <v>0</v>
      </c>
      <c r="V2257" s="23"/>
    </row>
    <row r="2258" customFormat="false" ht="13.8" hidden="false" customHeight="false" outlineLevel="0" collapsed="false">
      <c r="A2258" s="13" t="n">
        <v>2257</v>
      </c>
      <c r="B2258" s="12" t="s">
        <v>22</v>
      </c>
      <c r="C2258" s="13" t="s">
        <v>792</v>
      </c>
      <c r="D2258" s="12" t="n">
        <v>34</v>
      </c>
      <c r="E2258" s="14" t="n">
        <v>1749</v>
      </c>
      <c r="F2258" s="14" t="s">
        <v>24</v>
      </c>
      <c r="G2258" s="15" t="s">
        <v>1086</v>
      </c>
      <c r="H2258" s="15" t="s">
        <v>793</v>
      </c>
      <c r="I2258" s="16" t="s">
        <v>794</v>
      </c>
      <c r="J2258" s="17" t="n">
        <v>36304</v>
      </c>
      <c r="K2258" s="18" t="s">
        <v>28</v>
      </c>
      <c r="L2258" s="17"/>
      <c r="M2258" s="17" t="n">
        <v>8</v>
      </c>
      <c r="N2258" s="19"/>
      <c r="O2258" s="31" t="n">
        <f aca="false">L2258+(0.05*M2258)+(N2258/240)</f>
        <v>0.4</v>
      </c>
      <c r="P2258" s="21" t="n">
        <v>14521</v>
      </c>
      <c r="Q2258" s="21" t="n">
        <v>12</v>
      </c>
      <c r="R2258" s="21"/>
      <c r="S2258" s="22" t="n">
        <f aca="false">P2258+(0.05*Q2258)+(R2258/240)</f>
        <v>14521.6</v>
      </c>
      <c r="T2258" s="22" t="n">
        <f aca="false">J2258*O2258</f>
        <v>14521.6</v>
      </c>
      <c r="U2258" s="22" t="n">
        <f aca="false">S2258-T2258</f>
        <v>0</v>
      </c>
      <c r="V2258" s="23"/>
    </row>
    <row r="2259" customFormat="false" ht="13.8" hidden="false" customHeight="false" outlineLevel="0" collapsed="false">
      <c r="A2259" s="13" t="n">
        <v>2258</v>
      </c>
      <c r="B2259" s="12" t="s">
        <v>22</v>
      </c>
      <c r="C2259" s="13" t="s">
        <v>792</v>
      </c>
      <c r="D2259" s="12" t="n">
        <v>34</v>
      </c>
      <c r="E2259" s="14" t="n">
        <v>1749</v>
      </c>
      <c r="F2259" s="14" t="s">
        <v>24</v>
      </c>
      <c r="G2259" s="15" t="s">
        <v>1087</v>
      </c>
      <c r="H2259" s="15" t="s">
        <v>793</v>
      </c>
      <c r="I2259" s="16" t="s">
        <v>799</v>
      </c>
      <c r="J2259" s="17" t="n">
        <v>26303</v>
      </c>
      <c r="K2259" s="18" t="s">
        <v>28</v>
      </c>
      <c r="L2259" s="17"/>
      <c r="M2259" s="17" t="n">
        <v>22</v>
      </c>
      <c r="N2259" s="19"/>
      <c r="O2259" s="31" t="n">
        <f aca="false">L2259+(0.05*M2259)+(N2259/240)</f>
        <v>1.1</v>
      </c>
      <c r="P2259" s="21" t="n">
        <v>28933</v>
      </c>
      <c r="Q2259" s="21" t="n">
        <v>6</v>
      </c>
      <c r="R2259" s="21"/>
      <c r="S2259" s="22" t="n">
        <f aca="false">P2259+(0.05*Q2259)+(R2259/240)</f>
        <v>28933.3</v>
      </c>
      <c r="T2259" s="22" t="n">
        <f aca="false">J2259*O2259</f>
        <v>28933.3</v>
      </c>
      <c r="U2259" s="22" t="n">
        <f aca="false">S2259-T2259</f>
        <v>0</v>
      </c>
      <c r="V2259" s="23"/>
    </row>
    <row r="2260" customFormat="false" ht="13.8" hidden="false" customHeight="false" outlineLevel="0" collapsed="false">
      <c r="A2260" s="13" t="n">
        <v>2259</v>
      </c>
      <c r="B2260" s="12" t="s">
        <v>22</v>
      </c>
      <c r="C2260" s="13" t="s">
        <v>792</v>
      </c>
      <c r="D2260" s="12" t="n">
        <v>34</v>
      </c>
      <c r="E2260" s="14" t="n">
        <v>1749</v>
      </c>
      <c r="F2260" s="14" t="s">
        <v>24</v>
      </c>
      <c r="G2260" s="15" t="s">
        <v>1087</v>
      </c>
      <c r="H2260" s="15" t="s">
        <v>793</v>
      </c>
      <c r="I2260" s="16" t="s">
        <v>685</v>
      </c>
      <c r="J2260" s="17" t="n">
        <v>43869</v>
      </c>
      <c r="K2260" s="18" t="s">
        <v>28</v>
      </c>
      <c r="L2260" s="17"/>
      <c r="M2260" s="17" t="n">
        <v>20</v>
      </c>
      <c r="N2260" s="19"/>
      <c r="O2260" s="31" t="n">
        <f aca="false">L2260+(0.05*M2260)+(N2260/240)</f>
        <v>1</v>
      </c>
      <c r="P2260" s="21" t="n">
        <v>43869</v>
      </c>
      <c r="Q2260" s="21"/>
      <c r="R2260" s="21"/>
      <c r="S2260" s="22" t="n">
        <f aca="false">P2260+(0.05*Q2260)+(R2260/240)</f>
        <v>43869</v>
      </c>
      <c r="T2260" s="22" t="n">
        <f aca="false">J2260*O2260</f>
        <v>43869</v>
      </c>
      <c r="U2260" s="22" t="n">
        <f aca="false">S2260-T2260</f>
        <v>0</v>
      </c>
      <c r="V2260" s="23"/>
    </row>
    <row r="2261" customFormat="false" ht="13.8" hidden="false" customHeight="false" outlineLevel="0" collapsed="false">
      <c r="A2261" s="13" t="n">
        <v>2260</v>
      </c>
      <c r="B2261" s="12" t="s">
        <v>22</v>
      </c>
      <c r="C2261" s="13" t="s">
        <v>792</v>
      </c>
      <c r="D2261" s="12" t="n">
        <v>34</v>
      </c>
      <c r="E2261" s="14" t="n">
        <v>1749</v>
      </c>
      <c r="F2261" s="14" t="s">
        <v>24</v>
      </c>
      <c r="G2261" s="15" t="s">
        <v>1087</v>
      </c>
      <c r="H2261" s="15" t="s">
        <v>793</v>
      </c>
      <c r="I2261" s="16" t="s">
        <v>796</v>
      </c>
      <c r="J2261" s="17" t="n">
        <v>81.5</v>
      </c>
      <c r="K2261" s="18" t="s">
        <v>28</v>
      </c>
      <c r="L2261" s="17"/>
      <c r="M2261" s="17" t="n">
        <v>20</v>
      </c>
      <c r="N2261" s="19"/>
      <c r="O2261" s="31" t="n">
        <f aca="false">L2261+(0.05*M2261)+(N2261/240)</f>
        <v>1</v>
      </c>
      <c r="P2261" s="21" t="n">
        <v>81.5</v>
      </c>
      <c r="Q2261" s="21"/>
      <c r="R2261" s="21"/>
      <c r="S2261" s="22" t="n">
        <f aca="false">P2261+(0.05*Q2261)+(R2261/240)</f>
        <v>81.5</v>
      </c>
      <c r="T2261" s="22" t="n">
        <f aca="false">J2261*O2261</f>
        <v>81.5</v>
      </c>
      <c r="U2261" s="22" t="n">
        <f aca="false">S2261-T2261</f>
        <v>0</v>
      </c>
      <c r="V2261" s="23"/>
    </row>
    <row r="2262" customFormat="false" ht="14.2" hidden="false" customHeight="false" outlineLevel="0" collapsed="false">
      <c r="A2262" s="13" t="n">
        <v>2261</v>
      </c>
      <c r="B2262" s="12" t="s">
        <v>22</v>
      </c>
      <c r="C2262" s="13" t="s">
        <v>792</v>
      </c>
      <c r="D2262" s="12" t="n">
        <v>34</v>
      </c>
      <c r="E2262" s="14" t="n">
        <v>1749</v>
      </c>
      <c r="F2262" s="14" t="s">
        <v>24</v>
      </c>
      <c r="G2262" s="15" t="s">
        <v>1088</v>
      </c>
      <c r="H2262" s="15" t="s">
        <v>793</v>
      </c>
      <c r="I2262" s="16" t="s">
        <v>799</v>
      </c>
      <c r="J2262" s="17" t="n">
        <v>129255</v>
      </c>
      <c r="K2262" s="18" t="s">
        <v>28</v>
      </c>
      <c r="L2262" s="17"/>
      <c r="M2262" s="17" t="n">
        <v>32</v>
      </c>
      <c r="N2262" s="19"/>
      <c r="O2262" s="31" t="n">
        <f aca="false">L2262+(0.05*M2262)+(N2262/240)</f>
        <v>1.6</v>
      </c>
      <c r="P2262" s="21" t="n">
        <v>206858</v>
      </c>
      <c r="Q2262" s="21"/>
      <c r="R2262" s="21"/>
      <c r="S2262" s="22" t="n">
        <f aca="false">P2262+(0.05*Q2262)+(R2262/240)</f>
        <v>206858</v>
      </c>
      <c r="T2262" s="22" t="n">
        <f aca="false">J2262*O2262</f>
        <v>206808</v>
      </c>
      <c r="U2262" s="22" t="n">
        <f aca="false">S2262-T2262</f>
        <v>50</v>
      </c>
      <c r="V2262" s="23" t="s">
        <v>31</v>
      </c>
    </row>
    <row r="2263" customFormat="false" ht="13.8" hidden="false" customHeight="false" outlineLevel="0" collapsed="false">
      <c r="A2263" s="13" t="n">
        <v>2262</v>
      </c>
      <c r="B2263" s="12" t="s">
        <v>22</v>
      </c>
      <c r="C2263" s="13" t="s">
        <v>792</v>
      </c>
      <c r="D2263" s="12" t="n">
        <v>34</v>
      </c>
      <c r="E2263" s="14" t="n">
        <v>1749</v>
      </c>
      <c r="F2263" s="14" t="s">
        <v>24</v>
      </c>
      <c r="G2263" s="15" t="s">
        <v>1089</v>
      </c>
      <c r="H2263" s="15" t="s">
        <v>793</v>
      </c>
      <c r="I2263" s="16" t="s">
        <v>799</v>
      </c>
      <c r="J2263" s="17" t="n">
        <v>759707</v>
      </c>
      <c r="K2263" s="18" t="s">
        <v>28</v>
      </c>
      <c r="L2263" s="17"/>
      <c r="M2263" s="17" t="n">
        <v>8</v>
      </c>
      <c r="N2263" s="19"/>
      <c r="O2263" s="31" t="n">
        <f aca="false">L2263+(0.05*M2263)+(N2263/240)</f>
        <v>0.4</v>
      </c>
      <c r="P2263" s="21" t="n">
        <v>303882</v>
      </c>
      <c r="Q2263" s="21" t="n">
        <v>16</v>
      </c>
      <c r="R2263" s="21"/>
      <c r="S2263" s="22" t="n">
        <f aca="false">P2263+(0.05*Q2263)+(R2263/240)</f>
        <v>303882.8</v>
      </c>
      <c r="T2263" s="22" t="n">
        <f aca="false">J2263*O2263</f>
        <v>303882.8</v>
      </c>
      <c r="U2263" s="22" t="n">
        <f aca="false">S2263-T2263</f>
        <v>0</v>
      </c>
      <c r="V2263" s="23"/>
    </row>
    <row r="2264" customFormat="false" ht="13.8" hidden="false" customHeight="false" outlineLevel="0" collapsed="false">
      <c r="A2264" s="13" t="n">
        <v>2263</v>
      </c>
      <c r="B2264" s="12" t="s">
        <v>22</v>
      </c>
      <c r="C2264" s="13" t="s">
        <v>792</v>
      </c>
      <c r="D2264" s="12" t="n">
        <v>34</v>
      </c>
      <c r="E2264" s="14" t="n">
        <v>1749</v>
      </c>
      <c r="F2264" s="14" t="s">
        <v>24</v>
      </c>
      <c r="G2264" s="15" t="s">
        <v>1089</v>
      </c>
      <c r="H2264" s="15" t="s">
        <v>793</v>
      </c>
      <c r="I2264" s="16" t="s">
        <v>685</v>
      </c>
      <c r="J2264" s="17" t="n">
        <v>95644</v>
      </c>
      <c r="K2264" s="18" t="s">
        <v>28</v>
      </c>
      <c r="L2264" s="17"/>
      <c r="M2264" s="17" t="n">
        <v>8</v>
      </c>
      <c r="N2264" s="19"/>
      <c r="O2264" s="31" t="n">
        <f aca="false">L2264+(0.05*M2264)+(N2264/240)</f>
        <v>0.4</v>
      </c>
      <c r="P2264" s="21" t="n">
        <v>38257</v>
      </c>
      <c r="Q2264" s="21" t="n">
        <v>12</v>
      </c>
      <c r="R2264" s="21"/>
      <c r="S2264" s="22" t="n">
        <f aca="false">P2264+(0.05*Q2264)+(R2264/240)</f>
        <v>38257.6</v>
      </c>
      <c r="T2264" s="22" t="n">
        <f aca="false">J2264*O2264</f>
        <v>38257.6</v>
      </c>
      <c r="U2264" s="22" t="n">
        <f aca="false">S2264-T2264</f>
        <v>0</v>
      </c>
      <c r="V2264" s="23"/>
    </row>
    <row r="2265" customFormat="false" ht="13.8" hidden="false" customHeight="false" outlineLevel="0" collapsed="false">
      <c r="A2265" s="13" t="n">
        <v>2264</v>
      </c>
      <c r="B2265" s="12" t="s">
        <v>22</v>
      </c>
      <c r="C2265" s="13" t="s">
        <v>792</v>
      </c>
      <c r="D2265" s="12" t="n">
        <v>34</v>
      </c>
      <c r="E2265" s="14" t="n">
        <v>1749</v>
      </c>
      <c r="F2265" s="14" t="s">
        <v>24</v>
      </c>
      <c r="G2265" s="15" t="s">
        <v>1090</v>
      </c>
      <c r="H2265" s="15" t="s">
        <v>793</v>
      </c>
      <c r="I2265" s="16" t="s">
        <v>678</v>
      </c>
      <c r="J2265" s="17" t="n">
        <v>13925</v>
      </c>
      <c r="K2265" s="18" t="s">
        <v>28</v>
      </c>
      <c r="L2265" s="17"/>
      <c r="M2265" s="17" t="n">
        <v>10</v>
      </c>
      <c r="N2265" s="19"/>
      <c r="O2265" s="31" t="n">
        <f aca="false">L2265+(0.05*M2265)+(N2265/240)</f>
        <v>0.5</v>
      </c>
      <c r="P2265" s="21" t="n">
        <v>6962</v>
      </c>
      <c r="Q2265" s="21" t="n">
        <v>10</v>
      </c>
      <c r="R2265" s="21"/>
      <c r="S2265" s="22" t="n">
        <f aca="false">P2265+(0.05*Q2265)+(R2265/240)</f>
        <v>6962.5</v>
      </c>
      <c r="T2265" s="22" t="n">
        <f aca="false">J2265*O2265</f>
        <v>6962.5</v>
      </c>
      <c r="U2265" s="22" t="n">
        <f aca="false">S2265-T2265</f>
        <v>0</v>
      </c>
      <c r="V2265" s="23"/>
    </row>
    <row r="2266" customFormat="false" ht="13.8" hidden="false" customHeight="false" outlineLevel="0" collapsed="false">
      <c r="A2266" s="13" t="n">
        <v>2265</v>
      </c>
      <c r="B2266" s="12" t="s">
        <v>22</v>
      </c>
      <c r="C2266" s="13" t="s">
        <v>792</v>
      </c>
      <c r="D2266" s="12" t="n">
        <v>34</v>
      </c>
      <c r="E2266" s="14" t="n">
        <v>1749</v>
      </c>
      <c r="F2266" s="14" t="s">
        <v>24</v>
      </c>
      <c r="G2266" s="15" t="s">
        <v>1091</v>
      </c>
      <c r="H2266" s="15" t="s">
        <v>793</v>
      </c>
      <c r="I2266" s="16" t="s">
        <v>796</v>
      </c>
      <c r="J2266" s="17" t="n">
        <v>28</v>
      </c>
      <c r="K2266" s="18" t="s">
        <v>35</v>
      </c>
      <c r="L2266" s="17"/>
      <c r="M2266" s="17" t="n">
        <v>15</v>
      </c>
      <c r="N2266" s="19"/>
      <c r="O2266" s="31" t="n">
        <f aca="false">L2266+(0.05*M2266)+(N2266/240)</f>
        <v>0.75</v>
      </c>
      <c r="P2266" s="21" t="n">
        <v>21</v>
      </c>
      <c r="Q2266" s="21"/>
      <c r="R2266" s="21"/>
      <c r="S2266" s="22" t="n">
        <f aca="false">P2266+(0.05*Q2266)+(R2266/240)</f>
        <v>21</v>
      </c>
      <c r="T2266" s="22" t="n">
        <f aca="false">J2266*O2266</f>
        <v>21</v>
      </c>
      <c r="U2266" s="22" t="n">
        <f aca="false">S2266-T2266</f>
        <v>0</v>
      </c>
      <c r="V2266" s="23"/>
    </row>
    <row r="2267" customFormat="false" ht="13.8" hidden="false" customHeight="false" outlineLevel="0" collapsed="false">
      <c r="A2267" s="13" t="n">
        <v>2266</v>
      </c>
      <c r="B2267" s="12" t="s">
        <v>22</v>
      </c>
      <c r="C2267" s="13" t="s">
        <v>792</v>
      </c>
      <c r="D2267" s="12" t="n">
        <v>34</v>
      </c>
      <c r="E2267" s="14" t="n">
        <v>1749</v>
      </c>
      <c r="F2267" s="14" t="s">
        <v>40</v>
      </c>
      <c r="G2267" s="15" t="s">
        <v>1084</v>
      </c>
      <c r="H2267" s="15" t="s">
        <v>793</v>
      </c>
      <c r="I2267" s="16" t="s">
        <v>799</v>
      </c>
      <c r="J2267" s="17" t="n">
        <v>6685</v>
      </c>
      <c r="K2267" s="18" t="s">
        <v>28</v>
      </c>
      <c r="L2267" s="17"/>
      <c r="M2267" s="17" t="n">
        <v>30</v>
      </c>
      <c r="N2267" s="19"/>
      <c r="O2267" s="31" t="n">
        <f aca="false">L2267+(0.05*M2267)+(N2267/240)</f>
        <v>1.5</v>
      </c>
      <c r="P2267" s="21" t="n">
        <v>10027</v>
      </c>
      <c r="Q2267" s="21" t="n">
        <v>10</v>
      </c>
      <c r="R2267" s="21"/>
      <c r="S2267" s="22" t="n">
        <f aca="false">P2267+(0.05*Q2267)+(R2267/240)</f>
        <v>10027.5</v>
      </c>
      <c r="T2267" s="22" t="n">
        <f aca="false">J2267*O2267</f>
        <v>10027.5</v>
      </c>
      <c r="U2267" s="22" t="n">
        <f aca="false">S2267-T2267</f>
        <v>0</v>
      </c>
      <c r="V2267" s="23"/>
    </row>
    <row r="2268" customFormat="false" ht="13.8" hidden="false" customHeight="false" outlineLevel="0" collapsed="false">
      <c r="A2268" s="13" t="n">
        <v>2267</v>
      </c>
      <c r="B2268" s="12" t="s">
        <v>22</v>
      </c>
      <c r="C2268" s="13" t="s">
        <v>792</v>
      </c>
      <c r="D2268" s="12" t="n">
        <v>34</v>
      </c>
      <c r="E2268" s="14" t="n">
        <v>1749</v>
      </c>
      <c r="F2268" s="14" t="s">
        <v>40</v>
      </c>
      <c r="G2268" s="15" t="s">
        <v>1087</v>
      </c>
      <c r="H2268" s="15" t="s">
        <v>793</v>
      </c>
      <c r="I2268" s="16" t="s">
        <v>799</v>
      </c>
      <c r="J2268" s="17" t="n">
        <v>960</v>
      </c>
      <c r="K2268" s="18" t="s">
        <v>28</v>
      </c>
      <c r="L2268" s="17"/>
      <c r="M2268" s="17" t="n">
        <v>22</v>
      </c>
      <c r="N2268" s="19"/>
      <c r="O2268" s="31" t="n">
        <f aca="false">L2268+(0.05*M2268)+(N2268/240)</f>
        <v>1.1</v>
      </c>
      <c r="P2268" s="21" t="n">
        <v>1056</v>
      </c>
      <c r="Q2268" s="21"/>
      <c r="R2268" s="21"/>
      <c r="S2268" s="22" t="n">
        <f aca="false">P2268+(0.05*Q2268)+(R2268/240)</f>
        <v>1056</v>
      </c>
      <c r="T2268" s="22" t="n">
        <f aca="false">J2268*O2268</f>
        <v>1056</v>
      </c>
      <c r="U2268" s="22" t="n">
        <f aca="false">S2268-T2268</f>
        <v>0</v>
      </c>
      <c r="V2268" s="23"/>
    </row>
    <row r="2269" customFormat="false" ht="13.8" hidden="false" customHeight="false" outlineLevel="0" collapsed="false">
      <c r="A2269" s="13" t="n">
        <v>2268</v>
      </c>
      <c r="B2269" s="12" t="s">
        <v>22</v>
      </c>
      <c r="C2269" s="13" t="s">
        <v>792</v>
      </c>
      <c r="D2269" s="12" t="n">
        <v>34</v>
      </c>
      <c r="E2269" s="14" t="n">
        <v>1749</v>
      </c>
      <c r="F2269" s="14" t="s">
        <v>40</v>
      </c>
      <c r="G2269" s="15" t="s">
        <v>1089</v>
      </c>
      <c r="H2269" s="15" t="s">
        <v>793</v>
      </c>
      <c r="I2269" s="16" t="s">
        <v>799</v>
      </c>
      <c r="J2269" s="17" t="n">
        <v>44629</v>
      </c>
      <c r="K2269" s="18" t="s">
        <v>28</v>
      </c>
      <c r="L2269" s="17"/>
      <c r="M2269" s="17" t="n">
        <v>8</v>
      </c>
      <c r="N2269" s="19"/>
      <c r="O2269" s="31" t="n">
        <f aca="false">L2269+(0.05*M2269)+(N2269/240)</f>
        <v>0.4</v>
      </c>
      <c r="P2269" s="21" t="n">
        <v>17851</v>
      </c>
      <c r="Q2269" s="21" t="n">
        <v>12</v>
      </c>
      <c r="R2269" s="21"/>
      <c r="S2269" s="22" t="n">
        <f aca="false">P2269+(0.05*Q2269)+(R2269/240)</f>
        <v>17851.6</v>
      </c>
      <c r="T2269" s="22" t="n">
        <f aca="false">J2269*O2269</f>
        <v>17851.6</v>
      </c>
      <c r="U2269" s="22" t="n">
        <f aca="false">S2269-T2269</f>
        <v>0</v>
      </c>
      <c r="V2269" s="23"/>
    </row>
    <row r="2270" customFormat="false" ht="13.8" hidden="false" customHeight="false" outlineLevel="0" collapsed="false">
      <c r="A2270" s="13" t="n">
        <v>2269</v>
      </c>
      <c r="B2270" s="12" t="s">
        <v>22</v>
      </c>
      <c r="C2270" s="13" t="s">
        <v>792</v>
      </c>
      <c r="D2270" s="12" t="n">
        <v>34</v>
      </c>
      <c r="E2270" s="14" t="n">
        <v>1749</v>
      </c>
      <c r="F2270" s="14" t="s">
        <v>40</v>
      </c>
      <c r="G2270" s="15" t="s">
        <v>394</v>
      </c>
      <c r="H2270" s="15" t="s">
        <v>793</v>
      </c>
      <c r="I2270" s="16" t="s">
        <v>794</v>
      </c>
      <c r="J2270" s="17" t="n">
        <v>637</v>
      </c>
      <c r="K2270" s="18" t="s">
        <v>28</v>
      </c>
      <c r="L2270" s="17" t="n">
        <v>4</v>
      </c>
      <c r="M2270" s="17"/>
      <c r="N2270" s="19"/>
      <c r="O2270" s="31" t="n">
        <f aca="false">L2270+(0.05*M2270)+(N2270/240)</f>
        <v>4</v>
      </c>
      <c r="P2270" s="21" t="n">
        <v>2548</v>
      </c>
      <c r="Q2270" s="21"/>
      <c r="R2270" s="21"/>
      <c r="S2270" s="22" t="n">
        <f aca="false">P2270+(0.05*Q2270)+(R2270/240)</f>
        <v>2548</v>
      </c>
      <c r="T2270" s="22" t="n">
        <f aca="false">J2270*O2270</f>
        <v>2548</v>
      </c>
      <c r="U2270" s="22" t="n">
        <f aca="false">S2270-T2270</f>
        <v>0</v>
      </c>
      <c r="V2270" s="23"/>
    </row>
    <row r="2271" customFormat="false" ht="13.8" hidden="false" customHeight="false" outlineLevel="0" collapsed="false">
      <c r="A2271" s="13" t="n">
        <v>2270</v>
      </c>
      <c r="B2271" s="12" t="s">
        <v>22</v>
      </c>
      <c r="C2271" s="13" t="s">
        <v>792</v>
      </c>
      <c r="D2271" s="12" t="n">
        <v>34</v>
      </c>
      <c r="E2271" s="14" t="n">
        <v>1749</v>
      </c>
      <c r="F2271" s="14" t="s">
        <v>40</v>
      </c>
      <c r="G2271" s="15" t="s">
        <v>1092</v>
      </c>
      <c r="H2271" s="15" t="s">
        <v>793</v>
      </c>
      <c r="I2271" s="16" t="s">
        <v>43</v>
      </c>
      <c r="J2271" s="17" t="n">
        <v>13067</v>
      </c>
      <c r="K2271" s="18" t="s">
        <v>35</v>
      </c>
      <c r="L2271" s="17" t="n">
        <v>40</v>
      </c>
      <c r="M2271" s="17"/>
      <c r="N2271" s="19"/>
      <c r="O2271" s="31" t="n">
        <f aca="false">L2271+(0.05*M2271)+(N2271/240)</f>
        <v>40</v>
      </c>
      <c r="P2271" s="21" t="n">
        <v>522680</v>
      </c>
      <c r="Q2271" s="21"/>
      <c r="R2271" s="21"/>
      <c r="S2271" s="22" t="n">
        <f aca="false">P2271+(0.05*Q2271)+(R2271/240)</f>
        <v>522680</v>
      </c>
      <c r="T2271" s="22" t="n">
        <f aca="false">J2271*O2271</f>
        <v>522680</v>
      </c>
      <c r="U2271" s="22" t="n">
        <f aca="false">S2271-T2271</f>
        <v>0</v>
      </c>
      <c r="V2271" s="23"/>
    </row>
    <row r="2272" customFormat="false" ht="13.8" hidden="false" customHeight="false" outlineLevel="0" collapsed="false">
      <c r="A2272" s="13" t="n">
        <v>2271</v>
      </c>
      <c r="B2272" s="12" t="s">
        <v>22</v>
      </c>
      <c r="C2272" s="13" t="s">
        <v>792</v>
      </c>
      <c r="D2272" s="12" t="n">
        <v>34</v>
      </c>
      <c r="E2272" s="14" t="n">
        <v>1749</v>
      </c>
      <c r="F2272" s="14" t="s">
        <v>40</v>
      </c>
      <c r="G2272" s="15" t="s">
        <v>1093</v>
      </c>
      <c r="H2272" s="15" t="s">
        <v>793</v>
      </c>
      <c r="I2272" s="16" t="s">
        <v>679</v>
      </c>
      <c r="J2272" s="17" t="n">
        <v>477</v>
      </c>
      <c r="K2272" s="18" t="s">
        <v>1094</v>
      </c>
      <c r="L2272" s="17" t="n">
        <v>4</v>
      </c>
      <c r="M2272" s="17"/>
      <c r="N2272" s="19"/>
      <c r="O2272" s="31" t="n">
        <f aca="false">L2272+(0.05*M2272)+(N2272/240)</f>
        <v>4</v>
      </c>
      <c r="P2272" s="21" t="n">
        <v>1908</v>
      </c>
      <c r="Q2272" s="21"/>
      <c r="R2272" s="21"/>
      <c r="S2272" s="22" t="n">
        <f aca="false">P2272+(0.05*Q2272)+(R2272/240)</f>
        <v>1908</v>
      </c>
      <c r="T2272" s="22" t="n">
        <f aca="false">J2272*O2272</f>
        <v>1908</v>
      </c>
      <c r="U2272" s="22" t="n">
        <f aca="false">S2272-T2272</f>
        <v>0</v>
      </c>
      <c r="V2272" s="23"/>
    </row>
    <row r="2273" customFormat="false" ht="13.8" hidden="false" customHeight="false" outlineLevel="0" collapsed="false">
      <c r="A2273" s="13" t="n">
        <v>2272</v>
      </c>
      <c r="B2273" s="12" t="s">
        <v>22</v>
      </c>
      <c r="C2273" s="13" t="s">
        <v>792</v>
      </c>
      <c r="D2273" s="12" t="n">
        <v>34</v>
      </c>
      <c r="E2273" s="14" t="n">
        <v>1749</v>
      </c>
      <c r="F2273" s="14" t="s">
        <v>40</v>
      </c>
      <c r="G2273" s="15" t="s">
        <v>1095</v>
      </c>
      <c r="H2273" s="15" t="s">
        <v>793</v>
      </c>
      <c r="I2273" s="16" t="s">
        <v>43</v>
      </c>
      <c r="J2273" s="17" t="n">
        <v>11</v>
      </c>
      <c r="K2273" s="18" t="s">
        <v>35</v>
      </c>
      <c r="L2273" s="17" t="n">
        <v>50</v>
      </c>
      <c r="M2273" s="17"/>
      <c r="N2273" s="19"/>
      <c r="O2273" s="31" t="n">
        <f aca="false">L2273+(0.05*M2273)+(N2273/240)</f>
        <v>50</v>
      </c>
      <c r="P2273" s="21" t="n">
        <v>550</v>
      </c>
      <c r="Q2273" s="21"/>
      <c r="R2273" s="21"/>
      <c r="S2273" s="22" t="n">
        <f aca="false">P2273+(0.05*Q2273)+(R2273/240)</f>
        <v>550</v>
      </c>
      <c r="T2273" s="22" t="n">
        <f aca="false">J2273*O2273</f>
        <v>550</v>
      </c>
      <c r="U2273" s="22" t="n">
        <f aca="false">S2273-T2273</f>
        <v>0</v>
      </c>
      <c r="V2273" s="23"/>
    </row>
    <row r="2274" customFormat="false" ht="13.8" hidden="false" customHeight="false" outlineLevel="0" collapsed="false">
      <c r="A2274" s="13" t="n">
        <v>2273</v>
      </c>
      <c r="B2274" s="12" t="s">
        <v>22</v>
      </c>
      <c r="C2274" s="13" t="s">
        <v>792</v>
      </c>
      <c r="D2274" s="12" t="n">
        <v>34</v>
      </c>
      <c r="E2274" s="14" t="n">
        <v>1749</v>
      </c>
      <c r="F2274" s="14" t="s">
        <v>40</v>
      </c>
      <c r="G2274" s="15" t="s">
        <v>1096</v>
      </c>
      <c r="H2274" s="15" t="s">
        <v>793</v>
      </c>
      <c r="I2274" s="16" t="s">
        <v>43</v>
      </c>
      <c r="J2274" s="17" t="n">
        <v>290</v>
      </c>
      <c r="K2274" s="18" t="s">
        <v>35</v>
      </c>
      <c r="L2274" s="17" t="n">
        <v>35</v>
      </c>
      <c r="M2274" s="17"/>
      <c r="N2274" s="19"/>
      <c r="O2274" s="31" t="n">
        <f aca="false">L2274+(0.05*M2274)+(N2274/240)</f>
        <v>35</v>
      </c>
      <c r="P2274" s="21" t="n">
        <v>10150</v>
      </c>
      <c r="Q2274" s="21"/>
      <c r="R2274" s="21"/>
      <c r="S2274" s="22" t="n">
        <f aca="false">P2274+(0.05*Q2274)+(R2274/240)</f>
        <v>10150</v>
      </c>
      <c r="T2274" s="22" t="n">
        <f aca="false">J2274*O2274</f>
        <v>10150</v>
      </c>
      <c r="U2274" s="22" t="n">
        <f aca="false">S2274-T2274</f>
        <v>0</v>
      </c>
      <c r="V2274" s="23"/>
    </row>
    <row r="2275" customFormat="false" ht="13.8" hidden="false" customHeight="false" outlineLevel="0" collapsed="false">
      <c r="A2275" s="13" t="n">
        <v>2274</v>
      </c>
      <c r="B2275" s="12" t="s">
        <v>22</v>
      </c>
      <c r="C2275" s="13" t="s">
        <v>792</v>
      </c>
      <c r="D2275" s="12" t="n">
        <v>34</v>
      </c>
      <c r="E2275" s="14" t="n">
        <v>1749</v>
      </c>
      <c r="F2275" s="14" t="s">
        <v>40</v>
      </c>
      <c r="G2275" s="15" t="s">
        <v>396</v>
      </c>
      <c r="H2275" s="15" t="s">
        <v>793</v>
      </c>
      <c r="I2275" s="16" t="s">
        <v>799</v>
      </c>
      <c r="J2275" s="17" t="n">
        <v>2280</v>
      </c>
      <c r="K2275" s="18" t="s">
        <v>28</v>
      </c>
      <c r="L2275" s="17"/>
      <c r="M2275" s="17" t="n">
        <v>6</v>
      </c>
      <c r="N2275" s="19"/>
      <c r="O2275" s="31" t="n">
        <f aca="false">L2275+(0.05*M2275)+(N2275/240)</f>
        <v>0.3</v>
      </c>
      <c r="P2275" s="21" t="n">
        <v>684</v>
      </c>
      <c r="Q2275" s="21"/>
      <c r="R2275" s="21"/>
      <c r="S2275" s="22" t="n">
        <f aca="false">P2275+(0.05*Q2275)+(R2275/240)</f>
        <v>684</v>
      </c>
      <c r="T2275" s="22" t="n">
        <f aca="false">J2275*O2275</f>
        <v>684</v>
      </c>
      <c r="U2275" s="22" t="n">
        <f aca="false">S2275-T2275</f>
        <v>0</v>
      </c>
      <c r="V2275" s="23"/>
    </row>
    <row r="2276" customFormat="false" ht="13.8" hidden="false" customHeight="false" outlineLevel="0" collapsed="false">
      <c r="A2276" s="13" t="n">
        <v>2275</v>
      </c>
      <c r="B2276" s="12" t="s">
        <v>22</v>
      </c>
      <c r="C2276" s="13" t="s">
        <v>792</v>
      </c>
      <c r="D2276" s="12" t="n">
        <v>34</v>
      </c>
      <c r="E2276" s="14" t="n">
        <v>1749</v>
      </c>
      <c r="F2276" s="14" t="s">
        <v>40</v>
      </c>
      <c r="G2276" s="15" t="s">
        <v>396</v>
      </c>
      <c r="H2276" s="15" t="s">
        <v>793</v>
      </c>
      <c r="I2276" s="16" t="s">
        <v>186</v>
      </c>
      <c r="J2276" s="17" t="n">
        <v>250</v>
      </c>
      <c r="K2276" s="18" t="s">
        <v>28</v>
      </c>
      <c r="L2276" s="17"/>
      <c r="M2276" s="17" t="n">
        <v>10</v>
      </c>
      <c r="N2276" s="19"/>
      <c r="O2276" s="31" t="n">
        <f aca="false">L2276+(0.05*M2276)+(N2276/240)</f>
        <v>0.5</v>
      </c>
      <c r="P2276" s="21" t="n">
        <v>125</v>
      </c>
      <c r="Q2276" s="21"/>
      <c r="R2276" s="21"/>
      <c r="S2276" s="22" t="n">
        <f aca="false">P2276+(0.05*Q2276)+(R2276/240)</f>
        <v>125</v>
      </c>
      <c r="T2276" s="22" t="n">
        <f aca="false">J2276*O2276</f>
        <v>125</v>
      </c>
      <c r="U2276" s="22" t="n">
        <f aca="false">S2276-T2276</f>
        <v>0</v>
      </c>
      <c r="V2276" s="23"/>
    </row>
    <row r="2277" customFormat="false" ht="13.8" hidden="false" customHeight="false" outlineLevel="0" collapsed="false">
      <c r="A2277" s="13" t="n">
        <v>2276</v>
      </c>
      <c r="B2277" s="12" t="s">
        <v>22</v>
      </c>
      <c r="C2277" s="13" t="s">
        <v>792</v>
      </c>
      <c r="D2277" s="12" t="n">
        <v>35</v>
      </c>
      <c r="E2277" s="14" t="n">
        <v>1749</v>
      </c>
      <c r="F2277" s="14" t="s">
        <v>24</v>
      </c>
      <c r="G2277" s="15" t="s">
        <v>397</v>
      </c>
      <c r="H2277" s="15" t="s">
        <v>793</v>
      </c>
      <c r="I2277" s="16" t="s">
        <v>796</v>
      </c>
      <c r="J2277" s="17" t="n">
        <v>946</v>
      </c>
      <c r="K2277" s="18" t="s">
        <v>858</v>
      </c>
      <c r="L2277" s="17" t="n">
        <v>6</v>
      </c>
      <c r="M2277" s="17"/>
      <c r="N2277" s="19"/>
      <c r="O2277" s="31" t="n">
        <f aca="false">L2277+(0.05*M2277)+(N2277/240)</f>
        <v>6</v>
      </c>
      <c r="P2277" s="21" t="n">
        <v>5676</v>
      </c>
      <c r="Q2277" s="21"/>
      <c r="R2277" s="21"/>
      <c r="S2277" s="22" t="n">
        <f aca="false">P2277+(0.05*Q2277)+(R2277/240)</f>
        <v>5676</v>
      </c>
      <c r="T2277" s="22" t="n">
        <f aca="false">J2277*O2277</f>
        <v>5676</v>
      </c>
      <c r="U2277" s="22" t="n">
        <f aca="false">S2277-T2277</f>
        <v>0</v>
      </c>
      <c r="V2277" s="23"/>
    </row>
    <row r="2278" customFormat="false" ht="13.8" hidden="false" customHeight="false" outlineLevel="0" collapsed="false">
      <c r="A2278" s="13" t="n">
        <v>2277</v>
      </c>
      <c r="B2278" s="12" t="s">
        <v>22</v>
      </c>
      <c r="C2278" s="13" t="s">
        <v>792</v>
      </c>
      <c r="D2278" s="12" t="n">
        <v>35</v>
      </c>
      <c r="E2278" s="14" t="n">
        <v>1749</v>
      </c>
      <c r="F2278" s="14" t="s">
        <v>24</v>
      </c>
      <c r="G2278" s="15" t="s">
        <v>1097</v>
      </c>
      <c r="H2278" s="15" t="s">
        <v>793</v>
      </c>
      <c r="I2278" s="16" t="s">
        <v>799</v>
      </c>
      <c r="J2278" s="17" t="n">
        <v>40520</v>
      </c>
      <c r="K2278" s="18" t="s">
        <v>28</v>
      </c>
      <c r="L2278" s="17"/>
      <c r="M2278" s="17" t="n">
        <v>3</v>
      </c>
      <c r="N2278" s="19"/>
      <c r="O2278" s="31" t="n">
        <f aca="false">L2278+(0.05*M2278)+(N2278/240)</f>
        <v>0.15</v>
      </c>
      <c r="P2278" s="21" t="n">
        <v>6078</v>
      </c>
      <c r="Q2278" s="21"/>
      <c r="R2278" s="21"/>
      <c r="S2278" s="22" t="n">
        <f aca="false">P2278+(0.05*Q2278)+(R2278/240)</f>
        <v>6078</v>
      </c>
      <c r="T2278" s="22" t="n">
        <f aca="false">J2278*O2278</f>
        <v>6078</v>
      </c>
      <c r="U2278" s="22" t="n">
        <f aca="false">S2278-T2278</f>
        <v>0</v>
      </c>
      <c r="V2278" s="23"/>
    </row>
    <row r="2279" customFormat="false" ht="13.8" hidden="false" customHeight="false" outlineLevel="0" collapsed="false">
      <c r="A2279" s="13" t="n">
        <v>2278</v>
      </c>
      <c r="B2279" s="12" t="s">
        <v>22</v>
      </c>
      <c r="C2279" s="13" t="s">
        <v>792</v>
      </c>
      <c r="D2279" s="12" t="n">
        <v>35</v>
      </c>
      <c r="E2279" s="14" t="n">
        <v>1749</v>
      </c>
      <c r="F2279" s="14" t="s">
        <v>24</v>
      </c>
      <c r="G2279" s="15" t="s">
        <v>1098</v>
      </c>
      <c r="H2279" s="15" t="s">
        <v>793</v>
      </c>
      <c r="I2279" s="16" t="s">
        <v>796</v>
      </c>
      <c r="J2279" s="17" t="n">
        <v>1</v>
      </c>
      <c r="K2279" s="18" t="s">
        <v>75</v>
      </c>
      <c r="L2279" s="17" t="n">
        <v>24</v>
      </c>
      <c r="M2279" s="17"/>
      <c r="N2279" s="19"/>
      <c r="O2279" s="31" t="n">
        <f aca="false">L2279+(0.05*M2279)+(N2279/240)</f>
        <v>24</v>
      </c>
      <c r="P2279" s="21" t="n">
        <v>24</v>
      </c>
      <c r="Q2279" s="21"/>
      <c r="R2279" s="21"/>
      <c r="S2279" s="22" t="n">
        <f aca="false">P2279+(0.05*Q2279)+(R2279/240)</f>
        <v>24</v>
      </c>
      <c r="T2279" s="22" t="n">
        <f aca="false">J2279*O2279</f>
        <v>24</v>
      </c>
      <c r="U2279" s="22" t="n">
        <f aca="false">S2279-T2279</f>
        <v>0</v>
      </c>
      <c r="V2279" s="23"/>
    </row>
    <row r="2280" customFormat="false" ht="13.8" hidden="false" customHeight="false" outlineLevel="0" collapsed="false">
      <c r="A2280" s="13" t="n">
        <v>2279</v>
      </c>
      <c r="B2280" s="12" t="s">
        <v>22</v>
      </c>
      <c r="C2280" s="13" t="s">
        <v>792</v>
      </c>
      <c r="D2280" s="12" t="n">
        <v>35</v>
      </c>
      <c r="E2280" s="14" t="n">
        <v>1749</v>
      </c>
      <c r="F2280" s="14" t="s">
        <v>24</v>
      </c>
      <c r="G2280" s="15" t="s">
        <v>1099</v>
      </c>
      <c r="H2280" s="15" t="s">
        <v>793</v>
      </c>
      <c r="I2280" s="16" t="s">
        <v>186</v>
      </c>
      <c r="J2280" s="17" t="n">
        <v>50</v>
      </c>
      <c r="K2280" s="18" t="s">
        <v>28</v>
      </c>
      <c r="L2280" s="17"/>
      <c r="M2280" s="17" t="n">
        <v>40</v>
      </c>
      <c r="N2280" s="19"/>
      <c r="O2280" s="31" t="n">
        <f aca="false">L2280+(0.05*M2280)+(N2280/240)</f>
        <v>2</v>
      </c>
      <c r="P2280" s="21" t="n">
        <v>100</v>
      </c>
      <c r="Q2280" s="21"/>
      <c r="R2280" s="21"/>
      <c r="S2280" s="22" t="n">
        <f aca="false">P2280+(0.05*Q2280)+(R2280/240)</f>
        <v>100</v>
      </c>
      <c r="T2280" s="22" t="n">
        <f aca="false">J2280*O2280</f>
        <v>100</v>
      </c>
      <c r="U2280" s="22" t="n">
        <f aca="false">S2280-T2280</f>
        <v>0</v>
      </c>
      <c r="V2280" s="23"/>
    </row>
    <row r="2281" customFormat="false" ht="13.8" hidden="false" customHeight="false" outlineLevel="0" collapsed="false">
      <c r="A2281" s="13" t="n">
        <v>2280</v>
      </c>
      <c r="B2281" s="12" t="s">
        <v>22</v>
      </c>
      <c r="C2281" s="13" t="s">
        <v>792</v>
      </c>
      <c r="D2281" s="12" t="n">
        <v>35</v>
      </c>
      <c r="E2281" s="14" t="n">
        <v>1749</v>
      </c>
      <c r="F2281" s="14" t="s">
        <v>24</v>
      </c>
      <c r="G2281" s="15" t="s">
        <v>1100</v>
      </c>
      <c r="H2281" s="15" t="s">
        <v>793</v>
      </c>
      <c r="I2281" s="16" t="s">
        <v>799</v>
      </c>
      <c r="J2281" s="17" t="n">
        <v>191915</v>
      </c>
      <c r="K2281" s="18" t="s">
        <v>28</v>
      </c>
      <c r="L2281" s="17"/>
      <c r="M2281" s="17" t="n">
        <v>3</v>
      </c>
      <c r="N2281" s="19"/>
      <c r="O2281" s="31" t="n">
        <f aca="false">L2281+(0.05*M2281)+(N2281/240)</f>
        <v>0.15</v>
      </c>
      <c r="P2281" s="21" t="n">
        <v>28787</v>
      </c>
      <c r="Q2281" s="21" t="n">
        <v>5</v>
      </c>
      <c r="R2281" s="21"/>
      <c r="S2281" s="22" t="n">
        <f aca="false">P2281+(0.05*Q2281)+(R2281/240)</f>
        <v>28787.25</v>
      </c>
      <c r="T2281" s="22" t="n">
        <f aca="false">J2281*O2281</f>
        <v>28787.25</v>
      </c>
      <c r="U2281" s="22" t="n">
        <f aca="false">S2281-T2281</f>
        <v>0</v>
      </c>
      <c r="V2281" s="23"/>
    </row>
    <row r="2282" customFormat="false" ht="14.2" hidden="false" customHeight="false" outlineLevel="0" collapsed="false">
      <c r="A2282" s="13" t="n">
        <v>2281</v>
      </c>
      <c r="B2282" s="12" t="s">
        <v>22</v>
      </c>
      <c r="C2282" s="13" t="s">
        <v>792</v>
      </c>
      <c r="D2282" s="12" t="n">
        <v>35</v>
      </c>
      <c r="E2282" s="14" t="n">
        <v>1749</v>
      </c>
      <c r="F2282" s="14" t="s">
        <v>24</v>
      </c>
      <c r="G2282" s="15" t="s">
        <v>1100</v>
      </c>
      <c r="H2282" s="15" t="s">
        <v>793</v>
      </c>
      <c r="I2282" s="16" t="s">
        <v>685</v>
      </c>
      <c r="J2282" s="17" t="n">
        <v>499169</v>
      </c>
      <c r="K2282" s="18" t="s">
        <v>28</v>
      </c>
      <c r="L2282" s="17"/>
      <c r="M2282" s="17" t="n">
        <v>1</v>
      </c>
      <c r="N2282" s="19" t="n">
        <v>6</v>
      </c>
      <c r="O2282" s="31" t="n">
        <f aca="false">L2282+(0.05*M2282)+(N2282/240)</f>
        <v>0.075</v>
      </c>
      <c r="P2282" s="21" t="n">
        <v>37437</v>
      </c>
      <c r="Q2282" s="21" t="n">
        <v>13</v>
      </c>
      <c r="R2282" s="21"/>
      <c r="S2282" s="22" t="n">
        <f aca="false">P2282+(0.05*Q2282)+(R2282/240)</f>
        <v>37437.65</v>
      </c>
      <c r="T2282" s="22" t="n">
        <f aca="false">J2282*O2282</f>
        <v>37437.675</v>
      </c>
      <c r="U2282" s="22" t="n">
        <f aca="false">S2282-T2282</f>
        <v>-0.0250000000014552</v>
      </c>
      <c r="V2282" s="23" t="s">
        <v>114</v>
      </c>
    </row>
    <row r="2283" customFormat="false" ht="13.8" hidden="false" customHeight="false" outlineLevel="0" collapsed="false">
      <c r="A2283" s="13" t="n">
        <v>2282</v>
      </c>
      <c r="B2283" s="12" t="s">
        <v>22</v>
      </c>
      <c r="C2283" s="13" t="s">
        <v>792</v>
      </c>
      <c r="D2283" s="12" t="n">
        <v>35</v>
      </c>
      <c r="E2283" s="14" t="n">
        <v>1749</v>
      </c>
      <c r="F2283" s="14" t="s">
        <v>24</v>
      </c>
      <c r="G2283" s="15" t="s">
        <v>1100</v>
      </c>
      <c r="H2283" s="15" t="s">
        <v>793</v>
      </c>
      <c r="I2283" s="16" t="s">
        <v>796</v>
      </c>
      <c r="J2283" s="17" t="n">
        <v>49908</v>
      </c>
      <c r="K2283" s="18" t="s">
        <v>28</v>
      </c>
      <c r="L2283" s="17"/>
      <c r="M2283" s="17" t="n">
        <v>2</v>
      </c>
      <c r="N2283" s="19"/>
      <c r="O2283" s="31" t="n">
        <f aca="false">L2283+(0.05*M2283)+(N2283/240)</f>
        <v>0.1</v>
      </c>
      <c r="P2283" s="21" t="n">
        <v>4990</v>
      </c>
      <c r="Q2283" s="21" t="n">
        <v>16</v>
      </c>
      <c r="R2283" s="21"/>
      <c r="S2283" s="22" t="n">
        <f aca="false">P2283+(0.05*Q2283)+(R2283/240)</f>
        <v>4990.8</v>
      </c>
      <c r="T2283" s="22" t="n">
        <f aca="false">J2283*O2283</f>
        <v>4990.8</v>
      </c>
      <c r="U2283" s="22" t="n">
        <f aca="false">S2283-T2283</f>
        <v>0</v>
      </c>
      <c r="V2283" s="23"/>
    </row>
    <row r="2284" customFormat="false" ht="13.8" hidden="false" customHeight="false" outlineLevel="0" collapsed="false">
      <c r="A2284" s="13" t="n">
        <v>2283</v>
      </c>
      <c r="B2284" s="12" t="s">
        <v>22</v>
      </c>
      <c r="C2284" s="13" t="s">
        <v>792</v>
      </c>
      <c r="D2284" s="12" t="n">
        <v>35</v>
      </c>
      <c r="E2284" s="14" t="n">
        <v>1749</v>
      </c>
      <c r="F2284" s="14" t="s">
        <v>24</v>
      </c>
      <c r="G2284" s="15" t="s">
        <v>1101</v>
      </c>
      <c r="H2284" s="15" t="s">
        <v>793</v>
      </c>
      <c r="I2284" s="16" t="s">
        <v>796</v>
      </c>
      <c r="J2284" s="17" t="n">
        <v>1</v>
      </c>
      <c r="K2284" s="18" t="s">
        <v>260</v>
      </c>
      <c r="L2284" s="17" t="n">
        <v>1</v>
      </c>
      <c r="M2284" s="17" t="n">
        <v>10</v>
      </c>
      <c r="N2284" s="19"/>
      <c r="O2284" s="31" t="n">
        <f aca="false">L2284+(0.05*M2284)+(N2284/240)</f>
        <v>1.5</v>
      </c>
      <c r="P2284" s="21" t="n">
        <v>1</v>
      </c>
      <c r="Q2284" s="21" t="n">
        <v>10</v>
      </c>
      <c r="R2284" s="21"/>
      <c r="S2284" s="22" t="n">
        <f aca="false">P2284+(0.05*Q2284)+(R2284/240)</f>
        <v>1.5</v>
      </c>
      <c r="T2284" s="22" t="n">
        <f aca="false">J2284*O2284</f>
        <v>1.5</v>
      </c>
      <c r="U2284" s="22" t="n">
        <f aca="false">S2284-T2284</f>
        <v>0</v>
      </c>
      <c r="V2284" s="23"/>
    </row>
    <row r="2285" customFormat="false" ht="13.8" hidden="false" customHeight="false" outlineLevel="0" collapsed="false">
      <c r="A2285" s="13" t="n">
        <v>2284</v>
      </c>
      <c r="B2285" s="12" t="s">
        <v>22</v>
      </c>
      <c r="C2285" s="13" t="s">
        <v>792</v>
      </c>
      <c r="D2285" s="12" t="n">
        <v>35</v>
      </c>
      <c r="E2285" s="14" t="n">
        <v>1749</v>
      </c>
      <c r="F2285" s="14" t="s">
        <v>24</v>
      </c>
      <c r="G2285" s="15" t="s">
        <v>402</v>
      </c>
      <c r="H2285" s="15" t="s">
        <v>793</v>
      </c>
      <c r="I2285" s="16" t="s">
        <v>794</v>
      </c>
      <c r="J2285" s="17" t="n">
        <v>250</v>
      </c>
      <c r="K2285" s="18" t="s">
        <v>28</v>
      </c>
      <c r="L2285" s="17"/>
      <c r="M2285" s="17" t="n">
        <v>10</v>
      </c>
      <c r="N2285" s="19"/>
      <c r="O2285" s="31" t="n">
        <f aca="false">L2285+(0.05*M2285)+(N2285/240)</f>
        <v>0.5</v>
      </c>
      <c r="P2285" s="21" t="n">
        <v>125</v>
      </c>
      <c r="Q2285" s="21"/>
      <c r="R2285" s="21"/>
      <c r="S2285" s="22" t="n">
        <f aca="false">P2285+(0.05*Q2285)+(R2285/240)</f>
        <v>125</v>
      </c>
      <c r="T2285" s="22" t="n">
        <f aca="false">J2285*O2285</f>
        <v>125</v>
      </c>
      <c r="U2285" s="22" t="n">
        <f aca="false">S2285-T2285</f>
        <v>0</v>
      </c>
      <c r="V2285" s="23"/>
    </row>
    <row r="2286" customFormat="false" ht="13.8" hidden="false" customHeight="false" outlineLevel="0" collapsed="false">
      <c r="A2286" s="13" t="n">
        <v>2285</v>
      </c>
      <c r="B2286" s="12" t="s">
        <v>22</v>
      </c>
      <c r="C2286" s="13" t="s">
        <v>792</v>
      </c>
      <c r="D2286" s="12" t="n">
        <v>35</v>
      </c>
      <c r="E2286" s="14" t="n">
        <v>1749</v>
      </c>
      <c r="F2286" s="14" t="s">
        <v>24</v>
      </c>
      <c r="G2286" s="15" t="s">
        <v>402</v>
      </c>
      <c r="H2286" s="15" t="s">
        <v>793</v>
      </c>
      <c r="I2286" s="16" t="s">
        <v>799</v>
      </c>
      <c r="J2286" s="17" t="n">
        <v>475</v>
      </c>
      <c r="K2286" s="18" t="s">
        <v>28</v>
      </c>
      <c r="L2286" s="17"/>
      <c r="M2286" s="17" t="n">
        <v>12</v>
      </c>
      <c r="N2286" s="19"/>
      <c r="O2286" s="31" t="n">
        <f aca="false">L2286+(0.05*M2286)+(N2286/240)</f>
        <v>0.6</v>
      </c>
      <c r="P2286" s="21" t="n">
        <v>285</v>
      </c>
      <c r="Q2286" s="21"/>
      <c r="R2286" s="21"/>
      <c r="S2286" s="22" t="n">
        <f aca="false">P2286+(0.05*Q2286)+(R2286/240)</f>
        <v>285</v>
      </c>
      <c r="T2286" s="22" t="n">
        <f aca="false">J2286*O2286</f>
        <v>285</v>
      </c>
      <c r="U2286" s="22" t="n">
        <f aca="false">S2286-T2286</f>
        <v>0</v>
      </c>
      <c r="V2286" s="23"/>
    </row>
    <row r="2287" customFormat="false" ht="13.8" hidden="false" customHeight="false" outlineLevel="0" collapsed="false">
      <c r="A2287" s="13" t="n">
        <v>2286</v>
      </c>
      <c r="B2287" s="12" t="s">
        <v>22</v>
      </c>
      <c r="C2287" s="13" t="s">
        <v>792</v>
      </c>
      <c r="D2287" s="12" t="n">
        <v>35</v>
      </c>
      <c r="E2287" s="14" t="n">
        <v>1749</v>
      </c>
      <c r="F2287" s="14" t="s">
        <v>24</v>
      </c>
      <c r="G2287" s="15" t="s">
        <v>403</v>
      </c>
      <c r="H2287" s="15" t="s">
        <v>793</v>
      </c>
      <c r="I2287" s="16" t="s">
        <v>682</v>
      </c>
      <c r="J2287" s="17" t="n">
        <v>200</v>
      </c>
      <c r="K2287" s="18" t="s">
        <v>28</v>
      </c>
      <c r="L2287" s="17"/>
      <c r="M2287" s="17" t="n">
        <v>40</v>
      </c>
      <c r="N2287" s="19"/>
      <c r="O2287" s="31" t="n">
        <f aca="false">L2287+(0.05*M2287)+(N2287/240)</f>
        <v>2</v>
      </c>
      <c r="P2287" s="21" t="n">
        <v>400</v>
      </c>
      <c r="Q2287" s="21"/>
      <c r="R2287" s="21"/>
      <c r="S2287" s="22" t="n">
        <f aca="false">P2287+(0.05*Q2287)+(R2287/240)</f>
        <v>400</v>
      </c>
      <c r="T2287" s="22" t="n">
        <f aca="false">J2287*O2287</f>
        <v>400</v>
      </c>
      <c r="U2287" s="22" t="n">
        <f aca="false">S2287-T2287</f>
        <v>0</v>
      </c>
      <c r="V2287" s="23"/>
    </row>
    <row r="2288" customFormat="false" ht="13.8" hidden="false" customHeight="false" outlineLevel="0" collapsed="false">
      <c r="A2288" s="13" t="n">
        <v>2287</v>
      </c>
      <c r="B2288" s="12" t="s">
        <v>22</v>
      </c>
      <c r="C2288" s="13" t="s">
        <v>792</v>
      </c>
      <c r="D2288" s="12" t="n">
        <v>35</v>
      </c>
      <c r="E2288" s="14" t="n">
        <v>1749</v>
      </c>
      <c r="F2288" s="14" t="s">
        <v>40</v>
      </c>
      <c r="G2288" s="15" t="s">
        <v>1097</v>
      </c>
      <c r="H2288" s="15" t="s">
        <v>793</v>
      </c>
      <c r="I2288" s="16" t="s">
        <v>799</v>
      </c>
      <c r="J2288" s="17" t="n">
        <v>19080</v>
      </c>
      <c r="K2288" s="18" t="s">
        <v>28</v>
      </c>
      <c r="L2288" s="17"/>
      <c r="M2288" s="17" t="n">
        <v>3</v>
      </c>
      <c r="N2288" s="19"/>
      <c r="O2288" s="31" t="n">
        <f aca="false">L2288+(0.05*M2288)+(N2288/240)</f>
        <v>0.15</v>
      </c>
      <c r="P2288" s="21" t="n">
        <v>2862</v>
      </c>
      <c r="Q2288" s="21"/>
      <c r="R2288" s="21"/>
      <c r="S2288" s="22" t="n">
        <f aca="false">P2288+(0.05*Q2288)+(R2288/240)</f>
        <v>2862</v>
      </c>
      <c r="T2288" s="22" t="n">
        <f aca="false">J2288*O2288</f>
        <v>2862</v>
      </c>
      <c r="U2288" s="22" t="n">
        <f aca="false">S2288-T2288</f>
        <v>0</v>
      </c>
      <c r="V2288" s="23"/>
    </row>
    <row r="2289" customFormat="false" ht="13.8" hidden="false" customHeight="false" outlineLevel="0" collapsed="false">
      <c r="A2289" s="13" t="n">
        <v>2288</v>
      </c>
      <c r="B2289" s="12" t="s">
        <v>22</v>
      </c>
      <c r="C2289" s="13" t="s">
        <v>792</v>
      </c>
      <c r="D2289" s="12" t="n">
        <v>35</v>
      </c>
      <c r="E2289" s="14" t="n">
        <v>1749</v>
      </c>
      <c r="F2289" s="14" t="s">
        <v>40</v>
      </c>
      <c r="G2289" s="15" t="s">
        <v>1102</v>
      </c>
      <c r="H2289" s="15" t="s">
        <v>793</v>
      </c>
      <c r="I2289" s="16" t="s">
        <v>799</v>
      </c>
      <c r="J2289" s="17" t="n">
        <v>145</v>
      </c>
      <c r="K2289" s="18" t="s">
        <v>28</v>
      </c>
      <c r="L2289" s="17" t="n">
        <v>3</v>
      </c>
      <c r="M2289" s="17"/>
      <c r="N2289" s="19"/>
      <c r="O2289" s="31" t="n">
        <f aca="false">L2289+(0.05*M2289)+(N2289/240)</f>
        <v>3</v>
      </c>
      <c r="P2289" s="21" t="n">
        <v>435</v>
      </c>
      <c r="Q2289" s="21"/>
      <c r="R2289" s="21"/>
      <c r="S2289" s="22" t="n">
        <f aca="false">P2289+(0.05*Q2289)+(R2289/240)</f>
        <v>435</v>
      </c>
      <c r="T2289" s="22" t="n">
        <f aca="false">J2289*O2289</f>
        <v>435</v>
      </c>
      <c r="U2289" s="22" t="n">
        <f aca="false">S2289-T2289</f>
        <v>0</v>
      </c>
      <c r="V2289" s="23"/>
    </row>
    <row r="2290" customFormat="false" ht="13.8" hidden="false" customHeight="false" outlineLevel="0" collapsed="false">
      <c r="A2290" s="13" t="n">
        <v>2289</v>
      </c>
      <c r="B2290" s="12" t="s">
        <v>22</v>
      </c>
      <c r="C2290" s="13" t="s">
        <v>792</v>
      </c>
      <c r="D2290" s="12" t="n">
        <v>35</v>
      </c>
      <c r="E2290" s="14" t="n">
        <v>1749</v>
      </c>
      <c r="F2290" s="14" t="s">
        <v>40</v>
      </c>
      <c r="G2290" s="15" t="s">
        <v>1099</v>
      </c>
      <c r="H2290" s="15" t="s">
        <v>793</v>
      </c>
      <c r="I2290" s="16" t="s">
        <v>799</v>
      </c>
      <c r="J2290" s="17" t="n">
        <v>34027</v>
      </c>
      <c r="K2290" s="18" t="s">
        <v>28</v>
      </c>
      <c r="L2290" s="17"/>
      <c r="M2290" s="17" t="n">
        <v>40</v>
      </c>
      <c r="N2290" s="19"/>
      <c r="O2290" s="31" t="n">
        <f aca="false">L2290+(0.05*M2290)+(N2290/240)</f>
        <v>2</v>
      </c>
      <c r="P2290" s="21" t="n">
        <v>68054</v>
      </c>
      <c r="Q2290" s="21"/>
      <c r="R2290" s="21"/>
      <c r="S2290" s="22" t="n">
        <f aca="false">P2290+(0.05*Q2290)+(R2290/240)</f>
        <v>68054</v>
      </c>
      <c r="T2290" s="22" t="n">
        <f aca="false">J2290*O2290</f>
        <v>68054</v>
      </c>
      <c r="U2290" s="22" t="n">
        <f aca="false">S2290-T2290</f>
        <v>0</v>
      </c>
      <c r="V2290" s="23"/>
    </row>
    <row r="2291" customFormat="false" ht="13.8" hidden="false" customHeight="false" outlineLevel="0" collapsed="false">
      <c r="A2291" s="13" t="n">
        <v>2290</v>
      </c>
      <c r="B2291" s="12" t="s">
        <v>22</v>
      </c>
      <c r="C2291" s="13" t="s">
        <v>792</v>
      </c>
      <c r="D2291" s="12" t="n">
        <v>35</v>
      </c>
      <c r="E2291" s="14" t="n">
        <v>1749</v>
      </c>
      <c r="F2291" s="14" t="s">
        <v>40</v>
      </c>
      <c r="G2291" s="15" t="s">
        <v>1099</v>
      </c>
      <c r="H2291" s="15" t="s">
        <v>793</v>
      </c>
      <c r="I2291" s="16" t="s">
        <v>799</v>
      </c>
      <c r="J2291" s="17" t="n">
        <v>2735</v>
      </c>
      <c r="K2291" s="18" t="s">
        <v>28</v>
      </c>
      <c r="L2291" s="17" t="n">
        <v>3</v>
      </c>
      <c r="M2291" s="17"/>
      <c r="N2291" s="19"/>
      <c r="O2291" s="31" t="n">
        <f aca="false">L2291+(0.05*M2291)+(N2291/240)</f>
        <v>3</v>
      </c>
      <c r="P2291" s="21" t="n">
        <v>8205</v>
      </c>
      <c r="Q2291" s="21"/>
      <c r="R2291" s="21"/>
      <c r="S2291" s="22" t="n">
        <f aca="false">P2291+(0.05*Q2291)+(R2291/240)</f>
        <v>8205</v>
      </c>
      <c r="T2291" s="22" t="n">
        <f aca="false">J2291*O2291</f>
        <v>8205</v>
      </c>
      <c r="U2291" s="22" t="n">
        <f aca="false">S2291-T2291</f>
        <v>0</v>
      </c>
      <c r="V2291" s="23"/>
    </row>
    <row r="2292" customFormat="false" ht="13.8" hidden="false" customHeight="false" outlineLevel="0" collapsed="false">
      <c r="A2292" s="13" t="n">
        <v>2291</v>
      </c>
      <c r="B2292" s="12" t="s">
        <v>22</v>
      </c>
      <c r="C2292" s="13" t="s">
        <v>792</v>
      </c>
      <c r="D2292" s="12" t="n">
        <v>35</v>
      </c>
      <c r="E2292" s="14" t="n">
        <v>1749</v>
      </c>
      <c r="F2292" s="14" t="s">
        <v>40</v>
      </c>
      <c r="G2292" s="15" t="s">
        <v>1099</v>
      </c>
      <c r="H2292" s="15" t="s">
        <v>793</v>
      </c>
      <c r="I2292" s="16" t="s">
        <v>186</v>
      </c>
      <c r="J2292" s="17" t="n">
        <v>2300</v>
      </c>
      <c r="K2292" s="18" t="s">
        <v>28</v>
      </c>
      <c r="L2292" s="17"/>
      <c r="M2292" s="17" t="n">
        <v>40</v>
      </c>
      <c r="N2292" s="19"/>
      <c r="O2292" s="31" t="n">
        <f aca="false">L2292+(0.05*M2292)+(N2292/240)</f>
        <v>2</v>
      </c>
      <c r="P2292" s="21" t="n">
        <v>4600</v>
      </c>
      <c r="Q2292" s="21"/>
      <c r="R2292" s="21"/>
      <c r="S2292" s="22" t="n">
        <f aca="false">P2292+(0.05*Q2292)+(R2292/240)</f>
        <v>4600</v>
      </c>
      <c r="T2292" s="22" t="n">
        <f aca="false">J2292*O2292</f>
        <v>4600</v>
      </c>
      <c r="U2292" s="22" t="n">
        <f aca="false">S2292-T2292</f>
        <v>0</v>
      </c>
      <c r="V2292" s="23"/>
    </row>
    <row r="2293" customFormat="false" ht="13.8" hidden="false" customHeight="false" outlineLevel="0" collapsed="false">
      <c r="A2293" s="13" t="n">
        <v>2292</v>
      </c>
      <c r="B2293" s="12" t="s">
        <v>22</v>
      </c>
      <c r="C2293" s="13" t="s">
        <v>792</v>
      </c>
      <c r="D2293" s="12" t="n">
        <v>35</v>
      </c>
      <c r="E2293" s="14" t="n">
        <v>1749</v>
      </c>
      <c r="F2293" s="14" t="s">
        <v>40</v>
      </c>
      <c r="G2293" s="15" t="s">
        <v>1100</v>
      </c>
      <c r="H2293" s="15" t="s">
        <v>793</v>
      </c>
      <c r="I2293" s="16" t="s">
        <v>796</v>
      </c>
      <c r="J2293" s="17" t="n">
        <v>1000</v>
      </c>
      <c r="K2293" s="18" t="s">
        <v>28</v>
      </c>
      <c r="L2293" s="17"/>
      <c r="M2293" s="17" t="n">
        <v>2</v>
      </c>
      <c r="N2293" s="19"/>
      <c r="O2293" s="31" t="n">
        <f aca="false">L2293+(0.05*M2293)+(N2293/240)</f>
        <v>0.1</v>
      </c>
      <c r="P2293" s="21" t="n">
        <v>100</v>
      </c>
      <c r="Q2293" s="21"/>
      <c r="R2293" s="21"/>
      <c r="S2293" s="22" t="n">
        <f aca="false">P2293+(0.05*Q2293)+(R2293/240)</f>
        <v>100</v>
      </c>
      <c r="T2293" s="22" t="n">
        <f aca="false">J2293*O2293</f>
        <v>100</v>
      </c>
      <c r="U2293" s="22" t="n">
        <f aca="false">S2293-T2293</f>
        <v>0</v>
      </c>
      <c r="V2293" s="23"/>
    </row>
    <row r="2294" customFormat="false" ht="13.8" hidden="false" customHeight="false" outlineLevel="0" collapsed="false">
      <c r="A2294" s="13" t="n">
        <v>2293</v>
      </c>
      <c r="B2294" s="12" t="s">
        <v>22</v>
      </c>
      <c r="C2294" s="13" t="s">
        <v>792</v>
      </c>
      <c r="D2294" s="12" t="n">
        <v>35</v>
      </c>
      <c r="E2294" s="14" t="n">
        <v>1749</v>
      </c>
      <c r="F2294" s="14" t="s">
        <v>40</v>
      </c>
      <c r="G2294" s="15" t="s">
        <v>1103</v>
      </c>
      <c r="H2294" s="15" t="s">
        <v>793</v>
      </c>
      <c r="I2294" s="16" t="s">
        <v>43</v>
      </c>
      <c r="J2294" s="17" t="n">
        <v>62</v>
      </c>
      <c r="K2294" s="18" t="s">
        <v>35</v>
      </c>
      <c r="L2294" s="17" t="n">
        <v>16</v>
      </c>
      <c r="M2294" s="17"/>
      <c r="N2294" s="19"/>
      <c r="O2294" s="31" t="n">
        <f aca="false">L2294+(0.05*M2294)+(N2294/240)</f>
        <v>16</v>
      </c>
      <c r="P2294" s="21" t="n">
        <v>992</v>
      </c>
      <c r="Q2294" s="21"/>
      <c r="R2294" s="21"/>
      <c r="S2294" s="22" t="n">
        <f aca="false">P2294+(0.05*Q2294)+(R2294/240)</f>
        <v>992</v>
      </c>
      <c r="T2294" s="22" t="n">
        <f aca="false">J2294*O2294</f>
        <v>992</v>
      </c>
      <c r="U2294" s="22" t="n">
        <f aca="false">S2294-T2294</f>
        <v>0</v>
      </c>
      <c r="V2294" s="23"/>
    </row>
    <row r="2295" customFormat="false" ht="13.8" hidden="false" customHeight="false" outlineLevel="0" collapsed="false">
      <c r="A2295" s="13" t="n">
        <v>2294</v>
      </c>
      <c r="B2295" s="12" t="s">
        <v>22</v>
      </c>
      <c r="C2295" s="13" t="s">
        <v>792</v>
      </c>
      <c r="D2295" s="12" t="n">
        <v>35</v>
      </c>
      <c r="E2295" s="14" t="n">
        <v>1749</v>
      </c>
      <c r="F2295" s="14" t="s">
        <v>40</v>
      </c>
      <c r="G2295" s="15" t="s">
        <v>1104</v>
      </c>
      <c r="H2295" s="15" t="s">
        <v>793</v>
      </c>
      <c r="I2295" s="16" t="s">
        <v>43</v>
      </c>
      <c r="J2295" s="17" t="n">
        <v>200</v>
      </c>
      <c r="K2295" s="18" t="s">
        <v>35</v>
      </c>
      <c r="L2295" s="17" t="n">
        <v>46</v>
      </c>
      <c r="M2295" s="17"/>
      <c r="N2295" s="19"/>
      <c r="O2295" s="31" t="n">
        <f aca="false">L2295+(0.05*M2295)+(N2295/240)</f>
        <v>46</v>
      </c>
      <c r="P2295" s="21" t="n">
        <v>9200</v>
      </c>
      <c r="Q2295" s="21"/>
      <c r="R2295" s="21"/>
      <c r="S2295" s="22" t="n">
        <f aca="false">P2295+(0.05*Q2295)+(R2295/240)</f>
        <v>9200</v>
      </c>
      <c r="T2295" s="22" t="n">
        <f aca="false">J2295*O2295</f>
        <v>9200</v>
      </c>
      <c r="U2295" s="22" t="n">
        <f aca="false">S2295-T2295</f>
        <v>0</v>
      </c>
      <c r="V2295" s="23"/>
    </row>
    <row r="2296" customFormat="false" ht="13.8" hidden="false" customHeight="false" outlineLevel="0" collapsed="false">
      <c r="A2296" s="13" t="n">
        <v>2295</v>
      </c>
      <c r="B2296" s="12" t="s">
        <v>22</v>
      </c>
      <c r="C2296" s="13" t="s">
        <v>792</v>
      </c>
      <c r="D2296" s="12" t="n">
        <v>35</v>
      </c>
      <c r="E2296" s="14" t="n">
        <v>1749</v>
      </c>
      <c r="F2296" s="14" t="s">
        <v>40</v>
      </c>
      <c r="G2296" s="15" t="s">
        <v>401</v>
      </c>
      <c r="H2296" s="15" t="s">
        <v>793</v>
      </c>
      <c r="I2296" s="16" t="s">
        <v>799</v>
      </c>
      <c r="J2296" s="17" t="n">
        <v>300</v>
      </c>
      <c r="K2296" s="18" t="s">
        <v>28</v>
      </c>
      <c r="L2296" s="17"/>
      <c r="M2296" s="17" t="n">
        <v>15</v>
      </c>
      <c r="N2296" s="19"/>
      <c r="O2296" s="31" t="n">
        <f aca="false">L2296+(0.05*M2296)+(N2296/240)</f>
        <v>0.75</v>
      </c>
      <c r="P2296" s="21" t="n">
        <v>225</v>
      </c>
      <c r="Q2296" s="21"/>
      <c r="R2296" s="21"/>
      <c r="S2296" s="22" t="n">
        <f aca="false">P2296+(0.05*Q2296)+(R2296/240)</f>
        <v>225</v>
      </c>
      <c r="T2296" s="22" t="n">
        <f aca="false">J2296*O2296</f>
        <v>225</v>
      </c>
      <c r="U2296" s="22" t="n">
        <f aca="false">S2296-T2296</f>
        <v>0</v>
      </c>
      <c r="V2296" s="23"/>
    </row>
    <row r="2297" customFormat="false" ht="13.8" hidden="false" customHeight="false" outlineLevel="0" collapsed="false">
      <c r="A2297" s="13" t="n">
        <v>2296</v>
      </c>
      <c r="B2297" s="12" t="s">
        <v>22</v>
      </c>
      <c r="C2297" s="13" t="s">
        <v>792</v>
      </c>
      <c r="D2297" s="12" t="n">
        <v>35</v>
      </c>
      <c r="E2297" s="14" t="n">
        <v>1749</v>
      </c>
      <c r="F2297" s="14" t="s">
        <v>40</v>
      </c>
      <c r="G2297" s="15" t="s">
        <v>403</v>
      </c>
      <c r="H2297" s="15" t="s">
        <v>793</v>
      </c>
      <c r="I2297" s="16" t="s">
        <v>799</v>
      </c>
      <c r="J2297" s="17" t="n">
        <v>2158</v>
      </c>
      <c r="K2297" s="18" t="s">
        <v>28</v>
      </c>
      <c r="L2297" s="17"/>
      <c r="M2297" s="17" t="n">
        <v>20</v>
      </c>
      <c r="N2297" s="19"/>
      <c r="O2297" s="31" t="n">
        <f aca="false">L2297+(0.05*M2297)+(N2297/240)</f>
        <v>1</v>
      </c>
      <c r="P2297" s="21" t="n">
        <v>2158</v>
      </c>
      <c r="Q2297" s="21"/>
      <c r="R2297" s="21"/>
      <c r="S2297" s="22" t="n">
        <f aca="false">P2297+(0.05*Q2297)+(R2297/240)</f>
        <v>2158</v>
      </c>
      <c r="T2297" s="22" t="n">
        <f aca="false">J2297*O2297</f>
        <v>2158</v>
      </c>
      <c r="U2297" s="22" t="n">
        <f aca="false">S2297-T2297</f>
        <v>0</v>
      </c>
      <c r="V2297" s="23"/>
    </row>
    <row r="2298" customFormat="false" ht="13.8" hidden="false" customHeight="false" outlineLevel="0" collapsed="false">
      <c r="A2298" s="13" t="n">
        <v>2297</v>
      </c>
      <c r="B2298" s="12" t="s">
        <v>22</v>
      </c>
      <c r="C2298" s="13" t="s">
        <v>792</v>
      </c>
      <c r="D2298" s="12" t="n">
        <v>35</v>
      </c>
      <c r="E2298" s="14" t="n">
        <v>1749</v>
      </c>
      <c r="F2298" s="14" t="s">
        <v>40</v>
      </c>
      <c r="G2298" s="15" t="s">
        <v>404</v>
      </c>
      <c r="H2298" s="15" t="s">
        <v>793</v>
      </c>
      <c r="I2298" s="16" t="s">
        <v>43</v>
      </c>
      <c r="J2298" s="17" t="n">
        <v>2</v>
      </c>
      <c r="K2298" s="18" t="s">
        <v>35</v>
      </c>
      <c r="L2298" s="17" t="n">
        <v>80</v>
      </c>
      <c r="M2298" s="17"/>
      <c r="N2298" s="19"/>
      <c r="O2298" s="31" t="n">
        <f aca="false">L2298+(0.05*M2298)+(N2298/240)</f>
        <v>80</v>
      </c>
      <c r="P2298" s="21" t="n">
        <v>160</v>
      </c>
      <c r="Q2298" s="21"/>
      <c r="R2298" s="21"/>
      <c r="S2298" s="22" t="n">
        <f aca="false">P2298+(0.05*Q2298)+(R2298/240)</f>
        <v>160</v>
      </c>
      <c r="T2298" s="22" t="n">
        <f aca="false">J2298*O2298</f>
        <v>160</v>
      </c>
      <c r="U2298" s="22" t="n">
        <f aca="false">S2298-T2298</f>
        <v>0</v>
      </c>
      <c r="V2298" s="23"/>
    </row>
    <row r="2299" customFormat="false" ht="13.8" hidden="false" customHeight="false" outlineLevel="0" collapsed="false">
      <c r="A2299" s="13" t="n">
        <v>2298</v>
      </c>
      <c r="B2299" s="12" t="s">
        <v>22</v>
      </c>
      <c r="C2299" s="13" t="s">
        <v>792</v>
      </c>
      <c r="D2299" s="12" t="n">
        <v>35</v>
      </c>
      <c r="E2299" s="14" t="n">
        <v>1749</v>
      </c>
      <c r="F2299" s="14" t="s">
        <v>40</v>
      </c>
      <c r="G2299" s="15" t="s">
        <v>404</v>
      </c>
      <c r="H2299" s="15" t="s">
        <v>793</v>
      </c>
      <c r="I2299" s="16" t="s">
        <v>43</v>
      </c>
      <c r="J2299" s="17" t="n">
        <v>1118</v>
      </c>
      <c r="K2299" s="18" t="s">
        <v>28</v>
      </c>
      <c r="L2299" s="17" t="n">
        <v>4</v>
      </c>
      <c r="M2299" s="17"/>
      <c r="N2299" s="19"/>
      <c r="O2299" s="31" t="n">
        <f aca="false">L2299+(0.05*M2299)+(N2299/240)</f>
        <v>4</v>
      </c>
      <c r="P2299" s="21" t="n">
        <v>4472</v>
      </c>
      <c r="Q2299" s="21"/>
      <c r="R2299" s="21"/>
      <c r="S2299" s="22" t="n">
        <f aca="false">P2299+(0.05*Q2299)+(R2299/240)</f>
        <v>4472</v>
      </c>
      <c r="T2299" s="22" t="n">
        <f aca="false">J2299*O2299</f>
        <v>4472</v>
      </c>
      <c r="U2299" s="22" t="n">
        <f aca="false">S2299-T2299</f>
        <v>0</v>
      </c>
      <c r="V2299" s="23"/>
    </row>
    <row r="2300" customFormat="false" ht="13.8" hidden="false" customHeight="false" outlineLevel="0" collapsed="false">
      <c r="A2300" s="13" t="n">
        <v>2299</v>
      </c>
      <c r="B2300" s="12" t="s">
        <v>22</v>
      </c>
      <c r="C2300" s="13" t="s">
        <v>792</v>
      </c>
      <c r="D2300" s="12" t="n">
        <v>36</v>
      </c>
      <c r="E2300" s="14" t="n">
        <v>1749</v>
      </c>
      <c r="F2300" s="14" t="s">
        <v>24</v>
      </c>
      <c r="G2300" s="15" t="s">
        <v>408</v>
      </c>
      <c r="H2300" s="15" t="s">
        <v>793</v>
      </c>
      <c r="I2300" s="16" t="s">
        <v>799</v>
      </c>
      <c r="J2300" s="17" t="n">
        <v>1800</v>
      </c>
      <c r="K2300" s="18" t="s">
        <v>28</v>
      </c>
      <c r="L2300" s="17"/>
      <c r="M2300" s="17" t="n">
        <v>15</v>
      </c>
      <c r="N2300" s="19"/>
      <c r="O2300" s="31" t="n">
        <f aca="false">L2300+(0.05*M2300)+(N2300/240)</f>
        <v>0.75</v>
      </c>
      <c r="P2300" s="21" t="n">
        <v>1350</v>
      </c>
      <c r="Q2300" s="21"/>
      <c r="R2300" s="21"/>
      <c r="S2300" s="22" t="n">
        <f aca="false">P2300+(0.05*Q2300)+(R2300/240)</f>
        <v>1350</v>
      </c>
      <c r="T2300" s="22" t="n">
        <f aca="false">J2300*O2300</f>
        <v>1350</v>
      </c>
      <c r="U2300" s="22" t="n">
        <f aca="false">S2300-T2300</f>
        <v>0</v>
      </c>
      <c r="V2300" s="23"/>
    </row>
    <row r="2301" customFormat="false" ht="13.8" hidden="false" customHeight="false" outlineLevel="0" collapsed="false">
      <c r="A2301" s="13" t="n">
        <v>2300</v>
      </c>
      <c r="B2301" s="12" t="s">
        <v>22</v>
      </c>
      <c r="C2301" s="13" t="s">
        <v>792</v>
      </c>
      <c r="D2301" s="12" t="n">
        <v>36</v>
      </c>
      <c r="E2301" s="14" t="n">
        <v>1749</v>
      </c>
      <c r="F2301" s="14" t="s">
        <v>24</v>
      </c>
      <c r="G2301" s="15" t="s">
        <v>412</v>
      </c>
      <c r="H2301" s="15" t="s">
        <v>793</v>
      </c>
      <c r="I2301" s="16" t="s">
        <v>685</v>
      </c>
      <c r="J2301" s="17" t="n">
        <v>1</v>
      </c>
      <c r="K2301" s="18" t="s">
        <v>46</v>
      </c>
      <c r="L2301" s="17" t="n">
        <v>30750</v>
      </c>
      <c r="M2301" s="17" t="n">
        <v>16</v>
      </c>
      <c r="N2301" s="19"/>
      <c r="O2301" s="31" t="n">
        <f aca="false">L2301+(0.05*M2301)+(N2301/240)</f>
        <v>30750.8</v>
      </c>
      <c r="P2301" s="21" t="n">
        <v>30750</v>
      </c>
      <c r="Q2301" s="21" t="n">
        <v>16</v>
      </c>
      <c r="R2301" s="21"/>
      <c r="S2301" s="22" t="n">
        <f aca="false">P2301+(0.05*Q2301)+(R2301/240)</f>
        <v>30750.8</v>
      </c>
      <c r="T2301" s="22" t="n">
        <f aca="false">J2301*O2301</f>
        <v>30750.8</v>
      </c>
      <c r="U2301" s="22" t="n">
        <f aca="false">S2301-T2301</f>
        <v>0</v>
      </c>
      <c r="V2301" s="23"/>
    </row>
    <row r="2302" customFormat="false" ht="13.8" hidden="false" customHeight="false" outlineLevel="0" collapsed="false">
      <c r="A2302" s="13" t="n">
        <v>2301</v>
      </c>
      <c r="B2302" s="12" t="s">
        <v>22</v>
      </c>
      <c r="C2302" s="13" t="s">
        <v>792</v>
      </c>
      <c r="D2302" s="12" t="n">
        <v>36</v>
      </c>
      <c r="E2302" s="14" t="n">
        <v>1749</v>
      </c>
      <c r="F2302" s="14" t="s">
        <v>24</v>
      </c>
      <c r="G2302" s="15" t="s">
        <v>412</v>
      </c>
      <c r="H2302" s="15" t="s">
        <v>793</v>
      </c>
      <c r="I2302" s="16" t="s">
        <v>682</v>
      </c>
      <c r="J2302" s="17" t="n">
        <v>1</v>
      </c>
      <c r="K2302" s="18" t="s">
        <v>46</v>
      </c>
      <c r="L2302" s="17" t="n">
        <v>12500</v>
      </c>
      <c r="M2302" s="17"/>
      <c r="N2302" s="19"/>
      <c r="O2302" s="31" t="n">
        <f aca="false">L2302+(0.05*M2302)+(N2302/240)</f>
        <v>12500</v>
      </c>
      <c r="P2302" s="21" t="n">
        <v>12500</v>
      </c>
      <c r="Q2302" s="21"/>
      <c r="R2302" s="21"/>
      <c r="S2302" s="22" t="n">
        <f aca="false">P2302+(0.05*Q2302)+(R2302/240)</f>
        <v>12500</v>
      </c>
      <c r="T2302" s="22" t="n">
        <f aca="false">J2302*O2302</f>
        <v>12500</v>
      </c>
      <c r="U2302" s="22" t="n">
        <f aca="false">S2302-T2302</f>
        <v>0</v>
      </c>
      <c r="V2302" s="23"/>
    </row>
    <row r="2303" customFormat="false" ht="13.8" hidden="false" customHeight="false" outlineLevel="0" collapsed="false">
      <c r="A2303" s="13" t="n">
        <v>2302</v>
      </c>
      <c r="B2303" s="12" t="s">
        <v>22</v>
      </c>
      <c r="C2303" s="13" t="s">
        <v>792</v>
      </c>
      <c r="D2303" s="12" t="n">
        <v>36</v>
      </c>
      <c r="E2303" s="14" t="n">
        <v>1749</v>
      </c>
      <c r="F2303" s="14" t="s">
        <v>40</v>
      </c>
      <c r="G2303" s="15" t="s">
        <v>408</v>
      </c>
      <c r="H2303" s="15" t="s">
        <v>793</v>
      </c>
      <c r="I2303" s="16" t="s">
        <v>799</v>
      </c>
      <c r="J2303" s="17" t="n">
        <v>14856</v>
      </c>
      <c r="K2303" s="18" t="s">
        <v>28</v>
      </c>
      <c r="L2303" s="17"/>
      <c r="M2303" s="17" t="n">
        <v>15</v>
      </c>
      <c r="N2303" s="19"/>
      <c r="O2303" s="31" t="n">
        <f aca="false">L2303+(0.05*M2303)+(N2303/240)</f>
        <v>0.75</v>
      </c>
      <c r="P2303" s="21" t="n">
        <v>11142</v>
      </c>
      <c r="Q2303" s="21"/>
      <c r="R2303" s="21"/>
      <c r="S2303" s="22" t="n">
        <f aca="false">P2303+(0.05*Q2303)+(R2303/240)</f>
        <v>11142</v>
      </c>
      <c r="T2303" s="22" t="n">
        <f aca="false">J2303*O2303</f>
        <v>11142</v>
      </c>
      <c r="U2303" s="22" t="n">
        <f aca="false">S2303-T2303</f>
        <v>0</v>
      </c>
      <c r="V2303" s="23"/>
    </row>
    <row r="2304" customFormat="false" ht="13.8" hidden="false" customHeight="false" outlineLevel="0" collapsed="false">
      <c r="A2304" s="13" t="n">
        <v>2303</v>
      </c>
      <c r="B2304" s="12" t="s">
        <v>22</v>
      </c>
      <c r="C2304" s="13" t="s">
        <v>792</v>
      </c>
      <c r="D2304" s="12" t="n">
        <v>36</v>
      </c>
      <c r="E2304" s="14" t="n">
        <v>1749</v>
      </c>
      <c r="F2304" s="14" t="s">
        <v>40</v>
      </c>
      <c r="G2304" s="15" t="s">
        <v>408</v>
      </c>
      <c r="H2304" s="15" t="s">
        <v>793</v>
      </c>
      <c r="I2304" s="16" t="s">
        <v>685</v>
      </c>
      <c r="J2304" s="17" t="n">
        <v>9305</v>
      </c>
      <c r="K2304" s="18" t="s">
        <v>28</v>
      </c>
      <c r="L2304" s="17"/>
      <c r="M2304" s="17" t="n">
        <v>7</v>
      </c>
      <c r="N2304" s="19"/>
      <c r="O2304" s="31" t="n">
        <f aca="false">L2304+(0.05*M2304)+(N2304/240)</f>
        <v>0.35</v>
      </c>
      <c r="P2304" s="21" t="n">
        <v>3256</v>
      </c>
      <c r="Q2304" s="21" t="n">
        <v>15</v>
      </c>
      <c r="R2304" s="21"/>
      <c r="S2304" s="22" t="n">
        <f aca="false">P2304+(0.05*Q2304)+(R2304/240)</f>
        <v>3256.75</v>
      </c>
      <c r="T2304" s="22" t="n">
        <f aca="false">J2304*O2304</f>
        <v>3256.75</v>
      </c>
      <c r="U2304" s="22" t="n">
        <f aca="false">S2304-T2304</f>
        <v>0</v>
      </c>
      <c r="V2304" s="23"/>
    </row>
    <row r="2305" customFormat="false" ht="13.8" hidden="false" customHeight="false" outlineLevel="0" collapsed="false">
      <c r="A2305" s="13" t="n">
        <v>2304</v>
      </c>
      <c r="B2305" s="12" t="s">
        <v>22</v>
      </c>
      <c r="C2305" s="13" t="s">
        <v>792</v>
      </c>
      <c r="D2305" s="12" t="n">
        <v>36</v>
      </c>
      <c r="E2305" s="14" t="n">
        <v>1749</v>
      </c>
      <c r="F2305" s="14" t="s">
        <v>40</v>
      </c>
      <c r="G2305" s="15" t="s">
        <v>408</v>
      </c>
      <c r="H2305" s="15" t="s">
        <v>793</v>
      </c>
      <c r="I2305" s="16" t="s">
        <v>796</v>
      </c>
      <c r="J2305" s="17" t="n">
        <v>24</v>
      </c>
      <c r="K2305" s="18" t="s">
        <v>79</v>
      </c>
      <c r="L2305" s="17"/>
      <c r="M2305" s="17" t="n">
        <v>10</v>
      </c>
      <c r="N2305" s="19"/>
      <c r="O2305" s="31" t="n">
        <f aca="false">L2305+(0.05*M2305)+(N2305/240)</f>
        <v>0.5</v>
      </c>
      <c r="P2305" s="21" t="n">
        <v>12</v>
      </c>
      <c r="Q2305" s="21"/>
      <c r="R2305" s="21"/>
      <c r="S2305" s="22" t="n">
        <f aca="false">P2305+(0.05*Q2305)+(R2305/240)</f>
        <v>12</v>
      </c>
      <c r="T2305" s="22" t="n">
        <f aca="false">J2305*O2305</f>
        <v>12</v>
      </c>
      <c r="U2305" s="22" t="n">
        <f aca="false">S2305-T2305</f>
        <v>0</v>
      </c>
      <c r="V2305" s="23"/>
    </row>
    <row r="2306" customFormat="false" ht="13.8" hidden="false" customHeight="false" outlineLevel="0" collapsed="false">
      <c r="A2306" s="13" t="n">
        <v>2305</v>
      </c>
      <c r="B2306" s="12" t="s">
        <v>22</v>
      </c>
      <c r="C2306" s="13" t="s">
        <v>792</v>
      </c>
      <c r="D2306" s="12" t="n">
        <v>36</v>
      </c>
      <c r="E2306" s="14" t="n">
        <v>1749</v>
      </c>
      <c r="F2306" s="14" t="s">
        <v>40</v>
      </c>
      <c r="G2306" s="15" t="s">
        <v>408</v>
      </c>
      <c r="H2306" s="15" t="s">
        <v>793</v>
      </c>
      <c r="I2306" s="16" t="s">
        <v>796</v>
      </c>
      <c r="J2306" s="17" t="n">
        <v>650</v>
      </c>
      <c r="K2306" s="18" t="s">
        <v>28</v>
      </c>
      <c r="L2306" s="17"/>
      <c r="M2306" s="17" t="n">
        <v>7</v>
      </c>
      <c r="N2306" s="19"/>
      <c r="O2306" s="31" t="n">
        <f aca="false">L2306+(0.05*M2306)+(N2306/240)</f>
        <v>0.35</v>
      </c>
      <c r="P2306" s="21" t="n">
        <v>227</v>
      </c>
      <c r="Q2306" s="21" t="n">
        <v>10</v>
      </c>
      <c r="R2306" s="21"/>
      <c r="S2306" s="22" t="n">
        <f aca="false">P2306+(0.05*Q2306)+(R2306/240)</f>
        <v>227.5</v>
      </c>
      <c r="T2306" s="22" t="n">
        <f aca="false">J2306*O2306</f>
        <v>227.5</v>
      </c>
      <c r="U2306" s="22" t="n">
        <f aca="false">S2306-T2306</f>
        <v>0</v>
      </c>
      <c r="V2306" s="23"/>
    </row>
    <row r="2307" customFormat="false" ht="13.8" hidden="false" customHeight="false" outlineLevel="0" collapsed="false">
      <c r="A2307" s="13" t="n">
        <v>2306</v>
      </c>
      <c r="B2307" s="12" t="s">
        <v>22</v>
      </c>
      <c r="C2307" s="13" t="s">
        <v>792</v>
      </c>
      <c r="D2307" s="12" t="n">
        <v>36</v>
      </c>
      <c r="E2307" s="14" t="n">
        <v>1749</v>
      </c>
      <c r="F2307" s="14" t="s">
        <v>40</v>
      </c>
      <c r="G2307" s="15" t="s">
        <v>408</v>
      </c>
      <c r="H2307" s="15" t="s">
        <v>793</v>
      </c>
      <c r="I2307" s="16" t="s">
        <v>796</v>
      </c>
      <c r="J2307" s="17" t="n">
        <v>1</v>
      </c>
      <c r="K2307" s="18" t="s">
        <v>46</v>
      </c>
      <c r="L2307" s="17" t="n">
        <v>20</v>
      </c>
      <c r="M2307" s="17"/>
      <c r="N2307" s="19"/>
      <c r="O2307" s="31" t="n">
        <f aca="false">L2307+(0.05*M2307)+(N2307/240)</f>
        <v>20</v>
      </c>
      <c r="P2307" s="21" t="n">
        <v>20</v>
      </c>
      <c r="Q2307" s="21"/>
      <c r="R2307" s="21"/>
      <c r="S2307" s="22" t="n">
        <f aca="false">P2307+(0.05*Q2307)+(R2307/240)</f>
        <v>20</v>
      </c>
      <c r="T2307" s="22" t="n">
        <f aca="false">J2307*O2307</f>
        <v>20</v>
      </c>
      <c r="U2307" s="22" t="n">
        <f aca="false">S2307-T2307</f>
        <v>0</v>
      </c>
      <c r="V2307" s="23"/>
    </row>
    <row r="2308" customFormat="false" ht="13.8" hidden="false" customHeight="false" outlineLevel="0" collapsed="false">
      <c r="A2308" s="13" t="n">
        <v>2307</v>
      </c>
      <c r="B2308" s="12" t="s">
        <v>22</v>
      </c>
      <c r="C2308" s="13" t="s">
        <v>792</v>
      </c>
      <c r="D2308" s="12" t="n">
        <v>36</v>
      </c>
      <c r="E2308" s="14" t="n">
        <v>1749</v>
      </c>
      <c r="F2308" s="14" t="s">
        <v>40</v>
      </c>
      <c r="G2308" s="15" t="s">
        <v>1105</v>
      </c>
      <c r="H2308" s="15" t="s">
        <v>793</v>
      </c>
      <c r="I2308" s="16" t="s">
        <v>186</v>
      </c>
      <c r="J2308" s="17" t="n">
        <v>3</v>
      </c>
      <c r="K2308" s="18" t="s">
        <v>35</v>
      </c>
      <c r="L2308" s="17"/>
      <c r="M2308" s="17"/>
      <c r="N2308" s="19"/>
      <c r="O2308" s="31" t="n">
        <f aca="false">L2308+(0.05*M2308)+(N2308/240)</f>
        <v>0</v>
      </c>
      <c r="P2308" s="21" t="n">
        <v>200</v>
      </c>
      <c r="Q2308" s="21"/>
      <c r="R2308" s="21"/>
      <c r="S2308" s="22" t="n">
        <f aca="false">P2308+(0.05*Q2308)+(R2308/240)</f>
        <v>200</v>
      </c>
      <c r="T2308" s="22" t="n">
        <v>200</v>
      </c>
      <c r="U2308" s="22" t="n">
        <f aca="false">S2308-T2308</f>
        <v>0</v>
      </c>
      <c r="V2308" s="23"/>
    </row>
    <row r="2309" customFormat="false" ht="13.8" hidden="false" customHeight="false" outlineLevel="0" collapsed="false">
      <c r="A2309" s="13" t="n">
        <v>2308</v>
      </c>
      <c r="B2309" s="12" t="s">
        <v>22</v>
      </c>
      <c r="C2309" s="13" t="s">
        <v>792</v>
      </c>
      <c r="D2309" s="12" t="n">
        <v>36</v>
      </c>
      <c r="E2309" s="14" t="n">
        <v>1749</v>
      </c>
      <c r="F2309" s="14" t="s">
        <v>40</v>
      </c>
      <c r="G2309" s="15" t="s">
        <v>1106</v>
      </c>
      <c r="H2309" s="15" t="s">
        <v>793</v>
      </c>
      <c r="I2309" s="16" t="s">
        <v>799</v>
      </c>
      <c r="J2309" s="17" t="n">
        <v>945</v>
      </c>
      <c r="K2309" s="18" t="s">
        <v>28</v>
      </c>
      <c r="L2309" s="17" t="n">
        <v>0.18</v>
      </c>
      <c r="M2309" s="17"/>
      <c r="N2309" s="19"/>
      <c r="O2309" s="31" t="n">
        <f aca="false">L2309+(0.05*M2309)+(N2309/240)</f>
        <v>0.18</v>
      </c>
      <c r="P2309" s="21" t="n">
        <v>170</v>
      </c>
      <c r="Q2309" s="21" t="n">
        <v>2</v>
      </c>
      <c r="R2309" s="21"/>
      <c r="S2309" s="22" t="n">
        <f aca="false">P2309+(0.05*Q2309)+(R2309/240)</f>
        <v>170.1</v>
      </c>
      <c r="T2309" s="22" t="n">
        <f aca="false">J2309*O2309</f>
        <v>170.1</v>
      </c>
      <c r="U2309" s="22" t="n">
        <f aca="false">S2309-T2309</f>
        <v>0</v>
      </c>
      <c r="V2309" s="23"/>
    </row>
    <row r="2310" customFormat="false" ht="13.8" hidden="false" customHeight="false" outlineLevel="0" collapsed="false">
      <c r="A2310" s="13" t="n">
        <v>2309</v>
      </c>
      <c r="B2310" s="12" t="s">
        <v>22</v>
      </c>
      <c r="C2310" s="13" t="s">
        <v>792</v>
      </c>
      <c r="D2310" s="12" t="n">
        <v>36</v>
      </c>
      <c r="E2310" s="14" t="n">
        <v>1749</v>
      </c>
      <c r="F2310" s="14" t="s">
        <v>40</v>
      </c>
      <c r="G2310" s="15" t="s">
        <v>1107</v>
      </c>
      <c r="H2310" s="15" t="s">
        <v>793</v>
      </c>
      <c r="I2310" s="16" t="s">
        <v>796</v>
      </c>
      <c r="J2310" s="17" t="n">
        <v>3</v>
      </c>
      <c r="K2310" s="18" t="s">
        <v>335</v>
      </c>
      <c r="L2310" s="17" t="n">
        <v>9</v>
      </c>
      <c r="M2310" s="17"/>
      <c r="N2310" s="19"/>
      <c r="O2310" s="31" t="n">
        <f aca="false">L2310+(0.05*M2310)+(N2310/240)</f>
        <v>9</v>
      </c>
      <c r="P2310" s="21" t="n">
        <v>27</v>
      </c>
      <c r="Q2310" s="21"/>
      <c r="R2310" s="21"/>
      <c r="S2310" s="22" t="n">
        <f aca="false">P2310+(0.05*Q2310)+(R2310/240)</f>
        <v>27</v>
      </c>
      <c r="T2310" s="22" t="n">
        <f aca="false">J2310*O2310</f>
        <v>27</v>
      </c>
      <c r="U2310" s="22" t="n">
        <f aca="false">S2310-T2310</f>
        <v>0</v>
      </c>
      <c r="V2310" s="23"/>
    </row>
    <row r="2311" customFormat="false" ht="13.8" hidden="false" customHeight="false" outlineLevel="0" collapsed="false">
      <c r="A2311" s="13" t="n">
        <v>2310</v>
      </c>
      <c r="B2311" s="12" t="s">
        <v>22</v>
      </c>
      <c r="C2311" s="13" t="s">
        <v>792</v>
      </c>
      <c r="D2311" s="12" t="n">
        <v>36</v>
      </c>
      <c r="E2311" s="14" t="n">
        <v>1749</v>
      </c>
      <c r="F2311" s="14" t="s">
        <v>40</v>
      </c>
      <c r="G2311" s="15" t="s">
        <v>1107</v>
      </c>
      <c r="H2311" s="15" t="s">
        <v>793</v>
      </c>
      <c r="I2311" s="16" t="s">
        <v>796</v>
      </c>
      <c r="J2311" s="17" t="n">
        <v>1</v>
      </c>
      <c r="K2311" s="18" t="s">
        <v>1108</v>
      </c>
      <c r="L2311" s="17" t="n">
        <v>1</v>
      </c>
      <c r="M2311" s="17" t="n">
        <v>10</v>
      </c>
      <c r="N2311" s="19"/>
      <c r="O2311" s="31" t="n">
        <f aca="false">L2311+(0.05*M2311)+(N2311/240)</f>
        <v>1.5</v>
      </c>
      <c r="P2311" s="21" t="n">
        <v>1</v>
      </c>
      <c r="Q2311" s="21" t="n">
        <v>10</v>
      </c>
      <c r="R2311" s="21"/>
      <c r="S2311" s="22" t="n">
        <f aca="false">P2311+(0.05*Q2311)+(R2311/240)</f>
        <v>1.5</v>
      </c>
      <c r="T2311" s="22" t="n">
        <f aca="false">J2311*O2311</f>
        <v>1.5</v>
      </c>
      <c r="U2311" s="22" t="n">
        <f aca="false">S2311-T2311</f>
        <v>0</v>
      </c>
      <c r="V2311" s="23"/>
    </row>
    <row r="2312" customFormat="false" ht="13.8" hidden="false" customHeight="false" outlineLevel="0" collapsed="false">
      <c r="A2312" s="13" t="n">
        <v>2311</v>
      </c>
      <c r="B2312" s="12" t="s">
        <v>22</v>
      </c>
      <c r="C2312" s="13" t="s">
        <v>792</v>
      </c>
      <c r="D2312" s="12" t="n">
        <v>36</v>
      </c>
      <c r="E2312" s="14" t="n">
        <v>1749</v>
      </c>
      <c r="F2312" s="14" t="s">
        <v>40</v>
      </c>
      <c r="G2312" s="15" t="s">
        <v>1109</v>
      </c>
      <c r="H2312" s="15" t="s">
        <v>793</v>
      </c>
      <c r="I2312" s="16" t="s">
        <v>799</v>
      </c>
      <c r="J2312" s="17" t="n">
        <v>400</v>
      </c>
      <c r="K2312" s="18" t="s">
        <v>28</v>
      </c>
      <c r="L2312" s="17" t="n">
        <v>8</v>
      </c>
      <c r="M2312" s="17"/>
      <c r="N2312" s="19"/>
      <c r="O2312" s="31" t="n">
        <f aca="false">L2312+(0.05*M2312)+(N2312/240)</f>
        <v>8</v>
      </c>
      <c r="P2312" s="21" t="n">
        <v>3200</v>
      </c>
      <c r="Q2312" s="21"/>
      <c r="R2312" s="21"/>
      <c r="S2312" s="22" t="n">
        <f aca="false">P2312+(0.05*Q2312)+(R2312/240)</f>
        <v>3200</v>
      </c>
      <c r="T2312" s="22" t="n">
        <f aca="false">J2312*O2312</f>
        <v>3200</v>
      </c>
      <c r="U2312" s="22" t="n">
        <f aca="false">S2312-T2312</f>
        <v>0</v>
      </c>
      <c r="V2312" s="23"/>
    </row>
    <row r="2313" customFormat="false" ht="13.8" hidden="false" customHeight="false" outlineLevel="0" collapsed="false">
      <c r="A2313" s="13" t="n">
        <v>2312</v>
      </c>
      <c r="B2313" s="12" t="s">
        <v>22</v>
      </c>
      <c r="C2313" s="13" t="s">
        <v>792</v>
      </c>
      <c r="D2313" s="12" t="n">
        <v>36</v>
      </c>
      <c r="E2313" s="14" t="n">
        <v>1749</v>
      </c>
      <c r="F2313" s="14" t="s">
        <v>40</v>
      </c>
      <c r="G2313" s="15" t="s">
        <v>1110</v>
      </c>
      <c r="H2313" s="15" t="s">
        <v>793</v>
      </c>
      <c r="I2313" s="16" t="s">
        <v>799</v>
      </c>
      <c r="J2313" s="17" t="n">
        <v>386</v>
      </c>
      <c r="K2313" s="18" t="s">
        <v>28</v>
      </c>
      <c r="L2313" s="17"/>
      <c r="M2313" s="17" t="n">
        <v>32</v>
      </c>
      <c r="N2313" s="19"/>
      <c r="O2313" s="31" t="n">
        <f aca="false">L2313+(0.05*M2313)+(N2313/240)</f>
        <v>1.6</v>
      </c>
      <c r="P2313" s="21" t="n">
        <v>617</v>
      </c>
      <c r="Q2313" s="21" t="n">
        <v>12</v>
      </c>
      <c r="R2313" s="21"/>
      <c r="S2313" s="22" t="n">
        <f aca="false">P2313+(0.05*Q2313)+(R2313/240)</f>
        <v>617.6</v>
      </c>
      <c r="T2313" s="22" t="n">
        <f aca="false">J2313*O2313</f>
        <v>617.6</v>
      </c>
      <c r="U2313" s="22" t="n">
        <f aca="false">S2313-T2313</f>
        <v>0</v>
      </c>
      <c r="V2313" s="23"/>
    </row>
    <row r="2314" customFormat="false" ht="13.8" hidden="false" customHeight="false" outlineLevel="0" collapsed="false">
      <c r="A2314" s="13" t="n">
        <v>2313</v>
      </c>
      <c r="B2314" s="12" t="s">
        <v>22</v>
      </c>
      <c r="C2314" s="13" t="s">
        <v>792</v>
      </c>
      <c r="D2314" s="12" t="n">
        <v>36</v>
      </c>
      <c r="E2314" s="14" t="n">
        <v>1749</v>
      </c>
      <c r="F2314" s="14" t="s">
        <v>40</v>
      </c>
      <c r="G2314" s="15" t="s">
        <v>1111</v>
      </c>
      <c r="H2314" s="15" t="s">
        <v>793</v>
      </c>
      <c r="I2314" s="16" t="s">
        <v>679</v>
      </c>
      <c r="J2314" s="17" t="n">
        <v>1</v>
      </c>
      <c r="K2314" s="18" t="s">
        <v>46</v>
      </c>
      <c r="L2314" s="17" t="n">
        <v>24</v>
      </c>
      <c r="M2314" s="17"/>
      <c r="N2314" s="19"/>
      <c r="O2314" s="31" t="n">
        <f aca="false">L2314+(0.05*M2314)+(N2314/240)</f>
        <v>24</v>
      </c>
      <c r="P2314" s="21" t="n">
        <v>24</v>
      </c>
      <c r="Q2314" s="21"/>
      <c r="R2314" s="21"/>
      <c r="S2314" s="22" t="n">
        <f aca="false">P2314+(0.05*Q2314)+(R2314/240)</f>
        <v>24</v>
      </c>
      <c r="T2314" s="22" t="n">
        <f aca="false">J2314*O2314</f>
        <v>24</v>
      </c>
      <c r="U2314" s="22" t="n">
        <f aca="false">S2314-T2314</f>
        <v>0</v>
      </c>
      <c r="V2314" s="23"/>
    </row>
    <row r="2315" customFormat="false" ht="13.8" hidden="false" customHeight="false" outlineLevel="0" collapsed="false">
      <c r="A2315" s="13" t="n">
        <v>2314</v>
      </c>
      <c r="B2315" s="12" t="s">
        <v>22</v>
      </c>
      <c r="C2315" s="13" t="s">
        <v>792</v>
      </c>
      <c r="D2315" s="12" t="n">
        <v>36</v>
      </c>
      <c r="E2315" s="14" t="n">
        <v>1749</v>
      </c>
      <c r="F2315" s="14" t="s">
        <v>40</v>
      </c>
      <c r="G2315" s="15" t="s">
        <v>1111</v>
      </c>
      <c r="H2315" s="15" t="s">
        <v>793</v>
      </c>
      <c r="I2315" s="16" t="s">
        <v>682</v>
      </c>
      <c r="J2315" s="17" t="n">
        <v>3</v>
      </c>
      <c r="K2315" s="18" t="s">
        <v>61</v>
      </c>
      <c r="L2315" s="17" t="n">
        <v>80</v>
      </c>
      <c r="M2315" s="17"/>
      <c r="N2315" s="19"/>
      <c r="O2315" s="31" t="n">
        <f aca="false">L2315+(0.05*M2315)+(N2315/240)</f>
        <v>80</v>
      </c>
      <c r="P2315" s="21" t="n">
        <v>240</v>
      </c>
      <c r="Q2315" s="21"/>
      <c r="R2315" s="21"/>
      <c r="S2315" s="22" t="n">
        <f aca="false">P2315+(0.05*Q2315)+(R2315/240)</f>
        <v>240</v>
      </c>
      <c r="T2315" s="22" t="n">
        <f aca="false">J2315*O2315</f>
        <v>240</v>
      </c>
      <c r="U2315" s="22" t="n">
        <f aca="false">S2315-T2315</f>
        <v>0</v>
      </c>
      <c r="V2315" s="23"/>
    </row>
    <row r="2316" customFormat="false" ht="13.8" hidden="false" customHeight="false" outlineLevel="0" collapsed="false">
      <c r="A2316" s="13" t="n">
        <v>2315</v>
      </c>
      <c r="B2316" s="12" t="s">
        <v>22</v>
      </c>
      <c r="C2316" s="13" t="s">
        <v>792</v>
      </c>
      <c r="D2316" s="12" t="n">
        <v>36</v>
      </c>
      <c r="E2316" s="14" t="n">
        <v>1749</v>
      </c>
      <c r="F2316" s="14" t="s">
        <v>40</v>
      </c>
      <c r="G2316" s="15" t="s">
        <v>1112</v>
      </c>
      <c r="H2316" s="15" t="s">
        <v>793</v>
      </c>
      <c r="I2316" s="16" t="s">
        <v>799</v>
      </c>
      <c r="J2316" s="17" t="n">
        <v>8350</v>
      </c>
      <c r="K2316" s="18" t="s">
        <v>28</v>
      </c>
      <c r="L2316" s="17"/>
      <c r="M2316" s="17" t="n">
        <v>30</v>
      </c>
      <c r="N2316" s="19"/>
      <c r="O2316" s="31" t="n">
        <f aca="false">L2316+(0.05*M2316)+(N2316/240)</f>
        <v>1.5</v>
      </c>
      <c r="P2316" s="21" t="n">
        <v>12525</v>
      </c>
      <c r="Q2316" s="21"/>
      <c r="R2316" s="21"/>
      <c r="S2316" s="22" t="n">
        <f aca="false">P2316+(0.05*Q2316)+(R2316/240)</f>
        <v>12525</v>
      </c>
      <c r="T2316" s="22" t="n">
        <f aca="false">J2316*O2316</f>
        <v>12525</v>
      </c>
      <c r="U2316" s="22" t="n">
        <f aca="false">S2316-T2316</f>
        <v>0</v>
      </c>
      <c r="V2316" s="23"/>
    </row>
    <row r="2317" customFormat="false" ht="13.8" hidden="false" customHeight="false" outlineLevel="0" collapsed="false">
      <c r="A2317" s="13" t="n">
        <v>2316</v>
      </c>
      <c r="B2317" s="12" t="s">
        <v>22</v>
      </c>
      <c r="C2317" s="13" t="s">
        <v>792</v>
      </c>
      <c r="D2317" s="12" t="n">
        <v>36</v>
      </c>
      <c r="E2317" s="14" t="n">
        <v>1749</v>
      </c>
      <c r="F2317" s="14" t="s">
        <v>40</v>
      </c>
      <c r="G2317" s="15" t="s">
        <v>1112</v>
      </c>
      <c r="H2317" s="15" t="s">
        <v>793</v>
      </c>
      <c r="I2317" s="16" t="s">
        <v>685</v>
      </c>
      <c r="J2317" s="17" t="n">
        <v>6</v>
      </c>
      <c r="K2317" s="18" t="s">
        <v>28</v>
      </c>
      <c r="L2317" s="17"/>
      <c r="M2317" s="17" t="n">
        <v>45</v>
      </c>
      <c r="N2317" s="19"/>
      <c r="O2317" s="31" t="n">
        <f aca="false">L2317+(0.05*M2317)+(N2317/240)</f>
        <v>2.25</v>
      </c>
      <c r="P2317" s="21" t="n">
        <v>13</v>
      </c>
      <c r="Q2317" s="21" t="n">
        <v>10</v>
      </c>
      <c r="R2317" s="21"/>
      <c r="S2317" s="22" t="n">
        <f aca="false">P2317+(0.05*Q2317)+(R2317/240)</f>
        <v>13.5</v>
      </c>
      <c r="T2317" s="22" t="n">
        <f aca="false">J2317*O2317</f>
        <v>13.5</v>
      </c>
      <c r="U2317" s="22" t="n">
        <f aca="false">S2317-T2317</f>
        <v>0</v>
      </c>
      <c r="V2317" s="23"/>
    </row>
    <row r="2318" customFormat="false" ht="13.8" hidden="false" customHeight="false" outlineLevel="0" collapsed="false">
      <c r="A2318" s="13" t="n">
        <v>2317</v>
      </c>
      <c r="B2318" s="12" t="s">
        <v>22</v>
      </c>
      <c r="C2318" s="13" t="s">
        <v>792</v>
      </c>
      <c r="D2318" s="12" t="n">
        <v>36</v>
      </c>
      <c r="E2318" s="14" t="n">
        <v>1749</v>
      </c>
      <c r="F2318" s="14" t="s">
        <v>40</v>
      </c>
      <c r="G2318" s="15" t="s">
        <v>412</v>
      </c>
      <c r="H2318" s="15" t="s">
        <v>793</v>
      </c>
      <c r="I2318" s="16" t="s">
        <v>794</v>
      </c>
      <c r="J2318" s="17" t="n">
        <v>1</v>
      </c>
      <c r="K2318" s="18" t="s">
        <v>46</v>
      </c>
      <c r="L2318" s="17" t="n">
        <v>592817</v>
      </c>
      <c r="M2318" s="17"/>
      <c r="N2318" s="19"/>
      <c r="O2318" s="31" t="n">
        <f aca="false">L2318+(0.05*M2318)+(N2318/240)</f>
        <v>592817</v>
      </c>
      <c r="P2318" s="21" t="n">
        <v>592817</v>
      </c>
      <c r="Q2318" s="21"/>
      <c r="R2318" s="21"/>
      <c r="S2318" s="22" t="n">
        <f aca="false">P2318+(0.05*Q2318)+(R2318/240)</f>
        <v>592817</v>
      </c>
      <c r="T2318" s="22" t="n">
        <f aca="false">J2318*O2318</f>
        <v>592817</v>
      </c>
      <c r="U2318" s="22" t="n">
        <f aca="false">S2318-T2318</f>
        <v>0</v>
      </c>
      <c r="V2318" s="23"/>
    </row>
    <row r="2319" customFormat="false" ht="13.8" hidden="false" customHeight="false" outlineLevel="0" collapsed="false">
      <c r="A2319" s="13" t="n">
        <v>2318</v>
      </c>
      <c r="B2319" s="12" t="s">
        <v>22</v>
      </c>
      <c r="C2319" s="13" t="s">
        <v>792</v>
      </c>
      <c r="D2319" s="12" t="n">
        <v>36</v>
      </c>
      <c r="E2319" s="14" t="n">
        <v>1749</v>
      </c>
      <c r="F2319" s="14" t="s">
        <v>40</v>
      </c>
      <c r="G2319" s="15" t="s">
        <v>412</v>
      </c>
      <c r="H2319" s="15" t="s">
        <v>793</v>
      </c>
      <c r="I2319" s="16" t="s">
        <v>685</v>
      </c>
      <c r="J2319" s="17" t="n">
        <v>1</v>
      </c>
      <c r="K2319" s="18" t="s">
        <v>46</v>
      </c>
      <c r="L2319" s="17" t="n">
        <v>110</v>
      </c>
      <c r="M2319" s="17"/>
      <c r="N2319" s="19"/>
      <c r="O2319" s="31" t="n">
        <f aca="false">L2319+(0.05*M2319)+(N2319/240)</f>
        <v>110</v>
      </c>
      <c r="P2319" s="21" t="n">
        <v>110</v>
      </c>
      <c r="Q2319" s="21"/>
      <c r="R2319" s="21"/>
      <c r="S2319" s="22" t="n">
        <f aca="false">P2319+(0.05*Q2319)+(R2319/240)</f>
        <v>110</v>
      </c>
      <c r="T2319" s="22" t="n">
        <f aca="false">J2319*O2319</f>
        <v>110</v>
      </c>
      <c r="U2319" s="22" t="n">
        <f aca="false">S2319-T2319</f>
        <v>0</v>
      </c>
      <c r="V2319" s="23"/>
    </row>
    <row r="2320" customFormat="false" ht="13.8" hidden="false" customHeight="false" outlineLevel="0" collapsed="false">
      <c r="A2320" s="13" t="n">
        <v>2319</v>
      </c>
      <c r="B2320" s="12" t="s">
        <v>22</v>
      </c>
      <c r="C2320" s="13" t="s">
        <v>792</v>
      </c>
      <c r="D2320" s="12" t="n">
        <v>36</v>
      </c>
      <c r="E2320" s="14" t="n">
        <v>1749</v>
      </c>
      <c r="F2320" s="14" t="s">
        <v>40</v>
      </c>
      <c r="G2320" s="15" t="s">
        <v>412</v>
      </c>
      <c r="H2320" s="15" t="s">
        <v>793</v>
      </c>
      <c r="I2320" s="16" t="s">
        <v>796</v>
      </c>
      <c r="J2320" s="17" t="n">
        <v>1</v>
      </c>
      <c r="K2320" s="18" t="s">
        <v>46</v>
      </c>
      <c r="L2320" s="17" t="n">
        <v>46398</v>
      </c>
      <c r="M2320" s="17" t="n">
        <v>4</v>
      </c>
      <c r="N2320" s="19"/>
      <c r="O2320" s="31" t="n">
        <f aca="false">L2320+(0.05*M2320)+(N2320/240)</f>
        <v>46398.2</v>
      </c>
      <c r="P2320" s="21" t="n">
        <v>46398</v>
      </c>
      <c r="Q2320" s="21" t="n">
        <v>4</v>
      </c>
      <c r="R2320" s="21"/>
      <c r="S2320" s="22" t="n">
        <f aca="false">P2320+(0.05*Q2320)+(R2320/240)</f>
        <v>46398.2</v>
      </c>
      <c r="T2320" s="22" t="n">
        <f aca="false">J2320*O2320</f>
        <v>46398.2</v>
      </c>
      <c r="U2320" s="22" t="n">
        <f aca="false">S2320-T2320</f>
        <v>0</v>
      </c>
      <c r="V2320" s="23"/>
    </row>
    <row r="2321" customFormat="false" ht="13.8" hidden="false" customHeight="false" outlineLevel="0" collapsed="false">
      <c r="A2321" s="13" t="n">
        <v>2320</v>
      </c>
      <c r="B2321" s="12" t="s">
        <v>22</v>
      </c>
      <c r="C2321" s="13" t="s">
        <v>792</v>
      </c>
      <c r="D2321" s="12" t="n">
        <v>36</v>
      </c>
      <c r="E2321" s="14" t="n">
        <v>1749</v>
      </c>
      <c r="F2321" s="14" t="s">
        <v>40</v>
      </c>
      <c r="G2321" s="15" t="s">
        <v>412</v>
      </c>
      <c r="H2321" s="15" t="s">
        <v>793</v>
      </c>
      <c r="I2321" s="16" t="s">
        <v>186</v>
      </c>
      <c r="J2321" s="17" t="n">
        <v>1</v>
      </c>
      <c r="K2321" s="18" t="s">
        <v>46</v>
      </c>
      <c r="L2321" s="17" t="n">
        <v>2461</v>
      </c>
      <c r="M2321" s="17"/>
      <c r="N2321" s="19"/>
      <c r="O2321" s="31" t="n">
        <f aca="false">L2321+(0.05*M2321)+(N2321/240)</f>
        <v>2461</v>
      </c>
      <c r="P2321" s="21" t="n">
        <v>2461</v>
      </c>
      <c r="Q2321" s="21"/>
      <c r="R2321" s="21"/>
      <c r="S2321" s="22" t="n">
        <f aca="false">P2321+(0.05*Q2321)+(R2321/240)</f>
        <v>2461</v>
      </c>
      <c r="T2321" s="22" t="n">
        <f aca="false">J2321*O2321</f>
        <v>2461</v>
      </c>
      <c r="U2321" s="22" t="n">
        <f aca="false">S2321-T2321</f>
        <v>0</v>
      </c>
      <c r="V2321" s="23"/>
    </row>
    <row r="2322" customFormat="false" ht="14.2" hidden="false" customHeight="false" outlineLevel="0" collapsed="false">
      <c r="A2322" s="13" t="n">
        <v>2321</v>
      </c>
      <c r="B2322" s="12" t="s">
        <v>22</v>
      </c>
      <c r="C2322" s="13" t="s">
        <v>792</v>
      </c>
      <c r="D2322" s="12" t="n">
        <v>37</v>
      </c>
      <c r="E2322" s="14" t="n">
        <v>1749</v>
      </c>
      <c r="F2322" s="14" t="s">
        <v>24</v>
      </c>
      <c r="G2322" s="15" t="s">
        <v>416</v>
      </c>
      <c r="H2322" s="15" t="s">
        <v>793</v>
      </c>
      <c r="I2322" s="16" t="s">
        <v>68</v>
      </c>
      <c r="J2322" s="17" t="n">
        <v>175</v>
      </c>
      <c r="K2322" s="18" t="s">
        <v>28</v>
      </c>
      <c r="L2322" s="17"/>
      <c r="M2322" s="17" t="n">
        <v>3</v>
      </c>
      <c r="N2322" s="19" t="n">
        <v>6</v>
      </c>
      <c r="O2322" s="31" t="n">
        <f aca="false">L2322+(0.05*M2322)+(N2322/240)</f>
        <v>0.175</v>
      </c>
      <c r="P2322" s="21" t="n">
        <v>30</v>
      </c>
      <c r="Q2322" s="21" t="n">
        <v>12</v>
      </c>
      <c r="R2322" s="21"/>
      <c r="S2322" s="22" t="n">
        <f aca="false">P2322+(0.05*Q2322)+(R2322/240)</f>
        <v>30.6</v>
      </c>
      <c r="T2322" s="22" t="n">
        <f aca="false">J2322*O2322</f>
        <v>30.625</v>
      </c>
      <c r="U2322" s="22" t="n">
        <f aca="false">S2322-T2322</f>
        <v>-0.0250000000000021</v>
      </c>
      <c r="V2322" s="23" t="s">
        <v>114</v>
      </c>
    </row>
    <row r="2323" customFormat="false" ht="13.8" hidden="false" customHeight="false" outlineLevel="0" collapsed="false">
      <c r="A2323" s="13" t="n">
        <v>2322</v>
      </c>
      <c r="B2323" s="12" t="s">
        <v>22</v>
      </c>
      <c r="C2323" s="13" t="s">
        <v>792</v>
      </c>
      <c r="D2323" s="12" t="n">
        <v>37</v>
      </c>
      <c r="E2323" s="14" t="n">
        <v>1749</v>
      </c>
      <c r="F2323" s="14" t="s">
        <v>24</v>
      </c>
      <c r="G2323" s="15" t="s">
        <v>1113</v>
      </c>
      <c r="H2323" s="15" t="s">
        <v>793</v>
      </c>
      <c r="I2323" s="16" t="s">
        <v>796</v>
      </c>
      <c r="J2323" s="17" t="n">
        <v>63167</v>
      </c>
      <c r="K2323" s="18" t="s">
        <v>28</v>
      </c>
      <c r="L2323" s="17"/>
      <c r="M2323" s="17" t="n">
        <v>7</v>
      </c>
      <c r="N2323" s="19"/>
      <c r="O2323" s="31" t="n">
        <f aca="false">L2323+(0.05*M2323)+(N2323/240)</f>
        <v>0.35</v>
      </c>
      <c r="P2323" s="21" t="n">
        <v>22108</v>
      </c>
      <c r="Q2323" s="21" t="n">
        <v>9</v>
      </c>
      <c r="R2323" s="21"/>
      <c r="S2323" s="22" t="n">
        <f aca="false">P2323+(0.05*Q2323)+(R2323/240)</f>
        <v>22108.45</v>
      </c>
      <c r="T2323" s="22" t="n">
        <f aca="false">J2323*O2323</f>
        <v>22108.45</v>
      </c>
      <c r="U2323" s="22" t="n">
        <f aca="false">S2323-T2323</f>
        <v>0</v>
      </c>
      <c r="V2323" s="23"/>
    </row>
    <row r="2324" customFormat="false" ht="13.8" hidden="false" customHeight="false" outlineLevel="0" collapsed="false">
      <c r="A2324" s="13" t="n">
        <v>2323</v>
      </c>
      <c r="B2324" s="12" t="s">
        <v>22</v>
      </c>
      <c r="C2324" s="13" t="s">
        <v>792</v>
      </c>
      <c r="D2324" s="12" t="n">
        <v>37</v>
      </c>
      <c r="E2324" s="14" t="n">
        <v>1749</v>
      </c>
      <c r="F2324" s="14" t="s">
        <v>24</v>
      </c>
      <c r="G2324" s="15" t="s">
        <v>1114</v>
      </c>
      <c r="H2324" s="15" t="s">
        <v>793</v>
      </c>
      <c r="I2324" s="16" t="s">
        <v>679</v>
      </c>
      <c r="J2324" s="17" t="n">
        <v>510</v>
      </c>
      <c r="K2324" s="18" t="s">
        <v>35</v>
      </c>
      <c r="L2324" s="17" t="n">
        <v>9</v>
      </c>
      <c r="M2324" s="17"/>
      <c r="N2324" s="19"/>
      <c r="O2324" s="31" t="n">
        <f aca="false">L2324+(0.05*M2324)+(N2324/240)</f>
        <v>9</v>
      </c>
      <c r="P2324" s="21" t="n">
        <v>4590</v>
      </c>
      <c r="Q2324" s="21"/>
      <c r="R2324" s="21"/>
      <c r="S2324" s="22" t="n">
        <f aca="false">P2324+(0.05*Q2324)+(R2324/240)</f>
        <v>4590</v>
      </c>
      <c r="T2324" s="22" t="n">
        <f aca="false">J2324*O2324</f>
        <v>4590</v>
      </c>
      <c r="U2324" s="22" t="n">
        <f aca="false">S2324-T2324</f>
        <v>0</v>
      </c>
      <c r="V2324" s="23"/>
    </row>
    <row r="2325" customFormat="false" ht="13.8" hidden="false" customHeight="false" outlineLevel="0" collapsed="false">
      <c r="A2325" s="13" t="n">
        <v>2324</v>
      </c>
      <c r="B2325" s="12" t="s">
        <v>22</v>
      </c>
      <c r="C2325" s="13" t="s">
        <v>792</v>
      </c>
      <c r="D2325" s="12" t="n">
        <v>37</v>
      </c>
      <c r="E2325" s="14" t="n">
        <v>1749</v>
      </c>
      <c r="F2325" s="14" t="s">
        <v>24</v>
      </c>
      <c r="G2325" s="15" t="s">
        <v>1115</v>
      </c>
      <c r="H2325" s="15" t="s">
        <v>793</v>
      </c>
      <c r="I2325" s="16" t="s">
        <v>678</v>
      </c>
      <c r="J2325" s="17" t="n">
        <v>509</v>
      </c>
      <c r="K2325" s="18" t="s">
        <v>35</v>
      </c>
      <c r="L2325" s="17"/>
      <c r="M2325" s="17" t="n">
        <v>20</v>
      </c>
      <c r="N2325" s="19"/>
      <c r="O2325" s="31" t="n">
        <f aca="false">L2325+(0.05*M2325)+(N2325/240)</f>
        <v>1</v>
      </c>
      <c r="P2325" s="21" t="n">
        <v>509</v>
      </c>
      <c r="Q2325" s="21"/>
      <c r="R2325" s="21"/>
      <c r="S2325" s="22" t="n">
        <f aca="false">P2325+(0.05*Q2325)+(R2325/240)</f>
        <v>509</v>
      </c>
      <c r="T2325" s="22" t="n">
        <f aca="false">J2325*O2325</f>
        <v>509</v>
      </c>
      <c r="U2325" s="22" t="n">
        <f aca="false">S2325-T2325</f>
        <v>0</v>
      </c>
      <c r="V2325" s="23"/>
    </row>
    <row r="2326" customFormat="false" ht="13.8" hidden="false" customHeight="false" outlineLevel="0" collapsed="false">
      <c r="A2326" s="13" t="n">
        <v>2325</v>
      </c>
      <c r="B2326" s="12" t="s">
        <v>22</v>
      </c>
      <c r="C2326" s="13" t="s">
        <v>792</v>
      </c>
      <c r="D2326" s="12" t="n">
        <v>37</v>
      </c>
      <c r="E2326" s="14" t="n">
        <v>1749</v>
      </c>
      <c r="F2326" s="14" t="s">
        <v>24</v>
      </c>
      <c r="G2326" s="15" t="s">
        <v>1116</v>
      </c>
      <c r="H2326" s="15" t="s">
        <v>793</v>
      </c>
      <c r="I2326" s="16" t="s">
        <v>186</v>
      </c>
      <c r="J2326" s="17" t="n">
        <v>1</v>
      </c>
      <c r="K2326" s="18" t="s">
        <v>260</v>
      </c>
      <c r="L2326" s="17" t="n">
        <v>30</v>
      </c>
      <c r="M2326" s="17"/>
      <c r="N2326" s="19"/>
      <c r="O2326" s="31" t="n">
        <f aca="false">L2326+(0.05*M2326)+(N2326/240)</f>
        <v>30</v>
      </c>
      <c r="P2326" s="21" t="n">
        <v>30</v>
      </c>
      <c r="Q2326" s="21"/>
      <c r="R2326" s="21"/>
      <c r="S2326" s="22" t="n">
        <f aca="false">P2326+(0.05*Q2326)+(R2326/240)</f>
        <v>30</v>
      </c>
      <c r="T2326" s="22" t="n">
        <f aca="false">J2326*O2326</f>
        <v>30</v>
      </c>
      <c r="U2326" s="22" t="n">
        <f aca="false">S2326-T2326</f>
        <v>0</v>
      </c>
      <c r="V2326" s="23"/>
    </row>
    <row r="2327" customFormat="false" ht="13.8" hidden="false" customHeight="false" outlineLevel="0" collapsed="false">
      <c r="A2327" s="13" t="n">
        <v>2326</v>
      </c>
      <c r="B2327" s="12" t="s">
        <v>22</v>
      </c>
      <c r="C2327" s="13" t="s">
        <v>792</v>
      </c>
      <c r="D2327" s="12" t="n">
        <v>37</v>
      </c>
      <c r="E2327" s="14" t="n">
        <v>1749</v>
      </c>
      <c r="F2327" s="14" t="s">
        <v>24</v>
      </c>
      <c r="G2327" s="15" t="s">
        <v>424</v>
      </c>
      <c r="H2327" s="15" t="s">
        <v>793</v>
      </c>
      <c r="I2327" s="16" t="s">
        <v>799</v>
      </c>
      <c r="J2327" s="17" t="n">
        <v>3350</v>
      </c>
      <c r="K2327" s="18" t="s">
        <v>28</v>
      </c>
      <c r="L2327" s="17"/>
      <c r="M2327" s="17" t="n">
        <v>3</v>
      </c>
      <c r="N2327" s="19"/>
      <c r="O2327" s="31" t="n">
        <f aca="false">L2327+(0.05*M2327)+(N2327/240)</f>
        <v>0.15</v>
      </c>
      <c r="P2327" s="21" t="n">
        <v>502</v>
      </c>
      <c r="Q2327" s="21" t="n">
        <v>10</v>
      </c>
      <c r="R2327" s="21"/>
      <c r="S2327" s="22" t="n">
        <f aca="false">P2327+(0.05*Q2327)+(R2327/240)</f>
        <v>502.5</v>
      </c>
      <c r="T2327" s="22" t="n">
        <f aca="false">J2327*O2327</f>
        <v>502.5</v>
      </c>
      <c r="U2327" s="22" t="n">
        <f aca="false">S2327-T2327</f>
        <v>0</v>
      </c>
      <c r="V2327" s="23"/>
    </row>
    <row r="2328" customFormat="false" ht="13.8" hidden="false" customHeight="false" outlineLevel="0" collapsed="false">
      <c r="A2328" s="13" t="n">
        <v>2327</v>
      </c>
      <c r="B2328" s="12" t="s">
        <v>22</v>
      </c>
      <c r="C2328" s="13" t="s">
        <v>792</v>
      </c>
      <c r="D2328" s="12" t="n">
        <v>37</v>
      </c>
      <c r="E2328" s="14" t="n">
        <v>1749</v>
      </c>
      <c r="F2328" s="14" t="s">
        <v>24</v>
      </c>
      <c r="G2328" s="15" t="s">
        <v>424</v>
      </c>
      <c r="H2328" s="15" t="s">
        <v>793</v>
      </c>
      <c r="I2328" s="16" t="s">
        <v>796</v>
      </c>
      <c r="J2328" s="17" t="n">
        <v>200</v>
      </c>
      <c r="K2328" s="18" t="s">
        <v>28</v>
      </c>
      <c r="L2328" s="17"/>
      <c r="M2328" s="17" t="n">
        <v>5</v>
      </c>
      <c r="N2328" s="19"/>
      <c r="O2328" s="31" t="n">
        <f aca="false">L2328+(0.05*M2328)+(N2328/240)</f>
        <v>0.25</v>
      </c>
      <c r="P2328" s="21" t="n">
        <v>50</v>
      </c>
      <c r="Q2328" s="21"/>
      <c r="R2328" s="21"/>
      <c r="S2328" s="22" t="n">
        <f aca="false">P2328+(0.05*Q2328)+(R2328/240)</f>
        <v>50</v>
      </c>
      <c r="T2328" s="22" t="n">
        <f aca="false">J2328*O2328</f>
        <v>50</v>
      </c>
      <c r="U2328" s="22" t="n">
        <f aca="false">S2328-T2328</f>
        <v>0</v>
      </c>
      <c r="V2328" s="23"/>
    </row>
    <row r="2329" customFormat="false" ht="13.8" hidden="false" customHeight="false" outlineLevel="0" collapsed="false">
      <c r="A2329" s="13" t="n">
        <v>2328</v>
      </c>
      <c r="B2329" s="12" t="s">
        <v>22</v>
      </c>
      <c r="C2329" s="13" t="s">
        <v>792</v>
      </c>
      <c r="D2329" s="12" t="n">
        <v>37</v>
      </c>
      <c r="E2329" s="14" t="n">
        <v>1749</v>
      </c>
      <c r="F2329" s="14" t="s">
        <v>24</v>
      </c>
      <c r="G2329" s="15" t="s">
        <v>1117</v>
      </c>
      <c r="H2329" s="15" t="s">
        <v>793</v>
      </c>
      <c r="I2329" s="16" t="s">
        <v>799</v>
      </c>
      <c r="J2329" s="17" t="n">
        <v>72000</v>
      </c>
      <c r="K2329" s="18" t="s">
        <v>28</v>
      </c>
      <c r="L2329" s="17" t="n">
        <v>0.13</v>
      </c>
      <c r="M2329" s="17"/>
      <c r="N2329" s="19"/>
      <c r="O2329" s="31" t="n">
        <f aca="false">L2329+(0.05*M2329)+(N2329/240)</f>
        <v>0.13</v>
      </c>
      <c r="P2329" s="21" t="n">
        <v>9360</v>
      </c>
      <c r="Q2329" s="21"/>
      <c r="R2329" s="21"/>
      <c r="S2329" s="22" t="n">
        <f aca="false">P2329+(0.05*Q2329)+(R2329/240)</f>
        <v>9360</v>
      </c>
      <c r="T2329" s="22" t="n">
        <f aca="false">J2329*O2329</f>
        <v>9360</v>
      </c>
      <c r="U2329" s="22" t="n">
        <f aca="false">S2329-T2329</f>
        <v>0</v>
      </c>
      <c r="V2329" s="23"/>
    </row>
    <row r="2330" customFormat="false" ht="13.8" hidden="false" customHeight="false" outlineLevel="0" collapsed="false">
      <c r="A2330" s="13" t="n">
        <v>2329</v>
      </c>
      <c r="B2330" s="12" t="s">
        <v>22</v>
      </c>
      <c r="C2330" s="13" t="s">
        <v>792</v>
      </c>
      <c r="D2330" s="12" t="n">
        <v>37</v>
      </c>
      <c r="E2330" s="14" t="n">
        <v>1749</v>
      </c>
      <c r="F2330" s="14" t="s">
        <v>24</v>
      </c>
      <c r="G2330" s="15" t="s">
        <v>1117</v>
      </c>
      <c r="H2330" s="15" t="s">
        <v>793</v>
      </c>
      <c r="I2330" s="16" t="s">
        <v>796</v>
      </c>
      <c r="J2330" s="17" t="n">
        <v>6</v>
      </c>
      <c r="K2330" s="18" t="s">
        <v>1118</v>
      </c>
      <c r="L2330" s="17" t="n">
        <v>6</v>
      </c>
      <c r="M2330" s="17" t="n">
        <v>10</v>
      </c>
      <c r="N2330" s="19"/>
      <c r="O2330" s="31" t="n">
        <f aca="false">L2330+(0.05*M2330)+(N2330/240)</f>
        <v>6.5</v>
      </c>
      <c r="P2330" s="21" t="n">
        <v>39</v>
      </c>
      <c r="Q2330" s="21"/>
      <c r="R2330" s="21"/>
      <c r="S2330" s="22" t="n">
        <f aca="false">P2330+(0.05*Q2330)+(R2330/240)</f>
        <v>39</v>
      </c>
      <c r="T2330" s="22" t="n">
        <f aca="false">J2330*O2330</f>
        <v>39</v>
      </c>
      <c r="U2330" s="22" t="n">
        <f aca="false">S2330-T2330</f>
        <v>0</v>
      </c>
      <c r="V2330" s="23"/>
    </row>
    <row r="2331" customFormat="false" ht="13.8" hidden="false" customHeight="false" outlineLevel="0" collapsed="false">
      <c r="A2331" s="13" t="n">
        <v>2330</v>
      </c>
      <c r="B2331" s="12" t="s">
        <v>22</v>
      </c>
      <c r="C2331" s="13" t="s">
        <v>792</v>
      </c>
      <c r="D2331" s="12" t="n">
        <v>37</v>
      </c>
      <c r="E2331" s="14" t="n">
        <v>1749</v>
      </c>
      <c r="F2331" s="14" t="s">
        <v>24</v>
      </c>
      <c r="G2331" s="15" t="s">
        <v>1119</v>
      </c>
      <c r="H2331" s="15" t="s">
        <v>793</v>
      </c>
      <c r="I2331" s="16" t="s">
        <v>794</v>
      </c>
      <c r="J2331" s="17" t="n">
        <v>330000</v>
      </c>
      <c r="K2331" s="18" t="s">
        <v>28</v>
      </c>
      <c r="L2331" s="17"/>
      <c r="M2331" s="17" t="n">
        <v>0.4</v>
      </c>
      <c r="N2331" s="19"/>
      <c r="O2331" s="31" t="n">
        <f aca="false">L2331+(0.05*M2331)+(N2331/240)</f>
        <v>0.02</v>
      </c>
      <c r="P2331" s="21" t="n">
        <v>6600</v>
      </c>
      <c r="Q2331" s="21"/>
      <c r="R2331" s="21"/>
      <c r="S2331" s="22" t="n">
        <f aca="false">P2331+(0.05*Q2331)+(R2331/240)</f>
        <v>6600</v>
      </c>
      <c r="T2331" s="22" t="n">
        <f aca="false">J2331*O2331</f>
        <v>6600</v>
      </c>
      <c r="U2331" s="22" t="n">
        <f aca="false">S2331-T2331</f>
        <v>0</v>
      </c>
      <c r="V2331" s="23"/>
    </row>
    <row r="2332" customFormat="false" ht="13.8" hidden="false" customHeight="false" outlineLevel="0" collapsed="false">
      <c r="A2332" s="13" t="n">
        <v>2331</v>
      </c>
      <c r="B2332" s="12" t="s">
        <v>22</v>
      </c>
      <c r="C2332" s="13" t="s">
        <v>792</v>
      </c>
      <c r="D2332" s="12" t="n">
        <v>37</v>
      </c>
      <c r="E2332" s="14" t="n">
        <v>1749</v>
      </c>
      <c r="F2332" s="14" t="s">
        <v>40</v>
      </c>
      <c r="G2332" s="15" t="s">
        <v>1120</v>
      </c>
      <c r="H2332" s="15" t="s">
        <v>793</v>
      </c>
      <c r="I2332" s="16" t="s">
        <v>794</v>
      </c>
      <c r="J2332" s="17" t="n">
        <v>1</v>
      </c>
      <c r="K2332" s="18" t="s">
        <v>260</v>
      </c>
      <c r="L2332" s="17" t="n">
        <v>20</v>
      </c>
      <c r="M2332" s="17"/>
      <c r="N2332" s="19"/>
      <c r="O2332" s="31" t="n">
        <f aca="false">L2332+(0.05*M2332)+(N2332/240)</f>
        <v>20</v>
      </c>
      <c r="P2332" s="21" t="n">
        <v>20</v>
      </c>
      <c r="Q2332" s="21"/>
      <c r="R2332" s="21"/>
      <c r="S2332" s="22" t="n">
        <f aca="false">P2332+(0.05*Q2332)+(R2332/240)</f>
        <v>20</v>
      </c>
      <c r="T2332" s="22" t="n">
        <f aca="false">J2332*O2332</f>
        <v>20</v>
      </c>
      <c r="U2332" s="22" t="n">
        <f aca="false">S2332-T2332</f>
        <v>0</v>
      </c>
      <c r="V2332" s="23"/>
    </row>
    <row r="2333" customFormat="false" ht="13.8" hidden="false" customHeight="false" outlineLevel="0" collapsed="false">
      <c r="A2333" s="13" t="n">
        <v>2332</v>
      </c>
      <c r="B2333" s="12" t="s">
        <v>22</v>
      </c>
      <c r="C2333" s="13" t="s">
        <v>792</v>
      </c>
      <c r="D2333" s="12" t="n">
        <v>37</v>
      </c>
      <c r="E2333" s="14" t="n">
        <v>1749</v>
      </c>
      <c r="F2333" s="14" t="s">
        <v>40</v>
      </c>
      <c r="G2333" s="15" t="s">
        <v>420</v>
      </c>
      <c r="H2333" s="15" t="s">
        <v>793</v>
      </c>
      <c r="I2333" s="16" t="s">
        <v>794</v>
      </c>
      <c r="J2333" s="17" t="n">
        <v>208484</v>
      </c>
      <c r="K2333" s="18" t="s">
        <v>28</v>
      </c>
      <c r="L2333" s="17"/>
      <c r="M2333" s="17" t="n">
        <v>50</v>
      </c>
      <c r="N2333" s="19"/>
      <c r="O2333" s="31" t="n">
        <f aca="false">L2333+(0.05*M2333)+(N2333/240)</f>
        <v>2.5</v>
      </c>
      <c r="P2333" s="21" t="n">
        <v>521210</v>
      </c>
      <c r="Q2333" s="21"/>
      <c r="R2333" s="21"/>
      <c r="S2333" s="22" t="n">
        <f aca="false">P2333+(0.05*Q2333)+(R2333/240)</f>
        <v>521210</v>
      </c>
      <c r="T2333" s="22" t="n">
        <f aca="false">J2333*O2333</f>
        <v>521210</v>
      </c>
      <c r="U2333" s="22" t="n">
        <f aca="false">S2333-T2333</f>
        <v>0</v>
      </c>
      <c r="V2333" s="23"/>
    </row>
    <row r="2334" customFormat="false" ht="13.8" hidden="false" customHeight="false" outlineLevel="0" collapsed="false">
      <c r="A2334" s="13" t="n">
        <v>2333</v>
      </c>
      <c r="B2334" s="12" t="s">
        <v>22</v>
      </c>
      <c r="C2334" s="13" t="s">
        <v>792</v>
      </c>
      <c r="D2334" s="12" t="n">
        <v>37</v>
      </c>
      <c r="E2334" s="14" t="n">
        <v>1749</v>
      </c>
      <c r="F2334" s="14" t="s">
        <v>40</v>
      </c>
      <c r="G2334" s="15" t="s">
        <v>420</v>
      </c>
      <c r="H2334" s="15" t="s">
        <v>793</v>
      </c>
      <c r="I2334" s="16" t="s">
        <v>50</v>
      </c>
      <c r="J2334" s="17" t="n">
        <v>1</v>
      </c>
      <c r="K2334" s="18" t="s">
        <v>46</v>
      </c>
      <c r="L2334" s="17" t="n">
        <v>73240</v>
      </c>
      <c r="M2334" s="17"/>
      <c r="N2334" s="19"/>
      <c r="O2334" s="31" t="n">
        <f aca="false">L2334+(0.05*M2334)+(N2334/240)</f>
        <v>73240</v>
      </c>
      <c r="P2334" s="21" t="n">
        <v>73240</v>
      </c>
      <c r="Q2334" s="21"/>
      <c r="R2334" s="21"/>
      <c r="S2334" s="22" t="n">
        <f aca="false">P2334+(0.05*Q2334)+(R2334/240)</f>
        <v>73240</v>
      </c>
      <c r="T2334" s="22" t="n">
        <f aca="false">J2334*O2334</f>
        <v>73240</v>
      </c>
      <c r="U2334" s="22" t="n">
        <f aca="false">S2334-T2334</f>
        <v>0</v>
      </c>
      <c r="V2334" s="23"/>
    </row>
    <row r="2335" customFormat="false" ht="13.8" hidden="false" customHeight="false" outlineLevel="0" collapsed="false">
      <c r="A2335" s="13" t="n">
        <v>2334</v>
      </c>
      <c r="B2335" s="12" t="s">
        <v>22</v>
      </c>
      <c r="C2335" s="13" t="s">
        <v>792</v>
      </c>
      <c r="D2335" s="12" t="n">
        <v>37</v>
      </c>
      <c r="E2335" s="14" t="n">
        <v>1749</v>
      </c>
      <c r="F2335" s="14" t="s">
        <v>40</v>
      </c>
      <c r="G2335" s="15" t="s">
        <v>420</v>
      </c>
      <c r="H2335" s="15" t="s">
        <v>793</v>
      </c>
      <c r="I2335" s="16" t="s">
        <v>799</v>
      </c>
      <c r="J2335" s="17" t="n">
        <v>49211</v>
      </c>
      <c r="K2335" s="18" t="s">
        <v>28</v>
      </c>
      <c r="L2335" s="17" t="n">
        <v>3</v>
      </c>
      <c r="M2335" s="17" t="n">
        <v>10</v>
      </c>
      <c r="N2335" s="19"/>
      <c r="O2335" s="31" t="n">
        <f aca="false">L2335+(0.05*M2335)+(N2335/240)</f>
        <v>3.5</v>
      </c>
      <c r="P2335" s="21" t="n">
        <v>172238</v>
      </c>
      <c r="Q2335" s="21" t="n">
        <v>10</v>
      </c>
      <c r="R2335" s="21"/>
      <c r="S2335" s="22" t="n">
        <f aca="false">P2335+(0.05*Q2335)+(R2335/240)</f>
        <v>172238.5</v>
      </c>
      <c r="T2335" s="22" t="n">
        <f aca="false">J2335*O2335</f>
        <v>172238.5</v>
      </c>
      <c r="U2335" s="22" t="n">
        <f aca="false">S2335-T2335</f>
        <v>0</v>
      </c>
      <c r="V2335" s="23"/>
    </row>
    <row r="2336" customFormat="false" ht="13.8" hidden="false" customHeight="false" outlineLevel="0" collapsed="false">
      <c r="A2336" s="13" t="n">
        <v>2335</v>
      </c>
      <c r="B2336" s="12" t="s">
        <v>22</v>
      </c>
      <c r="C2336" s="13" t="s">
        <v>792</v>
      </c>
      <c r="D2336" s="12" t="n">
        <v>37</v>
      </c>
      <c r="E2336" s="14" t="n">
        <v>1749</v>
      </c>
      <c r="F2336" s="14" t="s">
        <v>40</v>
      </c>
      <c r="G2336" s="15" t="s">
        <v>420</v>
      </c>
      <c r="H2336" s="15" t="s">
        <v>793</v>
      </c>
      <c r="I2336" s="16" t="s">
        <v>685</v>
      </c>
      <c r="J2336" s="17" t="n">
        <v>41448</v>
      </c>
      <c r="K2336" s="18" t="s">
        <v>28</v>
      </c>
      <c r="L2336" s="17" t="n">
        <v>3</v>
      </c>
      <c r="M2336" s="17"/>
      <c r="N2336" s="19"/>
      <c r="O2336" s="31" t="n">
        <f aca="false">L2336+(0.05*M2336)+(N2336/240)</f>
        <v>3</v>
      </c>
      <c r="P2336" s="21" t="n">
        <v>124344</v>
      </c>
      <c r="Q2336" s="21"/>
      <c r="R2336" s="21"/>
      <c r="S2336" s="22" t="n">
        <f aca="false">P2336+(0.05*Q2336)+(R2336/240)</f>
        <v>124344</v>
      </c>
      <c r="T2336" s="22" t="n">
        <f aca="false">J2336*O2336</f>
        <v>124344</v>
      </c>
      <c r="U2336" s="22" t="n">
        <f aca="false">S2336-T2336</f>
        <v>0</v>
      </c>
      <c r="V2336" s="23"/>
    </row>
    <row r="2337" customFormat="false" ht="13.8" hidden="false" customHeight="false" outlineLevel="0" collapsed="false">
      <c r="A2337" s="13" t="n">
        <v>2336</v>
      </c>
      <c r="B2337" s="12" t="s">
        <v>22</v>
      </c>
      <c r="C2337" s="13" t="s">
        <v>792</v>
      </c>
      <c r="D2337" s="12" t="n">
        <v>37</v>
      </c>
      <c r="E2337" s="14" t="n">
        <v>1749</v>
      </c>
      <c r="F2337" s="14" t="s">
        <v>40</v>
      </c>
      <c r="G2337" s="15" t="s">
        <v>420</v>
      </c>
      <c r="H2337" s="15" t="s">
        <v>793</v>
      </c>
      <c r="I2337" s="16" t="s">
        <v>679</v>
      </c>
      <c r="J2337" s="17" t="n">
        <v>18026</v>
      </c>
      <c r="K2337" s="18" t="s">
        <v>28</v>
      </c>
      <c r="L2337" s="17" t="n">
        <v>3</v>
      </c>
      <c r="M2337" s="17" t="n">
        <v>10</v>
      </c>
      <c r="N2337" s="19"/>
      <c r="O2337" s="31" t="n">
        <f aca="false">L2337+(0.05*M2337)+(N2337/240)</f>
        <v>3.5</v>
      </c>
      <c r="P2337" s="21" t="n">
        <v>63091</v>
      </c>
      <c r="Q2337" s="21"/>
      <c r="R2337" s="21"/>
      <c r="S2337" s="22" t="n">
        <f aca="false">P2337+(0.05*Q2337)+(R2337/240)</f>
        <v>63091</v>
      </c>
      <c r="T2337" s="22" t="n">
        <f aca="false">J2337*O2337</f>
        <v>63091</v>
      </c>
      <c r="U2337" s="22" t="n">
        <f aca="false">S2337-T2337</f>
        <v>0</v>
      </c>
      <c r="V2337" s="23"/>
    </row>
    <row r="2338" customFormat="false" ht="13.8" hidden="false" customHeight="false" outlineLevel="0" collapsed="false">
      <c r="A2338" s="13" t="n">
        <v>2337</v>
      </c>
      <c r="B2338" s="12" t="s">
        <v>22</v>
      </c>
      <c r="C2338" s="13" t="s">
        <v>792</v>
      </c>
      <c r="D2338" s="12" t="n">
        <v>37</v>
      </c>
      <c r="E2338" s="14" t="n">
        <v>1749</v>
      </c>
      <c r="F2338" s="14" t="s">
        <v>40</v>
      </c>
      <c r="G2338" s="15" t="s">
        <v>420</v>
      </c>
      <c r="H2338" s="15" t="s">
        <v>793</v>
      </c>
      <c r="I2338" s="16" t="s">
        <v>796</v>
      </c>
      <c r="J2338" s="17" t="n">
        <v>25</v>
      </c>
      <c r="K2338" s="18" t="s">
        <v>28</v>
      </c>
      <c r="L2338" s="17" t="n">
        <v>3</v>
      </c>
      <c r="M2338" s="17"/>
      <c r="N2338" s="19"/>
      <c r="O2338" s="31" t="n">
        <f aca="false">L2338+(0.05*M2338)+(N2338/240)</f>
        <v>3</v>
      </c>
      <c r="P2338" s="21" t="n">
        <v>75</v>
      </c>
      <c r="Q2338" s="21"/>
      <c r="R2338" s="21"/>
      <c r="S2338" s="22" t="n">
        <f aca="false">P2338+(0.05*Q2338)+(R2338/240)</f>
        <v>75</v>
      </c>
      <c r="T2338" s="22" t="n">
        <f aca="false">J2338*O2338</f>
        <v>75</v>
      </c>
      <c r="U2338" s="22" t="n">
        <f aca="false">S2338-T2338</f>
        <v>0</v>
      </c>
      <c r="V2338" s="23"/>
    </row>
    <row r="2339" customFormat="false" ht="13.8" hidden="false" customHeight="false" outlineLevel="0" collapsed="false">
      <c r="A2339" s="13" t="n">
        <v>2338</v>
      </c>
      <c r="B2339" s="12" t="s">
        <v>22</v>
      </c>
      <c r="C2339" s="13" t="s">
        <v>792</v>
      </c>
      <c r="D2339" s="12" t="n">
        <v>37</v>
      </c>
      <c r="E2339" s="14" t="n">
        <v>1749</v>
      </c>
      <c r="F2339" s="14" t="s">
        <v>40</v>
      </c>
      <c r="G2339" s="15" t="s">
        <v>420</v>
      </c>
      <c r="H2339" s="15" t="s">
        <v>793</v>
      </c>
      <c r="I2339" s="16" t="s">
        <v>186</v>
      </c>
      <c r="J2339" s="17" t="n">
        <v>16983</v>
      </c>
      <c r="K2339" s="18" t="s">
        <v>28</v>
      </c>
      <c r="L2339" s="17" t="n">
        <v>4</v>
      </c>
      <c r="M2339" s="17"/>
      <c r="N2339" s="19"/>
      <c r="O2339" s="31" t="n">
        <f aca="false">L2339+(0.05*M2339)+(N2339/240)</f>
        <v>4</v>
      </c>
      <c r="P2339" s="21" t="n">
        <v>67932</v>
      </c>
      <c r="Q2339" s="21"/>
      <c r="R2339" s="21"/>
      <c r="S2339" s="22" t="n">
        <f aca="false">P2339+(0.05*Q2339)+(R2339/240)</f>
        <v>67932</v>
      </c>
      <c r="T2339" s="22" t="n">
        <f aca="false">J2339*O2339</f>
        <v>67932</v>
      </c>
      <c r="U2339" s="22" t="n">
        <f aca="false">S2339-T2339</f>
        <v>0</v>
      </c>
      <c r="V2339" s="23"/>
    </row>
    <row r="2340" customFormat="false" ht="13.8" hidden="false" customHeight="false" outlineLevel="0" collapsed="false">
      <c r="A2340" s="13" t="n">
        <v>2339</v>
      </c>
      <c r="B2340" s="12" t="s">
        <v>22</v>
      </c>
      <c r="C2340" s="13" t="s">
        <v>792</v>
      </c>
      <c r="D2340" s="12" t="n">
        <v>37</v>
      </c>
      <c r="E2340" s="14" t="n">
        <v>1749</v>
      </c>
      <c r="F2340" s="14" t="s">
        <v>40</v>
      </c>
      <c r="G2340" s="16" t="s">
        <v>423</v>
      </c>
      <c r="H2340" s="15" t="s">
        <v>793</v>
      </c>
      <c r="I2340" s="16" t="s">
        <v>796</v>
      </c>
      <c r="J2340" s="17" t="n">
        <v>4</v>
      </c>
      <c r="K2340" s="18" t="s">
        <v>35</v>
      </c>
      <c r="L2340" s="17" t="n">
        <v>100</v>
      </c>
      <c r="M2340" s="17"/>
      <c r="N2340" s="17"/>
      <c r="O2340" s="31" t="n">
        <f aca="false">L2340+(0.05*M2340)+(N2340/240)</f>
        <v>100</v>
      </c>
      <c r="P2340" s="21" t="n">
        <v>400</v>
      </c>
      <c r="Q2340" s="21"/>
      <c r="R2340" s="21"/>
      <c r="S2340" s="22" t="n">
        <f aca="false">P2340+(0.05*Q2340)+(R2340/240)</f>
        <v>400</v>
      </c>
      <c r="T2340" s="22" t="n">
        <f aca="false">J2340*O2340</f>
        <v>400</v>
      </c>
      <c r="U2340" s="22" t="n">
        <f aca="false">S2340-T2340</f>
        <v>0</v>
      </c>
      <c r="V2340" s="23"/>
    </row>
    <row r="2341" customFormat="false" ht="13.8" hidden="false" customHeight="false" outlineLevel="0" collapsed="false">
      <c r="A2341" s="13" t="n">
        <v>2340</v>
      </c>
      <c r="B2341" s="12" t="s">
        <v>22</v>
      </c>
      <c r="C2341" s="13" t="s">
        <v>792</v>
      </c>
      <c r="D2341" s="12" t="n">
        <v>37</v>
      </c>
      <c r="E2341" s="14" t="n">
        <v>1749</v>
      </c>
      <c r="F2341" s="14" t="s">
        <v>40</v>
      </c>
      <c r="G2341" s="15" t="s">
        <v>424</v>
      </c>
      <c r="H2341" s="15" t="s">
        <v>793</v>
      </c>
      <c r="I2341" s="16" t="s">
        <v>799</v>
      </c>
      <c r="J2341" s="17" t="n">
        <v>42275</v>
      </c>
      <c r="K2341" s="18" t="s">
        <v>28</v>
      </c>
      <c r="L2341" s="17"/>
      <c r="M2341" s="17" t="n">
        <v>3</v>
      </c>
      <c r="N2341" s="19"/>
      <c r="O2341" s="31" t="n">
        <f aca="false">L2341+(0.05*M2341)+(N2341/240)</f>
        <v>0.15</v>
      </c>
      <c r="P2341" s="21" t="n">
        <v>6341</v>
      </c>
      <c r="Q2341" s="21" t="n">
        <v>5</v>
      </c>
      <c r="R2341" s="21"/>
      <c r="S2341" s="22" t="n">
        <f aca="false">P2341+(0.05*Q2341)+(R2341/240)</f>
        <v>6341.25</v>
      </c>
      <c r="T2341" s="22" t="n">
        <f aca="false">J2341*O2341</f>
        <v>6341.25</v>
      </c>
      <c r="U2341" s="22" t="n">
        <f aca="false">S2341-T2341</f>
        <v>0</v>
      </c>
      <c r="V2341" s="23"/>
    </row>
    <row r="2342" customFormat="false" ht="13.8" hidden="false" customHeight="false" outlineLevel="0" collapsed="false">
      <c r="A2342" s="13" t="n">
        <v>2341</v>
      </c>
      <c r="B2342" s="12" t="s">
        <v>22</v>
      </c>
      <c r="C2342" s="13" t="s">
        <v>792</v>
      </c>
      <c r="D2342" s="12" t="n">
        <v>37</v>
      </c>
      <c r="E2342" s="14" t="n">
        <v>1749</v>
      </c>
      <c r="F2342" s="14" t="s">
        <v>40</v>
      </c>
      <c r="G2342" s="15" t="s">
        <v>424</v>
      </c>
      <c r="H2342" s="15" t="s">
        <v>793</v>
      </c>
      <c r="I2342" s="16" t="s">
        <v>796</v>
      </c>
      <c r="J2342" s="17" t="n">
        <v>1232</v>
      </c>
      <c r="K2342" s="18" t="s">
        <v>28</v>
      </c>
      <c r="L2342" s="17"/>
      <c r="M2342" s="17" t="n">
        <v>12</v>
      </c>
      <c r="N2342" s="19"/>
      <c r="O2342" s="31" t="n">
        <f aca="false">L2342+(0.05*M2342)+(N2342/240)</f>
        <v>0.6</v>
      </c>
      <c r="P2342" s="21" t="n">
        <v>739</v>
      </c>
      <c r="Q2342" s="21" t="n">
        <v>4</v>
      </c>
      <c r="R2342" s="21"/>
      <c r="S2342" s="22" t="n">
        <f aca="false">P2342+(0.05*Q2342)+(R2342/240)</f>
        <v>739.2</v>
      </c>
      <c r="T2342" s="22" t="n">
        <f aca="false">J2342*O2342</f>
        <v>739.2</v>
      </c>
      <c r="U2342" s="22" t="n">
        <f aca="false">S2342-T2342</f>
        <v>0</v>
      </c>
      <c r="V2342" s="23"/>
    </row>
    <row r="2343" customFormat="false" ht="13.8" hidden="false" customHeight="false" outlineLevel="0" collapsed="false">
      <c r="A2343" s="13" t="n">
        <v>2342</v>
      </c>
      <c r="B2343" s="12" t="s">
        <v>22</v>
      </c>
      <c r="C2343" s="13" t="s">
        <v>792</v>
      </c>
      <c r="D2343" s="12" t="n">
        <v>37</v>
      </c>
      <c r="E2343" s="14" t="n">
        <v>1749</v>
      </c>
      <c r="F2343" s="14" t="s">
        <v>40</v>
      </c>
      <c r="G2343" s="15" t="s">
        <v>1117</v>
      </c>
      <c r="H2343" s="15" t="s">
        <v>793</v>
      </c>
      <c r="I2343" s="16" t="s">
        <v>799</v>
      </c>
      <c r="J2343" s="17" t="n">
        <v>2550</v>
      </c>
      <c r="K2343" s="18" t="s">
        <v>28</v>
      </c>
      <c r="L2343" s="17" t="n">
        <v>0.12</v>
      </c>
      <c r="M2343" s="17" t="n">
        <v>0.1</v>
      </c>
      <c r="N2343" s="19"/>
      <c r="O2343" s="31" t="n">
        <f aca="false">L2343+(0.05*M2343)+(N2343/240)</f>
        <v>0.125</v>
      </c>
      <c r="P2343" s="21" t="n">
        <v>318</v>
      </c>
      <c r="Q2343" s="21" t="n">
        <v>15</v>
      </c>
      <c r="R2343" s="21"/>
      <c r="S2343" s="22" t="n">
        <f aca="false">P2343+(0.05*Q2343)+(R2343/240)</f>
        <v>318.75</v>
      </c>
      <c r="T2343" s="22" t="n">
        <f aca="false">J2343*O2343</f>
        <v>318.75</v>
      </c>
      <c r="U2343" s="22" t="n">
        <f aca="false">S2343-T2343</f>
        <v>0</v>
      </c>
      <c r="V2343" s="23"/>
    </row>
    <row r="2344" customFormat="false" ht="13.8" hidden="false" customHeight="false" outlineLevel="0" collapsed="false">
      <c r="A2344" s="13" t="n">
        <v>2343</v>
      </c>
      <c r="B2344" s="12" t="s">
        <v>22</v>
      </c>
      <c r="C2344" s="13" t="s">
        <v>792</v>
      </c>
      <c r="D2344" s="12" t="n">
        <v>37</v>
      </c>
      <c r="E2344" s="14" t="n">
        <v>1749</v>
      </c>
      <c r="F2344" s="14" t="s">
        <v>40</v>
      </c>
      <c r="G2344" s="15" t="s">
        <v>1117</v>
      </c>
      <c r="H2344" s="15" t="s">
        <v>793</v>
      </c>
      <c r="I2344" s="16" t="s">
        <v>799</v>
      </c>
      <c r="J2344" s="17" t="n">
        <v>962</v>
      </c>
      <c r="K2344" s="18" t="s">
        <v>335</v>
      </c>
      <c r="L2344" s="17" t="n">
        <v>15</v>
      </c>
      <c r="M2344" s="17"/>
      <c r="N2344" s="19"/>
      <c r="O2344" s="31" t="n">
        <f aca="false">L2344+(0.05*M2344)+(N2344/240)</f>
        <v>15</v>
      </c>
      <c r="P2344" s="21" t="n">
        <v>14430</v>
      </c>
      <c r="Q2344" s="21"/>
      <c r="R2344" s="21"/>
      <c r="S2344" s="22" t="n">
        <f aca="false">P2344+(0.05*Q2344)+(R2344/240)</f>
        <v>14430</v>
      </c>
      <c r="T2344" s="22" t="n">
        <f aca="false">J2344*O2344</f>
        <v>14430</v>
      </c>
      <c r="U2344" s="22" t="n">
        <f aca="false">S2344-T2344</f>
        <v>0</v>
      </c>
      <c r="V2344" s="23"/>
    </row>
    <row r="2345" customFormat="false" ht="13.8" hidden="false" customHeight="false" outlineLevel="0" collapsed="false">
      <c r="A2345" s="13" t="n">
        <v>2344</v>
      </c>
      <c r="B2345" s="12" t="s">
        <v>22</v>
      </c>
      <c r="C2345" s="13" t="s">
        <v>792</v>
      </c>
      <c r="D2345" s="12" t="n">
        <v>37</v>
      </c>
      <c r="E2345" s="14" t="n">
        <v>1749</v>
      </c>
      <c r="F2345" s="14" t="s">
        <v>40</v>
      </c>
      <c r="G2345" s="15" t="s">
        <v>1121</v>
      </c>
      <c r="H2345" s="15" t="s">
        <v>793</v>
      </c>
      <c r="I2345" s="16" t="s">
        <v>799</v>
      </c>
      <c r="J2345" s="17" t="n">
        <v>2770</v>
      </c>
      <c r="K2345" s="18" t="s">
        <v>28</v>
      </c>
      <c r="L2345" s="17"/>
      <c r="M2345" s="17" t="n">
        <v>4</v>
      </c>
      <c r="N2345" s="19"/>
      <c r="O2345" s="31" t="n">
        <f aca="false">L2345+(0.05*M2345)+(N2345/240)</f>
        <v>0.2</v>
      </c>
      <c r="P2345" s="21" t="n">
        <v>554</v>
      </c>
      <c r="Q2345" s="21"/>
      <c r="R2345" s="21"/>
      <c r="S2345" s="22" t="n">
        <f aca="false">P2345+(0.05*Q2345)+(R2345/240)</f>
        <v>554</v>
      </c>
      <c r="T2345" s="22" t="n">
        <f aca="false">J2345*O2345</f>
        <v>554</v>
      </c>
      <c r="U2345" s="22" t="n">
        <f aca="false">S2345-T2345</f>
        <v>0</v>
      </c>
      <c r="V2345" s="23"/>
    </row>
    <row r="2346" customFormat="false" ht="13.8" hidden="false" customHeight="false" outlineLevel="0" collapsed="false">
      <c r="A2346" s="13" t="n">
        <v>2345</v>
      </c>
      <c r="B2346" s="12" t="s">
        <v>22</v>
      </c>
      <c r="C2346" s="13" t="s">
        <v>792</v>
      </c>
      <c r="D2346" s="12" t="n">
        <v>38</v>
      </c>
      <c r="E2346" s="14" t="n">
        <v>1749</v>
      </c>
      <c r="F2346" s="14" t="s">
        <v>24</v>
      </c>
      <c r="G2346" s="15" t="s">
        <v>1122</v>
      </c>
      <c r="H2346" s="15" t="s">
        <v>793</v>
      </c>
      <c r="I2346" s="16" t="s">
        <v>796</v>
      </c>
      <c r="J2346" s="17" t="n">
        <v>12</v>
      </c>
      <c r="K2346" s="18" t="s">
        <v>28</v>
      </c>
      <c r="L2346" s="17"/>
      <c r="M2346" s="17" t="n">
        <v>30</v>
      </c>
      <c r="N2346" s="19"/>
      <c r="O2346" s="31" t="n">
        <f aca="false">L2346+(0.05*M2346)+(N2346/240)</f>
        <v>1.5</v>
      </c>
      <c r="P2346" s="21" t="n">
        <v>18</v>
      </c>
      <c r="Q2346" s="21"/>
      <c r="R2346" s="21"/>
      <c r="S2346" s="22" t="n">
        <f aca="false">P2346+(0.05*Q2346)+(R2346/240)</f>
        <v>18</v>
      </c>
      <c r="T2346" s="22" t="n">
        <f aca="false">J2346*O2346</f>
        <v>18</v>
      </c>
      <c r="U2346" s="22" t="n">
        <f aca="false">S2346-T2346</f>
        <v>0</v>
      </c>
      <c r="V2346" s="23"/>
    </row>
    <row r="2347" customFormat="false" ht="13.8" hidden="false" customHeight="false" outlineLevel="0" collapsed="false">
      <c r="A2347" s="13" t="n">
        <v>2346</v>
      </c>
      <c r="B2347" s="12" t="s">
        <v>22</v>
      </c>
      <c r="C2347" s="13" t="s">
        <v>792</v>
      </c>
      <c r="D2347" s="12" t="n">
        <v>38</v>
      </c>
      <c r="E2347" s="14" t="n">
        <v>1749</v>
      </c>
      <c r="F2347" s="14" t="s">
        <v>24</v>
      </c>
      <c r="G2347" s="15" t="s">
        <v>427</v>
      </c>
      <c r="H2347" s="15" t="s">
        <v>793</v>
      </c>
      <c r="I2347" s="16" t="s">
        <v>68</v>
      </c>
      <c r="J2347" s="17" t="n">
        <v>325</v>
      </c>
      <c r="K2347" s="18" t="s">
        <v>28</v>
      </c>
      <c r="L2347" s="17"/>
      <c r="M2347" s="17" t="n">
        <v>5</v>
      </c>
      <c r="N2347" s="19"/>
      <c r="O2347" s="31" t="n">
        <f aca="false">L2347+(0.05*M2347)+(N2347/240)</f>
        <v>0.25</v>
      </c>
      <c r="P2347" s="21" t="n">
        <v>81</v>
      </c>
      <c r="Q2347" s="21" t="n">
        <v>5</v>
      </c>
      <c r="R2347" s="21"/>
      <c r="S2347" s="22" t="n">
        <f aca="false">P2347+(0.05*Q2347)+(R2347/240)</f>
        <v>81.25</v>
      </c>
      <c r="T2347" s="22" t="n">
        <f aca="false">J2347*O2347</f>
        <v>81.25</v>
      </c>
      <c r="U2347" s="22" t="n">
        <f aca="false">S2347-T2347</f>
        <v>0</v>
      </c>
      <c r="V2347" s="23"/>
    </row>
    <row r="2348" customFormat="false" ht="13.8" hidden="false" customHeight="false" outlineLevel="0" collapsed="false">
      <c r="A2348" s="13" t="n">
        <v>2347</v>
      </c>
      <c r="B2348" s="12" t="s">
        <v>22</v>
      </c>
      <c r="C2348" s="13" t="s">
        <v>792</v>
      </c>
      <c r="D2348" s="12" t="n">
        <v>38</v>
      </c>
      <c r="E2348" s="14" t="n">
        <v>1749</v>
      </c>
      <c r="F2348" s="14" t="s">
        <v>24</v>
      </c>
      <c r="G2348" s="15" t="s">
        <v>427</v>
      </c>
      <c r="H2348" s="15" t="s">
        <v>793</v>
      </c>
      <c r="I2348" s="16" t="s">
        <v>794</v>
      </c>
      <c r="J2348" s="17" t="n">
        <v>33995</v>
      </c>
      <c r="K2348" s="18" t="s">
        <v>28</v>
      </c>
      <c r="L2348" s="17"/>
      <c r="M2348" s="17" t="n">
        <v>4</v>
      </c>
      <c r="N2348" s="19"/>
      <c r="O2348" s="31" t="n">
        <f aca="false">L2348+(0.05*M2348)+(N2348/240)</f>
        <v>0.2</v>
      </c>
      <c r="P2348" s="21" t="n">
        <v>6799</v>
      </c>
      <c r="Q2348" s="21"/>
      <c r="R2348" s="21"/>
      <c r="S2348" s="22" t="n">
        <f aca="false">P2348+(0.05*Q2348)+(R2348/240)</f>
        <v>6799</v>
      </c>
      <c r="T2348" s="22" t="n">
        <f aca="false">J2348*O2348</f>
        <v>6799</v>
      </c>
      <c r="U2348" s="22" t="n">
        <f aca="false">S2348-T2348</f>
        <v>0</v>
      </c>
      <c r="V2348" s="23"/>
    </row>
    <row r="2349" customFormat="false" ht="13.8" hidden="false" customHeight="false" outlineLevel="0" collapsed="false">
      <c r="A2349" s="13" t="n">
        <v>2348</v>
      </c>
      <c r="B2349" s="12" t="s">
        <v>22</v>
      </c>
      <c r="C2349" s="13" t="s">
        <v>792</v>
      </c>
      <c r="D2349" s="12" t="n">
        <v>38</v>
      </c>
      <c r="E2349" s="14" t="n">
        <v>1749</v>
      </c>
      <c r="F2349" s="14" t="s">
        <v>24</v>
      </c>
      <c r="G2349" s="15" t="s">
        <v>427</v>
      </c>
      <c r="H2349" s="15" t="s">
        <v>793</v>
      </c>
      <c r="I2349" s="16" t="s">
        <v>678</v>
      </c>
      <c r="J2349" s="17" t="n">
        <v>33233</v>
      </c>
      <c r="K2349" s="18" t="s">
        <v>28</v>
      </c>
      <c r="L2349" s="17"/>
      <c r="M2349" s="17" t="n">
        <v>5</v>
      </c>
      <c r="N2349" s="19"/>
      <c r="O2349" s="31" t="n">
        <f aca="false">L2349+(0.05*M2349)+(N2349/240)</f>
        <v>0.25</v>
      </c>
      <c r="P2349" s="21" t="n">
        <v>8308</v>
      </c>
      <c r="Q2349" s="21" t="n">
        <v>5</v>
      </c>
      <c r="R2349" s="21"/>
      <c r="S2349" s="22" t="n">
        <f aca="false">P2349+(0.05*Q2349)+(R2349/240)</f>
        <v>8308.25</v>
      </c>
      <c r="T2349" s="22" t="n">
        <f aca="false">J2349*O2349</f>
        <v>8308.25</v>
      </c>
      <c r="U2349" s="22" t="n">
        <f aca="false">S2349-T2349</f>
        <v>0</v>
      </c>
      <c r="V2349" s="23"/>
    </row>
    <row r="2350" customFormat="false" ht="13.8" hidden="false" customHeight="false" outlineLevel="0" collapsed="false">
      <c r="A2350" s="13" t="n">
        <v>2349</v>
      </c>
      <c r="B2350" s="12" t="s">
        <v>22</v>
      </c>
      <c r="C2350" s="13" t="s">
        <v>792</v>
      </c>
      <c r="D2350" s="12" t="n">
        <v>38</v>
      </c>
      <c r="E2350" s="14" t="n">
        <v>1749</v>
      </c>
      <c r="F2350" s="14" t="s">
        <v>24</v>
      </c>
      <c r="G2350" s="15" t="s">
        <v>427</v>
      </c>
      <c r="H2350" s="15" t="s">
        <v>793</v>
      </c>
      <c r="I2350" s="16" t="s">
        <v>685</v>
      </c>
      <c r="J2350" s="17" t="n">
        <v>48477</v>
      </c>
      <c r="K2350" s="18" t="s">
        <v>28</v>
      </c>
      <c r="L2350" s="17"/>
      <c r="M2350" s="17" t="n">
        <v>7</v>
      </c>
      <c r="N2350" s="19"/>
      <c r="O2350" s="31" t="n">
        <f aca="false">L2350+(0.05*M2350)+(N2350/240)</f>
        <v>0.35</v>
      </c>
      <c r="P2350" s="21" t="n">
        <v>16966</v>
      </c>
      <c r="Q2350" s="21" t="n">
        <v>19</v>
      </c>
      <c r="R2350" s="21"/>
      <c r="S2350" s="22" t="n">
        <f aca="false">P2350+(0.05*Q2350)+(R2350/240)</f>
        <v>16966.95</v>
      </c>
      <c r="T2350" s="22" t="n">
        <f aca="false">J2350*O2350</f>
        <v>16966.95</v>
      </c>
      <c r="U2350" s="22" t="n">
        <f aca="false">S2350-T2350</f>
        <v>0</v>
      </c>
      <c r="V2350" s="23"/>
    </row>
    <row r="2351" customFormat="false" ht="13.8" hidden="false" customHeight="false" outlineLevel="0" collapsed="false">
      <c r="A2351" s="13" t="n">
        <v>2350</v>
      </c>
      <c r="B2351" s="12" t="s">
        <v>22</v>
      </c>
      <c r="C2351" s="13" t="s">
        <v>792</v>
      </c>
      <c r="D2351" s="12" t="n">
        <v>38</v>
      </c>
      <c r="E2351" s="14" t="n">
        <v>1749</v>
      </c>
      <c r="F2351" s="14" t="s">
        <v>24</v>
      </c>
      <c r="G2351" s="15" t="s">
        <v>427</v>
      </c>
      <c r="H2351" s="15" t="s">
        <v>793</v>
      </c>
      <c r="I2351" s="16" t="s">
        <v>796</v>
      </c>
      <c r="J2351" s="17" t="n">
        <v>1</v>
      </c>
      <c r="K2351" s="18" t="s">
        <v>946</v>
      </c>
      <c r="L2351" s="17" t="n">
        <v>8</v>
      </c>
      <c r="M2351" s="17" t="n">
        <v>15</v>
      </c>
      <c r="N2351" s="19"/>
      <c r="O2351" s="31" t="n">
        <f aca="false">L2351+(0.05*M2351)+(N2351/240)</f>
        <v>8.75</v>
      </c>
      <c r="P2351" s="21" t="n">
        <v>8</v>
      </c>
      <c r="Q2351" s="21" t="n">
        <v>15</v>
      </c>
      <c r="R2351" s="21"/>
      <c r="S2351" s="22" t="n">
        <f aca="false">P2351+(0.05*Q2351)+(R2351/240)</f>
        <v>8.75</v>
      </c>
      <c r="T2351" s="22" t="n">
        <f aca="false">J2351*O2351</f>
        <v>8.75</v>
      </c>
      <c r="U2351" s="22" t="n">
        <f aca="false">S2351-T2351</f>
        <v>0</v>
      </c>
      <c r="V2351" s="23"/>
    </row>
    <row r="2352" customFormat="false" ht="13.8" hidden="false" customHeight="false" outlineLevel="0" collapsed="false">
      <c r="A2352" s="13" t="n">
        <v>2351</v>
      </c>
      <c r="B2352" s="12" t="s">
        <v>22</v>
      </c>
      <c r="C2352" s="13" t="s">
        <v>792</v>
      </c>
      <c r="D2352" s="12" t="n">
        <v>38</v>
      </c>
      <c r="E2352" s="14" t="n">
        <v>1749</v>
      </c>
      <c r="F2352" s="14" t="s">
        <v>24</v>
      </c>
      <c r="G2352" s="15" t="s">
        <v>427</v>
      </c>
      <c r="H2352" s="15" t="s">
        <v>793</v>
      </c>
      <c r="I2352" s="16" t="s">
        <v>796</v>
      </c>
      <c r="J2352" s="17" t="n">
        <v>114634</v>
      </c>
      <c r="K2352" s="18" t="s">
        <v>28</v>
      </c>
      <c r="L2352" s="17"/>
      <c r="M2352" s="17" t="n">
        <v>7</v>
      </c>
      <c r="N2352" s="19"/>
      <c r="O2352" s="31" t="n">
        <f aca="false">L2352+(0.05*M2352)+(N2352/240)</f>
        <v>0.35</v>
      </c>
      <c r="P2352" s="21" t="n">
        <v>40121</v>
      </c>
      <c r="Q2352" s="21" t="n">
        <v>18</v>
      </c>
      <c r="R2352" s="21"/>
      <c r="S2352" s="22" t="n">
        <f aca="false">P2352+(0.05*Q2352)+(R2352/240)</f>
        <v>40121.9</v>
      </c>
      <c r="T2352" s="22" t="n">
        <f aca="false">J2352*O2352</f>
        <v>40121.9</v>
      </c>
      <c r="U2352" s="22" t="n">
        <f aca="false">S2352-T2352</f>
        <v>0</v>
      </c>
      <c r="V2352" s="23"/>
    </row>
    <row r="2353" customFormat="false" ht="14.2" hidden="false" customHeight="false" outlineLevel="0" collapsed="false">
      <c r="A2353" s="13" t="n">
        <v>2352</v>
      </c>
      <c r="B2353" s="12" t="s">
        <v>22</v>
      </c>
      <c r="C2353" s="13" t="s">
        <v>792</v>
      </c>
      <c r="D2353" s="12" t="n">
        <v>38</v>
      </c>
      <c r="E2353" s="14" t="n">
        <v>1749</v>
      </c>
      <c r="F2353" s="14" t="s">
        <v>24</v>
      </c>
      <c r="G2353" s="15" t="s">
        <v>427</v>
      </c>
      <c r="H2353" s="15" t="s">
        <v>793</v>
      </c>
      <c r="I2353" s="16" t="s">
        <v>186</v>
      </c>
      <c r="J2353" s="17" t="n">
        <v>337.5</v>
      </c>
      <c r="K2353" s="18" t="s">
        <v>28</v>
      </c>
      <c r="L2353" s="17"/>
      <c r="M2353" s="17" t="n">
        <v>7</v>
      </c>
      <c r="N2353" s="19"/>
      <c r="O2353" s="31" t="n">
        <f aca="false">L2353+(0.05*M2353)+(N2353/240)</f>
        <v>0.35</v>
      </c>
      <c r="P2353" s="21" t="n">
        <v>118</v>
      </c>
      <c r="Q2353" s="21" t="n">
        <v>2</v>
      </c>
      <c r="R2353" s="21"/>
      <c r="S2353" s="22" t="n">
        <f aca="false">P2353+(0.05*Q2353)+(R2353/240)</f>
        <v>118.1</v>
      </c>
      <c r="T2353" s="22" t="n">
        <f aca="false">J2353*O2353</f>
        <v>118.125</v>
      </c>
      <c r="U2353" s="22" t="n">
        <f aca="false">S2353-T2353</f>
        <v>-0.0250000000000199</v>
      </c>
      <c r="V2353" s="23" t="s">
        <v>114</v>
      </c>
    </row>
    <row r="2354" customFormat="false" ht="13.8" hidden="false" customHeight="false" outlineLevel="0" collapsed="false">
      <c r="A2354" s="13" t="n">
        <v>2353</v>
      </c>
      <c r="B2354" s="12" t="s">
        <v>22</v>
      </c>
      <c r="C2354" s="13" t="s">
        <v>792</v>
      </c>
      <c r="D2354" s="12" t="n">
        <v>38</v>
      </c>
      <c r="E2354" s="14" t="n">
        <v>1749</v>
      </c>
      <c r="F2354" s="14" t="s">
        <v>24</v>
      </c>
      <c r="G2354" s="15" t="s">
        <v>1123</v>
      </c>
      <c r="H2354" s="15" t="s">
        <v>793</v>
      </c>
      <c r="I2354" s="16" t="s">
        <v>796</v>
      </c>
      <c r="J2354" s="17" t="n">
        <v>1</v>
      </c>
      <c r="K2354" s="18" t="s">
        <v>46</v>
      </c>
      <c r="L2354" s="17" t="n">
        <v>15</v>
      </c>
      <c r="M2354" s="17"/>
      <c r="N2354" s="19"/>
      <c r="O2354" s="31" t="n">
        <f aca="false">L2354+(0.05*M2354)+(N2354/240)</f>
        <v>15</v>
      </c>
      <c r="P2354" s="21" t="n">
        <v>15</v>
      </c>
      <c r="Q2354" s="21"/>
      <c r="R2354" s="21"/>
      <c r="S2354" s="22" t="n">
        <f aca="false">P2354+(0.05*Q2354)+(R2354/240)</f>
        <v>15</v>
      </c>
      <c r="T2354" s="22" t="n">
        <f aca="false">J2354*O2354</f>
        <v>15</v>
      </c>
      <c r="U2354" s="22" t="n">
        <f aca="false">S2354-T2354</f>
        <v>0</v>
      </c>
      <c r="V2354" s="23"/>
    </row>
    <row r="2355" customFormat="false" ht="13.8" hidden="false" customHeight="false" outlineLevel="0" collapsed="false">
      <c r="A2355" s="13" t="n">
        <v>2354</v>
      </c>
      <c r="B2355" s="12" t="s">
        <v>22</v>
      </c>
      <c r="C2355" s="13" t="s">
        <v>792</v>
      </c>
      <c r="D2355" s="12" t="n">
        <v>38</v>
      </c>
      <c r="E2355" s="14" t="n">
        <v>1749</v>
      </c>
      <c r="F2355" s="14" t="s">
        <v>24</v>
      </c>
      <c r="G2355" s="15" t="s">
        <v>1124</v>
      </c>
      <c r="H2355" s="15" t="s">
        <v>793</v>
      </c>
      <c r="I2355" s="16" t="s">
        <v>799</v>
      </c>
      <c r="J2355" s="17" t="n">
        <v>3887</v>
      </c>
      <c r="K2355" s="18" t="s">
        <v>61</v>
      </c>
      <c r="L2355" s="17" t="n">
        <v>28</v>
      </c>
      <c r="M2355" s="17"/>
      <c r="N2355" s="19"/>
      <c r="O2355" s="31" t="n">
        <f aca="false">L2355+(0.05*M2355)+(N2355/240)</f>
        <v>28</v>
      </c>
      <c r="P2355" s="21" t="n">
        <v>108836</v>
      </c>
      <c r="Q2355" s="21"/>
      <c r="R2355" s="21"/>
      <c r="S2355" s="22" t="n">
        <f aca="false">P2355+(0.05*Q2355)+(R2355/240)</f>
        <v>108836</v>
      </c>
      <c r="T2355" s="22" t="n">
        <f aca="false">J2355*O2355</f>
        <v>108836</v>
      </c>
      <c r="U2355" s="22" t="n">
        <f aca="false">S2355-T2355</f>
        <v>0</v>
      </c>
      <c r="V2355" s="23"/>
    </row>
    <row r="2356" customFormat="false" ht="13.8" hidden="false" customHeight="false" outlineLevel="0" collapsed="false">
      <c r="A2356" s="13" t="n">
        <v>2355</v>
      </c>
      <c r="B2356" s="12" t="s">
        <v>22</v>
      </c>
      <c r="C2356" s="13" t="s">
        <v>792</v>
      </c>
      <c r="D2356" s="12" t="n">
        <v>38</v>
      </c>
      <c r="E2356" s="14" t="n">
        <v>1749</v>
      </c>
      <c r="F2356" s="14" t="s">
        <v>40</v>
      </c>
      <c r="G2356" s="15" t="s">
        <v>431</v>
      </c>
      <c r="H2356" s="15" t="s">
        <v>793</v>
      </c>
      <c r="I2356" s="16" t="s">
        <v>186</v>
      </c>
      <c r="J2356" s="17" t="n">
        <v>36</v>
      </c>
      <c r="K2356" s="18" t="s">
        <v>110</v>
      </c>
      <c r="L2356" s="17"/>
      <c r="M2356" s="17" t="n">
        <v>18</v>
      </c>
      <c r="N2356" s="19"/>
      <c r="O2356" s="31" t="n">
        <f aca="false">L2356+(0.05*M2356)+(N2356/240)</f>
        <v>0.9</v>
      </c>
      <c r="P2356" s="21" t="n">
        <v>32</v>
      </c>
      <c r="Q2356" s="21" t="n">
        <v>8</v>
      </c>
      <c r="R2356" s="21"/>
      <c r="S2356" s="22" t="n">
        <f aca="false">P2356+(0.05*Q2356)+(R2356/240)</f>
        <v>32.4</v>
      </c>
      <c r="T2356" s="22" t="n">
        <f aca="false">J2356*O2356</f>
        <v>32.4</v>
      </c>
      <c r="U2356" s="22" t="n">
        <f aca="false">S2356-T2356</f>
        <v>0</v>
      </c>
      <c r="V2356" s="23"/>
    </row>
    <row r="2357" customFormat="false" ht="13.8" hidden="false" customHeight="false" outlineLevel="0" collapsed="false">
      <c r="A2357" s="13" t="n">
        <v>2356</v>
      </c>
      <c r="B2357" s="12" t="s">
        <v>22</v>
      </c>
      <c r="C2357" s="13" t="s">
        <v>792</v>
      </c>
      <c r="D2357" s="12" t="n">
        <v>38</v>
      </c>
      <c r="E2357" s="14" t="n">
        <v>1749</v>
      </c>
      <c r="F2357" s="14" t="s">
        <v>40</v>
      </c>
      <c r="G2357" s="15" t="s">
        <v>433</v>
      </c>
      <c r="H2357" s="15" t="s">
        <v>793</v>
      </c>
      <c r="I2357" s="16" t="s">
        <v>68</v>
      </c>
      <c r="J2357" s="17" t="n">
        <v>885</v>
      </c>
      <c r="K2357" s="18" t="s">
        <v>28</v>
      </c>
      <c r="L2357" s="17" t="n">
        <v>4</v>
      </c>
      <c r="M2357" s="17"/>
      <c r="N2357" s="19"/>
      <c r="O2357" s="31" t="n">
        <f aca="false">L2357+(0.05*M2357)+(N2357/240)</f>
        <v>4</v>
      </c>
      <c r="P2357" s="21" t="n">
        <v>3540</v>
      </c>
      <c r="Q2357" s="21"/>
      <c r="R2357" s="21"/>
      <c r="S2357" s="22" t="n">
        <f aca="false">P2357+(0.05*Q2357)+(R2357/240)</f>
        <v>3540</v>
      </c>
      <c r="T2357" s="22" t="n">
        <f aca="false">J2357*O2357</f>
        <v>3540</v>
      </c>
      <c r="U2357" s="22" t="n">
        <f aca="false">S2357-T2357</f>
        <v>0</v>
      </c>
      <c r="V2357" s="23"/>
    </row>
    <row r="2358" customFormat="false" ht="13.8" hidden="false" customHeight="false" outlineLevel="0" collapsed="false">
      <c r="A2358" s="13" t="n">
        <v>2357</v>
      </c>
      <c r="B2358" s="12" t="s">
        <v>22</v>
      </c>
      <c r="C2358" s="13" t="s">
        <v>792</v>
      </c>
      <c r="D2358" s="12" t="n">
        <v>38</v>
      </c>
      <c r="E2358" s="14" t="n">
        <v>1749</v>
      </c>
      <c r="F2358" s="14" t="s">
        <v>40</v>
      </c>
      <c r="G2358" s="15" t="s">
        <v>433</v>
      </c>
      <c r="H2358" s="15" t="s">
        <v>793</v>
      </c>
      <c r="I2358" s="16" t="s">
        <v>43</v>
      </c>
      <c r="J2358" s="17" t="n">
        <v>57</v>
      </c>
      <c r="K2358" s="18" t="s">
        <v>35</v>
      </c>
      <c r="L2358" s="17" t="n">
        <v>32</v>
      </c>
      <c r="M2358" s="17"/>
      <c r="N2358" s="19"/>
      <c r="O2358" s="31" t="n">
        <f aca="false">L2358+(0.05*M2358)+(N2358/240)</f>
        <v>32</v>
      </c>
      <c r="P2358" s="21" t="n">
        <v>1824</v>
      </c>
      <c r="Q2358" s="21"/>
      <c r="R2358" s="21"/>
      <c r="S2358" s="22" t="n">
        <f aca="false">P2358+(0.05*Q2358)+(R2358/240)</f>
        <v>1824</v>
      </c>
      <c r="T2358" s="22" t="n">
        <f aca="false">J2358*O2358</f>
        <v>1824</v>
      </c>
      <c r="U2358" s="22" t="n">
        <f aca="false">S2358-T2358</f>
        <v>0</v>
      </c>
      <c r="V2358" s="23"/>
    </row>
    <row r="2359" customFormat="false" ht="13.8" hidden="false" customHeight="false" outlineLevel="0" collapsed="false">
      <c r="A2359" s="13" t="n">
        <v>2358</v>
      </c>
      <c r="B2359" s="12" t="s">
        <v>22</v>
      </c>
      <c r="C2359" s="13" t="s">
        <v>792</v>
      </c>
      <c r="D2359" s="12" t="n">
        <v>38</v>
      </c>
      <c r="E2359" s="14" t="n">
        <v>1749</v>
      </c>
      <c r="F2359" s="14" t="s">
        <v>40</v>
      </c>
      <c r="G2359" s="15" t="s">
        <v>427</v>
      </c>
      <c r="H2359" s="15" t="s">
        <v>793</v>
      </c>
      <c r="I2359" s="16" t="s">
        <v>794</v>
      </c>
      <c r="J2359" s="17" t="n">
        <v>41300</v>
      </c>
      <c r="K2359" s="18" t="s">
        <v>28</v>
      </c>
      <c r="L2359" s="17"/>
      <c r="M2359" s="17" t="n">
        <v>4</v>
      </c>
      <c r="N2359" s="19"/>
      <c r="O2359" s="31" t="n">
        <f aca="false">L2359+(0.05*M2359)+(N2359/240)</f>
        <v>0.2</v>
      </c>
      <c r="P2359" s="21" t="n">
        <v>8260</v>
      </c>
      <c r="Q2359" s="21"/>
      <c r="R2359" s="21"/>
      <c r="S2359" s="22" t="n">
        <f aca="false">P2359+(0.05*Q2359)+(R2359/240)</f>
        <v>8260</v>
      </c>
      <c r="T2359" s="22" t="n">
        <f aca="false">J2359*O2359</f>
        <v>8260</v>
      </c>
      <c r="U2359" s="22" t="n">
        <f aca="false">S2359-T2359</f>
        <v>0</v>
      </c>
      <c r="V2359" s="23"/>
    </row>
    <row r="2360" customFormat="false" ht="13.8" hidden="false" customHeight="false" outlineLevel="0" collapsed="false">
      <c r="A2360" s="13" t="n">
        <v>2359</v>
      </c>
      <c r="B2360" s="12" t="s">
        <v>22</v>
      </c>
      <c r="C2360" s="13" t="s">
        <v>792</v>
      </c>
      <c r="D2360" s="12" t="n">
        <v>38</v>
      </c>
      <c r="E2360" s="14" t="n">
        <v>1749</v>
      </c>
      <c r="F2360" s="14" t="s">
        <v>40</v>
      </c>
      <c r="G2360" s="15" t="s">
        <v>427</v>
      </c>
      <c r="H2360" s="15" t="s">
        <v>793</v>
      </c>
      <c r="I2360" s="16" t="s">
        <v>799</v>
      </c>
      <c r="J2360" s="17" t="n">
        <v>42185</v>
      </c>
      <c r="K2360" s="18" t="s">
        <v>28</v>
      </c>
      <c r="L2360" s="17"/>
      <c r="M2360" s="17" t="n">
        <v>3</v>
      </c>
      <c r="N2360" s="19"/>
      <c r="O2360" s="31" t="n">
        <f aca="false">L2360+(0.05*M2360)+(N2360/240)</f>
        <v>0.15</v>
      </c>
      <c r="P2360" s="21" t="n">
        <v>6327</v>
      </c>
      <c r="Q2360" s="21" t="n">
        <v>15</v>
      </c>
      <c r="R2360" s="21"/>
      <c r="S2360" s="22" t="n">
        <f aca="false">P2360+(0.05*Q2360)+(R2360/240)</f>
        <v>6327.75</v>
      </c>
      <c r="T2360" s="22" t="n">
        <f aca="false">J2360*O2360</f>
        <v>6327.75</v>
      </c>
      <c r="U2360" s="22" t="n">
        <f aca="false">S2360-T2360</f>
        <v>0</v>
      </c>
      <c r="V2360" s="23"/>
    </row>
    <row r="2361" customFormat="false" ht="13.8" hidden="false" customHeight="false" outlineLevel="0" collapsed="false">
      <c r="A2361" s="13" t="n">
        <v>2360</v>
      </c>
      <c r="B2361" s="12" t="s">
        <v>22</v>
      </c>
      <c r="C2361" s="13" t="s">
        <v>792</v>
      </c>
      <c r="D2361" s="12" t="n">
        <v>38</v>
      </c>
      <c r="E2361" s="14" t="n">
        <v>1749</v>
      </c>
      <c r="F2361" s="14" t="s">
        <v>40</v>
      </c>
      <c r="G2361" s="15" t="s">
        <v>427</v>
      </c>
      <c r="H2361" s="15" t="s">
        <v>793</v>
      </c>
      <c r="I2361" s="16" t="s">
        <v>682</v>
      </c>
      <c r="J2361" s="17" t="n">
        <v>12600</v>
      </c>
      <c r="K2361" s="18" t="s">
        <v>28</v>
      </c>
      <c r="L2361" s="17"/>
      <c r="M2361" s="17" t="n">
        <v>8</v>
      </c>
      <c r="N2361" s="17"/>
      <c r="O2361" s="31" t="n">
        <f aca="false">L2361+(0.05*M2361)+(N2361/240)</f>
        <v>0.4</v>
      </c>
      <c r="P2361" s="21" t="n">
        <v>5040</v>
      </c>
      <c r="Q2361" s="21"/>
      <c r="R2361" s="21"/>
      <c r="S2361" s="22" t="n">
        <f aca="false">P2361+(0.05*Q2361)+(R2361/240)</f>
        <v>5040</v>
      </c>
      <c r="T2361" s="22" t="n">
        <f aca="false">J2361*O2361</f>
        <v>5040</v>
      </c>
      <c r="U2361" s="22" t="n">
        <f aca="false">S2361-T2361</f>
        <v>0</v>
      </c>
      <c r="V2361" s="23"/>
    </row>
    <row r="2362" customFormat="false" ht="13.8" hidden="false" customHeight="false" outlineLevel="0" collapsed="false">
      <c r="A2362" s="13" t="n">
        <v>2361</v>
      </c>
      <c r="B2362" s="12" t="s">
        <v>22</v>
      </c>
      <c r="C2362" s="13" t="s">
        <v>792</v>
      </c>
      <c r="D2362" s="12" t="n">
        <v>38</v>
      </c>
      <c r="E2362" s="14" t="n">
        <v>1749</v>
      </c>
      <c r="F2362" s="14" t="s">
        <v>40</v>
      </c>
      <c r="G2362" s="15" t="s">
        <v>1125</v>
      </c>
      <c r="H2362" s="15" t="s">
        <v>793</v>
      </c>
      <c r="I2362" s="16" t="s">
        <v>43</v>
      </c>
      <c r="J2362" s="17" t="n">
        <v>162</v>
      </c>
      <c r="K2362" s="18" t="s">
        <v>35</v>
      </c>
      <c r="L2362" s="17" t="n">
        <v>42</v>
      </c>
      <c r="M2362" s="17"/>
      <c r="N2362" s="19"/>
      <c r="O2362" s="31" t="n">
        <f aca="false">L2362+(0.05*M2362)+(N2362/240)</f>
        <v>42</v>
      </c>
      <c r="P2362" s="21" t="n">
        <v>6804</v>
      </c>
      <c r="Q2362" s="21"/>
      <c r="R2362" s="21"/>
      <c r="S2362" s="22" t="n">
        <f aca="false">P2362+(0.05*Q2362)+(R2362/240)</f>
        <v>6804</v>
      </c>
      <c r="T2362" s="22" t="n">
        <f aca="false">J2362*O2362</f>
        <v>6804</v>
      </c>
      <c r="U2362" s="22" t="n">
        <f aca="false">S2362-T2362</f>
        <v>0</v>
      </c>
      <c r="V2362" s="23"/>
    </row>
    <row r="2363" customFormat="false" ht="13.8" hidden="false" customHeight="false" outlineLevel="0" collapsed="false">
      <c r="A2363" s="13" t="n">
        <v>2362</v>
      </c>
      <c r="B2363" s="12" t="s">
        <v>22</v>
      </c>
      <c r="C2363" s="13" t="s">
        <v>792</v>
      </c>
      <c r="D2363" s="12" t="n">
        <v>38</v>
      </c>
      <c r="E2363" s="14" t="n">
        <v>1749</v>
      </c>
      <c r="F2363" s="14" t="s">
        <v>40</v>
      </c>
      <c r="G2363" s="15" t="s">
        <v>1126</v>
      </c>
      <c r="H2363" s="15" t="s">
        <v>793</v>
      </c>
      <c r="I2363" s="16" t="s">
        <v>678</v>
      </c>
      <c r="J2363" s="17" t="n">
        <v>17</v>
      </c>
      <c r="K2363" s="18" t="s">
        <v>61</v>
      </c>
      <c r="L2363" s="17" t="n">
        <v>24</v>
      </c>
      <c r="M2363" s="17"/>
      <c r="N2363" s="19"/>
      <c r="O2363" s="31" t="n">
        <f aca="false">L2363+(0.05*M2363)+(N2363/240)</f>
        <v>24</v>
      </c>
      <c r="P2363" s="21" t="n">
        <v>408</v>
      </c>
      <c r="Q2363" s="21"/>
      <c r="R2363" s="21"/>
      <c r="S2363" s="22" t="n">
        <f aca="false">P2363+(0.05*Q2363)+(R2363/240)</f>
        <v>408</v>
      </c>
      <c r="T2363" s="22" t="n">
        <f aca="false">J2363*O2363</f>
        <v>408</v>
      </c>
      <c r="U2363" s="22" t="n">
        <f aca="false">S2363-T2363</f>
        <v>0</v>
      </c>
      <c r="V2363" s="23"/>
    </row>
    <row r="2364" customFormat="false" ht="13.8" hidden="false" customHeight="false" outlineLevel="0" collapsed="false">
      <c r="A2364" s="13" t="n">
        <v>2363</v>
      </c>
      <c r="B2364" s="12" t="s">
        <v>22</v>
      </c>
      <c r="C2364" s="13" t="s">
        <v>792</v>
      </c>
      <c r="D2364" s="12" t="n">
        <v>38</v>
      </c>
      <c r="E2364" s="14" t="n">
        <v>1749</v>
      </c>
      <c r="F2364" s="14" t="s">
        <v>40</v>
      </c>
      <c r="G2364" s="15" t="s">
        <v>1126</v>
      </c>
      <c r="H2364" s="15" t="s">
        <v>793</v>
      </c>
      <c r="I2364" s="16" t="s">
        <v>682</v>
      </c>
      <c r="J2364" s="17" t="n">
        <v>6</v>
      </c>
      <c r="K2364" s="18" t="s">
        <v>35</v>
      </c>
      <c r="L2364" s="17" t="n">
        <v>15</v>
      </c>
      <c r="M2364" s="17"/>
      <c r="N2364" s="19"/>
      <c r="O2364" s="31" t="n">
        <f aca="false">L2364+(0.05*M2364)+(N2364/240)</f>
        <v>15</v>
      </c>
      <c r="P2364" s="21" t="n">
        <v>90</v>
      </c>
      <c r="Q2364" s="21"/>
      <c r="R2364" s="21"/>
      <c r="S2364" s="22" t="n">
        <f aca="false">P2364+(0.05*Q2364)+(R2364/240)</f>
        <v>90</v>
      </c>
      <c r="T2364" s="22" t="n">
        <f aca="false">J2364*O2364</f>
        <v>90</v>
      </c>
      <c r="U2364" s="22" t="n">
        <f aca="false">S2364-T2364</f>
        <v>0</v>
      </c>
      <c r="V2364" s="23"/>
    </row>
    <row r="2365" customFormat="false" ht="13.8" hidden="false" customHeight="false" outlineLevel="0" collapsed="false">
      <c r="A2365" s="13" t="n">
        <v>2364</v>
      </c>
      <c r="B2365" s="12" t="s">
        <v>22</v>
      </c>
      <c r="C2365" s="13" t="s">
        <v>792</v>
      </c>
      <c r="D2365" s="12" t="n">
        <v>38</v>
      </c>
      <c r="E2365" s="14" t="n">
        <v>1749</v>
      </c>
      <c r="F2365" s="14" t="s">
        <v>40</v>
      </c>
      <c r="G2365" s="15" t="s">
        <v>1126</v>
      </c>
      <c r="H2365" s="15" t="s">
        <v>793</v>
      </c>
      <c r="I2365" s="16" t="s">
        <v>682</v>
      </c>
      <c r="J2365" s="17" t="n">
        <v>1</v>
      </c>
      <c r="K2365" s="18" t="s">
        <v>1127</v>
      </c>
      <c r="L2365" s="17" t="n">
        <v>4</v>
      </c>
      <c r="M2365" s="17"/>
      <c r="N2365" s="19"/>
      <c r="O2365" s="31" t="n">
        <f aca="false">L2365+(0.05*M2365)+(N2365/240)</f>
        <v>4</v>
      </c>
      <c r="P2365" s="21" t="n">
        <v>4</v>
      </c>
      <c r="Q2365" s="21"/>
      <c r="R2365" s="21"/>
      <c r="S2365" s="22" t="n">
        <f aca="false">P2365+(0.05*Q2365)+(R2365/240)</f>
        <v>4</v>
      </c>
      <c r="T2365" s="22" t="n">
        <f aca="false">J2365*O2365</f>
        <v>4</v>
      </c>
      <c r="U2365" s="22" t="n">
        <f aca="false">S2365-T2365</f>
        <v>0</v>
      </c>
      <c r="V2365" s="23"/>
    </row>
    <row r="2366" customFormat="false" ht="13.8" hidden="false" customHeight="false" outlineLevel="0" collapsed="false">
      <c r="A2366" s="13" t="n">
        <v>2365</v>
      </c>
      <c r="B2366" s="12" t="s">
        <v>22</v>
      </c>
      <c r="C2366" s="13" t="s">
        <v>792</v>
      </c>
      <c r="D2366" s="12" t="n">
        <v>38</v>
      </c>
      <c r="E2366" s="14" t="n">
        <v>1749</v>
      </c>
      <c r="F2366" s="14" t="s">
        <v>40</v>
      </c>
      <c r="G2366" s="15" t="s">
        <v>1126</v>
      </c>
      <c r="H2366" s="15" t="s">
        <v>793</v>
      </c>
      <c r="I2366" s="16" t="s">
        <v>682</v>
      </c>
      <c r="J2366" s="17" t="n">
        <v>60</v>
      </c>
      <c r="K2366" s="18" t="s">
        <v>35</v>
      </c>
      <c r="L2366" s="17"/>
      <c r="M2366" s="17" t="n">
        <v>15</v>
      </c>
      <c r="N2366" s="19"/>
      <c r="O2366" s="31" t="n">
        <f aca="false">L2366+(0.05*M2366)+(N2366/240)</f>
        <v>0.75</v>
      </c>
      <c r="P2366" s="21" t="n">
        <v>45</v>
      </c>
      <c r="Q2366" s="21"/>
      <c r="R2366" s="21"/>
      <c r="S2366" s="22" t="n">
        <f aca="false">P2366+(0.05*Q2366)+(R2366/240)</f>
        <v>45</v>
      </c>
      <c r="T2366" s="22" t="n">
        <f aca="false">J2366*O2366</f>
        <v>45</v>
      </c>
      <c r="U2366" s="22" t="n">
        <f aca="false">S2366-T2366</f>
        <v>0</v>
      </c>
      <c r="V2366" s="23"/>
    </row>
    <row r="2367" customFormat="false" ht="13.8" hidden="false" customHeight="false" outlineLevel="0" collapsed="false">
      <c r="A2367" s="13" t="n">
        <v>2366</v>
      </c>
      <c r="B2367" s="12" t="s">
        <v>22</v>
      </c>
      <c r="C2367" s="13" t="s">
        <v>792</v>
      </c>
      <c r="D2367" s="12" t="n">
        <v>38</v>
      </c>
      <c r="E2367" s="14" t="n">
        <v>1749</v>
      </c>
      <c r="F2367" s="14" t="s">
        <v>40</v>
      </c>
      <c r="G2367" s="15" t="s">
        <v>1126</v>
      </c>
      <c r="H2367" s="15" t="s">
        <v>793</v>
      </c>
      <c r="I2367" s="16" t="s">
        <v>186</v>
      </c>
      <c r="J2367" s="17" t="n">
        <v>497</v>
      </c>
      <c r="K2367" s="18" t="s">
        <v>28</v>
      </c>
      <c r="L2367" s="17" t="n">
        <v>6</v>
      </c>
      <c r="M2367" s="17"/>
      <c r="N2367" s="19"/>
      <c r="O2367" s="31" t="n">
        <f aca="false">L2367+(0.05*M2367)+(N2367/240)</f>
        <v>6</v>
      </c>
      <c r="P2367" s="21" t="n">
        <v>2982</v>
      </c>
      <c r="Q2367" s="21"/>
      <c r="R2367" s="21"/>
      <c r="S2367" s="22" t="n">
        <f aca="false">P2367+(0.05*Q2367)+(R2367/240)</f>
        <v>2982</v>
      </c>
      <c r="T2367" s="22" t="n">
        <f aca="false">J2367*O2367</f>
        <v>2982</v>
      </c>
      <c r="U2367" s="22" t="n">
        <f aca="false">S2367-T2367</f>
        <v>0</v>
      </c>
      <c r="V2367" s="23"/>
    </row>
    <row r="2368" customFormat="false" ht="13.8" hidden="false" customHeight="false" outlineLevel="0" collapsed="false">
      <c r="A2368" s="13" t="n">
        <v>2367</v>
      </c>
      <c r="B2368" s="12" t="s">
        <v>22</v>
      </c>
      <c r="C2368" s="13" t="s">
        <v>792</v>
      </c>
      <c r="D2368" s="12" t="n">
        <v>38</v>
      </c>
      <c r="E2368" s="14" t="n">
        <v>1749</v>
      </c>
      <c r="F2368" s="14" t="s">
        <v>40</v>
      </c>
      <c r="G2368" s="15" t="s">
        <v>1128</v>
      </c>
      <c r="H2368" s="15" t="s">
        <v>793</v>
      </c>
      <c r="I2368" s="16" t="s">
        <v>678</v>
      </c>
      <c r="J2368" s="17" t="n">
        <v>115</v>
      </c>
      <c r="K2368" s="18" t="s">
        <v>61</v>
      </c>
      <c r="L2368" s="17" t="n">
        <v>24</v>
      </c>
      <c r="M2368" s="17"/>
      <c r="N2368" s="19"/>
      <c r="O2368" s="31" t="n">
        <f aca="false">L2368+(0.05*M2368)+(N2368/240)</f>
        <v>24</v>
      </c>
      <c r="P2368" s="21" t="n">
        <v>2760</v>
      </c>
      <c r="Q2368" s="21"/>
      <c r="R2368" s="21"/>
      <c r="S2368" s="22" t="n">
        <f aca="false">P2368+(0.05*Q2368)+(R2368/240)</f>
        <v>2760</v>
      </c>
      <c r="T2368" s="22" t="n">
        <f aca="false">J2368*O2368</f>
        <v>2760</v>
      </c>
      <c r="U2368" s="22" t="n">
        <f aca="false">S2368-T2368</f>
        <v>0</v>
      </c>
      <c r="V2368" s="23"/>
    </row>
    <row r="2369" customFormat="false" ht="13.8" hidden="false" customHeight="false" outlineLevel="0" collapsed="false">
      <c r="A2369" s="13" t="n">
        <v>2368</v>
      </c>
      <c r="B2369" s="12" t="s">
        <v>22</v>
      </c>
      <c r="C2369" s="13" t="s">
        <v>792</v>
      </c>
      <c r="D2369" s="12" t="n">
        <v>38</v>
      </c>
      <c r="E2369" s="14" t="n">
        <v>1749</v>
      </c>
      <c r="F2369" s="14" t="s">
        <v>40</v>
      </c>
      <c r="G2369" s="15" t="s">
        <v>1128</v>
      </c>
      <c r="H2369" s="15" t="s">
        <v>793</v>
      </c>
      <c r="I2369" s="16" t="s">
        <v>186</v>
      </c>
      <c r="J2369" s="17" t="n">
        <v>264</v>
      </c>
      <c r="K2369" s="18" t="s">
        <v>28</v>
      </c>
      <c r="L2369" s="17" t="n">
        <v>4</v>
      </c>
      <c r="M2369" s="17"/>
      <c r="N2369" s="19"/>
      <c r="O2369" s="31" t="n">
        <f aca="false">L2369+(0.05*M2369)+(N2369/240)</f>
        <v>4</v>
      </c>
      <c r="P2369" s="21" t="n">
        <v>1056</v>
      </c>
      <c r="Q2369" s="21"/>
      <c r="R2369" s="21"/>
      <c r="S2369" s="22" t="n">
        <f aca="false">P2369+(0.05*Q2369)+(R2369/240)</f>
        <v>1056</v>
      </c>
      <c r="T2369" s="22" t="n">
        <f aca="false">J2369*O2369</f>
        <v>1056</v>
      </c>
      <c r="U2369" s="22" t="n">
        <f aca="false">S2369-T2369</f>
        <v>0</v>
      </c>
      <c r="V2369" s="23"/>
    </row>
    <row r="2370" customFormat="false" ht="13.8" hidden="false" customHeight="false" outlineLevel="0" collapsed="false">
      <c r="A2370" s="13" t="n">
        <v>2369</v>
      </c>
      <c r="B2370" s="12" t="s">
        <v>22</v>
      </c>
      <c r="C2370" s="13" t="s">
        <v>792</v>
      </c>
      <c r="D2370" s="12" t="n">
        <v>38</v>
      </c>
      <c r="E2370" s="14" t="n">
        <v>1749</v>
      </c>
      <c r="F2370" s="14" t="s">
        <v>40</v>
      </c>
      <c r="G2370" s="15" t="s">
        <v>1129</v>
      </c>
      <c r="H2370" s="15" t="s">
        <v>793</v>
      </c>
      <c r="I2370" s="16" t="s">
        <v>186</v>
      </c>
      <c r="J2370" s="17" t="n">
        <v>75</v>
      </c>
      <c r="K2370" s="18" t="s">
        <v>28</v>
      </c>
      <c r="L2370" s="17" t="n">
        <v>5</v>
      </c>
      <c r="M2370" s="17"/>
      <c r="N2370" s="19"/>
      <c r="O2370" s="31" t="n">
        <f aca="false">L2370+(0.05*M2370)+(N2370/240)</f>
        <v>5</v>
      </c>
      <c r="P2370" s="21" t="n">
        <v>375</v>
      </c>
      <c r="Q2370" s="21"/>
      <c r="R2370" s="21"/>
      <c r="S2370" s="22" t="n">
        <f aca="false">P2370+(0.05*Q2370)+(R2370/240)</f>
        <v>375</v>
      </c>
      <c r="T2370" s="22" t="n">
        <f aca="false">J2370*O2370</f>
        <v>375</v>
      </c>
      <c r="U2370" s="22" t="n">
        <f aca="false">S2370-T2370</f>
        <v>0</v>
      </c>
      <c r="V2370" s="23"/>
    </row>
    <row r="2371" customFormat="false" ht="13.8" hidden="false" customHeight="false" outlineLevel="0" collapsed="false">
      <c r="A2371" s="13" t="n">
        <v>2370</v>
      </c>
      <c r="B2371" s="12" t="s">
        <v>22</v>
      </c>
      <c r="C2371" s="13" t="s">
        <v>792</v>
      </c>
      <c r="D2371" s="12" t="n">
        <v>38</v>
      </c>
      <c r="E2371" s="14" t="n">
        <v>1749</v>
      </c>
      <c r="F2371" s="14" t="s">
        <v>40</v>
      </c>
      <c r="G2371" s="15" t="s">
        <v>1130</v>
      </c>
      <c r="H2371" s="15" t="s">
        <v>793</v>
      </c>
      <c r="I2371" s="16" t="s">
        <v>679</v>
      </c>
      <c r="J2371" s="17" t="n">
        <v>38</v>
      </c>
      <c r="K2371" s="18" t="s">
        <v>35</v>
      </c>
      <c r="L2371" s="17" t="n">
        <v>20</v>
      </c>
      <c r="M2371" s="17"/>
      <c r="N2371" s="19"/>
      <c r="O2371" s="31" t="n">
        <f aca="false">L2371+(0.05*M2371)+(N2371/240)</f>
        <v>20</v>
      </c>
      <c r="P2371" s="21" t="n">
        <v>760</v>
      </c>
      <c r="Q2371" s="21"/>
      <c r="R2371" s="21"/>
      <c r="S2371" s="22" t="n">
        <f aca="false">P2371+(0.05*Q2371)+(R2371/240)</f>
        <v>760</v>
      </c>
      <c r="T2371" s="22" t="n">
        <f aca="false">J2371*O2371</f>
        <v>760</v>
      </c>
      <c r="U2371" s="22" t="n">
        <f aca="false">S2371-T2371</f>
        <v>0</v>
      </c>
      <c r="V2371" s="23"/>
    </row>
    <row r="2372" customFormat="false" ht="13.8" hidden="false" customHeight="false" outlineLevel="0" collapsed="false">
      <c r="A2372" s="13" t="n">
        <v>2371</v>
      </c>
      <c r="B2372" s="12" t="s">
        <v>22</v>
      </c>
      <c r="C2372" s="13" t="s">
        <v>792</v>
      </c>
      <c r="D2372" s="12" t="n">
        <v>38</v>
      </c>
      <c r="E2372" s="14" t="n">
        <v>1749</v>
      </c>
      <c r="F2372" s="14" t="s">
        <v>40</v>
      </c>
      <c r="G2372" s="15" t="s">
        <v>1124</v>
      </c>
      <c r="H2372" s="15" t="s">
        <v>793</v>
      </c>
      <c r="I2372" s="16" t="s">
        <v>799</v>
      </c>
      <c r="J2372" s="17" t="n">
        <v>10</v>
      </c>
      <c r="K2372" s="18" t="s">
        <v>61</v>
      </c>
      <c r="L2372" s="17" t="n">
        <v>28</v>
      </c>
      <c r="M2372" s="17"/>
      <c r="N2372" s="19"/>
      <c r="O2372" s="31" t="n">
        <f aca="false">L2372+(0.05*M2372)+(N2372/240)</f>
        <v>28</v>
      </c>
      <c r="P2372" s="21" t="n">
        <v>280</v>
      </c>
      <c r="Q2372" s="21"/>
      <c r="R2372" s="21"/>
      <c r="S2372" s="22" t="n">
        <f aca="false">P2372+(0.05*Q2372)+(R2372/240)</f>
        <v>280</v>
      </c>
      <c r="T2372" s="22" t="n">
        <f aca="false">J2372*O2372</f>
        <v>280</v>
      </c>
      <c r="U2372" s="22" t="n">
        <f aca="false">S2372-T2372</f>
        <v>0</v>
      </c>
      <c r="V2372" s="23"/>
    </row>
    <row r="2373" customFormat="false" ht="13.8" hidden="false" customHeight="false" outlineLevel="0" collapsed="false">
      <c r="A2373" s="13" t="n">
        <v>2372</v>
      </c>
      <c r="B2373" s="12" t="s">
        <v>22</v>
      </c>
      <c r="C2373" s="13" t="s">
        <v>792</v>
      </c>
      <c r="D2373" s="12" t="n">
        <v>38</v>
      </c>
      <c r="E2373" s="14" t="n">
        <v>1749</v>
      </c>
      <c r="F2373" s="14" t="s">
        <v>40</v>
      </c>
      <c r="G2373" s="15" t="s">
        <v>1131</v>
      </c>
      <c r="H2373" s="15" t="s">
        <v>793</v>
      </c>
      <c r="I2373" s="16" t="s">
        <v>382</v>
      </c>
      <c r="J2373" s="17" t="n">
        <v>500</v>
      </c>
      <c r="K2373" s="18" t="s">
        <v>28</v>
      </c>
      <c r="L2373" s="17" t="n">
        <v>5</v>
      </c>
      <c r="M2373" s="17" t="n">
        <v>10</v>
      </c>
      <c r="N2373" s="19"/>
      <c r="O2373" s="31" t="n">
        <f aca="false">L2373+(0.05*M2373)+(N2373/240)</f>
        <v>5.5</v>
      </c>
      <c r="P2373" s="21" t="n">
        <v>2750</v>
      </c>
      <c r="Q2373" s="21"/>
      <c r="R2373" s="21"/>
      <c r="S2373" s="22" t="n">
        <f aca="false">P2373+(0.05*Q2373)+(R2373/240)</f>
        <v>2750</v>
      </c>
      <c r="T2373" s="22" t="n">
        <f aca="false">J2373*O2373</f>
        <v>2750</v>
      </c>
      <c r="U2373" s="22" t="n">
        <f aca="false">S2373-T2373</f>
        <v>0</v>
      </c>
      <c r="V2373" s="23"/>
    </row>
    <row r="2374" customFormat="false" ht="13.8" hidden="false" customHeight="false" outlineLevel="0" collapsed="false">
      <c r="A2374" s="13" t="n">
        <v>2373</v>
      </c>
      <c r="B2374" s="12" t="s">
        <v>22</v>
      </c>
      <c r="C2374" s="13" t="s">
        <v>792</v>
      </c>
      <c r="D2374" s="12" t="n">
        <v>39</v>
      </c>
      <c r="E2374" s="14" t="n">
        <v>1749</v>
      </c>
      <c r="F2374" s="14" t="s">
        <v>24</v>
      </c>
      <c r="G2374" s="15" t="s">
        <v>1132</v>
      </c>
      <c r="H2374" s="15" t="s">
        <v>793</v>
      </c>
      <c r="I2374" s="16" t="s">
        <v>796</v>
      </c>
      <c r="J2374" s="17" t="n">
        <v>7</v>
      </c>
      <c r="K2374" s="18" t="s">
        <v>28</v>
      </c>
      <c r="L2374" s="17" t="n">
        <v>4</v>
      </c>
      <c r="M2374" s="17"/>
      <c r="N2374" s="19"/>
      <c r="O2374" s="31" t="n">
        <f aca="false">L2374+(0.05*M2374)+(N2374/240)</f>
        <v>4</v>
      </c>
      <c r="P2374" s="21" t="n">
        <v>28</v>
      </c>
      <c r="Q2374" s="21"/>
      <c r="R2374" s="21"/>
      <c r="S2374" s="22" t="n">
        <f aca="false">P2374+(0.05*Q2374)+(R2374/240)</f>
        <v>28</v>
      </c>
      <c r="T2374" s="22" t="n">
        <f aca="false">J2374*O2374</f>
        <v>28</v>
      </c>
      <c r="U2374" s="22" t="n">
        <f aca="false">S2374-T2374</f>
        <v>0</v>
      </c>
      <c r="V2374" s="23"/>
    </row>
    <row r="2375" customFormat="false" ht="13.8" hidden="false" customHeight="false" outlineLevel="0" collapsed="false">
      <c r="A2375" s="13" t="n">
        <v>2374</v>
      </c>
      <c r="B2375" s="12" t="s">
        <v>22</v>
      </c>
      <c r="C2375" s="13" t="s">
        <v>792</v>
      </c>
      <c r="D2375" s="12" t="n">
        <v>39</v>
      </c>
      <c r="E2375" s="14" t="n">
        <v>1749</v>
      </c>
      <c r="F2375" s="14" t="s">
        <v>24</v>
      </c>
      <c r="G2375" s="15" t="s">
        <v>1133</v>
      </c>
      <c r="H2375" s="15" t="s">
        <v>793</v>
      </c>
      <c r="I2375" s="16" t="s">
        <v>679</v>
      </c>
      <c r="J2375" s="17" t="n">
        <v>50</v>
      </c>
      <c r="K2375" s="18" t="s">
        <v>35</v>
      </c>
      <c r="L2375" s="17" t="n">
        <v>60</v>
      </c>
      <c r="M2375" s="17"/>
      <c r="N2375" s="19"/>
      <c r="O2375" s="31" t="n">
        <f aca="false">L2375+(0.05*M2375)+(N2375/240)</f>
        <v>60</v>
      </c>
      <c r="P2375" s="21" t="n">
        <v>3000</v>
      </c>
      <c r="Q2375" s="21"/>
      <c r="R2375" s="21"/>
      <c r="S2375" s="22" t="n">
        <f aca="false">P2375+(0.05*Q2375)+(R2375/240)</f>
        <v>3000</v>
      </c>
      <c r="T2375" s="22" t="n">
        <f aca="false">J2375*O2375</f>
        <v>3000</v>
      </c>
      <c r="U2375" s="22" t="n">
        <f aca="false">S2375-T2375</f>
        <v>0</v>
      </c>
      <c r="V2375" s="23"/>
    </row>
    <row r="2376" customFormat="false" ht="13.8" hidden="false" customHeight="false" outlineLevel="0" collapsed="false">
      <c r="A2376" s="13" t="n">
        <v>2375</v>
      </c>
      <c r="B2376" s="12" t="s">
        <v>22</v>
      </c>
      <c r="C2376" s="13" t="s">
        <v>792</v>
      </c>
      <c r="D2376" s="12" t="n">
        <v>39</v>
      </c>
      <c r="E2376" s="14" t="n">
        <v>1749</v>
      </c>
      <c r="F2376" s="14" t="s">
        <v>24</v>
      </c>
      <c r="G2376" s="15" t="s">
        <v>1134</v>
      </c>
      <c r="H2376" s="15" t="s">
        <v>793</v>
      </c>
      <c r="I2376" s="16" t="s">
        <v>796</v>
      </c>
      <c r="J2376" s="17" t="n">
        <v>55</v>
      </c>
      <c r="K2376" s="17" t="s">
        <v>35</v>
      </c>
      <c r="L2376" s="17" t="n">
        <v>80</v>
      </c>
      <c r="M2376" s="17"/>
      <c r="N2376" s="19"/>
      <c r="O2376" s="31" t="n">
        <f aca="false">L2376+(0.05*M2376)+(N2376/240)</f>
        <v>80</v>
      </c>
      <c r="P2376" s="21" t="n">
        <v>4400</v>
      </c>
      <c r="Q2376" s="21"/>
      <c r="R2376" s="21"/>
      <c r="S2376" s="22" t="n">
        <f aca="false">P2376+(0.05*Q2376)+(R2376/240)</f>
        <v>4400</v>
      </c>
      <c r="T2376" s="22" t="n">
        <f aca="false">J2376*O2376</f>
        <v>4400</v>
      </c>
      <c r="U2376" s="22" t="n">
        <f aca="false">S2376-T2376</f>
        <v>0</v>
      </c>
      <c r="V2376" s="23"/>
    </row>
    <row r="2377" customFormat="false" ht="13.8" hidden="false" customHeight="false" outlineLevel="0" collapsed="false">
      <c r="A2377" s="13" t="n">
        <v>2376</v>
      </c>
      <c r="B2377" s="12" t="s">
        <v>22</v>
      </c>
      <c r="C2377" s="13" t="s">
        <v>792</v>
      </c>
      <c r="D2377" s="12" t="n">
        <v>39</v>
      </c>
      <c r="E2377" s="14" t="n">
        <v>1749</v>
      </c>
      <c r="F2377" s="14" t="s">
        <v>24</v>
      </c>
      <c r="G2377" s="15" t="s">
        <v>1135</v>
      </c>
      <c r="H2377" s="15" t="s">
        <v>793</v>
      </c>
      <c r="I2377" s="16" t="s">
        <v>799</v>
      </c>
      <c r="J2377" s="17" t="n">
        <v>360</v>
      </c>
      <c r="K2377" s="18" t="s">
        <v>28</v>
      </c>
      <c r="L2377" s="17"/>
      <c r="M2377" s="17" t="n">
        <v>4</v>
      </c>
      <c r="N2377" s="19"/>
      <c r="O2377" s="31" t="n">
        <f aca="false">L2377+(0.05*M2377)+(N2377/240)</f>
        <v>0.2</v>
      </c>
      <c r="P2377" s="21" t="n">
        <v>72</v>
      </c>
      <c r="Q2377" s="21"/>
      <c r="R2377" s="21"/>
      <c r="S2377" s="22" t="n">
        <f aca="false">P2377+(0.05*Q2377)+(R2377/240)</f>
        <v>72</v>
      </c>
      <c r="T2377" s="22" t="n">
        <f aca="false">J2377*O2377</f>
        <v>72</v>
      </c>
      <c r="U2377" s="22" t="n">
        <f aca="false">S2377-T2377</f>
        <v>0</v>
      </c>
      <c r="V2377" s="23"/>
    </row>
    <row r="2378" customFormat="false" ht="13.8" hidden="false" customHeight="false" outlineLevel="0" collapsed="false">
      <c r="A2378" s="13" t="n">
        <v>2377</v>
      </c>
      <c r="B2378" s="12" t="s">
        <v>22</v>
      </c>
      <c r="C2378" s="13" t="s">
        <v>792</v>
      </c>
      <c r="D2378" s="12" t="n">
        <v>39</v>
      </c>
      <c r="E2378" s="14" t="n">
        <v>1749</v>
      </c>
      <c r="F2378" s="14" t="s">
        <v>24</v>
      </c>
      <c r="G2378" s="15" t="s">
        <v>439</v>
      </c>
      <c r="H2378" s="15" t="s">
        <v>793</v>
      </c>
      <c r="I2378" s="16" t="s">
        <v>799</v>
      </c>
      <c r="J2378" s="17" t="n">
        <v>25080</v>
      </c>
      <c r="K2378" s="18" t="s">
        <v>28</v>
      </c>
      <c r="L2378" s="17"/>
      <c r="M2378" s="17" t="n">
        <v>2</v>
      </c>
      <c r="N2378" s="19"/>
      <c r="O2378" s="31" t="n">
        <f aca="false">L2378+(0.05*M2378)+(N2378/240)</f>
        <v>0.1</v>
      </c>
      <c r="P2378" s="21" t="n">
        <v>2508</v>
      </c>
      <c r="Q2378" s="21"/>
      <c r="R2378" s="21"/>
      <c r="S2378" s="22" t="n">
        <f aca="false">P2378+(0.05*Q2378)+(R2378/240)</f>
        <v>2508</v>
      </c>
      <c r="T2378" s="22" t="n">
        <f aca="false">J2378*O2378</f>
        <v>2508</v>
      </c>
      <c r="U2378" s="22" t="n">
        <f aca="false">S2378-T2378</f>
        <v>0</v>
      </c>
      <c r="V2378" s="23"/>
    </row>
    <row r="2379" customFormat="false" ht="13.8" hidden="false" customHeight="false" outlineLevel="0" collapsed="false">
      <c r="A2379" s="13" t="n">
        <v>2378</v>
      </c>
      <c r="B2379" s="12" t="s">
        <v>22</v>
      </c>
      <c r="C2379" s="13" t="s">
        <v>792</v>
      </c>
      <c r="D2379" s="12" t="n">
        <v>39</v>
      </c>
      <c r="E2379" s="14" t="n">
        <v>1749</v>
      </c>
      <c r="F2379" s="14" t="s">
        <v>24</v>
      </c>
      <c r="G2379" s="15" t="s">
        <v>439</v>
      </c>
      <c r="H2379" s="15" t="s">
        <v>793</v>
      </c>
      <c r="I2379" s="16" t="s">
        <v>685</v>
      </c>
      <c r="J2379" s="17" t="n">
        <v>62620</v>
      </c>
      <c r="K2379" s="18" t="s">
        <v>28</v>
      </c>
      <c r="L2379" s="17"/>
      <c r="M2379" s="17" t="n">
        <v>1</v>
      </c>
      <c r="N2379" s="19"/>
      <c r="O2379" s="31" t="n">
        <f aca="false">L2379+(0.05*M2379)+(N2379/240)</f>
        <v>0.05</v>
      </c>
      <c r="P2379" s="21" t="n">
        <v>3131</v>
      </c>
      <c r="Q2379" s="21"/>
      <c r="R2379" s="21"/>
      <c r="S2379" s="22" t="n">
        <f aca="false">P2379+(0.05*Q2379)+(R2379/240)</f>
        <v>3131</v>
      </c>
      <c r="T2379" s="22" t="n">
        <f aca="false">J2379*O2379</f>
        <v>3131</v>
      </c>
      <c r="U2379" s="22" t="n">
        <f aca="false">S2379-T2379</f>
        <v>0</v>
      </c>
      <c r="V2379" s="23"/>
    </row>
    <row r="2380" customFormat="false" ht="13.8" hidden="false" customHeight="false" outlineLevel="0" collapsed="false">
      <c r="A2380" s="13" t="n">
        <v>2379</v>
      </c>
      <c r="B2380" s="12" t="s">
        <v>22</v>
      </c>
      <c r="C2380" s="13" t="s">
        <v>792</v>
      </c>
      <c r="D2380" s="12" t="n">
        <v>39</v>
      </c>
      <c r="E2380" s="14" t="n">
        <v>1749</v>
      </c>
      <c r="F2380" s="14" t="s">
        <v>24</v>
      </c>
      <c r="G2380" s="15" t="s">
        <v>439</v>
      </c>
      <c r="H2380" s="15" t="s">
        <v>793</v>
      </c>
      <c r="I2380" s="16" t="s">
        <v>796</v>
      </c>
      <c r="J2380" s="17" t="n">
        <v>850</v>
      </c>
      <c r="K2380" s="18" t="s">
        <v>28</v>
      </c>
      <c r="L2380" s="17"/>
      <c r="M2380" s="17" t="n">
        <v>2</v>
      </c>
      <c r="N2380" s="19"/>
      <c r="O2380" s="31" t="n">
        <f aca="false">L2380+(0.05*M2380)+(N2380/240)</f>
        <v>0.1</v>
      </c>
      <c r="P2380" s="21" t="n">
        <v>85</v>
      </c>
      <c r="Q2380" s="21"/>
      <c r="R2380" s="21"/>
      <c r="S2380" s="22" t="n">
        <f aca="false">P2380+(0.05*Q2380)+(R2380/240)</f>
        <v>85</v>
      </c>
      <c r="T2380" s="22" t="n">
        <f aca="false">J2380*O2380</f>
        <v>85</v>
      </c>
      <c r="U2380" s="22" t="n">
        <f aca="false">S2380-T2380</f>
        <v>0</v>
      </c>
      <c r="V2380" s="23"/>
    </row>
    <row r="2381" customFormat="false" ht="13.8" hidden="false" customHeight="false" outlineLevel="0" collapsed="false">
      <c r="A2381" s="13" t="n">
        <v>2380</v>
      </c>
      <c r="B2381" s="12" t="s">
        <v>22</v>
      </c>
      <c r="C2381" s="13" t="s">
        <v>792</v>
      </c>
      <c r="D2381" s="12" t="n">
        <v>39</v>
      </c>
      <c r="E2381" s="14" t="n">
        <v>1749</v>
      </c>
      <c r="F2381" s="14" t="s">
        <v>40</v>
      </c>
      <c r="G2381" s="15" t="s">
        <v>1136</v>
      </c>
      <c r="H2381" s="15" t="s">
        <v>793</v>
      </c>
      <c r="I2381" s="16" t="s">
        <v>796</v>
      </c>
      <c r="J2381" s="17" t="n">
        <v>3</v>
      </c>
      <c r="K2381" s="18" t="s">
        <v>335</v>
      </c>
      <c r="L2381" s="17"/>
      <c r="M2381" s="17" t="n">
        <v>30</v>
      </c>
      <c r="N2381" s="19"/>
      <c r="O2381" s="31" t="n">
        <f aca="false">L2381+(0.05*M2381)+(N2381/240)</f>
        <v>1.5</v>
      </c>
      <c r="P2381" s="21" t="n">
        <v>4</v>
      </c>
      <c r="Q2381" s="21" t="n">
        <v>10</v>
      </c>
      <c r="R2381" s="21"/>
      <c r="S2381" s="22" t="n">
        <f aca="false">P2381+(0.05*Q2381)+(R2381/240)</f>
        <v>4.5</v>
      </c>
      <c r="T2381" s="22" t="n">
        <f aca="false">J2381*O2381</f>
        <v>4.5</v>
      </c>
      <c r="U2381" s="22" t="n">
        <f aca="false">S2381-T2381</f>
        <v>0</v>
      </c>
      <c r="V2381" s="23"/>
    </row>
    <row r="2382" customFormat="false" ht="13.8" hidden="false" customHeight="false" outlineLevel="0" collapsed="false">
      <c r="A2382" s="13" t="n">
        <v>2381</v>
      </c>
      <c r="B2382" s="12" t="s">
        <v>22</v>
      </c>
      <c r="C2382" s="13" t="s">
        <v>792</v>
      </c>
      <c r="D2382" s="12" t="n">
        <v>39</v>
      </c>
      <c r="E2382" s="14" t="n">
        <v>1749</v>
      </c>
      <c r="F2382" s="14" t="s">
        <v>40</v>
      </c>
      <c r="G2382" s="15" t="s">
        <v>435</v>
      </c>
      <c r="H2382" s="15" t="s">
        <v>793</v>
      </c>
      <c r="I2382" s="16" t="s">
        <v>50</v>
      </c>
      <c r="J2382" s="17" t="n">
        <v>60</v>
      </c>
      <c r="K2382" s="18" t="s">
        <v>28</v>
      </c>
      <c r="L2382" s="17" t="n">
        <v>60</v>
      </c>
      <c r="M2382" s="17"/>
      <c r="N2382" s="19"/>
      <c r="O2382" s="31" t="n">
        <f aca="false">L2382+(0.05*M2382)+(N2382/240)</f>
        <v>60</v>
      </c>
      <c r="P2382" s="21" t="n">
        <v>3600</v>
      </c>
      <c r="Q2382" s="21"/>
      <c r="R2382" s="21"/>
      <c r="S2382" s="22" t="n">
        <f aca="false">P2382+(0.05*Q2382)+(R2382/240)</f>
        <v>3600</v>
      </c>
      <c r="T2382" s="22" t="n">
        <f aca="false">J2382*O2382</f>
        <v>3600</v>
      </c>
      <c r="U2382" s="22" t="n">
        <f aca="false">S2382-T2382</f>
        <v>0</v>
      </c>
      <c r="V2382" s="23"/>
    </row>
    <row r="2383" customFormat="false" ht="13.8" hidden="false" customHeight="false" outlineLevel="0" collapsed="false">
      <c r="A2383" s="13" t="n">
        <v>2382</v>
      </c>
      <c r="B2383" s="12" t="s">
        <v>22</v>
      </c>
      <c r="C2383" s="13" t="s">
        <v>792</v>
      </c>
      <c r="D2383" s="12" t="n">
        <v>39</v>
      </c>
      <c r="E2383" s="14" t="n">
        <v>1749</v>
      </c>
      <c r="F2383" s="14" t="s">
        <v>40</v>
      </c>
      <c r="G2383" s="15" t="s">
        <v>435</v>
      </c>
      <c r="H2383" s="15" t="s">
        <v>793</v>
      </c>
      <c r="I2383" s="16" t="s">
        <v>50</v>
      </c>
      <c r="J2383" s="17" t="n">
        <v>1</v>
      </c>
      <c r="K2383" s="18" t="s">
        <v>46</v>
      </c>
      <c r="L2383" s="17" t="n">
        <v>320</v>
      </c>
      <c r="M2383" s="17"/>
      <c r="N2383" s="19"/>
      <c r="O2383" s="31" t="n">
        <f aca="false">L2383+(0.05*M2383)+(N2383/240)</f>
        <v>320</v>
      </c>
      <c r="P2383" s="21" t="n">
        <v>320</v>
      </c>
      <c r="Q2383" s="21"/>
      <c r="R2383" s="21"/>
      <c r="S2383" s="22" t="n">
        <f aca="false">P2383+(0.05*Q2383)+(R2383/240)</f>
        <v>320</v>
      </c>
      <c r="T2383" s="22" t="n">
        <f aca="false">J2383*O2383</f>
        <v>320</v>
      </c>
      <c r="U2383" s="22" t="n">
        <f aca="false">S2383-T2383</f>
        <v>0</v>
      </c>
      <c r="V2383" s="23"/>
    </row>
    <row r="2384" customFormat="false" ht="13.8" hidden="false" customHeight="false" outlineLevel="0" collapsed="false">
      <c r="A2384" s="13" t="n">
        <v>2383</v>
      </c>
      <c r="B2384" s="12" t="s">
        <v>22</v>
      </c>
      <c r="C2384" s="13" t="s">
        <v>792</v>
      </c>
      <c r="D2384" s="12" t="n">
        <v>39</v>
      </c>
      <c r="E2384" s="14" t="n">
        <v>1749</v>
      </c>
      <c r="F2384" s="14" t="s">
        <v>40</v>
      </c>
      <c r="G2384" s="15" t="s">
        <v>435</v>
      </c>
      <c r="H2384" s="15" t="s">
        <v>793</v>
      </c>
      <c r="I2384" s="16" t="s">
        <v>799</v>
      </c>
      <c r="J2384" s="17" t="n">
        <v>176</v>
      </c>
      <c r="K2384" s="18" t="s">
        <v>35</v>
      </c>
      <c r="L2384" s="17" t="n">
        <v>77</v>
      </c>
      <c r="M2384" s="17"/>
      <c r="N2384" s="19"/>
      <c r="O2384" s="31" t="n">
        <f aca="false">L2384+(0.05*M2384)+(N2384/240)</f>
        <v>77</v>
      </c>
      <c r="P2384" s="21" t="n">
        <v>13552</v>
      </c>
      <c r="Q2384" s="21"/>
      <c r="R2384" s="21"/>
      <c r="S2384" s="22" t="n">
        <f aca="false">P2384+(0.05*Q2384)+(R2384/240)</f>
        <v>13552</v>
      </c>
      <c r="T2384" s="22" t="n">
        <f aca="false">J2384*O2384</f>
        <v>13552</v>
      </c>
      <c r="U2384" s="22" t="n">
        <f aca="false">S2384-T2384</f>
        <v>0</v>
      </c>
      <c r="V2384" s="23"/>
    </row>
    <row r="2385" customFormat="false" ht="13.8" hidden="false" customHeight="false" outlineLevel="0" collapsed="false">
      <c r="A2385" s="13" t="n">
        <v>2384</v>
      </c>
      <c r="B2385" s="12" t="s">
        <v>22</v>
      </c>
      <c r="C2385" s="13" t="s">
        <v>792</v>
      </c>
      <c r="D2385" s="12" t="n">
        <v>39</v>
      </c>
      <c r="E2385" s="14" t="n">
        <v>1749</v>
      </c>
      <c r="F2385" s="14" t="s">
        <v>40</v>
      </c>
      <c r="G2385" s="15" t="s">
        <v>435</v>
      </c>
      <c r="H2385" s="15" t="s">
        <v>793</v>
      </c>
      <c r="I2385" s="16" t="s">
        <v>796</v>
      </c>
      <c r="J2385" s="17" t="n">
        <v>1</v>
      </c>
      <c r="K2385" s="18" t="s">
        <v>46</v>
      </c>
      <c r="L2385" s="17" t="n">
        <v>160</v>
      </c>
      <c r="M2385" s="17"/>
      <c r="N2385" s="19"/>
      <c r="O2385" s="31" t="n">
        <f aca="false">L2385+(0.05*M2385)+(N2385/240)</f>
        <v>160</v>
      </c>
      <c r="P2385" s="21" t="n">
        <v>160</v>
      </c>
      <c r="Q2385" s="21"/>
      <c r="R2385" s="21"/>
      <c r="S2385" s="22" t="n">
        <f aca="false">P2385+(0.05*Q2385)+(R2385/240)</f>
        <v>160</v>
      </c>
      <c r="T2385" s="22" t="n">
        <f aca="false">J2385*O2385</f>
        <v>160</v>
      </c>
      <c r="U2385" s="22" t="n">
        <f aca="false">S2385-T2385</f>
        <v>0</v>
      </c>
      <c r="V2385" s="23"/>
    </row>
    <row r="2386" customFormat="false" ht="13.8" hidden="false" customHeight="false" outlineLevel="0" collapsed="false">
      <c r="A2386" s="13" t="n">
        <v>2385</v>
      </c>
      <c r="B2386" s="12" t="s">
        <v>22</v>
      </c>
      <c r="C2386" s="13" t="s">
        <v>792</v>
      </c>
      <c r="D2386" s="12" t="n">
        <v>39</v>
      </c>
      <c r="E2386" s="14" t="n">
        <v>1749</v>
      </c>
      <c r="F2386" s="14" t="s">
        <v>40</v>
      </c>
      <c r="G2386" s="15" t="s">
        <v>429</v>
      </c>
      <c r="H2386" s="15" t="s">
        <v>793</v>
      </c>
      <c r="I2386" s="16" t="s">
        <v>68</v>
      </c>
      <c r="J2386" s="17" t="n">
        <v>8</v>
      </c>
      <c r="K2386" s="18" t="s">
        <v>35</v>
      </c>
      <c r="L2386" s="17" t="n">
        <v>15</v>
      </c>
      <c r="M2386" s="17"/>
      <c r="N2386" s="19"/>
      <c r="O2386" s="31" t="n">
        <f aca="false">L2386+(0.05*M2386)+(N2386/240)</f>
        <v>15</v>
      </c>
      <c r="P2386" s="21" t="n">
        <v>120</v>
      </c>
      <c r="Q2386" s="21"/>
      <c r="R2386" s="21"/>
      <c r="S2386" s="22" t="n">
        <f aca="false">P2386+(0.05*Q2386)+(R2386/240)</f>
        <v>120</v>
      </c>
      <c r="T2386" s="22" t="n">
        <f aca="false">J2386*O2386</f>
        <v>120</v>
      </c>
      <c r="U2386" s="22" t="n">
        <f aca="false">S2386-T2386</f>
        <v>0</v>
      </c>
      <c r="V2386" s="23"/>
    </row>
    <row r="2387" customFormat="false" ht="13.8" hidden="false" customHeight="false" outlineLevel="0" collapsed="false">
      <c r="A2387" s="13" t="n">
        <v>2386</v>
      </c>
      <c r="B2387" s="12" t="s">
        <v>22</v>
      </c>
      <c r="C2387" s="13" t="s">
        <v>792</v>
      </c>
      <c r="D2387" s="12" t="n">
        <v>39</v>
      </c>
      <c r="E2387" s="14" t="n">
        <v>1749</v>
      </c>
      <c r="F2387" s="14" t="s">
        <v>40</v>
      </c>
      <c r="G2387" s="15" t="s">
        <v>429</v>
      </c>
      <c r="H2387" s="15" t="s">
        <v>793</v>
      </c>
      <c r="I2387" s="16" t="s">
        <v>794</v>
      </c>
      <c r="J2387" s="17" t="n">
        <v>25</v>
      </c>
      <c r="K2387" s="18" t="s">
        <v>35</v>
      </c>
      <c r="L2387" s="17" t="n">
        <v>5</v>
      </c>
      <c r="M2387" s="17"/>
      <c r="N2387" s="19"/>
      <c r="O2387" s="31" t="n">
        <f aca="false">L2387+(0.05*M2387)+(N2387/240)</f>
        <v>5</v>
      </c>
      <c r="P2387" s="21" t="n">
        <v>125</v>
      </c>
      <c r="Q2387" s="21"/>
      <c r="R2387" s="21"/>
      <c r="S2387" s="22" t="n">
        <f aca="false">P2387+(0.05*Q2387)+(R2387/240)</f>
        <v>125</v>
      </c>
      <c r="T2387" s="22" t="n">
        <f aca="false">J2387*O2387</f>
        <v>125</v>
      </c>
      <c r="U2387" s="22" t="n">
        <f aca="false">S2387-T2387</f>
        <v>0</v>
      </c>
      <c r="V2387" s="23"/>
    </row>
    <row r="2388" customFormat="false" ht="13.8" hidden="false" customHeight="false" outlineLevel="0" collapsed="false">
      <c r="A2388" s="13" t="n">
        <v>2387</v>
      </c>
      <c r="B2388" s="12" t="s">
        <v>22</v>
      </c>
      <c r="C2388" s="13" t="s">
        <v>792</v>
      </c>
      <c r="D2388" s="12" t="n">
        <v>39</v>
      </c>
      <c r="E2388" s="14" t="n">
        <v>1749</v>
      </c>
      <c r="F2388" s="14" t="s">
        <v>40</v>
      </c>
      <c r="G2388" s="15" t="s">
        <v>1133</v>
      </c>
      <c r="H2388" s="15" t="s">
        <v>793</v>
      </c>
      <c r="I2388" s="16" t="s">
        <v>685</v>
      </c>
      <c r="J2388" s="17" t="n">
        <v>23</v>
      </c>
      <c r="K2388" s="18" t="s">
        <v>35</v>
      </c>
      <c r="L2388" s="17" t="n">
        <v>75</v>
      </c>
      <c r="M2388" s="17"/>
      <c r="N2388" s="19"/>
      <c r="O2388" s="31" t="n">
        <f aca="false">L2388+(0.05*M2388)+(N2388/240)</f>
        <v>75</v>
      </c>
      <c r="P2388" s="21" t="n">
        <v>1725</v>
      </c>
      <c r="Q2388" s="21"/>
      <c r="R2388" s="21"/>
      <c r="S2388" s="22" t="n">
        <f aca="false">P2388+(0.05*Q2388)+(R2388/240)</f>
        <v>1725</v>
      </c>
      <c r="T2388" s="22" t="n">
        <f aca="false">J2388*O2388</f>
        <v>1725</v>
      </c>
      <c r="U2388" s="22" t="n">
        <f aca="false">S2388-T2388</f>
        <v>0</v>
      </c>
      <c r="V2388" s="23"/>
    </row>
    <row r="2389" customFormat="false" ht="13.8" hidden="false" customHeight="false" outlineLevel="0" collapsed="false">
      <c r="A2389" s="13" t="n">
        <v>2388</v>
      </c>
      <c r="B2389" s="12" t="s">
        <v>22</v>
      </c>
      <c r="C2389" s="13" t="s">
        <v>792</v>
      </c>
      <c r="D2389" s="12" t="n">
        <v>39</v>
      </c>
      <c r="E2389" s="14" t="n">
        <v>1749</v>
      </c>
      <c r="F2389" s="14" t="s">
        <v>40</v>
      </c>
      <c r="G2389" s="15" t="s">
        <v>1134</v>
      </c>
      <c r="H2389" s="15" t="s">
        <v>793</v>
      </c>
      <c r="I2389" s="16" t="s">
        <v>685</v>
      </c>
      <c r="J2389" s="17" t="n">
        <v>10</v>
      </c>
      <c r="K2389" s="18" t="s">
        <v>35</v>
      </c>
      <c r="L2389" s="17" t="n">
        <v>60</v>
      </c>
      <c r="M2389" s="17"/>
      <c r="N2389" s="19"/>
      <c r="O2389" s="31" t="n">
        <f aca="false">L2389+(0.05*M2389)+(N2389/240)</f>
        <v>60</v>
      </c>
      <c r="P2389" s="21" t="n">
        <v>600</v>
      </c>
      <c r="Q2389" s="21"/>
      <c r="R2389" s="21"/>
      <c r="S2389" s="22" t="n">
        <f aca="false">P2389+(0.05*Q2389)+(R2389/240)</f>
        <v>600</v>
      </c>
      <c r="T2389" s="22" t="n">
        <f aca="false">J2389*O2389</f>
        <v>600</v>
      </c>
      <c r="U2389" s="22" t="n">
        <f aca="false">S2389-T2389</f>
        <v>0</v>
      </c>
      <c r="V2389" s="23"/>
    </row>
    <row r="2390" customFormat="false" ht="13.8" hidden="false" customHeight="false" outlineLevel="0" collapsed="false">
      <c r="A2390" s="13" t="n">
        <v>2389</v>
      </c>
      <c r="B2390" s="12" t="s">
        <v>22</v>
      </c>
      <c r="C2390" s="13" t="s">
        <v>792</v>
      </c>
      <c r="D2390" s="12" t="n">
        <v>39</v>
      </c>
      <c r="E2390" s="14" t="n">
        <v>1749</v>
      </c>
      <c r="F2390" s="14" t="s">
        <v>40</v>
      </c>
      <c r="G2390" s="15" t="s">
        <v>1137</v>
      </c>
      <c r="H2390" s="15" t="s">
        <v>793</v>
      </c>
      <c r="I2390" s="16" t="s">
        <v>799</v>
      </c>
      <c r="J2390" s="17" t="n">
        <v>175</v>
      </c>
      <c r="K2390" s="18" t="s">
        <v>28</v>
      </c>
      <c r="L2390" s="17" t="n">
        <v>7</v>
      </c>
      <c r="M2390" s="17" t="n">
        <v>10</v>
      </c>
      <c r="N2390" s="19"/>
      <c r="O2390" s="31" t="n">
        <f aca="false">L2390+(0.05*M2390)+(N2390/240)</f>
        <v>7.5</v>
      </c>
      <c r="P2390" s="21" t="n">
        <v>1312</v>
      </c>
      <c r="Q2390" s="21" t="n">
        <v>10</v>
      </c>
      <c r="R2390" s="21"/>
      <c r="S2390" s="22" t="n">
        <f aca="false">P2390+(0.05*Q2390)+(R2390/240)</f>
        <v>1312.5</v>
      </c>
      <c r="T2390" s="22" t="n">
        <f aca="false">J2390*O2390</f>
        <v>1312.5</v>
      </c>
      <c r="U2390" s="22" t="n">
        <f aca="false">S2390-T2390</f>
        <v>0</v>
      </c>
      <c r="V2390" s="23"/>
    </row>
    <row r="2391" customFormat="false" ht="13.8" hidden="false" customHeight="false" outlineLevel="0" collapsed="false">
      <c r="A2391" s="13" t="n">
        <v>2390</v>
      </c>
      <c r="B2391" s="12" t="s">
        <v>22</v>
      </c>
      <c r="C2391" s="13" t="s">
        <v>792</v>
      </c>
      <c r="D2391" s="12" t="n">
        <v>39</v>
      </c>
      <c r="E2391" s="14" t="n">
        <v>1749</v>
      </c>
      <c r="F2391" s="14" t="s">
        <v>40</v>
      </c>
      <c r="G2391" s="15" t="s">
        <v>1138</v>
      </c>
      <c r="H2391" s="15" t="s">
        <v>793</v>
      </c>
      <c r="I2391" s="16" t="s">
        <v>679</v>
      </c>
      <c r="J2391" s="17" t="n">
        <v>300</v>
      </c>
      <c r="K2391" s="18" t="s">
        <v>35</v>
      </c>
      <c r="L2391" s="17"/>
      <c r="M2391" s="17" t="n">
        <v>12</v>
      </c>
      <c r="N2391" s="19"/>
      <c r="O2391" s="31" t="n">
        <f aca="false">L2391+(0.05*M2391)+(N2391/240)</f>
        <v>0.6</v>
      </c>
      <c r="P2391" s="21" t="n">
        <v>180</v>
      </c>
      <c r="Q2391" s="21"/>
      <c r="R2391" s="21"/>
      <c r="S2391" s="22" t="n">
        <f aca="false">P2391+(0.05*Q2391)+(R2391/240)</f>
        <v>180</v>
      </c>
      <c r="T2391" s="22" t="n">
        <f aca="false">J2391*O2391</f>
        <v>180</v>
      </c>
      <c r="U2391" s="22" t="n">
        <f aca="false">S2391-T2391</f>
        <v>0</v>
      </c>
      <c r="V2391" s="23"/>
    </row>
    <row r="2392" customFormat="false" ht="13.8" hidden="false" customHeight="false" outlineLevel="0" collapsed="false">
      <c r="A2392" s="13" t="n">
        <v>2391</v>
      </c>
      <c r="B2392" s="12" t="s">
        <v>22</v>
      </c>
      <c r="C2392" s="13" t="s">
        <v>792</v>
      </c>
      <c r="D2392" s="12" t="n">
        <v>39</v>
      </c>
      <c r="E2392" s="14" t="n">
        <v>1749</v>
      </c>
      <c r="F2392" s="14" t="s">
        <v>40</v>
      </c>
      <c r="G2392" s="15" t="s">
        <v>1139</v>
      </c>
      <c r="H2392" s="15" t="s">
        <v>793</v>
      </c>
      <c r="I2392" s="16" t="s">
        <v>796</v>
      </c>
      <c r="J2392" s="17" t="n">
        <v>48</v>
      </c>
      <c r="K2392" s="18" t="s">
        <v>1118</v>
      </c>
      <c r="L2392" s="17"/>
      <c r="M2392" s="17" t="n">
        <v>12</v>
      </c>
      <c r="N2392" s="19"/>
      <c r="O2392" s="31" t="n">
        <f aca="false">L2392+(0.05*M2392)+(N2392/240)</f>
        <v>0.6</v>
      </c>
      <c r="P2392" s="21" t="n">
        <v>28</v>
      </c>
      <c r="Q2392" s="21" t="n">
        <v>16</v>
      </c>
      <c r="R2392" s="21"/>
      <c r="S2392" s="22" t="n">
        <f aca="false">P2392+(0.05*Q2392)+(R2392/240)</f>
        <v>28.8</v>
      </c>
      <c r="T2392" s="22" t="n">
        <f aca="false">J2392*O2392</f>
        <v>28.8</v>
      </c>
      <c r="U2392" s="22" t="n">
        <f aca="false">S2392-T2392</f>
        <v>0</v>
      </c>
      <c r="V2392" s="23"/>
    </row>
    <row r="2393" customFormat="false" ht="13.8" hidden="false" customHeight="false" outlineLevel="0" collapsed="false">
      <c r="A2393" s="13" t="n">
        <v>2392</v>
      </c>
      <c r="B2393" s="12" t="s">
        <v>22</v>
      </c>
      <c r="C2393" s="13" t="s">
        <v>792</v>
      </c>
      <c r="D2393" s="12" t="n">
        <v>39</v>
      </c>
      <c r="E2393" s="14" t="n">
        <v>1749</v>
      </c>
      <c r="F2393" s="14" t="s">
        <v>40</v>
      </c>
      <c r="G2393" s="15" t="s">
        <v>442</v>
      </c>
      <c r="H2393" s="15" t="s">
        <v>793</v>
      </c>
      <c r="I2393" s="16" t="s">
        <v>50</v>
      </c>
      <c r="J2393" s="17" t="n">
        <v>1</v>
      </c>
      <c r="K2393" s="18" t="s">
        <v>46</v>
      </c>
      <c r="L2393" s="17" t="n">
        <v>11859</v>
      </c>
      <c r="M2393" s="17"/>
      <c r="N2393" s="19"/>
      <c r="O2393" s="31" t="n">
        <f aca="false">L2393+(0.05*M2393)+(N2393/240)</f>
        <v>11859</v>
      </c>
      <c r="P2393" s="21" t="n">
        <v>11859</v>
      </c>
      <c r="Q2393" s="21"/>
      <c r="R2393" s="21"/>
      <c r="S2393" s="22" t="n">
        <f aca="false">P2393+(0.05*Q2393)+(R2393/240)</f>
        <v>11859</v>
      </c>
      <c r="T2393" s="22" t="n">
        <f aca="false">J2393*O2393</f>
        <v>11859</v>
      </c>
      <c r="U2393" s="22" t="n">
        <f aca="false">S2393-T2393</f>
        <v>0</v>
      </c>
      <c r="V2393" s="23"/>
    </row>
    <row r="2394" customFormat="false" ht="14.2" hidden="false" customHeight="false" outlineLevel="0" collapsed="false">
      <c r="A2394" s="13" t="n">
        <v>2393</v>
      </c>
      <c r="B2394" s="12" t="s">
        <v>22</v>
      </c>
      <c r="C2394" s="13" t="s">
        <v>792</v>
      </c>
      <c r="D2394" s="12" t="n">
        <v>39</v>
      </c>
      <c r="E2394" s="14" t="n">
        <v>1749</v>
      </c>
      <c r="F2394" s="14" t="s">
        <v>40</v>
      </c>
      <c r="G2394" s="16" t="s">
        <v>439</v>
      </c>
      <c r="H2394" s="15" t="s">
        <v>793</v>
      </c>
      <c r="I2394" s="16" t="s">
        <v>796</v>
      </c>
      <c r="J2394" s="17" t="n">
        <v>41.75</v>
      </c>
      <c r="K2394" s="18" t="s">
        <v>895</v>
      </c>
      <c r="L2394" s="17"/>
      <c r="M2394" s="17" t="n">
        <v>30</v>
      </c>
      <c r="N2394" s="19"/>
      <c r="O2394" s="31" t="n">
        <f aca="false">L2394+(0.05*M2394)+(N2394/240)</f>
        <v>1.5</v>
      </c>
      <c r="P2394" s="21" t="n">
        <v>62</v>
      </c>
      <c r="Q2394" s="21" t="n">
        <v>12</v>
      </c>
      <c r="R2394" s="21"/>
      <c r="S2394" s="22" t="n">
        <f aca="false">P2394+(0.05*Q2394)+(R2394/240)</f>
        <v>62.6</v>
      </c>
      <c r="T2394" s="22" t="n">
        <f aca="false">J2394*O2394</f>
        <v>62.625</v>
      </c>
      <c r="U2394" s="22" t="n">
        <f aca="false">S2394-T2394</f>
        <v>-0.0249999999999986</v>
      </c>
      <c r="V2394" s="23" t="s">
        <v>114</v>
      </c>
    </row>
    <row r="2395" customFormat="false" ht="13.8" hidden="false" customHeight="false" outlineLevel="0" collapsed="false">
      <c r="A2395" s="13" t="n">
        <v>2394</v>
      </c>
      <c r="B2395" s="12" t="s">
        <v>22</v>
      </c>
      <c r="C2395" s="13" t="s">
        <v>792</v>
      </c>
      <c r="D2395" s="12" t="n">
        <v>39</v>
      </c>
      <c r="E2395" s="14" t="n">
        <v>1749</v>
      </c>
      <c r="F2395" s="14" t="s">
        <v>40</v>
      </c>
      <c r="G2395" s="15" t="s">
        <v>439</v>
      </c>
      <c r="H2395" s="15" t="s">
        <v>793</v>
      </c>
      <c r="I2395" s="16" t="s">
        <v>796</v>
      </c>
      <c r="J2395" s="17" t="n">
        <v>550</v>
      </c>
      <c r="K2395" s="18" t="s">
        <v>28</v>
      </c>
      <c r="L2395" s="17"/>
      <c r="M2395" s="17" t="n">
        <v>1</v>
      </c>
      <c r="N2395" s="19" t="n">
        <v>6</v>
      </c>
      <c r="O2395" s="31" t="n">
        <f aca="false">L2395+(0.05*M2395)+(N2395/240)</f>
        <v>0.075</v>
      </c>
      <c r="P2395" s="21" t="n">
        <v>41</v>
      </c>
      <c r="Q2395" s="21" t="n">
        <v>5</v>
      </c>
      <c r="R2395" s="21"/>
      <c r="S2395" s="22" t="n">
        <f aca="false">P2395+(0.05*Q2395)+(R2395/240)</f>
        <v>41.25</v>
      </c>
      <c r="T2395" s="22" t="n">
        <f aca="false">J2395*O2395</f>
        <v>41.25</v>
      </c>
      <c r="U2395" s="22" t="n">
        <f aca="false">S2395-T2395</f>
        <v>0</v>
      </c>
      <c r="V2395" s="23"/>
    </row>
    <row r="2396" customFormat="false" ht="13.8" hidden="false" customHeight="false" outlineLevel="0" collapsed="false">
      <c r="A2396" s="13" t="n">
        <v>2395</v>
      </c>
      <c r="B2396" s="12" t="s">
        <v>22</v>
      </c>
      <c r="C2396" s="13" t="s">
        <v>792</v>
      </c>
      <c r="D2396" s="12" t="n">
        <v>40</v>
      </c>
      <c r="E2396" s="14" t="n">
        <v>1749</v>
      </c>
      <c r="F2396" s="14" t="s">
        <v>24</v>
      </c>
      <c r="G2396" s="15" t="s">
        <v>443</v>
      </c>
      <c r="H2396" s="15" t="s">
        <v>793</v>
      </c>
      <c r="I2396" s="16" t="s">
        <v>682</v>
      </c>
      <c r="J2396" s="17" t="n">
        <v>4</v>
      </c>
      <c r="K2396" s="18" t="s">
        <v>417</v>
      </c>
      <c r="L2396" s="17" t="n">
        <v>3</v>
      </c>
      <c r="M2396" s="17"/>
      <c r="N2396" s="19"/>
      <c r="O2396" s="31" t="n">
        <f aca="false">L2396+(0.05*M2396)+(N2396/240)</f>
        <v>3</v>
      </c>
      <c r="P2396" s="21" t="n">
        <v>12</v>
      </c>
      <c r="Q2396" s="21"/>
      <c r="R2396" s="21"/>
      <c r="S2396" s="22" t="n">
        <f aca="false">P2396+(0.05*Q2396)+(R2396/240)</f>
        <v>12</v>
      </c>
      <c r="T2396" s="22" t="n">
        <f aca="false">J2396*O2396</f>
        <v>12</v>
      </c>
      <c r="U2396" s="22" t="n">
        <f aca="false">S2396-T2396</f>
        <v>0</v>
      </c>
      <c r="V2396" s="23"/>
    </row>
    <row r="2397" customFormat="false" ht="14.2" hidden="false" customHeight="false" outlineLevel="0" collapsed="false">
      <c r="A2397" s="13" t="n">
        <v>2396</v>
      </c>
      <c r="B2397" s="12" t="s">
        <v>22</v>
      </c>
      <c r="C2397" s="13" t="s">
        <v>792</v>
      </c>
      <c r="D2397" s="12" t="n">
        <v>40</v>
      </c>
      <c r="E2397" s="14" t="n">
        <v>1749</v>
      </c>
      <c r="F2397" s="14" t="s">
        <v>24</v>
      </c>
      <c r="G2397" s="15" t="s">
        <v>446</v>
      </c>
      <c r="H2397" s="15" t="s">
        <v>793</v>
      </c>
      <c r="I2397" s="16" t="s">
        <v>685</v>
      </c>
      <c r="J2397" s="17" t="n">
        <v>1460</v>
      </c>
      <c r="K2397" s="18" t="s">
        <v>28</v>
      </c>
      <c r="L2397" s="17"/>
      <c r="M2397" s="17"/>
      <c r="N2397" s="19" t="n">
        <v>6</v>
      </c>
      <c r="O2397" s="31" t="n">
        <f aca="false">L2397+(0.05*M2397)+(N2397/240)</f>
        <v>0.025</v>
      </c>
      <c r="P2397" s="21" t="n">
        <v>73</v>
      </c>
      <c r="Q2397" s="21"/>
      <c r="R2397" s="21"/>
      <c r="S2397" s="22" t="n">
        <f aca="false">P2397+(0.05*Q2397)+(R2397/240)</f>
        <v>73</v>
      </c>
      <c r="T2397" s="22" t="n">
        <f aca="false">J2397*O2397</f>
        <v>36.5</v>
      </c>
      <c r="U2397" s="22" t="n">
        <f aca="false">S2397-T2397</f>
        <v>36.5</v>
      </c>
      <c r="V2397" s="23" t="s">
        <v>31</v>
      </c>
    </row>
    <row r="2398" customFormat="false" ht="13.8" hidden="false" customHeight="false" outlineLevel="0" collapsed="false">
      <c r="A2398" s="13" t="n">
        <v>2397</v>
      </c>
      <c r="B2398" s="12" t="s">
        <v>22</v>
      </c>
      <c r="C2398" s="13" t="s">
        <v>792</v>
      </c>
      <c r="D2398" s="12" t="n">
        <v>40</v>
      </c>
      <c r="E2398" s="14" t="n">
        <v>1749</v>
      </c>
      <c r="F2398" s="14" t="s">
        <v>24</v>
      </c>
      <c r="G2398" s="15" t="s">
        <v>446</v>
      </c>
      <c r="H2398" s="15" t="s">
        <v>793</v>
      </c>
      <c r="I2398" s="16" t="s">
        <v>796</v>
      </c>
      <c r="J2398" s="17" t="n">
        <v>287</v>
      </c>
      <c r="K2398" s="18" t="s">
        <v>797</v>
      </c>
      <c r="L2398" s="17"/>
      <c r="M2398" s="17" t="n">
        <v>3</v>
      </c>
      <c r="N2398" s="19"/>
      <c r="O2398" s="31" t="n">
        <f aca="false">L2398+(0.05*M2398)+(N2398/240)</f>
        <v>0.15</v>
      </c>
      <c r="P2398" s="21" t="n">
        <v>43</v>
      </c>
      <c r="Q2398" s="21" t="n">
        <v>1</v>
      </c>
      <c r="R2398" s="21"/>
      <c r="S2398" s="22" t="n">
        <f aca="false">P2398+(0.05*Q2398)+(R2398/240)</f>
        <v>43.05</v>
      </c>
      <c r="T2398" s="22" t="n">
        <f aca="false">J2398*O2398</f>
        <v>43.05</v>
      </c>
      <c r="U2398" s="22" t="n">
        <f aca="false">S2398-T2398</f>
        <v>0</v>
      </c>
      <c r="V2398" s="23"/>
    </row>
    <row r="2399" customFormat="false" ht="13.8" hidden="false" customHeight="false" outlineLevel="0" collapsed="false">
      <c r="A2399" s="13" t="n">
        <v>2398</v>
      </c>
      <c r="B2399" s="12" t="s">
        <v>22</v>
      </c>
      <c r="C2399" s="13" t="s">
        <v>792</v>
      </c>
      <c r="D2399" s="12" t="n">
        <v>40</v>
      </c>
      <c r="E2399" s="14" t="n">
        <v>1749</v>
      </c>
      <c r="F2399" s="14" t="s">
        <v>24</v>
      </c>
      <c r="G2399" s="15" t="s">
        <v>446</v>
      </c>
      <c r="H2399" s="15" t="s">
        <v>793</v>
      </c>
      <c r="I2399" s="16" t="s">
        <v>796</v>
      </c>
      <c r="J2399" s="17" t="n">
        <v>25</v>
      </c>
      <c r="K2399" s="18" t="s">
        <v>693</v>
      </c>
      <c r="L2399" s="17" t="n">
        <v>15</v>
      </c>
      <c r="M2399" s="17"/>
      <c r="N2399" s="19"/>
      <c r="O2399" s="31" t="n">
        <f aca="false">L2399+(0.05*M2399)+(N2399/240)</f>
        <v>15</v>
      </c>
      <c r="P2399" s="21" t="n">
        <v>375</v>
      </c>
      <c r="Q2399" s="21"/>
      <c r="R2399" s="21"/>
      <c r="S2399" s="22" t="n">
        <f aca="false">P2399+(0.05*Q2399)+(R2399/240)</f>
        <v>375</v>
      </c>
      <c r="T2399" s="22" t="n">
        <f aca="false">J2399*O2399</f>
        <v>375</v>
      </c>
      <c r="U2399" s="22" t="n">
        <f aca="false">S2399-T2399</f>
        <v>0</v>
      </c>
      <c r="V2399" s="23"/>
    </row>
    <row r="2400" customFormat="false" ht="13.8" hidden="false" customHeight="false" outlineLevel="0" collapsed="false">
      <c r="A2400" s="13" t="n">
        <v>2399</v>
      </c>
      <c r="B2400" s="12" t="s">
        <v>22</v>
      </c>
      <c r="C2400" s="13" t="s">
        <v>792</v>
      </c>
      <c r="D2400" s="12" t="n">
        <v>40</v>
      </c>
      <c r="E2400" s="14" t="n">
        <v>1749</v>
      </c>
      <c r="F2400" s="14" t="s">
        <v>24</v>
      </c>
      <c r="G2400" s="15" t="s">
        <v>1140</v>
      </c>
      <c r="H2400" s="15" t="s">
        <v>793</v>
      </c>
      <c r="I2400" s="16" t="s">
        <v>796</v>
      </c>
      <c r="J2400" s="17" t="n">
        <v>28</v>
      </c>
      <c r="K2400" s="18" t="s">
        <v>35</v>
      </c>
      <c r="L2400" s="17"/>
      <c r="M2400" s="17" t="n">
        <v>3</v>
      </c>
      <c r="N2400" s="19"/>
      <c r="O2400" s="31" t="n">
        <f aca="false">L2400+(0.05*M2400)+(N2400/240)</f>
        <v>0.15</v>
      </c>
      <c r="P2400" s="21" t="n">
        <v>4</v>
      </c>
      <c r="Q2400" s="21" t="n">
        <v>4</v>
      </c>
      <c r="R2400" s="21"/>
      <c r="S2400" s="22" t="n">
        <f aca="false">P2400+(0.05*Q2400)+(R2400/240)</f>
        <v>4.2</v>
      </c>
      <c r="T2400" s="22" t="n">
        <f aca="false">J2400*O2400</f>
        <v>4.2</v>
      </c>
      <c r="U2400" s="22" t="n">
        <f aca="false">S2400-T2400</f>
        <v>0</v>
      </c>
      <c r="V2400" s="23"/>
    </row>
    <row r="2401" customFormat="false" ht="13.8" hidden="false" customHeight="false" outlineLevel="0" collapsed="false">
      <c r="A2401" s="13" t="n">
        <v>2400</v>
      </c>
      <c r="B2401" s="12" t="s">
        <v>22</v>
      </c>
      <c r="C2401" s="13" t="s">
        <v>792</v>
      </c>
      <c r="D2401" s="12" t="n">
        <v>40</v>
      </c>
      <c r="E2401" s="14" t="n">
        <v>1749</v>
      </c>
      <c r="F2401" s="14" t="s">
        <v>24</v>
      </c>
      <c r="G2401" s="15" t="s">
        <v>449</v>
      </c>
      <c r="H2401" s="15" t="s">
        <v>793</v>
      </c>
      <c r="I2401" s="16" t="s">
        <v>678</v>
      </c>
      <c r="J2401" s="17" t="n">
        <v>150</v>
      </c>
      <c r="K2401" s="18" t="s">
        <v>28</v>
      </c>
      <c r="L2401" s="17"/>
      <c r="M2401" s="17" t="n">
        <v>15</v>
      </c>
      <c r="N2401" s="19"/>
      <c r="O2401" s="31" t="n">
        <f aca="false">L2401+(0.05*M2401)+(N2401/240)</f>
        <v>0.75</v>
      </c>
      <c r="P2401" s="21" t="n">
        <v>112</v>
      </c>
      <c r="Q2401" s="21" t="n">
        <v>10</v>
      </c>
      <c r="R2401" s="21"/>
      <c r="S2401" s="22" t="n">
        <f aca="false">P2401+(0.05*Q2401)+(R2401/240)</f>
        <v>112.5</v>
      </c>
      <c r="T2401" s="22" t="n">
        <f aca="false">J2401*O2401</f>
        <v>112.5</v>
      </c>
      <c r="U2401" s="22" t="n">
        <f aca="false">S2401-T2401</f>
        <v>0</v>
      </c>
      <c r="V2401" s="23"/>
    </row>
    <row r="2402" customFormat="false" ht="13.8" hidden="false" customHeight="false" outlineLevel="0" collapsed="false">
      <c r="A2402" s="13" t="n">
        <v>2401</v>
      </c>
      <c r="B2402" s="12" t="s">
        <v>22</v>
      </c>
      <c r="C2402" s="13" t="s">
        <v>792</v>
      </c>
      <c r="D2402" s="12" t="n">
        <v>40</v>
      </c>
      <c r="E2402" s="14" t="n">
        <v>1749</v>
      </c>
      <c r="F2402" s="14" t="s">
        <v>24</v>
      </c>
      <c r="G2402" s="15" t="s">
        <v>449</v>
      </c>
      <c r="H2402" s="15" t="s">
        <v>793</v>
      </c>
      <c r="I2402" s="16" t="s">
        <v>799</v>
      </c>
      <c r="J2402" s="17" t="n">
        <v>1100</v>
      </c>
      <c r="K2402" s="18" t="s">
        <v>28</v>
      </c>
      <c r="L2402" s="17"/>
      <c r="M2402" s="17" t="n">
        <v>3</v>
      </c>
      <c r="N2402" s="19"/>
      <c r="O2402" s="31" t="n">
        <f aca="false">L2402+(0.05*M2402)+(N2402/240)</f>
        <v>0.15</v>
      </c>
      <c r="P2402" s="21" t="n">
        <v>165</v>
      </c>
      <c r="Q2402" s="21"/>
      <c r="R2402" s="21"/>
      <c r="S2402" s="22" t="n">
        <f aca="false">P2402+(0.05*Q2402)+(R2402/240)</f>
        <v>165</v>
      </c>
      <c r="T2402" s="22" t="n">
        <f aca="false">J2402*O2402</f>
        <v>165</v>
      </c>
      <c r="U2402" s="22" t="n">
        <f aca="false">S2402-T2402</f>
        <v>0</v>
      </c>
      <c r="V2402" s="23"/>
    </row>
    <row r="2403" customFormat="false" ht="13.8" hidden="false" customHeight="false" outlineLevel="0" collapsed="false">
      <c r="A2403" s="13" t="n">
        <v>2402</v>
      </c>
      <c r="B2403" s="12" t="s">
        <v>22</v>
      </c>
      <c r="C2403" s="13" t="s">
        <v>792</v>
      </c>
      <c r="D2403" s="12" t="n">
        <v>40</v>
      </c>
      <c r="E2403" s="14" t="n">
        <v>1749</v>
      </c>
      <c r="F2403" s="14" t="s">
        <v>24</v>
      </c>
      <c r="G2403" s="15" t="s">
        <v>449</v>
      </c>
      <c r="H2403" s="15" t="s">
        <v>793</v>
      </c>
      <c r="I2403" s="16" t="s">
        <v>682</v>
      </c>
      <c r="J2403" s="17" t="n">
        <v>12</v>
      </c>
      <c r="K2403" s="18" t="s">
        <v>148</v>
      </c>
      <c r="L2403" s="17"/>
      <c r="M2403" s="17" t="n">
        <v>20</v>
      </c>
      <c r="N2403" s="19"/>
      <c r="O2403" s="31" t="n">
        <f aca="false">L2403+(0.05*M2403)+(N2403/240)</f>
        <v>1</v>
      </c>
      <c r="P2403" s="21" t="n">
        <v>12</v>
      </c>
      <c r="Q2403" s="21"/>
      <c r="R2403" s="21"/>
      <c r="S2403" s="22" t="n">
        <f aca="false">P2403+(0.05*Q2403)+(R2403/240)</f>
        <v>12</v>
      </c>
      <c r="T2403" s="22" t="n">
        <f aca="false">J2403*O2403</f>
        <v>12</v>
      </c>
      <c r="U2403" s="22" t="n">
        <f aca="false">S2403-T2403</f>
        <v>0</v>
      </c>
      <c r="V2403" s="23"/>
    </row>
    <row r="2404" customFormat="false" ht="13.8" hidden="false" customHeight="false" outlineLevel="0" collapsed="false">
      <c r="A2404" s="13" t="n">
        <v>2403</v>
      </c>
      <c r="B2404" s="12" t="s">
        <v>22</v>
      </c>
      <c r="C2404" s="13" t="s">
        <v>792</v>
      </c>
      <c r="D2404" s="12" t="n">
        <v>40</v>
      </c>
      <c r="E2404" s="14" t="n">
        <v>1749</v>
      </c>
      <c r="F2404" s="14" t="s">
        <v>24</v>
      </c>
      <c r="G2404" s="15" t="s">
        <v>449</v>
      </c>
      <c r="H2404" s="15" t="s">
        <v>793</v>
      </c>
      <c r="I2404" s="16" t="s">
        <v>682</v>
      </c>
      <c r="J2404" s="17" t="n">
        <v>237</v>
      </c>
      <c r="K2404" s="18" t="s">
        <v>1141</v>
      </c>
      <c r="L2404" s="17"/>
      <c r="M2404" s="17" t="n">
        <v>25</v>
      </c>
      <c r="N2404" s="19"/>
      <c r="O2404" s="31" t="n">
        <f aca="false">L2404+(0.05*M2404)+(N2404/240)</f>
        <v>1.25</v>
      </c>
      <c r="P2404" s="21" t="n">
        <v>296</v>
      </c>
      <c r="Q2404" s="21" t="n">
        <v>5</v>
      </c>
      <c r="R2404" s="21"/>
      <c r="S2404" s="22" t="n">
        <f aca="false">P2404+(0.05*Q2404)+(R2404/240)</f>
        <v>296.25</v>
      </c>
      <c r="T2404" s="22" t="n">
        <f aca="false">J2404*O2404</f>
        <v>296.25</v>
      </c>
      <c r="U2404" s="22" t="n">
        <f aca="false">S2404-T2404</f>
        <v>0</v>
      </c>
      <c r="V2404" s="23"/>
    </row>
    <row r="2405" customFormat="false" ht="13.8" hidden="false" customHeight="false" outlineLevel="0" collapsed="false">
      <c r="A2405" s="13" t="n">
        <v>2404</v>
      </c>
      <c r="B2405" s="12" t="s">
        <v>22</v>
      </c>
      <c r="C2405" s="13" t="s">
        <v>792</v>
      </c>
      <c r="D2405" s="12" t="n">
        <v>40</v>
      </c>
      <c r="E2405" s="14" t="n">
        <v>1749</v>
      </c>
      <c r="F2405" s="14" t="s">
        <v>24</v>
      </c>
      <c r="G2405" s="15" t="s">
        <v>449</v>
      </c>
      <c r="H2405" s="15" t="s">
        <v>793</v>
      </c>
      <c r="I2405" s="16" t="s">
        <v>186</v>
      </c>
      <c r="J2405" s="17" t="n">
        <v>24937</v>
      </c>
      <c r="K2405" s="18" t="s">
        <v>28</v>
      </c>
      <c r="L2405" s="17"/>
      <c r="M2405" s="17" t="n">
        <v>12</v>
      </c>
      <c r="N2405" s="19"/>
      <c r="O2405" s="31" t="n">
        <f aca="false">L2405+(0.05*M2405)+(N2405/240)</f>
        <v>0.6</v>
      </c>
      <c r="P2405" s="21" t="n">
        <v>14962</v>
      </c>
      <c r="Q2405" s="21" t="n">
        <v>4</v>
      </c>
      <c r="R2405" s="21"/>
      <c r="S2405" s="22" t="n">
        <f aca="false">P2405+(0.05*Q2405)+(R2405/240)</f>
        <v>14962.2</v>
      </c>
      <c r="T2405" s="22" t="n">
        <f aca="false">J2405*O2405</f>
        <v>14962.2</v>
      </c>
      <c r="U2405" s="22" t="n">
        <f aca="false">S2405-T2405</f>
        <v>0</v>
      </c>
      <c r="V2405" s="23"/>
    </row>
    <row r="2406" customFormat="false" ht="13.8" hidden="false" customHeight="false" outlineLevel="0" collapsed="false">
      <c r="A2406" s="13" t="n">
        <v>2405</v>
      </c>
      <c r="B2406" s="12" t="s">
        <v>22</v>
      </c>
      <c r="C2406" s="13" t="s">
        <v>792</v>
      </c>
      <c r="D2406" s="12" t="n">
        <v>40</v>
      </c>
      <c r="E2406" s="14" t="n">
        <v>1749</v>
      </c>
      <c r="F2406" s="14" t="s">
        <v>24</v>
      </c>
      <c r="G2406" s="15" t="s">
        <v>457</v>
      </c>
      <c r="H2406" s="15" t="s">
        <v>793</v>
      </c>
      <c r="I2406" s="16" t="s">
        <v>678</v>
      </c>
      <c r="J2406" s="17" t="n">
        <v>30</v>
      </c>
      <c r="K2406" s="18" t="s">
        <v>693</v>
      </c>
      <c r="L2406" s="17" t="n">
        <v>12</v>
      </c>
      <c r="M2406" s="17"/>
      <c r="N2406" s="19"/>
      <c r="O2406" s="31" t="n">
        <f aca="false">L2406+(0.05*M2406)+(N2406/240)</f>
        <v>12</v>
      </c>
      <c r="P2406" s="21" t="n">
        <v>360</v>
      </c>
      <c r="Q2406" s="21"/>
      <c r="R2406" s="21"/>
      <c r="S2406" s="22" t="n">
        <f aca="false">P2406+(0.05*Q2406)+(R2406/240)</f>
        <v>360</v>
      </c>
      <c r="T2406" s="22" t="n">
        <f aca="false">J2406*O2406</f>
        <v>360</v>
      </c>
      <c r="U2406" s="22" t="n">
        <f aca="false">S2406-T2406</f>
        <v>0</v>
      </c>
      <c r="V2406" s="23"/>
    </row>
    <row r="2407" customFormat="false" ht="13.8" hidden="false" customHeight="false" outlineLevel="0" collapsed="false">
      <c r="A2407" s="13" t="n">
        <v>2406</v>
      </c>
      <c r="B2407" s="12" t="s">
        <v>22</v>
      </c>
      <c r="C2407" s="13" t="s">
        <v>792</v>
      </c>
      <c r="D2407" s="12" t="n">
        <v>40</v>
      </c>
      <c r="E2407" s="14" t="n">
        <v>1749</v>
      </c>
      <c r="F2407" s="14" t="s">
        <v>24</v>
      </c>
      <c r="G2407" s="15" t="s">
        <v>457</v>
      </c>
      <c r="H2407" s="15" t="s">
        <v>793</v>
      </c>
      <c r="I2407" s="16" t="s">
        <v>685</v>
      </c>
      <c r="J2407" s="17" t="n">
        <v>187</v>
      </c>
      <c r="K2407" s="18" t="s">
        <v>693</v>
      </c>
      <c r="L2407" s="17" t="n">
        <v>12</v>
      </c>
      <c r="M2407" s="17"/>
      <c r="N2407" s="19"/>
      <c r="O2407" s="31" t="n">
        <f aca="false">L2407+(0.05*M2407)+(N2407/240)</f>
        <v>12</v>
      </c>
      <c r="P2407" s="21" t="n">
        <v>2244</v>
      </c>
      <c r="Q2407" s="21"/>
      <c r="R2407" s="21"/>
      <c r="S2407" s="22" t="n">
        <f aca="false">P2407+(0.05*Q2407)+(R2407/240)</f>
        <v>2244</v>
      </c>
      <c r="T2407" s="22" t="n">
        <f aca="false">J2407*O2407</f>
        <v>2244</v>
      </c>
      <c r="U2407" s="22" t="n">
        <f aca="false">S2407-T2407</f>
        <v>0</v>
      </c>
      <c r="V2407" s="23"/>
    </row>
    <row r="2408" customFormat="false" ht="13.8" hidden="false" customHeight="false" outlineLevel="0" collapsed="false">
      <c r="A2408" s="13" t="n">
        <v>2407</v>
      </c>
      <c r="B2408" s="12" t="s">
        <v>22</v>
      </c>
      <c r="C2408" s="13" t="s">
        <v>792</v>
      </c>
      <c r="D2408" s="12" t="n">
        <v>40</v>
      </c>
      <c r="E2408" s="14" t="n">
        <v>1749</v>
      </c>
      <c r="F2408" s="14" t="s">
        <v>24</v>
      </c>
      <c r="G2408" s="15" t="s">
        <v>457</v>
      </c>
      <c r="H2408" s="15" t="s">
        <v>793</v>
      </c>
      <c r="I2408" s="16" t="s">
        <v>679</v>
      </c>
      <c r="J2408" s="17" t="n">
        <v>121</v>
      </c>
      <c r="K2408" s="18" t="s">
        <v>693</v>
      </c>
      <c r="L2408" s="17" t="n">
        <v>15</v>
      </c>
      <c r="M2408" s="17"/>
      <c r="N2408" s="19"/>
      <c r="O2408" s="31" t="n">
        <f aca="false">L2408+(0.05*M2408)+(N2408/240)</f>
        <v>15</v>
      </c>
      <c r="P2408" s="21" t="n">
        <v>1815</v>
      </c>
      <c r="Q2408" s="21"/>
      <c r="R2408" s="21"/>
      <c r="S2408" s="22" t="n">
        <f aca="false">P2408+(0.05*Q2408)+(R2408/240)</f>
        <v>1815</v>
      </c>
      <c r="T2408" s="22" t="n">
        <f aca="false">J2408*O2408</f>
        <v>1815</v>
      </c>
      <c r="U2408" s="22" t="n">
        <f aca="false">S2408-T2408</f>
        <v>0</v>
      </c>
      <c r="V2408" s="23"/>
    </row>
    <row r="2409" customFormat="false" ht="13.8" hidden="false" customHeight="false" outlineLevel="0" collapsed="false">
      <c r="A2409" s="13" t="n">
        <v>2408</v>
      </c>
      <c r="B2409" s="12" t="s">
        <v>22</v>
      </c>
      <c r="C2409" s="13" t="s">
        <v>792</v>
      </c>
      <c r="D2409" s="12" t="n">
        <v>40</v>
      </c>
      <c r="E2409" s="14" t="n">
        <v>1749</v>
      </c>
      <c r="F2409" s="14" t="s">
        <v>24</v>
      </c>
      <c r="G2409" s="15" t="s">
        <v>457</v>
      </c>
      <c r="H2409" s="15" t="s">
        <v>793</v>
      </c>
      <c r="I2409" s="16" t="s">
        <v>679</v>
      </c>
      <c r="J2409" s="17" t="n">
        <v>12</v>
      </c>
      <c r="K2409" s="18" t="s">
        <v>693</v>
      </c>
      <c r="L2409" s="17" t="n">
        <v>18</v>
      </c>
      <c r="M2409" s="17"/>
      <c r="N2409" s="19"/>
      <c r="O2409" s="31" t="n">
        <f aca="false">L2409+(0.05*M2409)+(N2409/240)</f>
        <v>18</v>
      </c>
      <c r="P2409" s="21" t="n">
        <v>216</v>
      </c>
      <c r="Q2409" s="21"/>
      <c r="R2409" s="21"/>
      <c r="S2409" s="22" t="n">
        <f aca="false">P2409+(0.05*Q2409)+(R2409/240)</f>
        <v>216</v>
      </c>
      <c r="T2409" s="22" t="n">
        <f aca="false">J2409*O2409</f>
        <v>216</v>
      </c>
      <c r="U2409" s="22" t="n">
        <f aca="false">S2409-T2409</f>
        <v>0</v>
      </c>
      <c r="V2409" s="23"/>
    </row>
    <row r="2410" customFormat="false" ht="14.2" hidden="false" customHeight="false" outlineLevel="0" collapsed="false">
      <c r="A2410" s="13" t="n">
        <v>2409</v>
      </c>
      <c r="B2410" s="12" t="s">
        <v>22</v>
      </c>
      <c r="C2410" s="13" t="s">
        <v>792</v>
      </c>
      <c r="D2410" s="12" t="n">
        <v>40</v>
      </c>
      <c r="E2410" s="14" t="n">
        <v>1749</v>
      </c>
      <c r="F2410" s="14" t="s">
        <v>24</v>
      </c>
      <c r="G2410" s="15" t="s">
        <v>457</v>
      </c>
      <c r="H2410" s="15" t="s">
        <v>793</v>
      </c>
      <c r="I2410" s="16" t="s">
        <v>796</v>
      </c>
      <c r="J2410" s="17" t="n">
        <v>30400</v>
      </c>
      <c r="K2410" s="18" t="s">
        <v>28</v>
      </c>
      <c r="L2410" s="17" t="n">
        <v>0.008</v>
      </c>
      <c r="M2410" s="17"/>
      <c r="N2410" s="19"/>
      <c r="O2410" s="31" t="n">
        <f aca="false">L2410+(0.05*M2410)+(N2410/240)</f>
        <v>0.008</v>
      </c>
      <c r="P2410" s="21" t="n">
        <v>243</v>
      </c>
      <c r="Q2410" s="21"/>
      <c r="R2410" s="21"/>
      <c r="S2410" s="22" t="n">
        <f aca="false">P2410+(0.05*Q2410)+(R2410/240)</f>
        <v>243</v>
      </c>
      <c r="T2410" s="22" t="n">
        <f aca="false">J2410*O2410</f>
        <v>243.2</v>
      </c>
      <c r="U2410" s="22" t="n">
        <f aca="false">S2410-T2410</f>
        <v>-0.200000000000017</v>
      </c>
      <c r="V2410" s="23" t="s">
        <v>114</v>
      </c>
    </row>
    <row r="2411" customFormat="false" ht="13.8" hidden="false" customHeight="false" outlineLevel="0" collapsed="false">
      <c r="A2411" s="13" t="n">
        <v>2410</v>
      </c>
      <c r="B2411" s="12" t="s">
        <v>22</v>
      </c>
      <c r="C2411" s="13" t="s">
        <v>792</v>
      </c>
      <c r="D2411" s="12" t="n">
        <v>40</v>
      </c>
      <c r="E2411" s="14" t="n">
        <v>1749</v>
      </c>
      <c r="F2411" s="14" t="s">
        <v>24</v>
      </c>
      <c r="G2411" s="15" t="s">
        <v>457</v>
      </c>
      <c r="H2411" s="15" t="s">
        <v>793</v>
      </c>
      <c r="I2411" s="16" t="s">
        <v>682</v>
      </c>
      <c r="J2411" s="17" t="n">
        <v>354</v>
      </c>
      <c r="K2411" s="18" t="s">
        <v>903</v>
      </c>
      <c r="L2411" s="17" t="n">
        <v>6</v>
      </c>
      <c r="M2411" s="17"/>
      <c r="N2411" s="19"/>
      <c r="O2411" s="31" t="n">
        <f aca="false">L2411+(0.05*M2411)+(N2411/240)</f>
        <v>6</v>
      </c>
      <c r="P2411" s="21" t="n">
        <v>2124</v>
      </c>
      <c r="Q2411" s="21"/>
      <c r="R2411" s="21"/>
      <c r="S2411" s="22" t="n">
        <f aca="false">P2411+(0.05*Q2411)+(R2411/240)</f>
        <v>2124</v>
      </c>
      <c r="T2411" s="22" t="n">
        <f aca="false">J2411*O2411</f>
        <v>2124</v>
      </c>
      <c r="U2411" s="22" t="n">
        <f aca="false">S2411-T2411</f>
        <v>0</v>
      </c>
      <c r="V2411" s="23"/>
    </row>
    <row r="2412" customFormat="false" ht="13.8" hidden="false" customHeight="false" outlineLevel="0" collapsed="false">
      <c r="A2412" s="13" t="n">
        <v>2411</v>
      </c>
      <c r="B2412" s="12" t="s">
        <v>22</v>
      </c>
      <c r="C2412" s="13" t="s">
        <v>792</v>
      </c>
      <c r="D2412" s="12" t="n">
        <v>40</v>
      </c>
      <c r="E2412" s="14" t="n">
        <v>1749</v>
      </c>
      <c r="F2412" s="14" t="s">
        <v>24</v>
      </c>
      <c r="G2412" s="15" t="s">
        <v>457</v>
      </c>
      <c r="H2412" s="15" t="s">
        <v>793</v>
      </c>
      <c r="I2412" s="16" t="s">
        <v>682</v>
      </c>
      <c r="J2412" s="17" t="n">
        <v>8400</v>
      </c>
      <c r="K2412" s="18" t="s">
        <v>28</v>
      </c>
      <c r="L2412" s="17" t="n">
        <v>0.15</v>
      </c>
      <c r="M2412" s="17"/>
      <c r="N2412" s="19"/>
      <c r="O2412" s="31" t="n">
        <f aca="false">L2412+(0.05*M2412)+(N2412/240)</f>
        <v>0.15</v>
      </c>
      <c r="P2412" s="21" t="n">
        <v>1260</v>
      </c>
      <c r="Q2412" s="21"/>
      <c r="R2412" s="21"/>
      <c r="S2412" s="22" t="n">
        <f aca="false">P2412+(0.05*Q2412)+(R2412/240)</f>
        <v>1260</v>
      </c>
      <c r="T2412" s="22" t="n">
        <f aca="false">J2412*O2412</f>
        <v>1260</v>
      </c>
      <c r="U2412" s="22" t="n">
        <f aca="false">S2412-T2412</f>
        <v>0</v>
      </c>
      <c r="V2412" s="23"/>
    </row>
    <row r="2413" customFormat="false" ht="13.8" hidden="false" customHeight="false" outlineLevel="0" collapsed="false">
      <c r="A2413" s="13" t="n">
        <v>2412</v>
      </c>
      <c r="B2413" s="12" t="s">
        <v>22</v>
      </c>
      <c r="C2413" s="13" t="s">
        <v>792</v>
      </c>
      <c r="D2413" s="12" t="n">
        <v>40</v>
      </c>
      <c r="E2413" s="14" t="n">
        <v>1749</v>
      </c>
      <c r="F2413" s="14" t="s">
        <v>24</v>
      </c>
      <c r="G2413" s="15" t="s">
        <v>457</v>
      </c>
      <c r="H2413" s="15" t="s">
        <v>793</v>
      </c>
      <c r="I2413" s="16" t="s">
        <v>186</v>
      </c>
      <c r="J2413" s="17" t="n">
        <v>110</v>
      </c>
      <c r="K2413" s="18" t="s">
        <v>35</v>
      </c>
      <c r="L2413" s="17"/>
      <c r="M2413" s="17" t="n">
        <v>1</v>
      </c>
      <c r="N2413" s="19"/>
      <c r="O2413" s="31" t="n">
        <f aca="false">L2413+(0.05*M2413)+(N2413/240)</f>
        <v>0.05</v>
      </c>
      <c r="P2413" s="21" t="n">
        <v>5</v>
      </c>
      <c r="Q2413" s="21" t="n">
        <v>10</v>
      </c>
      <c r="R2413" s="21"/>
      <c r="S2413" s="22" t="n">
        <f aca="false">P2413+(0.05*Q2413)+(R2413/240)</f>
        <v>5.5</v>
      </c>
      <c r="T2413" s="22" t="n">
        <f aca="false">J2413*O2413</f>
        <v>5.5</v>
      </c>
      <c r="U2413" s="22" t="n">
        <f aca="false">S2413-T2413</f>
        <v>0</v>
      </c>
      <c r="V2413" s="23"/>
    </row>
    <row r="2414" customFormat="false" ht="13.8" hidden="false" customHeight="false" outlineLevel="0" collapsed="false">
      <c r="A2414" s="13" t="n">
        <v>2413</v>
      </c>
      <c r="B2414" s="12" t="s">
        <v>22</v>
      </c>
      <c r="C2414" s="13" t="s">
        <v>792</v>
      </c>
      <c r="D2414" s="12" t="n">
        <v>40</v>
      </c>
      <c r="E2414" s="14" t="n">
        <v>1749</v>
      </c>
      <c r="F2414" s="14" t="s">
        <v>24</v>
      </c>
      <c r="G2414" s="15" t="s">
        <v>1142</v>
      </c>
      <c r="H2414" s="15" t="s">
        <v>793</v>
      </c>
      <c r="I2414" s="16" t="s">
        <v>799</v>
      </c>
      <c r="J2414" s="17" t="n">
        <v>500</v>
      </c>
      <c r="K2414" s="18" t="s">
        <v>335</v>
      </c>
      <c r="L2414" s="17" t="n">
        <v>12</v>
      </c>
      <c r="M2414" s="17"/>
      <c r="N2414" s="19"/>
      <c r="O2414" s="31" t="n">
        <f aca="false">L2414+(0.05*M2414)+(N2414/240)</f>
        <v>12</v>
      </c>
      <c r="P2414" s="21" t="n">
        <v>6000</v>
      </c>
      <c r="Q2414" s="21"/>
      <c r="R2414" s="21"/>
      <c r="S2414" s="22" t="n">
        <f aca="false">P2414+(0.05*Q2414)+(R2414/240)</f>
        <v>6000</v>
      </c>
      <c r="T2414" s="22" t="n">
        <f aca="false">J2414*O2414</f>
        <v>6000</v>
      </c>
      <c r="U2414" s="22" t="n">
        <f aca="false">S2414-T2414</f>
        <v>0</v>
      </c>
      <c r="V2414" s="23"/>
    </row>
    <row r="2415" customFormat="false" ht="14.2" hidden="false" customHeight="false" outlineLevel="0" collapsed="false">
      <c r="A2415" s="13" t="n">
        <v>2414</v>
      </c>
      <c r="B2415" s="12" t="s">
        <v>22</v>
      </c>
      <c r="C2415" s="13" t="s">
        <v>792</v>
      </c>
      <c r="D2415" s="12" t="n">
        <v>40</v>
      </c>
      <c r="E2415" s="14" t="n">
        <v>1749</v>
      </c>
      <c r="F2415" s="14" t="s">
        <v>40</v>
      </c>
      <c r="G2415" s="15" t="s">
        <v>443</v>
      </c>
      <c r="H2415" s="15" t="s">
        <v>793</v>
      </c>
      <c r="I2415" s="16" t="s">
        <v>796</v>
      </c>
      <c r="J2415" s="17" t="n">
        <v>16.75</v>
      </c>
      <c r="K2415" s="18" t="s">
        <v>895</v>
      </c>
      <c r="L2415" s="17"/>
      <c r="M2415" s="17" t="n">
        <v>30</v>
      </c>
      <c r="N2415" s="19"/>
      <c r="O2415" s="31" t="n">
        <f aca="false">L2415+(0.05*M2415)+(N2415/240)</f>
        <v>1.5</v>
      </c>
      <c r="P2415" s="21" t="n">
        <v>25</v>
      </c>
      <c r="Q2415" s="21" t="n">
        <v>2</v>
      </c>
      <c r="R2415" s="21"/>
      <c r="S2415" s="22" t="n">
        <f aca="false">P2415+(0.05*Q2415)+(R2415/240)</f>
        <v>25.1</v>
      </c>
      <c r="T2415" s="22" t="n">
        <f aca="false">J2415*O2415</f>
        <v>25.125</v>
      </c>
      <c r="U2415" s="22" t="n">
        <f aca="false">S2415-T2415</f>
        <v>-0.0249999999999986</v>
      </c>
      <c r="V2415" s="23" t="s">
        <v>114</v>
      </c>
    </row>
    <row r="2416" customFormat="false" ht="13.8" hidden="false" customHeight="false" outlineLevel="0" collapsed="false">
      <c r="A2416" s="13" t="n">
        <v>2415</v>
      </c>
      <c r="B2416" s="12" t="s">
        <v>22</v>
      </c>
      <c r="C2416" s="13" t="s">
        <v>792</v>
      </c>
      <c r="D2416" s="12" t="n">
        <v>40</v>
      </c>
      <c r="E2416" s="14" t="n">
        <v>1749</v>
      </c>
      <c r="F2416" s="14" t="s">
        <v>40</v>
      </c>
      <c r="G2416" s="15" t="s">
        <v>443</v>
      </c>
      <c r="H2416" s="15" t="s">
        <v>793</v>
      </c>
      <c r="I2416" s="16" t="s">
        <v>796</v>
      </c>
      <c r="J2416" s="17" t="n">
        <v>5</v>
      </c>
      <c r="K2416" s="18" t="s">
        <v>1118</v>
      </c>
      <c r="L2416" s="17"/>
      <c r="M2416" s="17" t="n">
        <v>15</v>
      </c>
      <c r="N2416" s="19"/>
      <c r="O2416" s="31" t="n">
        <f aca="false">L2416+(0.05*M2416)+(N2416/240)</f>
        <v>0.75</v>
      </c>
      <c r="P2416" s="21" t="n">
        <v>3</v>
      </c>
      <c r="Q2416" s="21" t="n">
        <v>15</v>
      </c>
      <c r="R2416" s="21"/>
      <c r="S2416" s="22" t="n">
        <f aca="false">P2416+(0.05*Q2416)+(R2416/240)</f>
        <v>3.75</v>
      </c>
      <c r="T2416" s="22" t="n">
        <f aca="false">J2416*O2416</f>
        <v>3.75</v>
      </c>
      <c r="U2416" s="22" t="n">
        <f aca="false">S2416-T2416</f>
        <v>0</v>
      </c>
      <c r="V2416" s="23"/>
    </row>
    <row r="2417" customFormat="false" ht="13.8" hidden="false" customHeight="false" outlineLevel="0" collapsed="false">
      <c r="A2417" s="13" t="n">
        <v>2416</v>
      </c>
      <c r="B2417" s="12" t="s">
        <v>22</v>
      </c>
      <c r="C2417" s="13" t="s">
        <v>792</v>
      </c>
      <c r="D2417" s="12" t="n">
        <v>40</v>
      </c>
      <c r="E2417" s="14" t="n">
        <v>1749</v>
      </c>
      <c r="F2417" s="14" t="s">
        <v>40</v>
      </c>
      <c r="G2417" s="15" t="s">
        <v>443</v>
      </c>
      <c r="H2417" s="15" t="s">
        <v>793</v>
      </c>
      <c r="I2417" s="16" t="s">
        <v>796</v>
      </c>
      <c r="J2417" s="17" t="n">
        <v>3</v>
      </c>
      <c r="K2417" s="18" t="s">
        <v>1143</v>
      </c>
      <c r="L2417" s="17" t="n">
        <v>6</v>
      </c>
      <c r="M2417" s="17"/>
      <c r="N2417" s="19"/>
      <c r="O2417" s="31" t="n">
        <f aca="false">L2417+(0.05*M2417)+(N2417/240)</f>
        <v>6</v>
      </c>
      <c r="P2417" s="21" t="n">
        <v>18</v>
      </c>
      <c r="Q2417" s="21"/>
      <c r="R2417" s="21"/>
      <c r="S2417" s="22" t="n">
        <f aca="false">P2417+(0.05*Q2417)+(R2417/240)</f>
        <v>18</v>
      </c>
      <c r="T2417" s="22" t="n">
        <f aca="false">J2417*O2417</f>
        <v>18</v>
      </c>
      <c r="U2417" s="22" t="n">
        <f aca="false">S2417-T2417</f>
        <v>0</v>
      </c>
      <c r="V2417" s="23"/>
    </row>
    <row r="2418" customFormat="false" ht="13.8" hidden="false" customHeight="false" outlineLevel="0" collapsed="false">
      <c r="A2418" s="13" t="n">
        <v>2417</v>
      </c>
      <c r="B2418" s="12" t="s">
        <v>22</v>
      </c>
      <c r="C2418" s="13" t="s">
        <v>792</v>
      </c>
      <c r="D2418" s="12" t="n">
        <v>40</v>
      </c>
      <c r="E2418" s="14" t="n">
        <v>1749</v>
      </c>
      <c r="F2418" s="14" t="s">
        <v>40</v>
      </c>
      <c r="G2418" s="15" t="s">
        <v>449</v>
      </c>
      <c r="H2418" s="15" t="s">
        <v>793</v>
      </c>
      <c r="I2418" s="16" t="s">
        <v>799</v>
      </c>
      <c r="J2418" s="17" t="n">
        <v>500</v>
      </c>
      <c r="K2418" s="18" t="s">
        <v>28</v>
      </c>
      <c r="L2418" s="17"/>
      <c r="M2418" s="17" t="n">
        <v>3</v>
      </c>
      <c r="N2418" s="19"/>
      <c r="O2418" s="31" t="n">
        <f aca="false">L2418+(0.05*M2418)+(N2418/240)</f>
        <v>0.15</v>
      </c>
      <c r="P2418" s="21" t="n">
        <v>75</v>
      </c>
      <c r="Q2418" s="21"/>
      <c r="R2418" s="21"/>
      <c r="S2418" s="22" t="n">
        <f aca="false">P2418+(0.05*Q2418)+(R2418/240)</f>
        <v>75</v>
      </c>
      <c r="T2418" s="22" t="n">
        <f aca="false">J2418*O2418</f>
        <v>75</v>
      </c>
      <c r="U2418" s="22" t="n">
        <f aca="false">S2418-T2418</f>
        <v>0</v>
      </c>
      <c r="V2418" s="23"/>
    </row>
    <row r="2419" customFormat="false" ht="13.8" hidden="false" customHeight="false" outlineLevel="0" collapsed="false">
      <c r="A2419" s="13" t="n">
        <v>2418</v>
      </c>
      <c r="B2419" s="12" t="s">
        <v>22</v>
      </c>
      <c r="C2419" s="13" t="s">
        <v>792</v>
      </c>
      <c r="D2419" s="12" t="n">
        <v>40</v>
      </c>
      <c r="E2419" s="14" t="n">
        <v>1749</v>
      </c>
      <c r="F2419" s="14" t="s">
        <v>40</v>
      </c>
      <c r="G2419" s="15" t="s">
        <v>1142</v>
      </c>
      <c r="H2419" s="15" t="s">
        <v>793</v>
      </c>
      <c r="I2419" s="16" t="s">
        <v>799</v>
      </c>
      <c r="J2419" s="17" t="n">
        <v>1647</v>
      </c>
      <c r="K2419" s="18" t="s">
        <v>335</v>
      </c>
      <c r="L2419" s="17" t="n">
        <v>12</v>
      </c>
      <c r="M2419" s="17"/>
      <c r="N2419" s="19"/>
      <c r="O2419" s="31" t="n">
        <f aca="false">L2419+(0.05*M2419)+(N2419/240)</f>
        <v>12</v>
      </c>
      <c r="P2419" s="21" t="n">
        <v>19764</v>
      </c>
      <c r="Q2419" s="21"/>
      <c r="R2419" s="21"/>
      <c r="S2419" s="22" t="n">
        <f aca="false">P2419+(0.05*Q2419)+(R2419/240)</f>
        <v>19764</v>
      </c>
      <c r="T2419" s="22" t="n">
        <f aca="false">J2419*O2419</f>
        <v>19764</v>
      </c>
      <c r="U2419" s="22" t="n">
        <f aca="false">S2419-T2419</f>
        <v>0</v>
      </c>
      <c r="V2419" s="23"/>
    </row>
    <row r="2420" customFormat="false" ht="13.8" hidden="false" customHeight="false" outlineLevel="0" collapsed="false">
      <c r="A2420" s="13" t="n">
        <v>2419</v>
      </c>
      <c r="B2420" s="12" t="s">
        <v>22</v>
      </c>
      <c r="C2420" s="13" t="s">
        <v>792</v>
      </c>
      <c r="D2420" s="12" t="n">
        <v>41</v>
      </c>
      <c r="E2420" s="14" t="n">
        <v>1749</v>
      </c>
      <c r="F2420" s="14" t="s">
        <v>24</v>
      </c>
      <c r="G2420" s="15" t="s">
        <v>1144</v>
      </c>
      <c r="H2420" s="15" t="s">
        <v>793</v>
      </c>
      <c r="I2420" s="16" t="s">
        <v>186</v>
      </c>
      <c r="J2420" s="17" t="n">
        <v>1.5</v>
      </c>
      <c r="K2420" s="18" t="s">
        <v>28</v>
      </c>
      <c r="L2420" s="17" t="n">
        <v>20</v>
      </c>
      <c r="M2420" s="17"/>
      <c r="N2420" s="19"/>
      <c r="O2420" s="31" t="n">
        <f aca="false">L2420+(0.05*M2420)+(N2420/240)</f>
        <v>20</v>
      </c>
      <c r="P2420" s="21" t="n">
        <v>30</v>
      </c>
      <c r="Q2420" s="21"/>
      <c r="R2420" s="21"/>
      <c r="S2420" s="22" t="n">
        <f aca="false">P2420+(0.05*Q2420)+(R2420/240)</f>
        <v>30</v>
      </c>
      <c r="T2420" s="22" t="n">
        <f aca="false">J2420*O2420</f>
        <v>30</v>
      </c>
      <c r="U2420" s="22" t="n">
        <f aca="false">S2420-T2420</f>
        <v>0</v>
      </c>
      <c r="V2420" s="23"/>
    </row>
    <row r="2421" customFormat="false" ht="13.8" hidden="false" customHeight="false" outlineLevel="0" collapsed="false">
      <c r="A2421" s="13" t="n">
        <v>2420</v>
      </c>
      <c r="B2421" s="12" t="s">
        <v>22</v>
      </c>
      <c r="C2421" s="13" t="s">
        <v>792</v>
      </c>
      <c r="D2421" s="12" t="n">
        <v>41</v>
      </c>
      <c r="E2421" s="14" t="n">
        <v>1749</v>
      </c>
      <c r="F2421" s="14" t="s">
        <v>24</v>
      </c>
      <c r="G2421" s="15" t="s">
        <v>1145</v>
      </c>
      <c r="H2421" s="15" t="s">
        <v>793</v>
      </c>
      <c r="I2421" s="16" t="s">
        <v>799</v>
      </c>
      <c r="J2421" s="17" t="n">
        <v>430</v>
      </c>
      <c r="K2421" s="18" t="s">
        <v>28</v>
      </c>
      <c r="L2421" s="17"/>
      <c r="M2421" s="17" t="n">
        <v>15</v>
      </c>
      <c r="N2421" s="19"/>
      <c r="O2421" s="31" t="n">
        <f aca="false">L2421+(0.05*M2421)+(N2421/240)</f>
        <v>0.75</v>
      </c>
      <c r="P2421" s="21" t="n">
        <v>322</v>
      </c>
      <c r="Q2421" s="21" t="n">
        <v>10</v>
      </c>
      <c r="R2421" s="21"/>
      <c r="S2421" s="22" t="n">
        <f aca="false">P2421+(0.05*Q2421)+(R2421/240)</f>
        <v>322.5</v>
      </c>
      <c r="T2421" s="22" t="n">
        <f aca="false">J2421*O2421</f>
        <v>322.5</v>
      </c>
      <c r="U2421" s="22" t="n">
        <f aca="false">S2421-T2421</f>
        <v>0</v>
      </c>
      <c r="V2421" s="23"/>
    </row>
    <row r="2422" customFormat="false" ht="13.8" hidden="false" customHeight="false" outlineLevel="0" collapsed="false">
      <c r="A2422" s="13" t="n">
        <v>2421</v>
      </c>
      <c r="B2422" s="12" t="s">
        <v>22</v>
      </c>
      <c r="C2422" s="13" t="s">
        <v>792</v>
      </c>
      <c r="D2422" s="12" t="n">
        <v>41</v>
      </c>
      <c r="E2422" s="14" t="n">
        <v>1749</v>
      </c>
      <c r="F2422" s="14" t="s">
        <v>24</v>
      </c>
      <c r="G2422" s="15" t="s">
        <v>1146</v>
      </c>
      <c r="H2422" s="15" t="s">
        <v>793</v>
      </c>
      <c r="I2422" s="16" t="s">
        <v>796</v>
      </c>
      <c r="J2422" s="17" t="n">
        <v>3</v>
      </c>
      <c r="K2422" s="18" t="s">
        <v>869</v>
      </c>
      <c r="L2422" s="17" t="n">
        <v>12</v>
      </c>
      <c r="M2422" s="17"/>
      <c r="N2422" s="19"/>
      <c r="O2422" s="31" t="n">
        <f aca="false">L2422+(0.05*M2422)+(N2422/240)</f>
        <v>12</v>
      </c>
      <c r="P2422" s="21" t="n">
        <v>36</v>
      </c>
      <c r="Q2422" s="21"/>
      <c r="R2422" s="21"/>
      <c r="S2422" s="22" t="n">
        <f aca="false">P2422+(0.05*Q2422)+(R2422/240)</f>
        <v>36</v>
      </c>
      <c r="T2422" s="22" t="n">
        <f aca="false">J2422*O2422</f>
        <v>36</v>
      </c>
      <c r="U2422" s="22" t="n">
        <f aca="false">S2422-T2422</f>
        <v>0</v>
      </c>
      <c r="V2422" s="23"/>
    </row>
    <row r="2423" customFormat="false" ht="13.8" hidden="false" customHeight="false" outlineLevel="0" collapsed="false">
      <c r="A2423" s="13" t="n">
        <v>2422</v>
      </c>
      <c r="B2423" s="12" t="s">
        <v>22</v>
      </c>
      <c r="C2423" s="13" t="s">
        <v>792</v>
      </c>
      <c r="D2423" s="12" t="n">
        <v>41</v>
      </c>
      <c r="E2423" s="14" t="n">
        <v>1749</v>
      </c>
      <c r="F2423" s="14" t="s">
        <v>40</v>
      </c>
      <c r="G2423" s="15" t="s">
        <v>1147</v>
      </c>
      <c r="H2423" s="15" t="s">
        <v>793</v>
      </c>
      <c r="I2423" s="16" t="s">
        <v>799</v>
      </c>
      <c r="J2423" s="17" t="n">
        <v>4079</v>
      </c>
      <c r="K2423" s="18" t="s">
        <v>28</v>
      </c>
      <c r="L2423" s="17"/>
      <c r="M2423" s="17" t="n">
        <v>6</v>
      </c>
      <c r="N2423" s="19"/>
      <c r="O2423" s="31" t="n">
        <f aca="false">L2423+(0.05*M2423)+(N2423/240)</f>
        <v>0.3</v>
      </c>
      <c r="P2423" s="21" t="n">
        <v>1223</v>
      </c>
      <c r="Q2423" s="21" t="n">
        <v>14</v>
      </c>
      <c r="R2423" s="21"/>
      <c r="S2423" s="22" t="n">
        <f aca="false">P2423+(0.05*Q2423)+(R2423/240)</f>
        <v>1223.7</v>
      </c>
      <c r="T2423" s="22" t="n">
        <f aca="false">J2423*O2423</f>
        <v>1223.7</v>
      </c>
      <c r="U2423" s="22" t="n">
        <f aca="false">S2423-T2423</f>
        <v>0</v>
      </c>
      <c r="V2423" s="23"/>
    </row>
    <row r="2424" customFormat="false" ht="13.8" hidden="false" customHeight="false" outlineLevel="0" collapsed="false">
      <c r="A2424" s="13" t="n">
        <v>2423</v>
      </c>
      <c r="B2424" s="12" t="s">
        <v>22</v>
      </c>
      <c r="C2424" s="13" t="s">
        <v>792</v>
      </c>
      <c r="D2424" s="12" t="n">
        <v>41</v>
      </c>
      <c r="E2424" s="14" t="n">
        <v>1749</v>
      </c>
      <c r="F2424" s="14" t="s">
        <v>40</v>
      </c>
      <c r="G2424" s="15" t="s">
        <v>1148</v>
      </c>
      <c r="H2424" s="15" t="s">
        <v>793</v>
      </c>
      <c r="I2424" s="16" t="s">
        <v>799</v>
      </c>
      <c r="J2424" s="17" t="n">
        <v>240</v>
      </c>
      <c r="K2424" s="18" t="s">
        <v>28</v>
      </c>
      <c r="L2424" s="17"/>
      <c r="M2424" s="17" t="n">
        <v>30</v>
      </c>
      <c r="N2424" s="19"/>
      <c r="O2424" s="31" t="n">
        <f aca="false">L2424+(0.05*M2424)+(N2424/240)</f>
        <v>1.5</v>
      </c>
      <c r="P2424" s="21" t="n">
        <v>360</v>
      </c>
      <c r="Q2424" s="21"/>
      <c r="R2424" s="21"/>
      <c r="S2424" s="22" t="n">
        <f aca="false">P2424+(0.05*Q2424)+(R2424/240)</f>
        <v>360</v>
      </c>
      <c r="T2424" s="22" t="n">
        <f aca="false">J2424*O2424</f>
        <v>360</v>
      </c>
      <c r="U2424" s="22" t="n">
        <f aca="false">S2424-T2424</f>
        <v>0</v>
      </c>
      <c r="V2424" s="23"/>
    </row>
    <row r="2425" customFormat="false" ht="13.8" hidden="false" customHeight="false" outlineLevel="0" collapsed="false">
      <c r="A2425" s="13" t="n">
        <v>2424</v>
      </c>
      <c r="B2425" s="12" t="s">
        <v>22</v>
      </c>
      <c r="C2425" s="13" t="s">
        <v>792</v>
      </c>
      <c r="D2425" s="12" t="n">
        <v>41</v>
      </c>
      <c r="E2425" s="14" t="n">
        <v>1749</v>
      </c>
      <c r="F2425" s="14" t="s">
        <v>40</v>
      </c>
      <c r="G2425" s="15" t="s">
        <v>469</v>
      </c>
      <c r="H2425" s="15" t="s">
        <v>793</v>
      </c>
      <c r="I2425" s="16" t="s">
        <v>186</v>
      </c>
      <c r="J2425" s="17" t="n">
        <v>790</v>
      </c>
      <c r="K2425" s="18" t="s">
        <v>28</v>
      </c>
      <c r="L2425" s="17"/>
      <c r="M2425" s="17" t="n">
        <v>50</v>
      </c>
      <c r="N2425" s="19"/>
      <c r="O2425" s="31" t="n">
        <f aca="false">L2425+(0.05*M2425)+(N2425/240)</f>
        <v>2.5</v>
      </c>
      <c r="P2425" s="21" t="n">
        <v>1975</v>
      </c>
      <c r="Q2425" s="21"/>
      <c r="R2425" s="21"/>
      <c r="S2425" s="22" t="n">
        <f aca="false">P2425+(0.05*Q2425)+(R2425/240)</f>
        <v>1975</v>
      </c>
      <c r="T2425" s="22" t="n">
        <f aca="false">J2425*O2425</f>
        <v>1975</v>
      </c>
      <c r="U2425" s="22" t="n">
        <f aca="false">S2425-T2425</f>
        <v>0</v>
      </c>
      <c r="V2425" s="23"/>
    </row>
    <row r="2426" customFormat="false" ht="13.8" hidden="false" customHeight="false" outlineLevel="0" collapsed="false">
      <c r="A2426" s="13" t="n">
        <v>2425</v>
      </c>
      <c r="B2426" s="12" t="s">
        <v>22</v>
      </c>
      <c r="C2426" s="13" t="s">
        <v>792</v>
      </c>
      <c r="D2426" s="12" t="n">
        <v>41</v>
      </c>
      <c r="E2426" s="14" t="n">
        <v>1749</v>
      </c>
      <c r="F2426" s="14" t="s">
        <v>40</v>
      </c>
      <c r="G2426" s="15" t="s">
        <v>1149</v>
      </c>
      <c r="H2426" s="15" t="s">
        <v>793</v>
      </c>
      <c r="I2426" s="16" t="s">
        <v>50</v>
      </c>
      <c r="J2426" s="17" t="n">
        <v>95</v>
      </c>
      <c r="K2426" s="18" t="s">
        <v>28</v>
      </c>
      <c r="L2426" s="17" t="n">
        <v>8</v>
      </c>
      <c r="M2426" s="17"/>
      <c r="N2426" s="19"/>
      <c r="O2426" s="31" t="n">
        <f aca="false">L2426+(0.05*M2426)+(N2426/240)</f>
        <v>8</v>
      </c>
      <c r="P2426" s="21" t="n">
        <v>760</v>
      </c>
      <c r="Q2426" s="21"/>
      <c r="R2426" s="21"/>
      <c r="S2426" s="22" t="n">
        <f aca="false">P2426+(0.05*Q2426)+(R2426/240)</f>
        <v>760</v>
      </c>
      <c r="T2426" s="22" t="n">
        <f aca="false">J2426*O2426</f>
        <v>760</v>
      </c>
      <c r="U2426" s="22" t="n">
        <f aca="false">S2426-T2426</f>
        <v>0</v>
      </c>
      <c r="V2426" s="23"/>
    </row>
    <row r="2427" customFormat="false" ht="13.8" hidden="false" customHeight="false" outlineLevel="0" collapsed="false">
      <c r="A2427" s="13" t="n">
        <v>2426</v>
      </c>
      <c r="B2427" s="12" t="s">
        <v>22</v>
      </c>
      <c r="C2427" s="13" t="s">
        <v>792</v>
      </c>
      <c r="D2427" s="12" t="n">
        <v>41</v>
      </c>
      <c r="E2427" s="14" t="n">
        <v>1749</v>
      </c>
      <c r="F2427" s="14" t="s">
        <v>40</v>
      </c>
      <c r="G2427" s="15" t="s">
        <v>1150</v>
      </c>
      <c r="H2427" s="15" t="s">
        <v>793</v>
      </c>
      <c r="I2427" s="16" t="s">
        <v>50</v>
      </c>
      <c r="J2427" s="17" t="n">
        <v>195</v>
      </c>
      <c r="K2427" s="18" t="s">
        <v>28</v>
      </c>
      <c r="L2427" s="17" t="n">
        <v>7</v>
      </c>
      <c r="M2427" s="17"/>
      <c r="N2427" s="19"/>
      <c r="O2427" s="31" t="n">
        <f aca="false">L2427+(0.05*M2427)+(N2427/240)</f>
        <v>7</v>
      </c>
      <c r="P2427" s="21" t="n">
        <v>1365</v>
      </c>
      <c r="Q2427" s="21"/>
      <c r="R2427" s="21"/>
      <c r="S2427" s="22" t="n">
        <f aca="false">P2427+(0.05*Q2427)+(R2427/240)</f>
        <v>1365</v>
      </c>
      <c r="T2427" s="22" t="n">
        <f aca="false">J2427*O2427</f>
        <v>1365</v>
      </c>
      <c r="U2427" s="22" t="n">
        <f aca="false">S2427-T2427</f>
        <v>0</v>
      </c>
      <c r="V2427" s="23"/>
    </row>
    <row r="2428" customFormat="false" ht="13.8" hidden="false" customHeight="false" outlineLevel="0" collapsed="false">
      <c r="A2428" s="13" t="n">
        <v>2427</v>
      </c>
      <c r="B2428" s="12" t="s">
        <v>22</v>
      </c>
      <c r="C2428" s="13" t="s">
        <v>792</v>
      </c>
      <c r="D2428" s="12" t="n">
        <v>41</v>
      </c>
      <c r="E2428" s="14" t="n">
        <v>1749</v>
      </c>
      <c r="F2428" s="14" t="s">
        <v>40</v>
      </c>
      <c r="G2428" s="15" t="s">
        <v>1151</v>
      </c>
      <c r="H2428" s="15" t="s">
        <v>793</v>
      </c>
      <c r="I2428" s="16" t="s">
        <v>682</v>
      </c>
      <c r="J2428" s="17" t="n">
        <v>216</v>
      </c>
      <c r="K2428" s="18" t="s">
        <v>465</v>
      </c>
      <c r="L2428" s="17" t="n">
        <v>4</v>
      </c>
      <c r="M2428" s="17"/>
      <c r="N2428" s="19"/>
      <c r="O2428" s="31" t="n">
        <f aca="false">L2428+(0.05*M2428)+(N2428/240)</f>
        <v>4</v>
      </c>
      <c r="P2428" s="21" t="n">
        <v>864</v>
      </c>
      <c r="Q2428" s="21"/>
      <c r="R2428" s="21"/>
      <c r="S2428" s="22" t="n">
        <f aca="false">P2428+(0.05*Q2428)+(R2428/240)</f>
        <v>864</v>
      </c>
      <c r="T2428" s="22" t="n">
        <f aca="false">J2428*O2428</f>
        <v>864</v>
      </c>
      <c r="U2428" s="22" t="n">
        <f aca="false">S2428-T2428</f>
        <v>0</v>
      </c>
      <c r="V2428" s="23"/>
    </row>
    <row r="2429" customFormat="false" ht="13.8" hidden="false" customHeight="false" outlineLevel="0" collapsed="false">
      <c r="A2429" s="13" t="n">
        <v>2428</v>
      </c>
      <c r="B2429" s="12" t="s">
        <v>22</v>
      </c>
      <c r="C2429" s="13" t="s">
        <v>792</v>
      </c>
      <c r="D2429" s="12" t="n">
        <v>41</v>
      </c>
      <c r="E2429" s="14" t="n">
        <v>1749</v>
      </c>
      <c r="F2429" s="14" t="s">
        <v>40</v>
      </c>
      <c r="G2429" s="15" t="s">
        <v>1152</v>
      </c>
      <c r="H2429" s="15" t="s">
        <v>793</v>
      </c>
      <c r="I2429" s="16" t="s">
        <v>682</v>
      </c>
      <c r="J2429" s="17" t="n">
        <v>2</v>
      </c>
      <c r="K2429" s="18" t="s">
        <v>465</v>
      </c>
      <c r="L2429" s="17" t="n">
        <v>6</v>
      </c>
      <c r="M2429" s="17"/>
      <c r="N2429" s="19"/>
      <c r="O2429" s="31" t="n">
        <f aca="false">L2429+(0.05*M2429)+(N2429/240)</f>
        <v>6</v>
      </c>
      <c r="P2429" s="21" t="n">
        <v>12</v>
      </c>
      <c r="Q2429" s="21"/>
      <c r="R2429" s="21"/>
      <c r="S2429" s="22" t="n">
        <f aca="false">P2429+(0.05*Q2429)+(R2429/240)</f>
        <v>12</v>
      </c>
      <c r="T2429" s="22" t="n">
        <f aca="false">J2429*O2429</f>
        <v>12</v>
      </c>
      <c r="U2429" s="22" t="n">
        <f aca="false">S2429-T2429</f>
        <v>0</v>
      </c>
      <c r="V2429" s="23"/>
    </row>
    <row r="2430" customFormat="false" ht="13.8" hidden="false" customHeight="false" outlineLevel="0" collapsed="false">
      <c r="A2430" s="13" t="n">
        <v>2429</v>
      </c>
      <c r="B2430" s="12" t="s">
        <v>22</v>
      </c>
      <c r="C2430" s="13" t="s">
        <v>792</v>
      </c>
      <c r="D2430" s="12" t="n">
        <v>41</v>
      </c>
      <c r="E2430" s="14" t="n">
        <v>1749</v>
      </c>
      <c r="F2430" s="14" t="s">
        <v>40</v>
      </c>
      <c r="G2430" s="15" t="s">
        <v>471</v>
      </c>
      <c r="H2430" s="15" t="s">
        <v>793</v>
      </c>
      <c r="I2430" s="16" t="s">
        <v>794</v>
      </c>
      <c r="J2430" s="17" t="n">
        <v>530</v>
      </c>
      <c r="K2430" s="18" t="s">
        <v>971</v>
      </c>
      <c r="L2430" s="17" t="n">
        <v>72</v>
      </c>
      <c r="M2430" s="17"/>
      <c r="N2430" s="19"/>
      <c r="O2430" s="31" t="n">
        <f aca="false">L2430+(0.05*M2430)+(N2430/240)</f>
        <v>72</v>
      </c>
      <c r="P2430" s="21" t="n">
        <v>38160</v>
      </c>
      <c r="Q2430" s="21"/>
      <c r="R2430" s="21"/>
      <c r="S2430" s="22" t="n">
        <f aca="false">P2430+(0.05*Q2430)+(R2430/240)</f>
        <v>38160</v>
      </c>
      <c r="T2430" s="22" t="n">
        <f aca="false">J2430*O2430</f>
        <v>38160</v>
      </c>
      <c r="U2430" s="22" t="n">
        <f aca="false">S2430-T2430</f>
        <v>0</v>
      </c>
      <c r="V2430" s="23"/>
    </row>
    <row r="2431" customFormat="false" ht="13.8" hidden="false" customHeight="false" outlineLevel="0" collapsed="false">
      <c r="A2431" s="13" t="n">
        <v>2430</v>
      </c>
      <c r="B2431" s="12" t="s">
        <v>22</v>
      </c>
      <c r="C2431" s="13" t="s">
        <v>792</v>
      </c>
      <c r="D2431" s="12" t="n">
        <v>41</v>
      </c>
      <c r="E2431" s="14" t="n">
        <v>1749</v>
      </c>
      <c r="F2431" s="14" t="s">
        <v>40</v>
      </c>
      <c r="G2431" s="15" t="s">
        <v>471</v>
      </c>
      <c r="H2431" s="15" t="s">
        <v>793</v>
      </c>
      <c r="I2431" s="16" t="s">
        <v>794</v>
      </c>
      <c r="J2431" s="17" t="n">
        <v>12</v>
      </c>
      <c r="K2431" s="18" t="s">
        <v>465</v>
      </c>
      <c r="L2431" s="17" t="n">
        <v>3</v>
      </c>
      <c r="M2431" s="17"/>
      <c r="N2431" s="19"/>
      <c r="O2431" s="31" t="n">
        <f aca="false">L2431+(0.05*M2431)+(N2431/240)</f>
        <v>3</v>
      </c>
      <c r="P2431" s="21" t="n">
        <v>36</v>
      </c>
      <c r="Q2431" s="21"/>
      <c r="R2431" s="21"/>
      <c r="S2431" s="22" t="n">
        <f aca="false">P2431+(0.05*Q2431)+(R2431/240)</f>
        <v>36</v>
      </c>
      <c r="T2431" s="22" t="n">
        <f aca="false">J2431*O2431</f>
        <v>36</v>
      </c>
      <c r="U2431" s="22" t="n">
        <f aca="false">S2431-T2431</f>
        <v>0</v>
      </c>
      <c r="V2431" s="23"/>
    </row>
    <row r="2432" customFormat="false" ht="13.8" hidden="false" customHeight="false" outlineLevel="0" collapsed="false">
      <c r="A2432" s="13" t="n">
        <v>2431</v>
      </c>
      <c r="B2432" s="12" t="s">
        <v>22</v>
      </c>
      <c r="C2432" s="13" t="s">
        <v>792</v>
      </c>
      <c r="D2432" s="12" t="n">
        <v>41</v>
      </c>
      <c r="E2432" s="14" t="n">
        <v>1749</v>
      </c>
      <c r="F2432" s="14" t="s">
        <v>40</v>
      </c>
      <c r="G2432" s="15" t="s">
        <v>471</v>
      </c>
      <c r="H2432" s="15" t="s">
        <v>793</v>
      </c>
      <c r="I2432" s="16" t="s">
        <v>794</v>
      </c>
      <c r="J2432" s="17" t="n">
        <v>12450</v>
      </c>
      <c r="K2432" s="18" t="s">
        <v>28</v>
      </c>
      <c r="L2432" s="17"/>
      <c r="M2432" s="17" t="n">
        <v>6</v>
      </c>
      <c r="N2432" s="19" t="n">
        <v>8</v>
      </c>
      <c r="O2432" s="31" t="n">
        <f aca="false">L2432+(0.05*M2432)+(N2432/240)</f>
        <v>0.333333333333333</v>
      </c>
      <c r="P2432" s="21" t="n">
        <v>4150</v>
      </c>
      <c r="Q2432" s="21"/>
      <c r="R2432" s="21"/>
      <c r="S2432" s="22" t="n">
        <f aca="false">P2432+(0.05*Q2432)+(R2432/240)</f>
        <v>4150</v>
      </c>
      <c r="T2432" s="22" t="n">
        <f aca="false">J2432*O2432</f>
        <v>4150</v>
      </c>
      <c r="U2432" s="22" t="n">
        <f aca="false">S2432-T2432</f>
        <v>0</v>
      </c>
      <c r="V2432" s="23"/>
    </row>
    <row r="2433" customFormat="false" ht="13.8" hidden="false" customHeight="false" outlineLevel="0" collapsed="false">
      <c r="A2433" s="13" t="n">
        <v>2432</v>
      </c>
      <c r="B2433" s="12" t="s">
        <v>22</v>
      </c>
      <c r="C2433" s="13" t="s">
        <v>792</v>
      </c>
      <c r="D2433" s="12" t="n">
        <v>41</v>
      </c>
      <c r="E2433" s="14" t="n">
        <v>1749</v>
      </c>
      <c r="F2433" s="14" t="s">
        <v>40</v>
      </c>
      <c r="G2433" s="15" t="s">
        <v>471</v>
      </c>
      <c r="H2433" s="15" t="s">
        <v>793</v>
      </c>
      <c r="I2433" s="16" t="s">
        <v>799</v>
      </c>
      <c r="J2433" s="17" t="n">
        <v>4736</v>
      </c>
      <c r="K2433" s="18" t="s">
        <v>465</v>
      </c>
      <c r="L2433" s="17" t="n">
        <v>6</v>
      </c>
      <c r="M2433" s="17"/>
      <c r="N2433" s="19"/>
      <c r="O2433" s="31" t="n">
        <f aca="false">L2433+(0.05*M2433)+(N2433/240)</f>
        <v>6</v>
      </c>
      <c r="P2433" s="21" t="n">
        <v>28416</v>
      </c>
      <c r="Q2433" s="21"/>
      <c r="R2433" s="21"/>
      <c r="S2433" s="22" t="n">
        <f aca="false">P2433+(0.05*Q2433)+(R2433/240)</f>
        <v>28416</v>
      </c>
      <c r="T2433" s="22" t="n">
        <f aca="false">J2433*O2433</f>
        <v>28416</v>
      </c>
      <c r="U2433" s="22" t="n">
        <f aca="false">S2433-T2433</f>
        <v>0</v>
      </c>
      <c r="V2433" s="23"/>
    </row>
    <row r="2434" customFormat="false" ht="13.8" hidden="false" customHeight="false" outlineLevel="0" collapsed="false">
      <c r="A2434" s="13" t="n">
        <v>2433</v>
      </c>
      <c r="B2434" s="12" t="s">
        <v>22</v>
      </c>
      <c r="C2434" s="13" t="s">
        <v>792</v>
      </c>
      <c r="D2434" s="12" t="n">
        <v>41</v>
      </c>
      <c r="E2434" s="14" t="n">
        <v>1749</v>
      </c>
      <c r="F2434" s="14" t="s">
        <v>40</v>
      </c>
      <c r="G2434" s="15" t="s">
        <v>471</v>
      </c>
      <c r="H2434" s="15" t="s">
        <v>793</v>
      </c>
      <c r="I2434" s="16" t="s">
        <v>679</v>
      </c>
      <c r="J2434" s="17" t="n">
        <v>1295</v>
      </c>
      <c r="K2434" s="18" t="s">
        <v>28</v>
      </c>
      <c r="L2434" s="17"/>
      <c r="M2434" s="17" t="n">
        <v>4</v>
      </c>
      <c r="N2434" s="19"/>
      <c r="O2434" s="31" t="n">
        <f aca="false">L2434+(0.05*M2434)+(N2434/240)</f>
        <v>0.2</v>
      </c>
      <c r="P2434" s="21" t="n">
        <v>259</v>
      </c>
      <c r="Q2434" s="21"/>
      <c r="R2434" s="21"/>
      <c r="S2434" s="22" t="n">
        <f aca="false">P2434+(0.05*Q2434)+(R2434/240)</f>
        <v>259</v>
      </c>
      <c r="T2434" s="22" t="n">
        <f aca="false">J2434*O2434</f>
        <v>259</v>
      </c>
      <c r="U2434" s="22" t="n">
        <f aca="false">S2434-T2434</f>
        <v>0</v>
      </c>
      <c r="V2434" s="23"/>
    </row>
    <row r="2435" customFormat="false" ht="13.8" hidden="false" customHeight="false" outlineLevel="0" collapsed="false">
      <c r="A2435" s="13" t="n">
        <v>2434</v>
      </c>
      <c r="B2435" s="12" t="s">
        <v>22</v>
      </c>
      <c r="C2435" s="13" t="s">
        <v>792</v>
      </c>
      <c r="D2435" s="12" t="n">
        <v>41</v>
      </c>
      <c r="E2435" s="14" t="n">
        <v>1749</v>
      </c>
      <c r="F2435" s="14" t="s">
        <v>40</v>
      </c>
      <c r="G2435" s="15" t="s">
        <v>1153</v>
      </c>
      <c r="H2435" s="15" t="s">
        <v>793</v>
      </c>
      <c r="I2435" s="16" t="s">
        <v>682</v>
      </c>
      <c r="J2435" s="17" t="n">
        <v>296</v>
      </c>
      <c r="K2435" s="18" t="s">
        <v>465</v>
      </c>
      <c r="L2435" s="17" t="n">
        <v>4</v>
      </c>
      <c r="M2435" s="17"/>
      <c r="N2435" s="19"/>
      <c r="O2435" s="31" t="n">
        <f aca="false">L2435+(0.05*M2435)+(N2435/240)</f>
        <v>4</v>
      </c>
      <c r="P2435" s="21" t="n">
        <v>1184</v>
      </c>
      <c r="Q2435" s="21"/>
      <c r="R2435" s="21"/>
      <c r="S2435" s="22" t="n">
        <f aca="false">P2435+(0.05*Q2435)+(R2435/240)</f>
        <v>1184</v>
      </c>
      <c r="T2435" s="22" t="n">
        <f aca="false">J2435*O2435</f>
        <v>1184</v>
      </c>
      <c r="U2435" s="22" t="n">
        <f aca="false">S2435-T2435</f>
        <v>0</v>
      </c>
      <c r="V2435" s="23"/>
    </row>
    <row r="2436" customFormat="false" ht="13.8" hidden="false" customHeight="false" outlineLevel="0" collapsed="false">
      <c r="A2436" s="13" t="n">
        <v>2435</v>
      </c>
      <c r="B2436" s="12" t="s">
        <v>22</v>
      </c>
      <c r="C2436" s="13" t="s">
        <v>792</v>
      </c>
      <c r="D2436" s="12" t="n">
        <v>41</v>
      </c>
      <c r="E2436" s="14" t="n">
        <v>1749</v>
      </c>
      <c r="F2436" s="14" t="s">
        <v>40</v>
      </c>
      <c r="G2436" s="15" t="s">
        <v>1154</v>
      </c>
      <c r="H2436" s="15" t="s">
        <v>793</v>
      </c>
      <c r="I2436" s="16" t="s">
        <v>682</v>
      </c>
      <c r="J2436" s="17" t="n">
        <v>84</v>
      </c>
      <c r="K2436" s="18" t="s">
        <v>465</v>
      </c>
      <c r="L2436" s="17" t="n">
        <v>4</v>
      </c>
      <c r="M2436" s="17"/>
      <c r="N2436" s="19"/>
      <c r="O2436" s="31" t="n">
        <f aca="false">L2436+(0.05*M2436)+(N2436/240)</f>
        <v>4</v>
      </c>
      <c r="P2436" s="21" t="n">
        <v>336</v>
      </c>
      <c r="Q2436" s="21"/>
      <c r="R2436" s="21"/>
      <c r="S2436" s="22" t="n">
        <f aca="false">P2436+(0.05*Q2436)+(R2436/240)</f>
        <v>336</v>
      </c>
      <c r="T2436" s="22" t="n">
        <f aca="false">J2436*O2436</f>
        <v>336</v>
      </c>
      <c r="U2436" s="22" t="n">
        <f aca="false">S2436-T2436</f>
        <v>0</v>
      </c>
      <c r="V2436" s="23"/>
    </row>
    <row r="2437" customFormat="false" ht="13.8" hidden="false" customHeight="false" outlineLevel="0" collapsed="false">
      <c r="A2437" s="13" t="n">
        <v>2436</v>
      </c>
      <c r="B2437" s="12" t="s">
        <v>22</v>
      </c>
      <c r="C2437" s="13" t="s">
        <v>792</v>
      </c>
      <c r="D2437" s="12" t="n">
        <v>41</v>
      </c>
      <c r="E2437" s="14" t="n">
        <v>1749</v>
      </c>
      <c r="F2437" s="14" t="s">
        <v>40</v>
      </c>
      <c r="G2437" s="15" t="s">
        <v>468</v>
      </c>
      <c r="H2437" s="15" t="s">
        <v>793</v>
      </c>
      <c r="I2437" s="16" t="s">
        <v>43</v>
      </c>
      <c r="J2437" s="17" t="n">
        <v>70</v>
      </c>
      <c r="K2437" s="18" t="s">
        <v>465</v>
      </c>
      <c r="L2437" s="17" t="n">
        <v>15</v>
      </c>
      <c r="M2437" s="17"/>
      <c r="N2437" s="19"/>
      <c r="O2437" s="31" t="n">
        <f aca="false">L2437+(0.05*M2437)+(N2437/240)</f>
        <v>15</v>
      </c>
      <c r="P2437" s="21" t="n">
        <v>1050</v>
      </c>
      <c r="Q2437" s="21"/>
      <c r="R2437" s="21"/>
      <c r="S2437" s="22" t="n">
        <f aca="false">P2437+(0.05*Q2437)+(R2437/240)</f>
        <v>1050</v>
      </c>
      <c r="T2437" s="22" t="n">
        <f aca="false">J2437*O2437</f>
        <v>1050</v>
      </c>
      <c r="U2437" s="22" t="n">
        <f aca="false">S2437-T2437</f>
        <v>0</v>
      </c>
      <c r="V2437" s="23"/>
    </row>
    <row r="2438" customFormat="false" ht="13.8" hidden="false" customHeight="false" outlineLevel="0" collapsed="false">
      <c r="A2438" s="13" t="n">
        <v>2437</v>
      </c>
      <c r="B2438" s="12" t="s">
        <v>22</v>
      </c>
      <c r="C2438" s="13" t="s">
        <v>792</v>
      </c>
      <c r="D2438" s="12" t="n">
        <v>41</v>
      </c>
      <c r="E2438" s="14" t="n">
        <v>1749</v>
      </c>
      <c r="F2438" s="14" t="s">
        <v>40</v>
      </c>
      <c r="G2438" s="15" t="s">
        <v>1155</v>
      </c>
      <c r="H2438" s="15" t="s">
        <v>793</v>
      </c>
      <c r="I2438" s="16" t="s">
        <v>799</v>
      </c>
      <c r="J2438" s="17" t="n">
        <v>10</v>
      </c>
      <c r="K2438" s="18" t="s">
        <v>61</v>
      </c>
      <c r="L2438" s="17" t="n">
        <v>36</v>
      </c>
      <c r="M2438" s="17"/>
      <c r="N2438" s="19"/>
      <c r="O2438" s="31" t="n">
        <f aca="false">L2438+(0.05*M2438)+(N2438/240)</f>
        <v>36</v>
      </c>
      <c r="P2438" s="21" t="n">
        <v>360</v>
      </c>
      <c r="Q2438" s="21"/>
      <c r="R2438" s="21"/>
      <c r="S2438" s="22" t="n">
        <f aca="false">P2438+(0.05*Q2438)+(R2438/240)</f>
        <v>360</v>
      </c>
      <c r="T2438" s="22" t="n">
        <f aca="false">J2438*O2438</f>
        <v>360</v>
      </c>
      <c r="U2438" s="22" t="n">
        <f aca="false">S2438-T2438</f>
        <v>0</v>
      </c>
      <c r="V2438" s="23"/>
    </row>
    <row r="2439" customFormat="false" ht="13.8" hidden="false" customHeight="false" outlineLevel="0" collapsed="false">
      <c r="A2439" s="13" t="n">
        <v>2438</v>
      </c>
      <c r="B2439" s="12" t="s">
        <v>22</v>
      </c>
      <c r="C2439" s="13" t="s">
        <v>792</v>
      </c>
      <c r="D2439" s="12" t="n">
        <v>42</v>
      </c>
      <c r="E2439" s="14" t="n">
        <v>1749</v>
      </c>
      <c r="F2439" s="14" t="s">
        <v>24</v>
      </c>
      <c r="G2439" s="15" t="s">
        <v>473</v>
      </c>
      <c r="H2439" s="15" t="s">
        <v>793</v>
      </c>
      <c r="I2439" s="16" t="s">
        <v>799</v>
      </c>
      <c r="J2439" s="17" t="n">
        <v>400</v>
      </c>
      <c r="K2439" s="18" t="s">
        <v>28</v>
      </c>
      <c r="L2439" s="17" t="n">
        <v>3</v>
      </c>
      <c r="M2439" s="17"/>
      <c r="N2439" s="19"/>
      <c r="O2439" s="31" t="n">
        <f aca="false">L2439+(0.05*M2439)+(N2439/240)</f>
        <v>3</v>
      </c>
      <c r="P2439" s="21" t="n">
        <v>1200</v>
      </c>
      <c r="Q2439" s="21"/>
      <c r="R2439" s="21"/>
      <c r="S2439" s="22" t="n">
        <f aca="false">P2439+(0.05*Q2439)+(R2439/240)</f>
        <v>1200</v>
      </c>
      <c r="T2439" s="22" t="n">
        <f aca="false">J2439*O2439</f>
        <v>1200</v>
      </c>
      <c r="U2439" s="22" t="n">
        <f aca="false">S2439-T2439</f>
        <v>0</v>
      </c>
      <c r="V2439" s="23"/>
    </row>
    <row r="2440" customFormat="false" ht="13.8" hidden="false" customHeight="false" outlineLevel="0" collapsed="false">
      <c r="A2440" s="13" t="n">
        <v>2439</v>
      </c>
      <c r="B2440" s="12" t="s">
        <v>22</v>
      </c>
      <c r="C2440" s="13" t="s">
        <v>792</v>
      </c>
      <c r="D2440" s="12" t="n">
        <v>42</v>
      </c>
      <c r="E2440" s="14" t="n">
        <v>1749</v>
      </c>
      <c r="F2440" s="14" t="s">
        <v>24</v>
      </c>
      <c r="G2440" s="15" t="s">
        <v>1156</v>
      </c>
      <c r="H2440" s="15" t="s">
        <v>793</v>
      </c>
      <c r="I2440" s="16" t="s">
        <v>682</v>
      </c>
      <c r="J2440" s="17" t="n">
        <v>602</v>
      </c>
      <c r="K2440" s="18" t="s">
        <v>148</v>
      </c>
      <c r="L2440" s="17" t="n">
        <v>26</v>
      </c>
      <c r="M2440" s="17"/>
      <c r="N2440" s="19"/>
      <c r="O2440" s="31" t="n">
        <f aca="false">L2440+(0.05*M2440)+(N2440/240)</f>
        <v>26</v>
      </c>
      <c r="P2440" s="21" t="n">
        <v>15652</v>
      </c>
      <c r="Q2440" s="21"/>
      <c r="R2440" s="21"/>
      <c r="S2440" s="22" t="n">
        <f aca="false">P2440+(0.05*Q2440)+(R2440/240)</f>
        <v>15652</v>
      </c>
      <c r="T2440" s="22" t="n">
        <f aca="false">J2440*O2440</f>
        <v>15652</v>
      </c>
      <c r="U2440" s="22" t="n">
        <f aca="false">S2440-T2440</f>
        <v>0</v>
      </c>
      <c r="V2440" s="23"/>
    </row>
    <row r="2441" customFormat="false" ht="13.8" hidden="false" customHeight="false" outlineLevel="0" collapsed="false">
      <c r="A2441" s="13" t="n">
        <v>2440</v>
      </c>
      <c r="B2441" s="12" t="s">
        <v>22</v>
      </c>
      <c r="C2441" s="13" t="s">
        <v>792</v>
      </c>
      <c r="D2441" s="12" t="n">
        <v>42</v>
      </c>
      <c r="E2441" s="14" t="n">
        <v>1749</v>
      </c>
      <c r="F2441" s="14" t="s">
        <v>24</v>
      </c>
      <c r="G2441" s="15" t="s">
        <v>1156</v>
      </c>
      <c r="H2441" s="15" t="s">
        <v>793</v>
      </c>
      <c r="I2441" s="16" t="s">
        <v>682</v>
      </c>
      <c r="J2441" s="17" t="n">
        <v>110000</v>
      </c>
      <c r="K2441" s="18" t="s">
        <v>28</v>
      </c>
      <c r="L2441" s="17"/>
      <c r="M2441" s="17" t="n">
        <v>4</v>
      </c>
      <c r="N2441" s="19"/>
      <c r="O2441" s="31" t="n">
        <f aca="false">L2441+(0.05*M2441)+(N2441/240)</f>
        <v>0.2</v>
      </c>
      <c r="P2441" s="21" t="n">
        <v>22000</v>
      </c>
      <c r="Q2441" s="21"/>
      <c r="R2441" s="21"/>
      <c r="S2441" s="22" t="n">
        <f aca="false">P2441+(0.05*Q2441)+(R2441/240)</f>
        <v>22000</v>
      </c>
      <c r="T2441" s="22" t="n">
        <f aca="false">J2441*O2441</f>
        <v>22000</v>
      </c>
      <c r="U2441" s="22" t="n">
        <f aca="false">S2441-T2441</f>
        <v>0</v>
      </c>
      <c r="V2441" s="23"/>
    </row>
    <row r="2442" customFormat="false" ht="13.8" hidden="false" customHeight="false" outlineLevel="0" collapsed="false">
      <c r="A2442" s="13" t="n">
        <v>2441</v>
      </c>
      <c r="B2442" s="12" t="s">
        <v>22</v>
      </c>
      <c r="C2442" s="13" t="s">
        <v>792</v>
      </c>
      <c r="D2442" s="12" t="n">
        <v>42</v>
      </c>
      <c r="E2442" s="14" t="n">
        <v>1749</v>
      </c>
      <c r="F2442" s="14" t="s">
        <v>24</v>
      </c>
      <c r="G2442" s="15" t="s">
        <v>1157</v>
      </c>
      <c r="H2442" s="15" t="s">
        <v>793</v>
      </c>
      <c r="I2442" s="16" t="s">
        <v>799</v>
      </c>
      <c r="J2442" s="17" t="n">
        <v>220</v>
      </c>
      <c r="K2442" s="18" t="s">
        <v>28</v>
      </c>
      <c r="L2442" s="17"/>
      <c r="M2442" s="17" t="n">
        <v>18</v>
      </c>
      <c r="N2442" s="19"/>
      <c r="O2442" s="31" t="n">
        <f aca="false">L2442+(0.05*M2442)+(N2442/240)</f>
        <v>0.9</v>
      </c>
      <c r="P2442" s="21" t="n">
        <v>198</v>
      </c>
      <c r="Q2442" s="21"/>
      <c r="R2442" s="21"/>
      <c r="S2442" s="22" t="n">
        <f aca="false">P2442+(0.05*Q2442)+(R2442/240)</f>
        <v>198</v>
      </c>
      <c r="T2442" s="22" t="n">
        <f aca="false">J2442*O2442</f>
        <v>198</v>
      </c>
      <c r="U2442" s="22" t="n">
        <f aca="false">S2442-T2442</f>
        <v>0</v>
      </c>
      <c r="V2442" s="23"/>
    </row>
    <row r="2443" customFormat="false" ht="13.8" hidden="false" customHeight="false" outlineLevel="0" collapsed="false">
      <c r="A2443" s="13" t="n">
        <v>2442</v>
      </c>
      <c r="B2443" s="12" t="s">
        <v>22</v>
      </c>
      <c r="C2443" s="13" t="s">
        <v>792</v>
      </c>
      <c r="D2443" s="12" t="n">
        <v>42</v>
      </c>
      <c r="E2443" s="14" t="n">
        <v>1749</v>
      </c>
      <c r="F2443" s="14" t="s">
        <v>24</v>
      </c>
      <c r="G2443" s="15" t="s">
        <v>486</v>
      </c>
      <c r="H2443" s="15" t="s">
        <v>793</v>
      </c>
      <c r="I2443" s="16" t="s">
        <v>682</v>
      </c>
      <c r="J2443" s="17" t="n">
        <v>6</v>
      </c>
      <c r="K2443" s="18" t="s">
        <v>61</v>
      </c>
      <c r="L2443" s="17" t="n">
        <v>15</v>
      </c>
      <c r="M2443" s="17"/>
      <c r="N2443" s="19"/>
      <c r="O2443" s="31" t="n">
        <f aca="false">L2443+(0.05*M2443)+(N2443/240)</f>
        <v>15</v>
      </c>
      <c r="P2443" s="21" t="n">
        <v>90</v>
      </c>
      <c r="Q2443" s="21"/>
      <c r="R2443" s="21"/>
      <c r="S2443" s="22" t="n">
        <f aca="false">P2443+(0.05*Q2443)+(R2443/240)</f>
        <v>90</v>
      </c>
      <c r="T2443" s="22" t="n">
        <f aca="false">J2443*O2443</f>
        <v>90</v>
      </c>
      <c r="U2443" s="22" t="n">
        <f aca="false">S2443-T2443</f>
        <v>0</v>
      </c>
      <c r="V2443" s="23"/>
    </row>
    <row r="2444" customFormat="false" ht="13.8" hidden="false" customHeight="false" outlineLevel="0" collapsed="false">
      <c r="A2444" s="13" t="n">
        <v>2443</v>
      </c>
      <c r="B2444" s="12" t="s">
        <v>22</v>
      </c>
      <c r="C2444" s="13" t="s">
        <v>792</v>
      </c>
      <c r="D2444" s="12" t="n">
        <v>42</v>
      </c>
      <c r="E2444" s="14" t="n">
        <v>1749</v>
      </c>
      <c r="F2444" s="14" t="s">
        <v>24</v>
      </c>
      <c r="G2444" s="15" t="s">
        <v>487</v>
      </c>
      <c r="H2444" s="15" t="s">
        <v>793</v>
      </c>
      <c r="I2444" s="16" t="s">
        <v>799</v>
      </c>
      <c r="J2444" s="17" t="n">
        <v>400</v>
      </c>
      <c r="K2444" s="18" t="s">
        <v>28</v>
      </c>
      <c r="L2444" s="17"/>
      <c r="M2444" s="17" t="n">
        <v>54</v>
      </c>
      <c r="N2444" s="19"/>
      <c r="O2444" s="31" t="n">
        <f aca="false">L2444+(0.05*M2444)+(N2444/240)</f>
        <v>2.7</v>
      </c>
      <c r="P2444" s="21" t="n">
        <v>1080</v>
      </c>
      <c r="Q2444" s="21"/>
      <c r="R2444" s="21"/>
      <c r="S2444" s="22" t="n">
        <f aca="false">P2444+(0.05*Q2444)+(R2444/240)</f>
        <v>1080</v>
      </c>
      <c r="T2444" s="22" t="n">
        <f aca="false">J2444*O2444</f>
        <v>1080</v>
      </c>
      <c r="U2444" s="22" t="n">
        <f aca="false">S2444-T2444</f>
        <v>0</v>
      </c>
      <c r="V2444" s="23"/>
    </row>
    <row r="2445" customFormat="false" ht="13.8" hidden="false" customHeight="false" outlineLevel="0" collapsed="false">
      <c r="A2445" s="13" t="n">
        <v>2444</v>
      </c>
      <c r="B2445" s="12" t="s">
        <v>22</v>
      </c>
      <c r="C2445" s="13" t="s">
        <v>792</v>
      </c>
      <c r="D2445" s="12" t="n">
        <v>42</v>
      </c>
      <c r="E2445" s="14" t="n">
        <v>1749</v>
      </c>
      <c r="F2445" s="14" t="s">
        <v>24</v>
      </c>
      <c r="G2445" s="15" t="s">
        <v>1158</v>
      </c>
      <c r="H2445" s="15" t="s">
        <v>793</v>
      </c>
      <c r="I2445" s="16" t="s">
        <v>794</v>
      </c>
      <c r="J2445" s="17" t="n">
        <v>560</v>
      </c>
      <c r="K2445" s="18" t="s">
        <v>28</v>
      </c>
      <c r="L2445" s="17" t="n">
        <v>5</v>
      </c>
      <c r="M2445" s="17"/>
      <c r="N2445" s="19"/>
      <c r="O2445" s="31" t="n">
        <f aca="false">L2445+(0.05*M2445)+(N2445/240)</f>
        <v>5</v>
      </c>
      <c r="P2445" s="21" t="n">
        <v>2800</v>
      </c>
      <c r="Q2445" s="21"/>
      <c r="R2445" s="21"/>
      <c r="S2445" s="22" t="n">
        <f aca="false">P2445+(0.05*Q2445)+(R2445/240)</f>
        <v>2800</v>
      </c>
      <c r="T2445" s="22" t="n">
        <f aca="false">J2445*O2445</f>
        <v>2800</v>
      </c>
      <c r="U2445" s="22" t="n">
        <f aca="false">S2445-T2445</f>
        <v>0</v>
      </c>
      <c r="V2445" s="23"/>
    </row>
    <row r="2446" customFormat="false" ht="13.8" hidden="false" customHeight="false" outlineLevel="0" collapsed="false">
      <c r="A2446" s="13" t="n">
        <v>2445</v>
      </c>
      <c r="B2446" s="12" t="s">
        <v>22</v>
      </c>
      <c r="C2446" s="13" t="s">
        <v>792</v>
      </c>
      <c r="D2446" s="12" t="n">
        <v>42</v>
      </c>
      <c r="E2446" s="14" t="n">
        <v>1749</v>
      </c>
      <c r="F2446" s="14" t="s">
        <v>24</v>
      </c>
      <c r="G2446" s="15" t="s">
        <v>1159</v>
      </c>
      <c r="H2446" s="15" t="s">
        <v>793</v>
      </c>
      <c r="I2446" s="16" t="s">
        <v>794</v>
      </c>
      <c r="J2446" s="17" t="n">
        <v>4</v>
      </c>
      <c r="K2446" s="18" t="s">
        <v>61</v>
      </c>
      <c r="L2446" s="17" t="n">
        <v>5</v>
      </c>
      <c r="M2446" s="17"/>
      <c r="N2446" s="19"/>
      <c r="O2446" s="31" t="n">
        <f aca="false">L2446+(0.05*M2446)+(N2446/240)</f>
        <v>5</v>
      </c>
      <c r="P2446" s="21" t="n">
        <v>20</v>
      </c>
      <c r="Q2446" s="21"/>
      <c r="R2446" s="21"/>
      <c r="S2446" s="22" t="n">
        <f aca="false">P2446+(0.05*Q2446)+(R2446/240)</f>
        <v>20</v>
      </c>
      <c r="T2446" s="22" t="n">
        <f aca="false">J2446*O2446</f>
        <v>20</v>
      </c>
      <c r="U2446" s="22" t="n">
        <f aca="false">S2446-T2446</f>
        <v>0</v>
      </c>
      <c r="V2446" s="23"/>
    </row>
    <row r="2447" customFormat="false" ht="13.8" hidden="false" customHeight="false" outlineLevel="0" collapsed="false">
      <c r="A2447" s="13" t="n">
        <v>2446</v>
      </c>
      <c r="B2447" s="12" t="s">
        <v>22</v>
      </c>
      <c r="C2447" s="13" t="s">
        <v>792</v>
      </c>
      <c r="D2447" s="12" t="n">
        <v>42</v>
      </c>
      <c r="E2447" s="14" t="n">
        <v>1749</v>
      </c>
      <c r="F2447" s="14" t="s">
        <v>24</v>
      </c>
      <c r="G2447" s="15" t="s">
        <v>1159</v>
      </c>
      <c r="H2447" s="15" t="s">
        <v>793</v>
      </c>
      <c r="I2447" s="16" t="s">
        <v>799</v>
      </c>
      <c r="J2447" s="17" t="n">
        <v>200</v>
      </c>
      <c r="K2447" s="18" t="s">
        <v>28</v>
      </c>
      <c r="L2447" s="17"/>
      <c r="M2447" s="17" t="n">
        <v>8</v>
      </c>
      <c r="N2447" s="19"/>
      <c r="O2447" s="31" t="n">
        <f aca="false">L2447+(0.05*M2447)+(N2447/240)</f>
        <v>0.4</v>
      </c>
      <c r="P2447" s="21" t="n">
        <v>80</v>
      </c>
      <c r="Q2447" s="21"/>
      <c r="R2447" s="21"/>
      <c r="S2447" s="22" t="n">
        <f aca="false">P2447+(0.05*Q2447)+(R2447/240)</f>
        <v>80</v>
      </c>
      <c r="T2447" s="22" t="n">
        <f aca="false">J2447*O2447</f>
        <v>80</v>
      </c>
      <c r="U2447" s="22" t="n">
        <f aca="false">S2447-T2447</f>
        <v>0</v>
      </c>
      <c r="V2447" s="23"/>
    </row>
    <row r="2448" customFormat="false" ht="13.8" hidden="false" customHeight="false" outlineLevel="0" collapsed="false">
      <c r="A2448" s="13" t="n">
        <v>2447</v>
      </c>
      <c r="B2448" s="12" t="s">
        <v>22</v>
      </c>
      <c r="C2448" s="13" t="s">
        <v>792</v>
      </c>
      <c r="D2448" s="12" t="n">
        <v>42</v>
      </c>
      <c r="E2448" s="14" t="n">
        <v>1749</v>
      </c>
      <c r="F2448" s="14" t="s">
        <v>24</v>
      </c>
      <c r="G2448" s="15" t="s">
        <v>1159</v>
      </c>
      <c r="H2448" s="15" t="s">
        <v>793</v>
      </c>
      <c r="I2448" s="16" t="s">
        <v>685</v>
      </c>
      <c r="J2448" s="17" t="n">
        <v>255</v>
      </c>
      <c r="K2448" s="18" t="s">
        <v>28</v>
      </c>
      <c r="L2448" s="17"/>
      <c r="M2448" s="17" t="n">
        <v>20</v>
      </c>
      <c r="N2448" s="19"/>
      <c r="O2448" s="31" t="n">
        <f aca="false">L2448+(0.05*M2448)+(N2448/240)</f>
        <v>1</v>
      </c>
      <c r="P2448" s="21" t="n">
        <v>255</v>
      </c>
      <c r="Q2448" s="21"/>
      <c r="R2448" s="21"/>
      <c r="S2448" s="22" t="n">
        <f aca="false">P2448+(0.05*Q2448)+(R2448/240)</f>
        <v>255</v>
      </c>
      <c r="T2448" s="22" t="n">
        <f aca="false">J2448*O2448</f>
        <v>255</v>
      </c>
      <c r="U2448" s="22" t="n">
        <f aca="false">S2448-T2448</f>
        <v>0</v>
      </c>
      <c r="V2448" s="23"/>
    </row>
    <row r="2449" customFormat="false" ht="13.8" hidden="false" customHeight="false" outlineLevel="0" collapsed="false">
      <c r="A2449" s="13" t="n">
        <v>2448</v>
      </c>
      <c r="B2449" s="12" t="s">
        <v>22</v>
      </c>
      <c r="C2449" s="13" t="s">
        <v>792</v>
      </c>
      <c r="D2449" s="12" t="n">
        <v>42</v>
      </c>
      <c r="E2449" s="14" t="n">
        <v>1749</v>
      </c>
      <c r="F2449" s="14" t="s">
        <v>24</v>
      </c>
      <c r="G2449" s="15" t="s">
        <v>1159</v>
      </c>
      <c r="H2449" s="15" t="s">
        <v>793</v>
      </c>
      <c r="I2449" s="16" t="s">
        <v>796</v>
      </c>
      <c r="J2449" s="17" t="n">
        <v>1</v>
      </c>
      <c r="K2449" s="18" t="s">
        <v>1160</v>
      </c>
      <c r="L2449" s="17" t="n">
        <v>15</v>
      </c>
      <c r="M2449" s="17"/>
      <c r="N2449" s="19"/>
      <c r="O2449" s="31" t="n">
        <f aca="false">L2449+(0.05*M2449)+(N2449/240)</f>
        <v>15</v>
      </c>
      <c r="P2449" s="21" t="n">
        <v>15</v>
      </c>
      <c r="Q2449" s="21"/>
      <c r="R2449" s="21"/>
      <c r="S2449" s="22" t="n">
        <f aca="false">P2449+(0.05*Q2449)+(R2449/240)</f>
        <v>15</v>
      </c>
      <c r="T2449" s="22" t="n">
        <f aca="false">J2449*O2449</f>
        <v>15</v>
      </c>
      <c r="U2449" s="22" t="n">
        <f aca="false">S2449-T2449</f>
        <v>0</v>
      </c>
      <c r="V2449" s="23"/>
    </row>
    <row r="2450" customFormat="false" ht="13.8" hidden="false" customHeight="false" outlineLevel="0" collapsed="false">
      <c r="A2450" s="13" t="n">
        <v>2449</v>
      </c>
      <c r="B2450" s="12" t="s">
        <v>22</v>
      </c>
      <c r="C2450" s="13" t="s">
        <v>792</v>
      </c>
      <c r="D2450" s="12" t="n">
        <v>42</v>
      </c>
      <c r="E2450" s="14" t="n">
        <v>1749</v>
      </c>
      <c r="F2450" s="14" t="s">
        <v>24</v>
      </c>
      <c r="G2450" s="15" t="s">
        <v>1161</v>
      </c>
      <c r="H2450" s="15" t="s">
        <v>793</v>
      </c>
      <c r="I2450" s="16" t="s">
        <v>799</v>
      </c>
      <c r="J2450" s="17" t="n">
        <v>250</v>
      </c>
      <c r="K2450" s="18" t="s">
        <v>28</v>
      </c>
      <c r="L2450" s="17"/>
      <c r="M2450" s="17" t="n">
        <v>20</v>
      </c>
      <c r="N2450" s="19"/>
      <c r="O2450" s="31" t="n">
        <f aca="false">L2450+(0.05*M2450)+(N2450/240)</f>
        <v>1</v>
      </c>
      <c r="P2450" s="21" t="n">
        <v>250</v>
      </c>
      <c r="Q2450" s="21"/>
      <c r="R2450" s="21"/>
      <c r="S2450" s="22" t="n">
        <f aca="false">P2450+(0.05*Q2450)+(R2450/240)</f>
        <v>250</v>
      </c>
      <c r="T2450" s="22" t="n">
        <f aca="false">J2450*O2450</f>
        <v>250</v>
      </c>
      <c r="U2450" s="22" t="n">
        <f aca="false">S2450-T2450</f>
        <v>0</v>
      </c>
      <c r="V2450" s="23"/>
    </row>
    <row r="2451" customFormat="false" ht="13.8" hidden="false" customHeight="false" outlineLevel="0" collapsed="false">
      <c r="A2451" s="13" t="n">
        <v>2450</v>
      </c>
      <c r="B2451" s="12" t="s">
        <v>22</v>
      </c>
      <c r="C2451" s="13" t="s">
        <v>792</v>
      </c>
      <c r="D2451" s="12" t="n">
        <v>42</v>
      </c>
      <c r="E2451" s="14" t="n">
        <v>1749</v>
      </c>
      <c r="F2451" s="14" t="s">
        <v>24</v>
      </c>
      <c r="G2451" s="15" t="s">
        <v>1162</v>
      </c>
      <c r="H2451" s="15" t="s">
        <v>793</v>
      </c>
      <c r="I2451" s="16" t="s">
        <v>799</v>
      </c>
      <c r="J2451" s="17" t="n">
        <v>1850</v>
      </c>
      <c r="K2451" s="18" t="s">
        <v>28</v>
      </c>
      <c r="L2451" s="17"/>
      <c r="M2451" s="17" t="n">
        <v>50</v>
      </c>
      <c r="N2451" s="19"/>
      <c r="O2451" s="31" t="n">
        <f aca="false">L2451+(0.05*M2451)+(N2451/240)</f>
        <v>2.5</v>
      </c>
      <c r="P2451" s="21" t="n">
        <v>4625</v>
      </c>
      <c r="Q2451" s="21"/>
      <c r="R2451" s="21"/>
      <c r="S2451" s="22" t="n">
        <f aca="false">P2451+(0.05*Q2451)+(R2451/240)</f>
        <v>4625</v>
      </c>
      <c r="T2451" s="22" t="n">
        <f aca="false">J2451*O2451</f>
        <v>4625</v>
      </c>
      <c r="U2451" s="22" t="n">
        <f aca="false">S2451-T2451</f>
        <v>0</v>
      </c>
      <c r="V2451" s="23"/>
    </row>
    <row r="2452" customFormat="false" ht="13.8" hidden="false" customHeight="false" outlineLevel="0" collapsed="false">
      <c r="A2452" s="13" t="n">
        <v>2451</v>
      </c>
      <c r="B2452" s="12" t="s">
        <v>22</v>
      </c>
      <c r="C2452" s="13" t="s">
        <v>792</v>
      </c>
      <c r="D2452" s="12" t="n">
        <v>42</v>
      </c>
      <c r="E2452" s="14" t="n">
        <v>1749</v>
      </c>
      <c r="F2452" s="14" t="s">
        <v>24</v>
      </c>
      <c r="G2452" s="15" t="s">
        <v>1163</v>
      </c>
      <c r="H2452" s="15" t="s">
        <v>793</v>
      </c>
      <c r="I2452" s="16" t="s">
        <v>799</v>
      </c>
      <c r="J2452" s="17" t="n">
        <v>185</v>
      </c>
      <c r="K2452" s="18" t="s">
        <v>28</v>
      </c>
      <c r="L2452" s="17"/>
      <c r="M2452" s="17" t="n">
        <v>12</v>
      </c>
      <c r="N2452" s="19"/>
      <c r="O2452" s="31" t="n">
        <f aca="false">L2452+(0.05*M2452)+(N2452/240)</f>
        <v>0.6</v>
      </c>
      <c r="P2452" s="21" t="n">
        <v>111</v>
      </c>
      <c r="Q2452" s="21"/>
      <c r="R2452" s="21"/>
      <c r="S2452" s="22" t="n">
        <f aca="false">P2452+(0.05*Q2452)+(R2452/240)</f>
        <v>111</v>
      </c>
      <c r="T2452" s="22" t="n">
        <f aca="false">J2452*O2452</f>
        <v>111</v>
      </c>
      <c r="U2452" s="22" t="n">
        <f aca="false">S2452-T2452</f>
        <v>0</v>
      </c>
      <c r="V2452" s="23"/>
    </row>
    <row r="2453" customFormat="false" ht="13.8" hidden="false" customHeight="false" outlineLevel="0" collapsed="false">
      <c r="A2453" s="13" t="n">
        <v>2452</v>
      </c>
      <c r="B2453" s="12" t="s">
        <v>22</v>
      </c>
      <c r="C2453" s="13" t="s">
        <v>792</v>
      </c>
      <c r="D2453" s="12" t="n">
        <v>42</v>
      </c>
      <c r="E2453" s="14" t="n">
        <v>1749</v>
      </c>
      <c r="F2453" s="14" t="s">
        <v>24</v>
      </c>
      <c r="G2453" s="15" t="s">
        <v>1164</v>
      </c>
      <c r="H2453" s="15" t="s">
        <v>793</v>
      </c>
      <c r="I2453" s="16" t="s">
        <v>796</v>
      </c>
      <c r="J2453" s="17" t="n">
        <v>150</v>
      </c>
      <c r="K2453" s="18" t="s">
        <v>28</v>
      </c>
      <c r="L2453" s="17"/>
      <c r="M2453" s="17" t="n">
        <v>15</v>
      </c>
      <c r="N2453" s="19"/>
      <c r="O2453" s="31" t="n">
        <f aca="false">L2453+(0.05*M2453)+(N2453/240)</f>
        <v>0.75</v>
      </c>
      <c r="P2453" s="21" t="n">
        <v>112</v>
      </c>
      <c r="Q2453" s="21" t="n">
        <v>10</v>
      </c>
      <c r="R2453" s="21"/>
      <c r="S2453" s="22" t="n">
        <f aca="false">P2453+(0.05*Q2453)+(R2453/240)</f>
        <v>112.5</v>
      </c>
      <c r="T2453" s="22" t="n">
        <f aca="false">J2453*O2453</f>
        <v>112.5</v>
      </c>
      <c r="U2453" s="22" t="n">
        <f aca="false">S2453-T2453</f>
        <v>0</v>
      </c>
      <c r="V2453" s="23"/>
    </row>
    <row r="2454" customFormat="false" ht="13.8" hidden="false" customHeight="false" outlineLevel="0" collapsed="false">
      <c r="A2454" s="13" t="n">
        <v>2453</v>
      </c>
      <c r="B2454" s="12" t="s">
        <v>22</v>
      </c>
      <c r="C2454" s="13" t="s">
        <v>792</v>
      </c>
      <c r="D2454" s="12" t="n">
        <v>42</v>
      </c>
      <c r="E2454" s="14" t="n">
        <v>1749</v>
      </c>
      <c r="F2454" s="14" t="s">
        <v>24</v>
      </c>
      <c r="G2454" s="15" t="s">
        <v>1165</v>
      </c>
      <c r="H2454" s="15" t="s">
        <v>793</v>
      </c>
      <c r="I2454" s="16" t="s">
        <v>794</v>
      </c>
      <c r="J2454" s="17" t="n">
        <v>12</v>
      </c>
      <c r="K2454" s="18" t="s">
        <v>61</v>
      </c>
      <c r="L2454" s="17" t="n">
        <v>60</v>
      </c>
      <c r="M2454" s="17"/>
      <c r="N2454" s="19"/>
      <c r="O2454" s="31" t="n">
        <f aca="false">L2454+(0.05*M2454)+(N2454/240)</f>
        <v>60</v>
      </c>
      <c r="P2454" s="21" t="n">
        <v>720</v>
      </c>
      <c r="Q2454" s="21"/>
      <c r="R2454" s="21"/>
      <c r="S2454" s="22" t="n">
        <f aca="false">P2454+(0.05*Q2454)+(R2454/240)</f>
        <v>720</v>
      </c>
      <c r="T2454" s="22" t="n">
        <f aca="false">J2454*O2454</f>
        <v>720</v>
      </c>
      <c r="U2454" s="22" t="n">
        <f aca="false">S2454-T2454</f>
        <v>0</v>
      </c>
      <c r="V2454" s="23"/>
    </row>
    <row r="2455" customFormat="false" ht="13.8" hidden="false" customHeight="false" outlineLevel="0" collapsed="false">
      <c r="A2455" s="13" t="n">
        <v>2454</v>
      </c>
      <c r="B2455" s="12" t="s">
        <v>22</v>
      </c>
      <c r="C2455" s="13" t="s">
        <v>792</v>
      </c>
      <c r="D2455" s="12" t="n">
        <v>42</v>
      </c>
      <c r="E2455" s="14" t="n">
        <v>1749</v>
      </c>
      <c r="F2455" s="14" t="s">
        <v>24</v>
      </c>
      <c r="G2455" s="15" t="s">
        <v>1165</v>
      </c>
      <c r="H2455" s="15" t="s">
        <v>793</v>
      </c>
      <c r="I2455" s="16" t="s">
        <v>794</v>
      </c>
      <c r="J2455" s="17" t="n">
        <v>78</v>
      </c>
      <c r="K2455" s="18" t="s">
        <v>28</v>
      </c>
      <c r="L2455" s="17"/>
      <c r="M2455" s="17" t="n">
        <v>50</v>
      </c>
      <c r="N2455" s="19"/>
      <c r="O2455" s="31" t="n">
        <f aca="false">L2455+(0.05*M2455)+(N2455/240)</f>
        <v>2.5</v>
      </c>
      <c r="P2455" s="21" t="n">
        <v>195</v>
      </c>
      <c r="Q2455" s="21"/>
      <c r="R2455" s="21"/>
      <c r="S2455" s="22" t="n">
        <f aca="false">P2455+(0.05*Q2455)+(R2455/240)</f>
        <v>195</v>
      </c>
      <c r="T2455" s="22" t="n">
        <f aca="false">J2455*O2455</f>
        <v>195</v>
      </c>
      <c r="U2455" s="22" t="n">
        <f aca="false">S2455-T2455</f>
        <v>0</v>
      </c>
      <c r="V2455" s="23"/>
    </row>
    <row r="2456" customFormat="false" ht="13.8" hidden="false" customHeight="false" outlineLevel="0" collapsed="false">
      <c r="A2456" s="13" t="n">
        <v>2455</v>
      </c>
      <c r="B2456" s="12" t="s">
        <v>22</v>
      </c>
      <c r="C2456" s="13" t="s">
        <v>792</v>
      </c>
      <c r="D2456" s="12" t="n">
        <v>42</v>
      </c>
      <c r="E2456" s="14" t="n">
        <v>1749</v>
      </c>
      <c r="F2456" s="14" t="s">
        <v>24</v>
      </c>
      <c r="G2456" s="15" t="s">
        <v>1165</v>
      </c>
      <c r="H2456" s="15" t="s">
        <v>793</v>
      </c>
      <c r="I2456" s="16" t="s">
        <v>799</v>
      </c>
      <c r="J2456" s="17" t="n">
        <v>925</v>
      </c>
      <c r="K2456" s="18" t="s">
        <v>28</v>
      </c>
      <c r="L2456" s="17"/>
      <c r="M2456" s="17" t="n">
        <v>30</v>
      </c>
      <c r="N2456" s="19"/>
      <c r="O2456" s="31" t="n">
        <f aca="false">L2456+(0.05*M2456)+(N2456/240)</f>
        <v>1.5</v>
      </c>
      <c r="P2456" s="21" t="n">
        <v>1387</v>
      </c>
      <c r="Q2456" s="21" t="n">
        <v>10</v>
      </c>
      <c r="R2456" s="21"/>
      <c r="S2456" s="22" t="n">
        <f aca="false">P2456+(0.05*Q2456)+(R2456/240)</f>
        <v>1387.5</v>
      </c>
      <c r="T2456" s="22" t="n">
        <f aca="false">J2456*O2456</f>
        <v>1387.5</v>
      </c>
      <c r="U2456" s="22" t="n">
        <f aca="false">S2456-T2456</f>
        <v>0</v>
      </c>
      <c r="V2456" s="23"/>
    </row>
    <row r="2457" customFormat="false" ht="13.8" hidden="false" customHeight="false" outlineLevel="0" collapsed="false">
      <c r="A2457" s="13" t="n">
        <v>2456</v>
      </c>
      <c r="B2457" s="12" t="s">
        <v>22</v>
      </c>
      <c r="C2457" s="13" t="s">
        <v>792</v>
      </c>
      <c r="D2457" s="12" t="n">
        <v>42</v>
      </c>
      <c r="E2457" s="14" t="n">
        <v>1749</v>
      </c>
      <c r="F2457" s="14" t="s">
        <v>24</v>
      </c>
      <c r="G2457" s="15" t="s">
        <v>1165</v>
      </c>
      <c r="H2457" s="15" t="s">
        <v>793</v>
      </c>
      <c r="I2457" s="16" t="s">
        <v>685</v>
      </c>
      <c r="J2457" s="17" t="n">
        <v>2</v>
      </c>
      <c r="K2457" s="18" t="s">
        <v>35</v>
      </c>
      <c r="L2457" s="17" t="n">
        <v>3</v>
      </c>
      <c r="M2457" s="17"/>
      <c r="N2457" s="19"/>
      <c r="O2457" s="31" t="n">
        <f aca="false">L2457+(0.05*M2457)+(N2457/240)</f>
        <v>3</v>
      </c>
      <c r="P2457" s="21" t="n">
        <v>6</v>
      </c>
      <c r="Q2457" s="21"/>
      <c r="R2457" s="21"/>
      <c r="S2457" s="22" t="n">
        <f aca="false">P2457+(0.05*Q2457)+(R2457/240)</f>
        <v>6</v>
      </c>
      <c r="T2457" s="22" t="n">
        <f aca="false">J2457*O2457</f>
        <v>6</v>
      </c>
      <c r="U2457" s="22" t="n">
        <f aca="false">S2457-T2457</f>
        <v>0</v>
      </c>
      <c r="V2457" s="23"/>
    </row>
    <row r="2458" customFormat="false" ht="13.8" hidden="false" customHeight="false" outlineLevel="0" collapsed="false">
      <c r="A2458" s="13" t="n">
        <v>2457</v>
      </c>
      <c r="B2458" s="12" t="s">
        <v>22</v>
      </c>
      <c r="C2458" s="13" t="s">
        <v>792</v>
      </c>
      <c r="D2458" s="12" t="n">
        <v>42</v>
      </c>
      <c r="E2458" s="14" t="n">
        <v>1749</v>
      </c>
      <c r="F2458" s="14" t="s">
        <v>24</v>
      </c>
      <c r="G2458" s="15" t="s">
        <v>1165</v>
      </c>
      <c r="H2458" s="15" t="s">
        <v>793</v>
      </c>
      <c r="I2458" s="16" t="s">
        <v>796</v>
      </c>
      <c r="J2458" s="17" t="n">
        <v>83</v>
      </c>
      <c r="K2458" s="18" t="s">
        <v>35</v>
      </c>
      <c r="L2458" s="17" t="n">
        <v>3</v>
      </c>
      <c r="M2458" s="17"/>
      <c r="N2458" s="19"/>
      <c r="O2458" s="31" t="n">
        <f aca="false">L2458+(0.05*M2458)+(N2458/240)</f>
        <v>3</v>
      </c>
      <c r="P2458" s="21" t="n">
        <v>249</v>
      </c>
      <c r="Q2458" s="21"/>
      <c r="R2458" s="21"/>
      <c r="S2458" s="22" t="n">
        <f aca="false">P2458+(0.05*Q2458)+(R2458/240)</f>
        <v>249</v>
      </c>
      <c r="T2458" s="22" t="n">
        <f aca="false">J2458*O2458</f>
        <v>249</v>
      </c>
      <c r="U2458" s="22" t="n">
        <f aca="false">S2458-T2458</f>
        <v>0</v>
      </c>
      <c r="V2458" s="23"/>
    </row>
    <row r="2459" customFormat="false" ht="13.8" hidden="false" customHeight="false" outlineLevel="0" collapsed="false">
      <c r="A2459" s="13" t="n">
        <v>2458</v>
      </c>
      <c r="B2459" s="12" t="s">
        <v>22</v>
      </c>
      <c r="C2459" s="13" t="s">
        <v>792</v>
      </c>
      <c r="D2459" s="12" t="n">
        <v>42</v>
      </c>
      <c r="E2459" s="14" t="n">
        <v>1749</v>
      </c>
      <c r="F2459" s="14" t="s">
        <v>40</v>
      </c>
      <c r="G2459" s="15" t="s">
        <v>1166</v>
      </c>
      <c r="H2459" s="15" t="s">
        <v>793</v>
      </c>
      <c r="I2459" s="16" t="s">
        <v>682</v>
      </c>
      <c r="J2459" s="17" t="n">
        <v>253</v>
      </c>
      <c r="K2459" s="18" t="s">
        <v>35</v>
      </c>
      <c r="L2459" s="17" t="n">
        <v>12</v>
      </c>
      <c r="M2459" s="17"/>
      <c r="N2459" s="19"/>
      <c r="O2459" s="31" t="n">
        <f aca="false">L2459+(0.05*M2459)+(N2459/240)</f>
        <v>12</v>
      </c>
      <c r="P2459" s="21" t="n">
        <v>3036</v>
      </c>
      <c r="Q2459" s="21"/>
      <c r="R2459" s="21"/>
      <c r="S2459" s="22" t="n">
        <f aca="false">P2459+(0.05*Q2459)+(R2459/240)</f>
        <v>3036</v>
      </c>
      <c r="T2459" s="22" t="n">
        <f aca="false">J2459*O2459</f>
        <v>3036</v>
      </c>
      <c r="U2459" s="22" t="n">
        <f aca="false">S2459-T2459</f>
        <v>0</v>
      </c>
      <c r="V2459" s="23"/>
    </row>
    <row r="2460" customFormat="false" ht="13.8" hidden="false" customHeight="false" outlineLevel="0" collapsed="false">
      <c r="A2460" s="13" t="n">
        <v>2459</v>
      </c>
      <c r="B2460" s="12" t="s">
        <v>22</v>
      </c>
      <c r="C2460" s="13" t="s">
        <v>792</v>
      </c>
      <c r="D2460" s="12" t="n">
        <v>42</v>
      </c>
      <c r="E2460" s="14" t="n">
        <v>1749</v>
      </c>
      <c r="F2460" s="14" t="s">
        <v>40</v>
      </c>
      <c r="G2460" s="15" t="s">
        <v>1167</v>
      </c>
      <c r="H2460" s="15" t="s">
        <v>793</v>
      </c>
      <c r="I2460" s="16" t="s">
        <v>685</v>
      </c>
      <c r="J2460" s="17" t="n">
        <v>1660</v>
      </c>
      <c r="K2460" s="18" t="s">
        <v>28</v>
      </c>
      <c r="L2460" s="17"/>
      <c r="M2460" s="17" t="n">
        <v>2</v>
      </c>
      <c r="N2460" s="19" t="n">
        <v>6</v>
      </c>
      <c r="O2460" s="31" t="n">
        <f aca="false">L2460+(0.05*M2460)+(N2460/240)</f>
        <v>0.125</v>
      </c>
      <c r="P2460" s="21" t="n">
        <v>207</v>
      </c>
      <c r="Q2460" s="21" t="n">
        <v>10</v>
      </c>
      <c r="R2460" s="21"/>
      <c r="S2460" s="22" t="n">
        <f aca="false">P2460+(0.05*Q2460)+(R2460/240)</f>
        <v>207.5</v>
      </c>
      <c r="T2460" s="22" t="n">
        <f aca="false">J2460*O2460</f>
        <v>207.5</v>
      </c>
      <c r="U2460" s="22" t="n">
        <f aca="false">S2460-T2460</f>
        <v>0</v>
      </c>
      <c r="V2460" s="23"/>
    </row>
    <row r="2461" customFormat="false" ht="13.8" hidden="false" customHeight="false" outlineLevel="0" collapsed="false">
      <c r="A2461" s="13" t="n">
        <v>2460</v>
      </c>
      <c r="B2461" s="12" t="s">
        <v>22</v>
      </c>
      <c r="C2461" s="13" t="s">
        <v>792</v>
      </c>
      <c r="D2461" s="12" t="n">
        <v>42</v>
      </c>
      <c r="E2461" s="14" t="n">
        <v>1749</v>
      </c>
      <c r="F2461" s="14" t="s">
        <v>40</v>
      </c>
      <c r="G2461" s="15" t="s">
        <v>1168</v>
      </c>
      <c r="H2461" s="15" t="s">
        <v>793</v>
      </c>
      <c r="I2461" s="16" t="s">
        <v>794</v>
      </c>
      <c r="J2461" s="17" t="n">
        <v>1810</v>
      </c>
      <c r="K2461" s="18" t="s">
        <v>28</v>
      </c>
      <c r="L2461" s="17" t="n">
        <v>4</v>
      </c>
      <c r="M2461" s="17" t="n">
        <v>15</v>
      </c>
      <c r="N2461" s="19"/>
      <c r="O2461" s="31" t="n">
        <f aca="false">L2461+(0.05*M2461)+(N2461/240)</f>
        <v>4.75</v>
      </c>
      <c r="P2461" s="21" t="n">
        <v>8597</v>
      </c>
      <c r="Q2461" s="21" t="n">
        <v>10</v>
      </c>
      <c r="R2461" s="21"/>
      <c r="S2461" s="22" t="n">
        <f aca="false">P2461+(0.05*Q2461)+(R2461/240)</f>
        <v>8597.5</v>
      </c>
      <c r="T2461" s="22" t="n">
        <f aca="false">J2461*O2461</f>
        <v>8597.5</v>
      </c>
      <c r="U2461" s="22" t="n">
        <f aca="false">S2461-T2461</f>
        <v>0</v>
      </c>
      <c r="V2461" s="23"/>
    </row>
    <row r="2462" customFormat="false" ht="13.8" hidden="false" customHeight="false" outlineLevel="0" collapsed="false">
      <c r="A2462" s="13" t="n">
        <v>2461</v>
      </c>
      <c r="B2462" s="12" t="s">
        <v>22</v>
      </c>
      <c r="C2462" s="13" t="s">
        <v>792</v>
      </c>
      <c r="D2462" s="12" t="n">
        <v>42</v>
      </c>
      <c r="E2462" s="14" t="n">
        <v>1749</v>
      </c>
      <c r="F2462" s="14" t="s">
        <v>40</v>
      </c>
      <c r="G2462" s="15" t="s">
        <v>1169</v>
      </c>
      <c r="H2462" s="15" t="s">
        <v>793</v>
      </c>
      <c r="I2462" s="16" t="s">
        <v>794</v>
      </c>
      <c r="J2462" s="17" t="n">
        <v>3150</v>
      </c>
      <c r="K2462" s="18" t="s">
        <v>28</v>
      </c>
      <c r="L2462" s="17" t="n">
        <v>5</v>
      </c>
      <c r="M2462" s="17"/>
      <c r="N2462" s="19"/>
      <c r="O2462" s="31" t="n">
        <f aca="false">L2462+(0.05*M2462)+(N2462/240)</f>
        <v>5</v>
      </c>
      <c r="P2462" s="21" t="n">
        <v>15750</v>
      </c>
      <c r="Q2462" s="21"/>
      <c r="R2462" s="21"/>
      <c r="S2462" s="22" t="n">
        <f aca="false">P2462+(0.05*Q2462)+(R2462/240)</f>
        <v>15750</v>
      </c>
      <c r="T2462" s="22" t="n">
        <f aca="false">J2462*O2462</f>
        <v>15750</v>
      </c>
      <c r="U2462" s="22" t="n">
        <f aca="false">S2462-T2462</f>
        <v>0</v>
      </c>
      <c r="V2462" s="23"/>
    </row>
    <row r="2463" customFormat="false" ht="13.8" hidden="false" customHeight="false" outlineLevel="0" collapsed="false">
      <c r="A2463" s="13" t="n">
        <v>2462</v>
      </c>
      <c r="B2463" s="12" t="s">
        <v>22</v>
      </c>
      <c r="C2463" s="13" t="s">
        <v>792</v>
      </c>
      <c r="D2463" s="12" t="n">
        <v>42</v>
      </c>
      <c r="E2463" s="14" t="n">
        <v>1749</v>
      </c>
      <c r="F2463" s="14" t="s">
        <v>40</v>
      </c>
      <c r="G2463" s="15" t="s">
        <v>1169</v>
      </c>
      <c r="H2463" s="15" t="s">
        <v>793</v>
      </c>
      <c r="I2463" s="16" t="s">
        <v>799</v>
      </c>
      <c r="J2463" s="17" t="n">
        <v>4958</v>
      </c>
      <c r="K2463" s="18" t="s">
        <v>28</v>
      </c>
      <c r="L2463" s="17"/>
      <c r="M2463" s="17" t="n">
        <v>25</v>
      </c>
      <c r="N2463" s="19"/>
      <c r="O2463" s="31" t="n">
        <f aca="false">L2463+(0.05*M2463)+(N2463/240)</f>
        <v>1.25</v>
      </c>
      <c r="P2463" s="21" t="n">
        <v>6197</v>
      </c>
      <c r="Q2463" s="21" t="n">
        <v>10</v>
      </c>
      <c r="R2463" s="21"/>
      <c r="S2463" s="22" t="n">
        <f aca="false">P2463+(0.05*Q2463)+(R2463/240)</f>
        <v>6197.5</v>
      </c>
      <c r="T2463" s="22" t="n">
        <f aca="false">J2463*O2463</f>
        <v>6197.5</v>
      </c>
      <c r="U2463" s="22" t="n">
        <f aca="false">S2463-T2463</f>
        <v>0</v>
      </c>
      <c r="V2463" s="23"/>
    </row>
    <row r="2464" customFormat="false" ht="13.8" hidden="false" customHeight="false" outlineLevel="0" collapsed="false">
      <c r="A2464" s="13" t="n">
        <v>2463</v>
      </c>
      <c r="B2464" s="12" t="s">
        <v>22</v>
      </c>
      <c r="C2464" s="13" t="s">
        <v>792</v>
      </c>
      <c r="D2464" s="12" t="n">
        <v>42</v>
      </c>
      <c r="E2464" s="14" t="n">
        <v>1749</v>
      </c>
      <c r="F2464" s="14" t="s">
        <v>40</v>
      </c>
      <c r="G2464" s="15" t="s">
        <v>1159</v>
      </c>
      <c r="H2464" s="15" t="s">
        <v>793</v>
      </c>
      <c r="I2464" s="16" t="s">
        <v>796</v>
      </c>
      <c r="J2464" s="17" t="n">
        <v>852</v>
      </c>
      <c r="K2464" s="18" t="s">
        <v>35</v>
      </c>
      <c r="L2464" s="17"/>
      <c r="M2464" s="17" t="n">
        <v>15</v>
      </c>
      <c r="N2464" s="19"/>
      <c r="O2464" s="31" t="n">
        <f aca="false">L2464+(0.05*M2464)+(N2464/240)</f>
        <v>0.75</v>
      </c>
      <c r="P2464" s="21" t="n">
        <v>639</v>
      </c>
      <c r="Q2464" s="21"/>
      <c r="R2464" s="21"/>
      <c r="S2464" s="22" t="n">
        <f aca="false">P2464+(0.05*Q2464)+(R2464/240)</f>
        <v>639</v>
      </c>
      <c r="T2464" s="22" t="n">
        <f aca="false">J2464*O2464</f>
        <v>639</v>
      </c>
      <c r="U2464" s="22" t="n">
        <f aca="false">S2464-T2464</f>
        <v>0</v>
      </c>
      <c r="V2464" s="23"/>
    </row>
    <row r="2465" customFormat="false" ht="13.8" hidden="false" customHeight="false" outlineLevel="0" collapsed="false">
      <c r="A2465" s="13" t="n">
        <v>2464</v>
      </c>
      <c r="B2465" s="12" t="s">
        <v>22</v>
      </c>
      <c r="C2465" s="13" t="s">
        <v>792</v>
      </c>
      <c r="D2465" s="12" t="n">
        <v>42</v>
      </c>
      <c r="E2465" s="14" t="n">
        <v>1749</v>
      </c>
      <c r="F2465" s="14" t="s">
        <v>40</v>
      </c>
      <c r="G2465" s="15" t="s">
        <v>1170</v>
      </c>
      <c r="H2465" s="15" t="s">
        <v>793</v>
      </c>
      <c r="I2465" s="16" t="s">
        <v>685</v>
      </c>
      <c r="J2465" s="17" t="n">
        <v>2</v>
      </c>
      <c r="K2465" s="18" t="s">
        <v>35</v>
      </c>
      <c r="L2465" s="17"/>
      <c r="M2465" s="17" t="n">
        <v>10</v>
      </c>
      <c r="N2465" s="19"/>
      <c r="O2465" s="31" t="n">
        <f aca="false">L2465+(0.05*M2465)+(N2465/240)</f>
        <v>0.5</v>
      </c>
      <c r="P2465" s="21" t="n">
        <v>1</v>
      </c>
      <c r="Q2465" s="21"/>
      <c r="R2465" s="21"/>
      <c r="S2465" s="22" t="n">
        <f aca="false">P2465+(0.05*Q2465)+(R2465/240)</f>
        <v>1</v>
      </c>
      <c r="T2465" s="22" t="n">
        <f aca="false">J2465*O2465</f>
        <v>1</v>
      </c>
      <c r="U2465" s="22" t="n">
        <f aca="false">S2465-T2465</f>
        <v>0</v>
      </c>
      <c r="V2465" s="23"/>
    </row>
    <row r="2466" customFormat="false" ht="13.8" hidden="false" customHeight="false" outlineLevel="0" collapsed="false">
      <c r="A2466" s="13" t="n">
        <v>2465</v>
      </c>
      <c r="B2466" s="12" t="s">
        <v>22</v>
      </c>
      <c r="C2466" s="13" t="s">
        <v>792</v>
      </c>
      <c r="D2466" s="12" t="n">
        <v>42</v>
      </c>
      <c r="E2466" s="14" t="n">
        <v>1749</v>
      </c>
      <c r="F2466" s="14" t="s">
        <v>40</v>
      </c>
      <c r="G2466" s="15" t="s">
        <v>1165</v>
      </c>
      <c r="H2466" s="15" t="s">
        <v>793</v>
      </c>
      <c r="I2466" s="16" t="s">
        <v>799</v>
      </c>
      <c r="J2466" s="17" t="n">
        <v>652</v>
      </c>
      <c r="K2466" s="18" t="s">
        <v>28</v>
      </c>
      <c r="L2466" s="17"/>
      <c r="M2466" s="17" t="n">
        <v>30</v>
      </c>
      <c r="N2466" s="19"/>
      <c r="O2466" s="31" t="n">
        <f aca="false">L2466+(0.05*M2466)+(N2466/240)</f>
        <v>1.5</v>
      </c>
      <c r="P2466" s="21" t="n">
        <v>978</v>
      </c>
      <c r="Q2466" s="21"/>
      <c r="R2466" s="21"/>
      <c r="S2466" s="22" t="n">
        <f aca="false">P2466+(0.05*Q2466)+(R2466/240)</f>
        <v>978</v>
      </c>
      <c r="T2466" s="22" t="n">
        <f aca="false">J2466*O2466</f>
        <v>978</v>
      </c>
      <c r="U2466" s="22" t="n">
        <f aca="false">S2466-T2466</f>
        <v>0</v>
      </c>
      <c r="V2466" s="23"/>
    </row>
    <row r="2467" customFormat="false" ht="14.2" hidden="false" customHeight="false" outlineLevel="0" collapsed="false">
      <c r="A2467" s="13" t="n">
        <v>2466</v>
      </c>
      <c r="B2467" s="12" t="s">
        <v>22</v>
      </c>
      <c r="C2467" s="13" t="s">
        <v>792</v>
      </c>
      <c r="D2467" s="12" t="n">
        <v>43</v>
      </c>
      <c r="E2467" s="14" t="n">
        <v>1749</v>
      </c>
      <c r="F2467" s="14" t="s">
        <v>24</v>
      </c>
      <c r="G2467" s="15" t="s">
        <v>479</v>
      </c>
      <c r="H2467" s="15" t="s">
        <v>793</v>
      </c>
      <c r="I2467" s="16" t="s">
        <v>794</v>
      </c>
      <c r="J2467" s="17" t="n">
        <v>164.25</v>
      </c>
      <c r="K2467" s="18" t="s">
        <v>28</v>
      </c>
      <c r="L2467" s="17" t="n">
        <v>12</v>
      </c>
      <c r="M2467" s="17"/>
      <c r="N2467" s="19"/>
      <c r="O2467" s="31" t="n">
        <f aca="false">L2467+(0.05*M2467)+(N2467/240)</f>
        <v>12</v>
      </c>
      <c r="P2467" s="21" t="n">
        <v>1974</v>
      </c>
      <c r="Q2467" s="21"/>
      <c r="R2467" s="21"/>
      <c r="S2467" s="22" t="n">
        <f aca="false">P2467+(0.05*Q2467)+(R2467/240)</f>
        <v>1974</v>
      </c>
      <c r="T2467" s="22" t="n">
        <f aca="false">J2467*O2467</f>
        <v>1971</v>
      </c>
      <c r="U2467" s="22" t="n">
        <f aca="false">S2467-T2467</f>
        <v>3</v>
      </c>
      <c r="V2467" s="23" t="s">
        <v>114</v>
      </c>
    </row>
    <row r="2468" customFormat="false" ht="13.8" hidden="false" customHeight="false" outlineLevel="0" collapsed="false">
      <c r="A2468" s="13" t="n">
        <v>2467</v>
      </c>
      <c r="B2468" s="12" t="s">
        <v>22</v>
      </c>
      <c r="C2468" s="13" t="s">
        <v>792</v>
      </c>
      <c r="D2468" s="12" t="n">
        <v>43</v>
      </c>
      <c r="E2468" s="14" t="n">
        <v>1749</v>
      </c>
      <c r="F2468" s="14" t="s">
        <v>24</v>
      </c>
      <c r="G2468" s="15" t="s">
        <v>479</v>
      </c>
      <c r="H2468" s="15" t="s">
        <v>793</v>
      </c>
      <c r="I2468" s="16" t="s">
        <v>799</v>
      </c>
      <c r="J2468" s="17" t="n">
        <v>3500</v>
      </c>
      <c r="K2468" s="18" t="s">
        <v>28</v>
      </c>
      <c r="L2468" s="17"/>
      <c r="M2468" s="17" t="n">
        <v>15</v>
      </c>
      <c r="N2468" s="19"/>
      <c r="O2468" s="31" t="n">
        <f aca="false">L2468+(0.05*M2468)+(N2468/240)</f>
        <v>0.75</v>
      </c>
      <c r="P2468" s="21" t="n">
        <v>2625</v>
      </c>
      <c r="Q2468" s="21"/>
      <c r="R2468" s="21"/>
      <c r="S2468" s="22" t="n">
        <f aca="false">P2468+(0.05*Q2468)+(R2468/240)</f>
        <v>2625</v>
      </c>
      <c r="T2468" s="22" t="n">
        <f aca="false">J2468*O2468</f>
        <v>2625</v>
      </c>
      <c r="U2468" s="22" t="n">
        <f aca="false">S2468-T2468</f>
        <v>0</v>
      </c>
      <c r="V2468" s="23"/>
    </row>
    <row r="2469" customFormat="false" ht="13.8" hidden="false" customHeight="false" outlineLevel="0" collapsed="false">
      <c r="A2469" s="13" t="n">
        <v>2468</v>
      </c>
      <c r="B2469" s="12" t="s">
        <v>22</v>
      </c>
      <c r="C2469" s="13" t="s">
        <v>792</v>
      </c>
      <c r="D2469" s="12" t="n">
        <v>43</v>
      </c>
      <c r="E2469" s="14" t="n">
        <v>1749</v>
      </c>
      <c r="F2469" s="14" t="s">
        <v>24</v>
      </c>
      <c r="G2469" s="15" t="s">
        <v>479</v>
      </c>
      <c r="H2469" s="15" t="s">
        <v>793</v>
      </c>
      <c r="I2469" s="16" t="s">
        <v>679</v>
      </c>
      <c r="J2469" s="17" t="n">
        <v>80</v>
      </c>
      <c r="K2469" s="18" t="s">
        <v>35</v>
      </c>
      <c r="L2469" s="17"/>
      <c r="M2469" s="17" t="n">
        <v>8</v>
      </c>
      <c r="N2469" s="19"/>
      <c r="O2469" s="31" t="n">
        <f aca="false">L2469+(0.05*M2469)+(N2469/240)</f>
        <v>0.4</v>
      </c>
      <c r="P2469" s="21" t="n">
        <v>32</v>
      </c>
      <c r="Q2469" s="21"/>
      <c r="R2469" s="21"/>
      <c r="S2469" s="22" t="n">
        <f aca="false">P2469+(0.05*Q2469)+(R2469/240)</f>
        <v>32</v>
      </c>
      <c r="T2469" s="22" t="n">
        <f aca="false">J2469*O2469</f>
        <v>32</v>
      </c>
      <c r="U2469" s="22" t="n">
        <f aca="false">S2469-T2469</f>
        <v>0</v>
      </c>
      <c r="V2469" s="23"/>
    </row>
    <row r="2470" customFormat="false" ht="13.8" hidden="false" customHeight="false" outlineLevel="0" collapsed="false">
      <c r="A2470" s="13" t="n">
        <v>2469</v>
      </c>
      <c r="B2470" s="12" t="s">
        <v>22</v>
      </c>
      <c r="C2470" s="13" t="s">
        <v>792</v>
      </c>
      <c r="D2470" s="12" t="n">
        <v>43</v>
      </c>
      <c r="E2470" s="14" t="n">
        <v>1749</v>
      </c>
      <c r="F2470" s="14" t="s">
        <v>24</v>
      </c>
      <c r="G2470" s="15" t="s">
        <v>479</v>
      </c>
      <c r="H2470" s="15" t="s">
        <v>793</v>
      </c>
      <c r="I2470" s="16" t="s">
        <v>796</v>
      </c>
      <c r="J2470" s="17" t="n">
        <v>4</v>
      </c>
      <c r="K2470" s="18" t="s">
        <v>35</v>
      </c>
      <c r="L2470" s="17"/>
      <c r="M2470" s="17" t="n">
        <v>20</v>
      </c>
      <c r="N2470" s="19"/>
      <c r="O2470" s="31" t="n">
        <f aca="false">L2470+(0.05*M2470)+(N2470/240)</f>
        <v>1</v>
      </c>
      <c r="P2470" s="21" t="n">
        <v>4</v>
      </c>
      <c r="Q2470" s="21"/>
      <c r="R2470" s="21"/>
      <c r="S2470" s="22" t="n">
        <f aca="false">P2470+(0.05*Q2470)+(R2470/240)</f>
        <v>4</v>
      </c>
      <c r="T2470" s="22" t="n">
        <f aca="false">J2470*O2470</f>
        <v>4</v>
      </c>
      <c r="U2470" s="22" t="n">
        <f aca="false">S2470-T2470</f>
        <v>0</v>
      </c>
      <c r="V2470" s="23"/>
    </row>
    <row r="2471" customFormat="false" ht="13.8" hidden="false" customHeight="false" outlineLevel="0" collapsed="false">
      <c r="A2471" s="13" t="n">
        <v>2470</v>
      </c>
      <c r="B2471" s="12" t="s">
        <v>22</v>
      </c>
      <c r="C2471" s="13" t="s">
        <v>792</v>
      </c>
      <c r="D2471" s="12" t="n">
        <v>43</v>
      </c>
      <c r="E2471" s="14" t="n">
        <v>1749</v>
      </c>
      <c r="F2471" s="14" t="s">
        <v>24</v>
      </c>
      <c r="G2471" s="15" t="s">
        <v>1171</v>
      </c>
      <c r="H2471" s="15" t="s">
        <v>793</v>
      </c>
      <c r="I2471" s="16" t="s">
        <v>794</v>
      </c>
      <c r="J2471" s="17" t="n">
        <v>1</v>
      </c>
      <c r="K2471" s="18" t="s">
        <v>75</v>
      </c>
      <c r="L2471" s="17" t="n">
        <v>34</v>
      </c>
      <c r="M2471" s="17"/>
      <c r="N2471" s="19"/>
      <c r="O2471" s="31" t="n">
        <f aca="false">L2471+(0.05*M2471)+(N2471/240)</f>
        <v>34</v>
      </c>
      <c r="P2471" s="21" t="n">
        <v>34</v>
      </c>
      <c r="Q2471" s="21"/>
      <c r="R2471" s="21"/>
      <c r="S2471" s="22" t="n">
        <f aca="false">P2471+(0.05*Q2471)+(R2471/240)</f>
        <v>34</v>
      </c>
      <c r="T2471" s="22" t="n">
        <f aca="false">J2471*O2471</f>
        <v>34</v>
      </c>
      <c r="U2471" s="22" t="n">
        <f aca="false">S2471-T2471</f>
        <v>0</v>
      </c>
      <c r="V2471" s="23"/>
    </row>
    <row r="2472" customFormat="false" ht="13.8" hidden="false" customHeight="false" outlineLevel="0" collapsed="false">
      <c r="A2472" s="13" t="n">
        <v>2471</v>
      </c>
      <c r="B2472" s="12" t="s">
        <v>22</v>
      </c>
      <c r="C2472" s="13" t="s">
        <v>792</v>
      </c>
      <c r="D2472" s="12" t="n">
        <v>43</v>
      </c>
      <c r="E2472" s="14" t="n">
        <v>1749</v>
      </c>
      <c r="F2472" s="14" t="s">
        <v>24</v>
      </c>
      <c r="G2472" s="15" t="s">
        <v>1171</v>
      </c>
      <c r="H2472" s="15" t="s">
        <v>793</v>
      </c>
      <c r="I2472" s="16" t="s">
        <v>794</v>
      </c>
      <c r="J2472" s="17" t="n">
        <v>20</v>
      </c>
      <c r="K2472" s="18" t="s">
        <v>28</v>
      </c>
      <c r="L2472" s="17"/>
      <c r="M2472" s="17" t="n">
        <v>25</v>
      </c>
      <c r="N2472" s="19"/>
      <c r="O2472" s="31" t="n">
        <f aca="false">L2472+(0.05*M2472)+(N2472/240)</f>
        <v>1.25</v>
      </c>
      <c r="P2472" s="21" t="n">
        <v>25</v>
      </c>
      <c r="Q2472" s="21"/>
      <c r="R2472" s="21"/>
      <c r="S2472" s="22" t="n">
        <f aca="false">P2472+(0.05*Q2472)+(R2472/240)</f>
        <v>25</v>
      </c>
      <c r="T2472" s="22" t="n">
        <f aca="false">J2472*O2472</f>
        <v>25</v>
      </c>
      <c r="U2472" s="22" t="n">
        <f aca="false">S2472-T2472</f>
        <v>0</v>
      </c>
      <c r="V2472" s="23"/>
    </row>
    <row r="2473" customFormat="false" ht="13.8" hidden="false" customHeight="false" outlineLevel="0" collapsed="false">
      <c r="A2473" s="13" t="n">
        <v>2472</v>
      </c>
      <c r="B2473" s="12" t="s">
        <v>22</v>
      </c>
      <c r="C2473" s="13" t="s">
        <v>792</v>
      </c>
      <c r="D2473" s="12" t="n">
        <v>43</v>
      </c>
      <c r="E2473" s="14" t="n">
        <v>1749</v>
      </c>
      <c r="F2473" s="14" t="s">
        <v>24</v>
      </c>
      <c r="G2473" s="15" t="s">
        <v>1172</v>
      </c>
      <c r="H2473" s="15" t="s">
        <v>793</v>
      </c>
      <c r="I2473" s="16" t="s">
        <v>799</v>
      </c>
      <c r="J2473" s="17" t="n">
        <v>28255</v>
      </c>
      <c r="K2473" s="18" t="s">
        <v>28</v>
      </c>
      <c r="L2473" s="17"/>
      <c r="M2473" s="17" t="n">
        <v>10</v>
      </c>
      <c r="N2473" s="19"/>
      <c r="O2473" s="31" t="n">
        <f aca="false">L2473+(0.05*M2473)+(N2473/240)</f>
        <v>0.5</v>
      </c>
      <c r="P2473" s="21" t="n">
        <v>14127</v>
      </c>
      <c r="Q2473" s="21" t="n">
        <v>10</v>
      </c>
      <c r="R2473" s="21"/>
      <c r="S2473" s="22" t="n">
        <f aca="false">P2473+(0.05*Q2473)+(R2473/240)</f>
        <v>14127.5</v>
      </c>
      <c r="T2473" s="22" t="n">
        <f aca="false">J2473*O2473</f>
        <v>14127.5</v>
      </c>
      <c r="U2473" s="22" t="n">
        <f aca="false">S2473-T2473</f>
        <v>0</v>
      </c>
      <c r="V2473" s="23"/>
    </row>
    <row r="2474" customFormat="false" ht="13.8" hidden="false" customHeight="false" outlineLevel="0" collapsed="false">
      <c r="A2474" s="13" t="n">
        <v>2473</v>
      </c>
      <c r="B2474" s="12" t="s">
        <v>22</v>
      </c>
      <c r="C2474" s="13" t="s">
        <v>792</v>
      </c>
      <c r="D2474" s="12" t="n">
        <v>43</v>
      </c>
      <c r="E2474" s="14" t="n">
        <v>1749</v>
      </c>
      <c r="F2474" s="14" t="s">
        <v>24</v>
      </c>
      <c r="G2474" s="15" t="s">
        <v>1173</v>
      </c>
      <c r="H2474" s="15" t="s">
        <v>793</v>
      </c>
      <c r="I2474" s="16" t="s">
        <v>794</v>
      </c>
      <c r="J2474" s="17" t="n">
        <v>12050</v>
      </c>
      <c r="K2474" s="18" t="s">
        <v>28</v>
      </c>
      <c r="L2474" s="17" t="n">
        <v>0.07</v>
      </c>
      <c r="M2474" s="17" t="n">
        <v>0.1</v>
      </c>
      <c r="N2474" s="19"/>
      <c r="O2474" s="31" t="n">
        <f aca="false">L2474+(0.05*M2474)+(N2474/240)</f>
        <v>0.075</v>
      </c>
      <c r="P2474" s="21" t="n">
        <v>903</v>
      </c>
      <c r="Q2474" s="21" t="n">
        <v>15</v>
      </c>
      <c r="R2474" s="21"/>
      <c r="S2474" s="22" t="n">
        <f aca="false">P2474+(0.05*Q2474)+(R2474/240)</f>
        <v>903.75</v>
      </c>
      <c r="T2474" s="22" t="n">
        <f aca="false">J2474*O2474</f>
        <v>903.75</v>
      </c>
      <c r="U2474" s="22" t="n">
        <f aca="false">S2474-T2474</f>
        <v>0</v>
      </c>
      <c r="V2474" s="23"/>
    </row>
    <row r="2475" customFormat="false" ht="13.8" hidden="false" customHeight="false" outlineLevel="0" collapsed="false">
      <c r="A2475" s="13" t="n">
        <v>2474</v>
      </c>
      <c r="B2475" s="12" t="s">
        <v>22</v>
      </c>
      <c r="C2475" s="13" t="s">
        <v>792</v>
      </c>
      <c r="D2475" s="12" t="n">
        <v>43</v>
      </c>
      <c r="E2475" s="14" t="n">
        <v>1749</v>
      </c>
      <c r="F2475" s="14" t="s">
        <v>24</v>
      </c>
      <c r="G2475" s="15" t="s">
        <v>1174</v>
      </c>
      <c r="H2475" s="15" t="s">
        <v>793</v>
      </c>
      <c r="I2475" s="16" t="s">
        <v>796</v>
      </c>
      <c r="J2475" s="17" t="n">
        <v>3</v>
      </c>
      <c r="K2475" s="18" t="s">
        <v>61</v>
      </c>
      <c r="L2475" s="17" t="n">
        <v>12</v>
      </c>
      <c r="M2475" s="17"/>
      <c r="N2475" s="19"/>
      <c r="O2475" s="31" t="n">
        <f aca="false">L2475+(0.05*M2475)+(N2475/240)</f>
        <v>12</v>
      </c>
      <c r="P2475" s="21" t="n">
        <v>36</v>
      </c>
      <c r="Q2475" s="21"/>
      <c r="R2475" s="21"/>
      <c r="S2475" s="22" t="n">
        <f aca="false">P2475+(0.05*Q2475)+(R2475/240)</f>
        <v>36</v>
      </c>
      <c r="T2475" s="22" t="n">
        <f aca="false">J2475*O2475</f>
        <v>36</v>
      </c>
      <c r="U2475" s="22" t="n">
        <f aca="false">S2475-T2475</f>
        <v>0</v>
      </c>
      <c r="V2475" s="23"/>
    </row>
    <row r="2476" customFormat="false" ht="13.8" hidden="false" customHeight="false" outlineLevel="0" collapsed="false">
      <c r="A2476" s="13" t="n">
        <v>2475</v>
      </c>
      <c r="B2476" s="12" t="s">
        <v>22</v>
      </c>
      <c r="C2476" s="13" t="s">
        <v>792</v>
      </c>
      <c r="D2476" s="12" t="n">
        <v>43</v>
      </c>
      <c r="E2476" s="14" t="n">
        <v>1749</v>
      </c>
      <c r="F2476" s="14" t="s">
        <v>40</v>
      </c>
      <c r="G2476" s="15" t="s">
        <v>1175</v>
      </c>
      <c r="H2476" s="15" t="s">
        <v>793</v>
      </c>
      <c r="I2476" s="16" t="s">
        <v>799</v>
      </c>
      <c r="J2476" s="17" t="n">
        <v>1100</v>
      </c>
      <c r="K2476" s="18" t="s">
        <v>28</v>
      </c>
      <c r="L2476" s="17"/>
      <c r="M2476" s="17" t="n">
        <v>20</v>
      </c>
      <c r="N2476" s="19"/>
      <c r="O2476" s="31" t="n">
        <f aca="false">L2476+(0.05*M2476)+(N2476/240)</f>
        <v>1</v>
      </c>
      <c r="P2476" s="21" t="n">
        <v>1100</v>
      </c>
      <c r="Q2476" s="21"/>
      <c r="R2476" s="21"/>
      <c r="S2476" s="22" t="n">
        <f aca="false">P2476+(0.05*Q2476)+(R2476/240)</f>
        <v>1100</v>
      </c>
      <c r="T2476" s="22" t="n">
        <f aca="false">J2476*O2476</f>
        <v>1100</v>
      </c>
      <c r="U2476" s="22" t="n">
        <f aca="false">S2476-T2476</f>
        <v>0</v>
      </c>
      <c r="V2476" s="23"/>
    </row>
    <row r="2477" customFormat="false" ht="13.8" hidden="false" customHeight="false" outlineLevel="0" collapsed="false">
      <c r="A2477" s="13" t="n">
        <v>2476</v>
      </c>
      <c r="B2477" s="12" t="s">
        <v>22</v>
      </c>
      <c r="C2477" s="13" t="s">
        <v>792</v>
      </c>
      <c r="D2477" s="12" t="n">
        <v>43</v>
      </c>
      <c r="E2477" s="14" t="n">
        <v>1749</v>
      </c>
      <c r="F2477" s="14" t="s">
        <v>40</v>
      </c>
      <c r="G2477" s="15" t="s">
        <v>479</v>
      </c>
      <c r="H2477" s="15" t="s">
        <v>793</v>
      </c>
      <c r="I2477" s="16" t="s">
        <v>685</v>
      </c>
      <c r="J2477" s="17" t="n">
        <v>5</v>
      </c>
      <c r="K2477" s="18" t="s">
        <v>61</v>
      </c>
      <c r="L2477" s="17" t="n">
        <v>15</v>
      </c>
      <c r="M2477" s="17"/>
      <c r="N2477" s="19"/>
      <c r="O2477" s="31" t="n">
        <f aca="false">L2477+(0.05*M2477)+(N2477/240)</f>
        <v>15</v>
      </c>
      <c r="P2477" s="21" t="n">
        <v>75</v>
      </c>
      <c r="Q2477" s="21"/>
      <c r="R2477" s="21"/>
      <c r="S2477" s="22" t="n">
        <f aca="false">P2477+(0.05*Q2477)+(R2477/240)</f>
        <v>75</v>
      </c>
      <c r="T2477" s="22" t="n">
        <f aca="false">J2477*O2477</f>
        <v>75</v>
      </c>
      <c r="U2477" s="22" t="n">
        <f aca="false">S2477-T2477</f>
        <v>0</v>
      </c>
      <c r="V2477" s="23"/>
    </row>
    <row r="2478" customFormat="false" ht="13.8" hidden="false" customHeight="false" outlineLevel="0" collapsed="false">
      <c r="A2478" s="13" t="n">
        <v>2477</v>
      </c>
      <c r="B2478" s="12" t="s">
        <v>22</v>
      </c>
      <c r="C2478" s="13" t="s">
        <v>792</v>
      </c>
      <c r="D2478" s="12" t="n">
        <v>43</v>
      </c>
      <c r="E2478" s="14" t="n">
        <v>1749</v>
      </c>
      <c r="F2478" s="14" t="s">
        <v>40</v>
      </c>
      <c r="G2478" s="15" t="s">
        <v>479</v>
      </c>
      <c r="H2478" s="15" t="s">
        <v>793</v>
      </c>
      <c r="I2478" s="16" t="s">
        <v>796</v>
      </c>
      <c r="J2478" s="17" t="n">
        <v>24</v>
      </c>
      <c r="K2478" s="18" t="s">
        <v>35</v>
      </c>
      <c r="L2478" s="17"/>
      <c r="M2478" s="17" t="n">
        <v>20</v>
      </c>
      <c r="N2478" s="19"/>
      <c r="O2478" s="31" t="n">
        <f aca="false">L2478+(0.05*M2478)+(N2478/240)</f>
        <v>1</v>
      </c>
      <c r="P2478" s="21" t="n">
        <v>24</v>
      </c>
      <c r="Q2478" s="21"/>
      <c r="R2478" s="21"/>
      <c r="S2478" s="22" t="n">
        <f aca="false">P2478+(0.05*Q2478)+(R2478/240)</f>
        <v>24</v>
      </c>
      <c r="T2478" s="22" t="n">
        <f aca="false">J2478*O2478</f>
        <v>24</v>
      </c>
      <c r="U2478" s="22" t="n">
        <f aca="false">S2478-T2478</f>
        <v>0</v>
      </c>
      <c r="V2478" s="23"/>
    </row>
    <row r="2479" customFormat="false" ht="13.8" hidden="false" customHeight="false" outlineLevel="0" collapsed="false">
      <c r="A2479" s="13" t="n">
        <v>2478</v>
      </c>
      <c r="B2479" s="12" t="s">
        <v>22</v>
      </c>
      <c r="C2479" s="13" t="s">
        <v>792</v>
      </c>
      <c r="D2479" s="12" t="n">
        <v>43</v>
      </c>
      <c r="E2479" s="14" t="n">
        <v>1749</v>
      </c>
      <c r="F2479" s="14" t="s">
        <v>40</v>
      </c>
      <c r="G2479" s="15" t="s">
        <v>1176</v>
      </c>
      <c r="H2479" s="15" t="s">
        <v>793</v>
      </c>
      <c r="I2479" s="16" t="s">
        <v>794</v>
      </c>
      <c r="J2479" s="17" t="n">
        <v>1009</v>
      </c>
      <c r="K2479" s="18" t="s">
        <v>35</v>
      </c>
      <c r="L2479" s="17"/>
      <c r="M2479" s="17" t="n">
        <v>57</v>
      </c>
      <c r="N2479" s="19"/>
      <c r="O2479" s="31" t="n">
        <f aca="false">L2479+(0.05*M2479)+(N2479/240)</f>
        <v>2.85</v>
      </c>
      <c r="P2479" s="21" t="n">
        <v>2875</v>
      </c>
      <c r="Q2479" s="21" t="n">
        <v>13</v>
      </c>
      <c r="R2479" s="21"/>
      <c r="S2479" s="22" t="n">
        <f aca="false">P2479+(0.05*Q2479)+(R2479/240)</f>
        <v>2875.65</v>
      </c>
      <c r="T2479" s="22" t="n">
        <f aca="false">J2479*O2479</f>
        <v>2875.65</v>
      </c>
      <c r="U2479" s="22" t="n">
        <f aca="false">S2479-T2479</f>
        <v>0</v>
      </c>
      <c r="V2479" s="23"/>
    </row>
    <row r="2480" customFormat="false" ht="13.8" hidden="false" customHeight="false" outlineLevel="0" collapsed="false">
      <c r="A2480" s="13" t="n">
        <v>2479</v>
      </c>
      <c r="B2480" s="12" t="s">
        <v>22</v>
      </c>
      <c r="C2480" s="13" t="s">
        <v>792</v>
      </c>
      <c r="D2480" s="12" t="n">
        <v>43</v>
      </c>
      <c r="E2480" s="14" t="n">
        <v>1749</v>
      </c>
      <c r="F2480" s="14" t="s">
        <v>40</v>
      </c>
      <c r="G2480" s="15" t="s">
        <v>1176</v>
      </c>
      <c r="H2480" s="15" t="s">
        <v>793</v>
      </c>
      <c r="I2480" s="16" t="s">
        <v>43</v>
      </c>
      <c r="J2480" s="17" t="n">
        <v>381.5</v>
      </c>
      <c r="K2480" s="18" t="s">
        <v>61</v>
      </c>
      <c r="L2480" s="17" t="n">
        <v>30</v>
      </c>
      <c r="M2480" s="17"/>
      <c r="N2480" s="19"/>
      <c r="O2480" s="31" t="n">
        <f aca="false">L2480+(0.05*M2480)+(N2480/240)</f>
        <v>30</v>
      </c>
      <c r="P2480" s="21" t="n">
        <v>11445</v>
      </c>
      <c r="Q2480" s="21"/>
      <c r="R2480" s="21"/>
      <c r="S2480" s="22" t="n">
        <f aca="false">P2480+(0.05*Q2480)+(R2480/240)</f>
        <v>11445</v>
      </c>
      <c r="T2480" s="22" t="n">
        <f aca="false">J2480*O2480</f>
        <v>11445</v>
      </c>
      <c r="U2480" s="22" t="n">
        <f aca="false">S2480-T2480</f>
        <v>0</v>
      </c>
      <c r="V2480" s="23"/>
    </row>
    <row r="2481" customFormat="false" ht="13.8" hidden="false" customHeight="false" outlineLevel="0" collapsed="false">
      <c r="A2481" s="13" t="n">
        <v>2480</v>
      </c>
      <c r="B2481" s="12" t="s">
        <v>22</v>
      </c>
      <c r="C2481" s="13" t="s">
        <v>792</v>
      </c>
      <c r="D2481" s="12" t="n">
        <v>43</v>
      </c>
      <c r="E2481" s="14" t="n">
        <v>1749</v>
      </c>
      <c r="F2481" s="14" t="s">
        <v>40</v>
      </c>
      <c r="G2481" s="15" t="s">
        <v>1176</v>
      </c>
      <c r="H2481" s="15" t="s">
        <v>793</v>
      </c>
      <c r="I2481" s="16" t="s">
        <v>679</v>
      </c>
      <c r="J2481" s="17" t="n">
        <v>17</v>
      </c>
      <c r="K2481" s="18" t="s">
        <v>61</v>
      </c>
      <c r="L2481" s="17" t="n">
        <v>30</v>
      </c>
      <c r="M2481" s="17"/>
      <c r="N2481" s="19"/>
      <c r="O2481" s="31" t="n">
        <f aca="false">L2481+(0.05*M2481)+(N2481/240)</f>
        <v>30</v>
      </c>
      <c r="P2481" s="21" t="n">
        <v>510</v>
      </c>
      <c r="Q2481" s="21"/>
      <c r="R2481" s="21"/>
      <c r="S2481" s="22" t="n">
        <f aca="false">P2481+(0.05*Q2481)+(R2481/240)</f>
        <v>510</v>
      </c>
      <c r="T2481" s="22" t="n">
        <f aca="false">J2481*O2481</f>
        <v>510</v>
      </c>
      <c r="U2481" s="22" t="n">
        <f aca="false">S2481-T2481</f>
        <v>0</v>
      </c>
      <c r="V2481" s="23"/>
    </row>
    <row r="2482" customFormat="false" ht="13.8" hidden="false" customHeight="false" outlineLevel="0" collapsed="false">
      <c r="A2482" s="13" t="n">
        <v>2481</v>
      </c>
      <c r="B2482" s="12" t="s">
        <v>22</v>
      </c>
      <c r="C2482" s="13" t="s">
        <v>792</v>
      </c>
      <c r="D2482" s="12" t="n">
        <v>43</v>
      </c>
      <c r="E2482" s="14" t="n">
        <v>1749</v>
      </c>
      <c r="F2482" s="14" t="s">
        <v>40</v>
      </c>
      <c r="G2482" s="15" t="s">
        <v>1176</v>
      </c>
      <c r="H2482" s="15" t="s">
        <v>793</v>
      </c>
      <c r="I2482" s="16" t="s">
        <v>682</v>
      </c>
      <c r="J2482" s="17" t="n">
        <v>513</v>
      </c>
      <c r="K2482" s="18" t="s">
        <v>61</v>
      </c>
      <c r="L2482" s="17" t="n">
        <v>28</v>
      </c>
      <c r="M2482" s="17"/>
      <c r="N2482" s="19"/>
      <c r="O2482" s="31" t="n">
        <f aca="false">L2482+(0.05*M2482)+(N2482/240)</f>
        <v>28</v>
      </c>
      <c r="P2482" s="21" t="n">
        <v>14364</v>
      </c>
      <c r="Q2482" s="21"/>
      <c r="R2482" s="21"/>
      <c r="S2482" s="22" t="n">
        <f aca="false">P2482+(0.05*Q2482)+(R2482/240)</f>
        <v>14364</v>
      </c>
      <c r="T2482" s="22" t="n">
        <f aca="false">J2482*O2482</f>
        <v>14364</v>
      </c>
      <c r="U2482" s="22" t="n">
        <f aca="false">S2482-T2482</f>
        <v>0</v>
      </c>
      <c r="V2482" s="23"/>
    </row>
    <row r="2483" customFormat="false" ht="13.8" hidden="false" customHeight="false" outlineLevel="0" collapsed="false">
      <c r="A2483" s="13" t="n">
        <v>2482</v>
      </c>
      <c r="B2483" s="12" t="s">
        <v>22</v>
      </c>
      <c r="C2483" s="13" t="s">
        <v>792</v>
      </c>
      <c r="D2483" s="12" t="n">
        <v>43</v>
      </c>
      <c r="E2483" s="14" t="n">
        <v>1749</v>
      </c>
      <c r="F2483" s="14" t="s">
        <v>40</v>
      </c>
      <c r="G2483" s="15" t="s">
        <v>1177</v>
      </c>
      <c r="H2483" s="15" t="s">
        <v>793</v>
      </c>
      <c r="I2483" s="16" t="s">
        <v>685</v>
      </c>
      <c r="J2483" s="17" t="n">
        <v>102</v>
      </c>
      <c r="K2483" s="18" t="s">
        <v>35</v>
      </c>
      <c r="L2483" s="17" t="n">
        <v>4</v>
      </c>
      <c r="M2483" s="17"/>
      <c r="N2483" s="19"/>
      <c r="O2483" s="31" t="n">
        <f aca="false">L2483+(0.05*M2483)+(N2483/240)</f>
        <v>4</v>
      </c>
      <c r="P2483" s="21" t="n">
        <v>408</v>
      </c>
      <c r="Q2483" s="21"/>
      <c r="R2483" s="21"/>
      <c r="S2483" s="22" t="n">
        <f aca="false">P2483+(0.05*Q2483)+(R2483/240)</f>
        <v>408</v>
      </c>
      <c r="T2483" s="22" t="n">
        <f aca="false">J2483*O2483</f>
        <v>408</v>
      </c>
      <c r="U2483" s="22" t="n">
        <f aca="false">S2483-T2483</f>
        <v>0</v>
      </c>
      <c r="V2483" s="23"/>
    </row>
    <row r="2484" customFormat="false" ht="13.8" hidden="false" customHeight="false" outlineLevel="0" collapsed="false">
      <c r="A2484" s="13" t="n">
        <v>2483</v>
      </c>
      <c r="B2484" s="12" t="s">
        <v>22</v>
      </c>
      <c r="C2484" s="13" t="s">
        <v>792</v>
      </c>
      <c r="D2484" s="12" t="n">
        <v>43</v>
      </c>
      <c r="E2484" s="14" t="n">
        <v>1749</v>
      </c>
      <c r="F2484" s="14" t="s">
        <v>40</v>
      </c>
      <c r="G2484" s="15" t="s">
        <v>1177</v>
      </c>
      <c r="H2484" s="15" t="s">
        <v>793</v>
      </c>
      <c r="I2484" s="16" t="s">
        <v>796</v>
      </c>
      <c r="J2484" s="17" t="n">
        <v>14</v>
      </c>
      <c r="K2484" s="18" t="s">
        <v>35</v>
      </c>
      <c r="L2484" s="17" t="n">
        <v>4</v>
      </c>
      <c r="M2484" s="17"/>
      <c r="N2484" s="19"/>
      <c r="O2484" s="31" t="n">
        <f aca="false">L2484+(0.05*M2484)+(N2484/240)</f>
        <v>4</v>
      </c>
      <c r="P2484" s="21" t="n">
        <v>56</v>
      </c>
      <c r="Q2484" s="21"/>
      <c r="R2484" s="21"/>
      <c r="S2484" s="22" t="n">
        <f aca="false">P2484+(0.05*Q2484)+(R2484/240)</f>
        <v>56</v>
      </c>
      <c r="T2484" s="22" t="n">
        <f aca="false">J2484*O2484</f>
        <v>56</v>
      </c>
      <c r="U2484" s="22" t="n">
        <f aca="false">S2484-T2484</f>
        <v>0</v>
      </c>
      <c r="V2484" s="23"/>
    </row>
    <row r="2485" customFormat="false" ht="13.8" hidden="false" customHeight="false" outlineLevel="0" collapsed="false">
      <c r="A2485" s="13" t="n">
        <v>2484</v>
      </c>
      <c r="B2485" s="12" t="s">
        <v>22</v>
      </c>
      <c r="C2485" s="13" t="s">
        <v>792</v>
      </c>
      <c r="D2485" s="12" t="n">
        <v>43</v>
      </c>
      <c r="E2485" s="14" t="n">
        <v>1749</v>
      </c>
      <c r="F2485" s="14" t="s">
        <v>40</v>
      </c>
      <c r="G2485" s="15" t="s">
        <v>1178</v>
      </c>
      <c r="H2485" s="15" t="s">
        <v>793</v>
      </c>
      <c r="I2485" s="16" t="s">
        <v>43</v>
      </c>
      <c r="J2485" s="17" t="n">
        <v>79</v>
      </c>
      <c r="K2485" s="18" t="s">
        <v>35</v>
      </c>
      <c r="L2485" s="17"/>
      <c r="M2485" s="17" t="n">
        <v>40</v>
      </c>
      <c r="N2485" s="19"/>
      <c r="O2485" s="31" t="n">
        <f aca="false">L2485+(0.05*M2485)+(N2485/240)</f>
        <v>2</v>
      </c>
      <c r="P2485" s="21" t="n">
        <v>158</v>
      </c>
      <c r="Q2485" s="21"/>
      <c r="R2485" s="21"/>
      <c r="S2485" s="22" t="n">
        <f aca="false">P2485+(0.05*Q2485)+(R2485/240)</f>
        <v>158</v>
      </c>
      <c r="T2485" s="22" t="n">
        <f aca="false">J2485*O2485</f>
        <v>158</v>
      </c>
      <c r="U2485" s="22" t="n">
        <f aca="false">S2485-T2485</f>
        <v>0</v>
      </c>
      <c r="V2485" s="23"/>
    </row>
    <row r="2486" customFormat="false" ht="13.8" hidden="false" customHeight="false" outlineLevel="0" collapsed="false">
      <c r="A2486" s="13" t="n">
        <v>2485</v>
      </c>
      <c r="B2486" s="12" t="s">
        <v>22</v>
      </c>
      <c r="C2486" s="13" t="s">
        <v>792</v>
      </c>
      <c r="D2486" s="12" t="n">
        <v>43</v>
      </c>
      <c r="E2486" s="14" t="n">
        <v>1749</v>
      </c>
      <c r="F2486" s="14" t="s">
        <v>40</v>
      </c>
      <c r="G2486" s="15" t="s">
        <v>1178</v>
      </c>
      <c r="H2486" s="15" t="s">
        <v>793</v>
      </c>
      <c r="I2486" s="16" t="s">
        <v>799</v>
      </c>
      <c r="J2486" s="17" t="n">
        <v>1209</v>
      </c>
      <c r="K2486" s="18" t="s">
        <v>28</v>
      </c>
      <c r="L2486" s="17"/>
      <c r="M2486" s="17" t="n">
        <v>25</v>
      </c>
      <c r="N2486" s="19"/>
      <c r="O2486" s="31" t="n">
        <f aca="false">L2486+(0.05*M2486)+(N2486/240)</f>
        <v>1.25</v>
      </c>
      <c r="P2486" s="21" t="n">
        <v>1511</v>
      </c>
      <c r="Q2486" s="21" t="n">
        <v>5</v>
      </c>
      <c r="R2486" s="21"/>
      <c r="S2486" s="22" t="n">
        <f aca="false">P2486+(0.05*Q2486)+(R2486/240)</f>
        <v>1511.25</v>
      </c>
      <c r="T2486" s="22" t="n">
        <f aca="false">J2486*O2486</f>
        <v>1511.25</v>
      </c>
      <c r="U2486" s="22" t="n">
        <f aca="false">S2486-T2486</f>
        <v>0</v>
      </c>
      <c r="V2486" s="23"/>
    </row>
    <row r="2487" customFormat="false" ht="13.8" hidden="false" customHeight="false" outlineLevel="0" collapsed="false">
      <c r="A2487" s="13" t="n">
        <v>2486</v>
      </c>
      <c r="B2487" s="12" t="s">
        <v>22</v>
      </c>
      <c r="C2487" s="13" t="s">
        <v>792</v>
      </c>
      <c r="D2487" s="12" t="n">
        <v>43</v>
      </c>
      <c r="E2487" s="14" t="n">
        <v>1749</v>
      </c>
      <c r="F2487" s="14" t="s">
        <v>40</v>
      </c>
      <c r="G2487" s="15" t="s">
        <v>1178</v>
      </c>
      <c r="H2487" s="15" t="s">
        <v>793</v>
      </c>
      <c r="I2487" s="16" t="s">
        <v>796</v>
      </c>
      <c r="J2487" s="17" t="n">
        <v>1</v>
      </c>
      <c r="K2487" s="18" t="s">
        <v>46</v>
      </c>
      <c r="L2487" s="17" t="n">
        <v>41</v>
      </c>
      <c r="M2487" s="17" t="n">
        <v>13</v>
      </c>
      <c r="N2487" s="19"/>
      <c r="O2487" s="31" t="n">
        <f aca="false">L2487+(0.05*M2487)+(N2487/240)</f>
        <v>41.65</v>
      </c>
      <c r="P2487" s="21" t="n">
        <v>41</v>
      </c>
      <c r="Q2487" s="21" t="n">
        <v>13</v>
      </c>
      <c r="R2487" s="21"/>
      <c r="S2487" s="22" t="n">
        <f aca="false">P2487+(0.05*Q2487)+(R2487/240)</f>
        <v>41.65</v>
      </c>
      <c r="T2487" s="22" t="n">
        <f aca="false">J2487*O2487</f>
        <v>41.65</v>
      </c>
      <c r="U2487" s="22" t="n">
        <f aca="false">S2487-T2487</f>
        <v>0</v>
      </c>
      <c r="V2487" s="23"/>
    </row>
    <row r="2488" customFormat="false" ht="13.8" hidden="false" customHeight="false" outlineLevel="0" collapsed="false">
      <c r="A2488" s="13" t="n">
        <v>2487</v>
      </c>
      <c r="B2488" s="12" t="s">
        <v>22</v>
      </c>
      <c r="C2488" s="13" t="s">
        <v>792</v>
      </c>
      <c r="D2488" s="12" t="n">
        <v>43</v>
      </c>
      <c r="E2488" s="14" t="n">
        <v>1749</v>
      </c>
      <c r="F2488" s="14" t="s">
        <v>40</v>
      </c>
      <c r="G2488" s="15" t="s">
        <v>1179</v>
      </c>
      <c r="H2488" s="15" t="s">
        <v>793</v>
      </c>
      <c r="I2488" s="16" t="s">
        <v>794</v>
      </c>
      <c r="J2488" s="17" t="n">
        <v>11</v>
      </c>
      <c r="K2488" s="18" t="s">
        <v>971</v>
      </c>
      <c r="L2488" s="17" t="n">
        <v>130</v>
      </c>
      <c r="M2488" s="17"/>
      <c r="N2488" s="19"/>
      <c r="O2488" s="31" t="n">
        <f aca="false">L2488+(0.05*M2488)+(N2488/240)</f>
        <v>130</v>
      </c>
      <c r="P2488" s="21" t="n">
        <v>1430</v>
      </c>
      <c r="Q2488" s="21"/>
      <c r="R2488" s="21"/>
      <c r="S2488" s="22" t="n">
        <f aca="false">P2488+(0.05*Q2488)+(R2488/240)</f>
        <v>1430</v>
      </c>
      <c r="T2488" s="22" t="n">
        <f aca="false">J2488*O2488</f>
        <v>1430</v>
      </c>
      <c r="U2488" s="22" t="n">
        <f aca="false">S2488-T2488</f>
        <v>0</v>
      </c>
      <c r="V2488" s="23"/>
    </row>
    <row r="2489" customFormat="false" ht="13.8" hidden="false" customHeight="false" outlineLevel="0" collapsed="false">
      <c r="A2489" s="13" t="n">
        <v>2488</v>
      </c>
      <c r="B2489" s="12" t="s">
        <v>22</v>
      </c>
      <c r="C2489" s="13" t="s">
        <v>792</v>
      </c>
      <c r="D2489" s="12" t="n">
        <v>43</v>
      </c>
      <c r="E2489" s="14" t="n">
        <v>1749</v>
      </c>
      <c r="F2489" s="14" t="s">
        <v>40</v>
      </c>
      <c r="G2489" s="15" t="s">
        <v>1179</v>
      </c>
      <c r="H2489" s="15" t="s">
        <v>793</v>
      </c>
      <c r="I2489" s="16" t="s">
        <v>799</v>
      </c>
      <c r="J2489" s="17" t="n">
        <v>4760</v>
      </c>
      <c r="K2489" s="18" t="s">
        <v>63</v>
      </c>
      <c r="L2489" s="17" t="n">
        <v>40</v>
      </c>
      <c r="M2489" s="17"/>
      <c r="N2489" s="19"/>
      <c r="O2489" s="31" t="n">
        <f aca="false">L2489+(0.05*M2489)+(N2489/240)</f>
        <v>40</v>
      </c>
      <c r="P2489" s="21" t="n">
        <v>190400</v>
      </c>
      <c r="Q2489" s="21"/>
      <c r="R2489" s="21"/>
      <c r="S2489" s="22" t="n">
        <f aca="false">P2489+(0.05*Q2489)+(R2489/240)</f>
        <v>190400</v>
      </c>
      <c r="T2489" s="22" t="n">
        <f aca="false">J2489*O2489</f>
        <v>190400</v>
      </c>
      <c r="U2489" s="22" t="n">
        <f aca="false">S2489-T2489</f>
        <v>0</v>
      </c>
      <c r="V2489" s="23"/>
    </row>
    <row r="2490" customFormat="false" ht="13.8" hidden="false" customHeight="false" outlineLevel="0" collapsed="false">
      <c r="A2490" s="13" t="n">
        <v>2489</v>
      </c>
      <c r="B2490" s="12" t="s">
        <v>22</v>
      </c>
      <c r="C2490" s="13" t="s">
        <v>792</v>
      </c>
      <c r="D2490" s="12" t="n">
        <v>43</v>
      </c>
      <c r="E2490" s="14" t="n">
        <v>1749</v>
      </c>
      <c r="F2490" s="14" t="s">
        <v>40</v>
      </c>
      <c r="G2490" s="15" t="s">
        <v>1180</v>
      </c>
      <c r="H2490" s="15" t="s">
        <v>793</v>
      </c>
      <c r="I2490" s="16" t="s">
        <v>796</v>
      </c>
      <c r="J2490" s="17" t="n">
        <v>6</v>
      </c>
      <c r="K2490" s="18" t="s">
        <v>35</v>
      </c>
      <c r="L2490" s="17" t="n">
        <v>5</v>
      </c>
      <c r="M2490" s="17"/>
      <c r="N2490" s="19"/>
      <c r="O2490" s="31" t="n">
        <f aca="false">L2490+(0.05*M2490)+(N2490/240)</f>
        <v>5</v>
      </c>
      <c r="P2490" s="21" t="n">
        <v>30</v>
      </c>
      <c r="Q2490" s="21"/>
      <c r="R2490" s="21"/>
      <c r="S2490" s="22" t="n">
        <f aca="false">P2490+(0.05*Q2490)+(R2490/240)</f>
        <v>30</v>
      </c>
      <c r="T2490" s="22" t="n">
        <f aca="false">J2490*O2490</f>
        <v>30</v>
      </c>
      <c r="U2490" s="22" t="n">
        <f aca="false">S2490-T2490</f>
        <v>0</v>
      </c>
      <c r="V2490" s="23"/>
    </row>
    <row r="2491" customFormat="false" ht="13.8" hidden="false" customHeight="false" outlineLevel="0" collapsed="false">
      <c r="A2491" s="13" t="n">
        <v>2490</v>
      </c>
      <c r="B2491" s="12" t="s">
        <v>22</v>
      </c>
      <c r="C2491" s="13" t="s">
        <v>792</v>
      </c>
      <c r="D2491" s="12" t="n">
        <v>43</v>
      </c>
      <c r="E2491" s="14" t="n">
        <v>1749</v>
      </c>
      <c r="F2491" s="14" t="s">
        <v>40</v>
      </c>
      <c r="G2491" s="15" t="s">
        <v>500</v>
      </c>
      <c r="H2491" s="15" t="s">
        <v>793</v>
      </c>
      <c r="I2491" s="16" t="s">
        <v>50</v>
      </c>
      <c r="J2491" s="17" t="n">
        <v>40</v>
      </c>
      <c r="K2491" s="18" t="s">
        <v>28</v>
      </c>
      <c r="L2491" s="17"/>
      <c r="M2491" s="17" t="n">
        <v>20</v>
      </c>
      <c r="N2491" s="19"/>
      <c r="O2491" s="31" t="n">
        <f aca="false">L2491+(0.05*M2491)+(N2491/240)</f>
        <v>1</v>
      </c>
      <c r="P2491" s="21" t="n">
        <v>40</v>
      </c>
      <c r="Q2491" s="21"/>
      <c r="R2491" s="21"/>
      <c r="S2491" s="22" t="n">
        <f aca="false">P2491+(0.05*Q2491)+(R2491/240)</f>
        <v>40</v>
      </c>
      <c r="T2491" s="22" t="n">
        <f aca="false">J2491*O2491</f>
        <v>40</v>
      </c>
      <c r="U2491" s="22" t="n">
        <f aca="false">S2491-T2491</f>
        <v>0</v>
      </c>
      <c r="V2491" s="23"/>
    </row>
    <row r="2492" customFormat="false" ht="13.8" hidden="false" customHeight="false" outlineLevel="0" collapsed="false">
      <c r="A2492" s="13" t="n">
        <v>2491</v>
      </c>
      <c r="B2492" s="12" t="s">
        <v>22</v>
      </c>
      <c r="C2492" s="13" t="s">
        <v>792</v>
      </c>
      <c r="D2492" s="12" t="n">
        <v>43</v>
      </c>
      <c r="E2492" s="14" t="n">
        <v>1749</v>
      </c>
      <c r="F2492" s="14" t="s">
        <v>40</v>
      </c>
      <c r="G2492" s="15" t="s">
        <v>500</v>
      </c>
      <c r="H2492" s="15" t="s">
        <v>793</v>
      </c>
      <c r="I2492" s="16" t="s">
        <v>186</v>
      </c>
      <c r="J2492" s="17" t="n">
        <v>100</v>
      </c>
      <c r="K2492" s="18" t="s">
        <v>28</v>
      </c>
      <c r="L2492" s="17"/>
      <c r="M2492" s="17" t="n">
        <v>28</v>
      </c>
      <c r="N2492" s="19"/>
      <c r="O2492" s="31" t="n">
        <f aca="false">L2492+(0.05*M2492)+(N2492/240)</f>
        <v>1.4</v>
      </c>
      <c r="P2492" s="21" t="n">
        <v>140</v>
      </c>
      <c r="Q2492" s="21"/>
      <c r="R2492" s="21"/>
      <c r="S2492" s="22" t="n">
        <f aca="false">P2492+(0.05*Q2492)+(R2492/240)</f>
        <v>140</v>
      </c>
      <c r="T2492" s="22" t="n">
        <f aca="false">J2492*O2492</f>
        <v>140</v>
      </c>
      <c r="U2492" s="22" t="n">
        <f aca="false">S2492-T2492</f>
        <v>0</v>
      </c>
      <c r="V2492" s="23"/>
    </row>
    <row r="2493" customFormat="false" ht="13.8" hidden="false" customHeight="false" outlineLevel="0" collapsed="false">
      <c r="A2493" s="13" t="n">
        <v>2492</v>
      </c>
      <c r="B2493" s="12" t="s">
        <v>22</v>
      </c>
      <c r="C2493" s="13" t="s">
        <v>792</v>
      </c>
      <c r="D2493" s="12" t="n">
        <v>43</v>
      </c>
      <c r="E2493" s="14" t="n">
        <v>1749</v>
      </c>
      <c r="F2493" s="14" t="s">
        <v>40</v>
      </c>
      <c r="G2493" s="15" t="s">
        <v>499</v>
      </c>
      <c r="H2493" s="15" t="s">
        <v>793</v>
      </c>
      <c r="I2493" s="16" t="s">
        <v>796</v>
      </c>
      <c r="J2493" s="17" t="n">
        <v>2</v>
      </c>
      <c r="K2493" s="18" t="s">
        <v>35</v>
      </c>
      <c r="L2493" s="17"/>
      <c r="M2493" s="17" t="n">
        <v>20</v>
      </c>
      <c r="N2493" s="19"/>
      <c r="O2493" s="31" t="n">
        <f aca="false">L2493+(0.05*M2493)+(N2493/240)</f>
        <v>1</v>
      </c>
      <c r="P2493" s="21" t="n">
        <v>2</v>
      </c>
      <c r="Q2493" s="21"/>
      <c r="R2493" s="21"/>
      <c r="S2493" s="22" t="n">
        <f aca="false">P2493+(0.05*Q2493)+(R2493/240)</f>
        <v>2</v>
      </c>
      <c r="T2493" s="22" t="n">
        <f aca="false">J2493*O2493</f>
        <v>2</v>
      </c>
      <c r="U2493" s="22" t="n">
        <f aca="false">S2493-T2493</f>
        <v>0</v>
      </c>
      <c r="V2493" s="23"/>
    </row>
    <row r="2494" customFormat="false" ht="13.8" hidden="false" customHeight="false" outlineLevel="0" collapsed="false">
      <c r="A2494" s="13" t="n">
        <v>2493</v>
      </c>
      <c r="B2494" s="12" t="s">
        <v>22</v>
      </c>
      <c r="C2494" s="13" t="s">
        <v>792</v>
      </c>
      <c r="D2494" s="12" t="n">
        <v>43</v>
      </c>
      <c r="E2494" s="14" t="n">
        <v>1749</v>
      </c>
      <c r="F2494" s="14" t="s">
        <v>40</v>
      </c>
      <c r="G2494" s="15" t="s">
        <v>502</v>
      </c>
      <c r="H2494" s="15" t="s">
        <v>793</v>
      </c>
      <c r="I2494" s="16" t="s">
        <v>68</v>
      </c>
      <c r="J2494" s="17" t="n">
        <v>148665</v>
      </c>
      <c r="K2494" s="18" t="s">
        <v>28</v>
      </c>
      <c r="L2494" s="17" t="n">
        <v>6</v>
      </c>
      <c r="M2494" s="17"/>
      <c r="N2494" s="19"/>
      <c r="O2494" s="31" t="n">
        <f aca="false">L2494+(0.05*M2494)+(N2494/240)</f>
        <v>6</v>
      </c>
      <c r="P2494" s="21" t="n">
        <v>891990</v>
      </c>
      <c r="Q2494" s="21"/>
      <c r="R2494" s="21"/>
      <c r="S2494" s="22" t="n">
        <f aca="false">P2494+(0.05*Q2494)+(R2494/240)</f>
        <v>891990</v>
      </c>
      <c r="T2494" s="22" t="n">
        <f aca="false">J2494*O2494</f>
        <v>891990</v>
      </c>
      <c r="U2494" s="22" t="n">
        <f aca="false">S2494-T2494</f>
        <v>0</v>
      </c>
      <c r="V2494" s="23"/>
    </row>
    <row r="2495" customFormat="false" ht="13.8" hidden="false" customHeight="false" outlineLevel="0" collapsed="false">
      <c r="A2495" s="13" t="n">
        <v>2494</v>
      </c>
      <c r="B2495" s="12" t="s">
        <v>22</v>
      </c>
      <c r="C2495" s="13" t="s">
        <v>792</v>
      </c>
      <c r="D2495" s="12" t="n">
        <v>43</v>
      </c>
      <c r="E2495" s="14" t="n">
        <v>1749</v>
      </c>
      <c r="F2495" s="14" t="s">
        <v>40</v>
      </c>
      <c r="G2495" s="15" t="s">
        <v>502</v>
      </c>
      <c r="H2495" s="15" t="s">
        <v>793</v>
      </c>
      <c r="I2495" s="16" t="s">
        <v>794</v>
      </c>
      <c r="J2495" s="17" t="n">
        <v>6</v>
      </c>
      <c r="K2495" s="18" t="s">
        <v>35</v>
      </c>
      <c r="L2495" s="17" t="n">
        <v>210</v>
      </c>
      <c r="M2495" s="17"/>
      <c r="N2495" s="19"/>
      <c r="O2495" s="31" t="n">
        <f aca="false">L2495+(0.05*M2495)+(N2495/240)</f>
        <v>210</v>
      </c>
      <c r="P2495" s="21" t="n">
        <v>1260</v>
      </c>
      <c r="Q2495" s="21"/>
      <c r="R2495" s="21"/>
      <c r="S2495" s="22" t="n">
        <f aca="false">P2495+(0.05*Q2495)+(R2495/240)</f>
        <v>1260</v>
      </c>
      <c r="T2495" s="22" t="n">
        <f aca="false">J2495*O2495</f>
        <v>1260</v>
      </c>
      <c r="U2495" s="22" t="n">
        <f aca="false">S2495-T2495</f>
        <v>0</v>
      </c>
      <c r="V2495" s="23"/>
    </row>
    <row r="2496" customFormat="false" ht="13.8" hidden="false" customHeight="false" outlineLevel="0" collapsed="false">
      <c r="A2496" s="13" t="n">
        <v>2495</v>
      </c>
      <c r="B2496" s="12" t="s">
        <v>22</v>
      </c>
      <c r="C2496" s="13" t="s">
        <v>792</v>
      </c>
      <c r="D2496" s="12" t="n">
        <v>43</v>
      </c>
      <c r="E2496" s="14" t="n">
        <v>1749</v>
      </c>
      <c r="F2496" s="14" t="s">
        <v>40</v>
      </c>
      <c r="G2496" s="15" t="s">
        <v>502</v>
      </c>
      <c r="H2496" s="15" t="s">
        <v>793</v>
      </c>
      <c r="I2496" s="16" t="s">
        <v>186</v>
      </c>
      <c r="J2496" s="17" t="n">
        <v>8580</v>
      </c>
      <c r="K2496" s="18" t="s">
        <v>28</v>
      </c>
      <c r="L2496" s="17" t="n">
        <v>8</v>
      </c>
      <c r="M2496" s="17"/>
      <c r="N2496" s="19"/>
      <c r="O2496" s="31" t="n">
        <f aca="false">L2496+(0.05*M2496)+(N2496/240)</f>
        <v>8</v>
      </c>
      <c r="P2496" s="21" t="n">
        <v>68640</v>
      </c>
      <c r="Q2496" s="21"/>
      <c r="R2496" s="21"/>
      <c r="S2496" s="22" t="n">
        <f aca="false">P2496+(0.05*Q2496)+(R2496/240)</f>
        <v>68640</v>
      </c>
      <c r="T2496" s="22" t="n">
        <f aca="false">J2496*O2496</f>
        <v>68640</v>
      </c>
      <c r="U2496" s="22" t="n">
        <f aca="false">S2496-T2496</f>
        <v>0</v>
      </c>
      <c r="V2496" s="23"/>
    </row>
    <row r="2497" customFormat="false" ht="13.8" hidden="false" customHeight="false" outlineLevel="0" collapsed="false">
      <c r="A2497" s="13" t="n">
        <v>2496</v>
      </c>
      <c r="B2497" s="12" t="s">
        <v>22</v>
      </c>
      <c r="C2497" s="13" t="s">
        <v>792</v>
      </c>
      <c r="D2497" s="12" t="n">
        <v>44</v>
      </c>
      <c r="E2497" s="14" t="n">
        <v>1749</v>
      </c>
      <c r="F2497" s="14" t="s">
        <v>24</v>
      </c>
      <c r="G2497" s="15" t="s">
        <v>1181</v>
      </c>
      <c r="H2497" s="15" t="s">
        <v>793</v>
      </c>
      <c r="I2497" s="16" t="s">
        <v>796</v>
      </c>
      <c r="J2497" s="17" t="n">
        <v>11</v>
      </c>
      <c r="K2497" s="18" t="s">
        <v>35</v>
      </c>
      <c r="L2497" s="17"/>
      <c r="M2497" s="17" t="n">
        <v>20</v>
      </c>
      <c r="N2497" s="19"/>
      <c r="O2497" s="31" t="n">
        <f aca="false">L2497+(0.05*M2497)+(N2497/240)</f>
        <v>1</v>
      </c>
      <c r="P2497" s="21" t="n">
        <v>11</v>
      </c>
      <c r="Q2497" s="21"/>
      <c r="R2497" s="21"/>
      <c r="S2497" s="22" t="n">
        <f aca="false">P2497+(0.05*Q2497)+(R2497/240)</f>
        <v>11</v>
      </c>
      <c r="T2497" s="22" t="n">
        <f aca="false">J2497*O2497</f>
        <v>11</v>
      </c>
      <c r="U2497" s="22" t="n">
        <f aca="false">S2497-T2497</f>
        <v>0</v>
      </c>
      <c r="V2497" s="23"/>
    </row>
    <row r="2498" customFormat="false" ht="13.8" hidden="false" customHeight="false" outlineLevel="0" collapsed="false">
      <c r="A2498" s="13" t="n">
        <v>2497</v>
      </c>
      <c r="B2498" s="12" t="s">
        <v>22</v>
      </c>
      <c r="C2498" s="13" t="s">
        <v>792</v>
      </c>
      <c r="D2498" s="12" t="n">
        <v>44</v>
      </c>
      <c r="E2498" s="14" t="n">
        <v>1749</v>
      </c>
      <c r="F2498" s="14" t="s">
        <v>24</v>
      </c>
      <c r="G2498" s="15" t="s">
        <v>1182</v>
      </c>
      <c r="H2498" s="15" t="s">
        <v>793</v>
      </c>
      <c r="I2498" s="16" t="s">
        <v>682</v>
      </c>
      <c r="J2498" s="17" t="n">
        <v>468.5</v>
      </c>
      <c r="K2498" s="18" t="s">
        <v>1183</v>
      </c>
      <c r="L2498" s="17" t="n">
        <v>46</v>
      </c>
      <c r="M2498" s="17" t="n">
        <v>8</v>
      </c>
      <c r="N2498" s="19"/>
      <c r="O2498" s="31" t="n">
        <f aca="false">L2498+(0.05*M2498)+(N2498/240)</f>
        <v>46.4</v>
      </c>
      <c r="P2498" s="21" t="n">
        <v>21738</v>
      </c>
      <c r="Q2498" s="21" t="n">
        <v>8</v>
      </c>
      <c r="R2498" s="21"/>
      <c r="S2498" s="22" t="n">
        <f aca="false">P2498+(0.05*Q2498)+(R2498/240)</f>
        <v>21738.4</v>
      </c>
      <c r="T2498" s="22" t="n">
        <f aca="false">J2498*O2498</f>
        <v>21738.4</v>
      </c>
      <c r="U2498" s="22" t="n">
        <f aca="false">S2498-T2498</f>
        <v>0</v>
      </c>
      <c r="V2498" s="23"/>
    </row>
    <row r="2499" customFormat="false" ht="13.8" hidden="false" customHeight="false" outlineLevel="0" collapsed="false">
      <c r="A2499" s="13" t="n">
        <v>2498</v>
      </c>
      <c r="B2499" s="12" t="s">
        <v>22</v>
      </c>
      <c r="C2499" s="13" t="s">
        <v>792</v>
      </c>
      <c r="D2499" s="12" t="n">
        <v>44</v>
      </c>
      <c r="E2499" s="14" t="n">
        <v>1749</v>
      </c>
      <c r="F2499" s="14" t="s">
        <v>24</v>
      </c>
      <c r="G2499" s="15" t="s">
        <v>1182</v>
      </c>
      <c r="H2499" s="15" t="s">
        <v>793</v>
      </c>
      <c r="I2499" s="16" t="s">
        <v>682</v>
      </c>
      <c r="J2499" s="17" t="n">
        <v>76686</v>
      </c>
      <c r="K2499" s="18" t="s">
        <v>35</v>
      </c>
      <c r="L2499" s="17" t="n">
        <v>5</v>
      </c>
      <c r="M2499" s="17" t="n">
        <v>4</v>
      </c>
      <c r="N2499" s="19"/>
      <c r="O2499" s="31" t="n">
        <f aca="false">L2499+(0.05*M2499)+(N2499/240)</f>
        <v>5.2</v>
      </c>
      <c r="P2499" s="21" t="n">
        <v>398767</v>
      </c>
      <c r="Q2499" s="21" t="n">
        <v>4</v>
      </c>
      <c r="R2499" s="21"/>
      <c r="S2499" s="22" t="n">
        <f aca="false">P2499+(0.05*Q2499)+(R2499/240)</f>
        <v>398767.2</v>
      </c>
      <c r="T2499" s="22" t="n">
        <f aca="false">J2499*O2499</f>
        <v>398767.2</v>
      </c>
      <c r="U2499" s="22" t="n">
        <f aca="false">S2499-T2499</f>
        <v>0</v>
      </c>
      <c r="V2499" s="23"/>
    </row>
    <row r="2500" customFormat="false" ht="13.8" hidden="false" customHeight="false" outlineLevel="0" collapsed="false">
      <c r="A2500" s="13" t="n">
        <v>2499</v>
      </c>
      <c r="B2500" s="12" t="s">
        <v>22</v>
      </c>
      <c r="C2500" s="13" t="s">
        <v>792</v>
      </c>
      <c r="D2500" s="12" t="n">
        <v>44</v>
      </c>
      <c r="E2500" s="14" t="n">
        <v>1749</v>
      </c>
      <c r="F2500" s="14" t="s">
        <v>24</v>
      </c>
      <c r="G2500" s="15" t="s">
        <v>1184</v>
      </c>
      <c r="H2500" s="15" t="s">
        <v>793</v>
      </c>
      <c r="I2500" s="16" t="s">
        <v>682</v>
      </c>
      <c r="J2500" s="17" t="n">
        <v>4</v>
      </c>
      <c r="K2500" s="18" t="s">
        <v>35</v>
      </c>
      <c r="L2500" s="17" t="n">
        <v>24</v>
      </c>
      <c r="M2500" s="17"/>
      <c r="N2500" s="19"/>
      <c r="O2500" s="31" t="n">
        <f aca="false">L2500+(0.05*M2500)+(N2500/240)</f>
        <v>24</v>
      </c>
      <c r="P2500" s="21" t="n">
        <v>96</v>
      </c>
      <c r="Q2500" s="21"/>
      <c r="R2500" s="21"/>
      <c r="S2500" s="22" t="n">
        <f aca="false">P2500+(0.05*Q2500)+(R2500/240)</f>
        <v>96</v>
      </c>
      <c r="T2500" s="22" t="n">
        <f aca="false">J2500*O2500</f>
        <v>96</v>
      </c>
      <c r="U2500" s="22" t="n">
        <f aca="false">S2500-T2500</f>
        <v>0</v>
      </c>
      <c r="V2500" s="23"/>
    </row>
    <row r="2501" customFormat="false" ht="13.8" hidden="false" customHeight="false" outlineLevel="0" collapsed="false">
      <c r="A2501" s="13" t="n">
        <v>2500</v>
      </c>
      <c r="B2501" s="12" t="s">
        <v>22</v>
      </c>
      <c r="C2501" s="13" t="s">
        <v>792</v>
      </c>
      <c r="D2501" s="12" t="n">
        <v>44</v>
      </c>
      <c r="E2501" s="14" t="n">
        <v>1749</v>
      </c>
      <c r="F2501" s="14" t="s">
        <v>24</v>
      </c>
      <c r="G2501" s="15" t="s">
        <v>1184</v>
      </c>
      <c r="H2501" s="15" t="s">
        <v>793</v>
      </c>
      <c r="I2501" s="16" t="s">
        <v>186</v>
      </c>
      <c r="J2501" s="17" t="n">
        <v>2</v>
      </c>
      <c r="K2501" s="18" t="s">
        <v>35</v>
      </c>
      <c r="L2501" s="17"/>
      <c r="M2501" s="17"/>
      <c r="N2501" s="19"/>
      <c r="O2501" s="31" t="n">
        <f aca="false">L2501+(0.05*M2501)+(N2501/240)</f>
        <v>0</v>
      </c>
      <c r="P2501" s="21" t="n">
        <v>24</v>
      </c>
      <c r="Q2501" s="21"/>
      <c r="R2501" s="21"/>
      <c r="S2501" s="22" t="n">
        <f aca="false">P2501+(0.05*Q2501)+(R2501/240)</f>
        <v>24</v>
      </c>
      <c r="T2501" s="22" t="n">
        <v>24</v>
      </c>
      <c r="U2501" s="22" t="n">
        <f aca="false">S2501-T2501</f>
        <v>0</v>
      </c>
      <c r="V2501" s="23"/>
    </row>
    <row r="2502" customFormat="false" ht="13.8" hidden="false" customHeight="false" outlineLevel="0" collapsed="false">
      <c r="A2502" s="13" t="n">
        <v>2501</v>
      </c>
      <c r="B2502" s="12" t="s">
        <v>22</v>
      </c>
      <c r="C2502" s="13" t="s">
        <v>792</v>
      </c>
      <c r="D2502" s="12" t="n">
        <v>44</v>
      </c>
      <c r="E2502" s="14" t="n">
        <v>1749</v>
      </c>
      <c r="F2502" s="14" t="s">
        <v>24</v>
      </c>
      <c r="G2502" s="15" t="s">
        <v>507</v>
      </c>
      <c r="H2502" s="15" t="s">
        <v>793</v>
      </c>
      <c r="I2502" s="16" t="s">
        <v>799</v>
      </c>
      <c r="J2502" s="17" t="n">
        <v>9000</v>
      </c>
      <c r="K2502" s="18" t="s">
        <v>28</v>
      </c>
      <c r="L2502" s="17"/>
      <c r="M2502" s="17" t="n">
        <v>2</v>
      </c>
      <c r="N2502" s="19"/>
      <c r="O2502" s="31" t="n">
        <f aca="false">L2502+(0.05*M2502)+(N2502/240)</f>
        <v>0.1</v>
      </c>
      <c r="P2502" s="21" t="n">
        <v>900</v>
      </c>
      <c r="Q2502" s="21"/>
      <c r="R2502" s="21"/>
      <c r="S2502" s="22" t="n">
        <f aca="false">P2502+(0.05*Q2502)+(R2502/240)</f>
        <v>900</v>
      </c>
      <c r="T2502" s="22" t="n">
        <f aca="false">J2502*O2502</f>
        <v>900</v>
      </c>
      <c r="U2502" s="22" t="n">
        <f aca="false">S2502-T2502</f>
        <v>0</v>
      </c>
      <c r="V2502" s="23"/>
    </row>
    <row r="2503" customFormat="false" ht="13.8" hidden="false" customHeight="false" outlineLevel="0" collapsed="false">
      <c r="A2503" s="13" t="n">
        <v>2502</v>
      </c>
      <c r="B2503" s="12" t="s">
        <v>22</v>
      </c>
      <c r="C2503" s="13" t="s">
        <v>792</v>
      </c>
      <c r="D2503" s="12" t="n">
        <v>44</v>
      </c>
      <c r="E2503" s="14" t="n">
        <v>1749</v>
      </c>
      <c r="F2503" s="14" t="s">
        <v>24</v>
      </c>
      <c r="G2503" s="15" t="s">
        <v>1185</v>
      </c>
      <c r="H2503" s="15" t="s">
        <v>793</v>
      </c>
      <c r="I2503" s="16" t="s">
        <v>682</v>
      </c>
      <c r="J2503" s="17" t="n">
        <v>153</v>
      </c>
      <c r="K2503" s="18" t="s">
        <v>35</v>
      </c>
      <c r="L2503" s="17" t="n">
        <v>3</v>
      </c>
      <c r="M2503" s="17"/>
      <c r="N2503" s="19"/>
      <c r="O2503" s="31" t="n">
        <f aca="false">L2503+(0.05*M2503)+(N2503/240)</f>
        <v>3</v>
      </c>
      <c r="P2503" s="21" t="n">
        <v>459</v>
      </c>
      <c r="Q2503" s="21"/>
      <c r="R2503" s="21"/>
      <c r="S2503" s="22" t="n">
        <f aca="false">P2503+(0.05*Q2503)+(R2503/240)</f>
        <v>459</v>
      </c>
      <c r="T2503" s="22" t="n">
        <f aca="false">J2503*O2503</f>
        <v>459</v>
      </c>
      <c r="U2503" s="22" t="n">
        <f aca="false">S2503-T2503</f>
        <v>0</v>
      </c>
      <c r="V2503" s="23"/>
    </row>
    <row r="2504" customFormat="false" ht="13.8" hidden="false" customHeight="false" outlineLevel="0" collapsed="false">
      <c r="A2504" s="13" t="n">
        <v>2503</v>
      </c>
      <c r="B2504" s="12" t="s">
        <v>22</v>
      </c>
      <c r="C2504" s="13" t="s">
        <v>792</v>
      </c>
      <c r="D2504" s="12" t="n">
        <v>44</v>
      </c>
      <c r="E2504" s="14" t="n">
        <v>1749</v>
      </c>
      <c r="F2504" s="14" t="s">
        <v>24</v>
      </c>
      <c r="G2504" s="15" t="s">
        <v>1186</v>
      </c>
      <c r="H2504" s="15" t="s">
        <v>793</v>
      </c>
      <c r="I2504" s="16" t="s">
        <v>794</v>
      </c>
      <c r="J2504" s="17" t="n">
        <v>100</v>
      </c>
      <c r="K2504" s="18" t="s">
        <v>35</v>
      </c>
      <c r="L2504" s="17" t="n">
        <v>3</v>
      </c>
      <c r="M2504" s="17"/>
      <c r="N2504" s="19"/>
      <c r="O2504" s="31" t="n">
        <f aca="false">L2504+(0.05*M2504)+(N2504/240)</f>
        <v>3</v>
      </c>
      <c r="P2504" s="21" t="n">
        <v>300</v>
      </c>
      <c r="Q2504" s="21"/>
      <c r="R2504" s="21"/>
      <c r="S2504" s="22" t="n">
        <f aca="false">P2504+(0.05*Q2504)+(R2504/240)</f>
        <v>300</v>
      </c>
      <c r="T2504" s="22" t="n">
        <f aca="false">J2504*O2504</f>
        <v>300</v>
      </c>
      <c r="U2504" s="22" t="n">
        <f aca="false">S2504-T2504</f>
        <v>0</v>
      </c>
      <c r="V2504" s="23"/>
    </row>
    <row r="2505" customFormat="false" ht="13.8" hidden="false" customHeight="false" outlineLevel="0" collapsed="false">
      <c r="A2505" s="13" t="n">
        <v>2504</v>
      </c>
      <c r="B2505" s="12" t="s">
        <v>22</v>
      </c>
      <c r="C2505" s="13" t="s">
        <v>792</v>
      </c>
      <c r="D2505" s="12" t="n">
        <v>44</v>
      </c>
      <c r="E2505" s="14" t="n">
        <v>1749</v>
      </c>
      <c r="F2505" s="14" t="s">
        <v>24</v>
      </c>
      <c r="G2505" s="15" t="s">
        <v>1186</v>
      </c>
      <c r="H2505" s="15" t="s">
        <v>793</v>
      </c>
      <c r="I2505" s="16" t="s">
        <v>794</v>
      </c>
      <c r="J2505" s="17" t="n">
        <v>158</v>
      </c>
      <c r="K2505" s="18" t="s">
        <v>35</v>
      </c>
      <c r="L2505" s="17"/>
      <c r="M2505" s="17" t="n">
        <v>30</v>
      </c>
      <c r="N2505" s="19"/>
      <c r="O2505" s="31" t="n">
        <f aca="false">L2505+(0.05*M2505)+(N2505/240)</f>
        <v>1.5</v>
      </c>
      <c r="P2505" s="21" t="n">
        <v>237</v>
      </c>
      <c r="Q2505" s="21"/>
      <c r="R2505" s="21"/>
      <c r="S2505" s="22" t="n">
        <f aca="false">P2505+(0.05*Q2505)+(R2505/240)</f>
        <v>237</v>
      </c>
      <c r="T2505" s="22" t="n">
        <f aca="false">J2505*O2505</f>
        <v>237</v>
      </c>
      <c r="U2505" s="22" t="n">
        <f aca="false">S2505-T2505</f>
        <v>0</v>
      </c>
      <c r="V2505" s="23"/>
    </row>
    <row r="2506" customFormat="false" ht="13.8" hidden="false" customHeight="false" outlineLevel="0" collapsed="false">
      <c r="A2506" s="13" t="n">
        <v>2505</v>
      </c>
      <c r="B2506" s="12" t="s">
        <v>22</v>
      </c>
      <c r="C2506" s="13" t="s">
        <v>792</v>
      </c>
      <c r="D2506" s="12" t="n">
        <v>44</v>
      </c>
      <c r="E2506" s="14" t="n">
        <v>1749</v>
      </c>
      <c r="F2506" s="14" t="s">
        <v>24</v>
      </c>
      <c r="G2506" s="15" t="s">
        <v>1187</v>
      </c>
      <c r="H2506" s="15" t="s">
        <v>793</v>
      </c>
      <c r="I2506" s="16" t="s">
        <v>796</v>
      </c>
      <c r="J2506" s="17" t="n">
        <v>1</v>
      </c>
      <c r="K2506" s="18" t="s">
        <v>1188</v>
      </c>
      <c r="L2506" s="17" t="n">
        <v>1</v>
      </c>
      <c r="M2506" s="17" t="n">
        <v>4</v>
      </c>
      <c r="N2506" s="19"/>
      <c r="O2506" s="31" t="n">
        <f aca="false">L2506+(0.05*M2506)+(N2506/240)</f>
        <v>1.2</v>
      </c>
      <c r="P2506" s="21" t="n">
        <v>1</v>
      </c>
      <c r="Q2506" s="21" t="n">
        <v>4</v>
      </c>
      <c r="R2506" s="21"/>
      <c r="S2506" s="22" t="n">
        <f aca="false">P2506+(0.05*Q2506)+(R2506/240)</f>
        <v>1.2</v>
      </c>
      <c r="T2506" s="22" t="n">
        <f aca="false">J2506*O2506</f>
        <v>1.2</v>
      </c>
      <c r="U2506" s="22" t="n">
        <f aca="false">S2506-T2506</f>
        <v>0</v>
      </c>
      <c r="V2506" s="23"/>
    </row>
    <row r="2507" customFormat="false" ht="13.8" hidden="false" customHeight="false" outlineLevel="0" collapsed="false">
      <c r="A2507" s="13" t="n">
        <v>2506</v>
      </c>
      <c r="B2507" s="12" t="s">
        <v>22</v>
      </c>
      <c r="C2507" s="13" t="s">
        <v>792</v>
      </c>
      <c r="D2507" s="12" t="n">
        <v>44</v>
      </c>
      <c r="E2507" s="14" t="n">
        <v>1749</v>
      </c>
      <c r="F2507" s="14" t="s">
        <v>24</v>
      </c>
      <c r="G2507" s="15" t="s">
        <v>1189</v>
      </c>
      <c r="H2507" s="15" t="s">
        <v>793</v>
      </c>
      <c r="I2507" s="16" t="s">
        <v>799</v>
      </c>
      <c r="J2507" s="17" t="n">
        <v>3620</v>
      </c>
      <c r="K2507" s="18" t="s">
        <v>28</v>
      </c>
      <c r="L2507" s="17"/>
      <c r="M2507" s="17" t="n">
        <v>6</v>
      </c>
      <c r="N2507" s="19"/>
      <c r="O2507" s="31" t="n">
        <f aca="false">L2507+(0.05*M2507)+(N2507/240)</f>
        <v>0.3</v>
      </c>
      <c r="P2507" s="21" t="n">
        <v>1086</v>
      </c>
      <c r="Q2507" s="21"/>
      <c r="R2507" s="21"/>
      <c r="S2507" s="22" t="n">
        <f aca="false">P2507+(0.05*Q2507)+(R2507/240)</f>
        <v>1086</v>
      </c>
      <c r="T2507" s="22" t="n">
        <f aca="false">J2507*O2507</f>
        <v>1086</v>
      </c>
      <c r="U2507" s="22" t="n">
        <f aca="false">S2507-T2507</f>
        <v>0</v>
      </c>
      <c r="V2507" s="23"/>
    </row>
    <row r="2508" customFormat="false" ht="13.8" hidden="false" customHeight="false" outlineLevel="0" collapsed="false">
      <c r="A2508" s="13" t="n">
        <v>2507</v>
      </c>
      <c r="B2508" s="12" t="s">
        <v>22</v>
      </c>
      <c r="C2508" s="13" t="s">
        <v>792</v>
      </c>
      <c r="D2508" s="12" t="n">
        <v>44</v>
      </c>
      <c r="E2508" s="14" t="n">
        <v>1749</v>
      </c>
      <c r="F2508" s="14" t="s">
        <v>24</v>
      </c>
      <c r="G2508" s="15" t="s">
        <v>1189</v>
      </c>
      <c r="H2508" s="15" t="s">
        <v>793</v>
      </c>
      <c r="I2508" s="16" t="s">
        <v>685</v>
      </c>
      <c r="J2508" s="17" t="n">
        <v>2894</v>
      </c>
      <c r="K2508" s="18" t="s">
        <v>28</v>
      </c>
      <c r="L2508" s="17"/>
      <c r="M2508" s="17" t="n">
        <v>4</v>
      </c>
      <c r="N2508" s="19"/>
      <c r="O2508" s="31" t="n">
        <f aca="false">L2508+(0.05*M2508)+(N2508/240)</f>
        <v>0.2</v>
      </c>
      <c r="P2508" s="21" t="n">
        <v>578</v>
      </c>
      <c r="Q2508" s="21" t="n">
        <v>16</v>
      </c>
      <c r="R2508" s="21"/>
      <c r="S2508" s="22" t="n">
        <f aca="false">P2508+(0.05*Q2508)+(R2508/240)</f>
        <v>578.8</v>
      </c>
      <c r="T2508" s="22" t="n">
        <f aca="false">J2508*O2508</f>
        <v>578.8</v>
      </c>
      <c r="U2508" s="22" t="n">
        <f aca="false">S2508-T2508</f>
        <v>0</v>
      </c>
      <c r="V2508" s="23"/>
    </row>
    <row r="2509" customFormat="false" ht="13.8" hidden="false" customHeight="false" outlineLevel="0" collapsed="false">
      <c r="A2509" s="13" t="n">
        <v>2508</v>
      </c>
      <c r="B2509" s="12" t="s">
        <v>22</v>
      </c>
      <c r="C2509" s="13" t="s">
        <v>792</v>
      </c>
      <c r="D2509" s="12" t="n">
        <v>44</v>
      </c>
      <c r="E2509" s="14" t="n">
        <v>1749</v>
      </c>
      <c r="F2509" s="14" t="s">
        <v>24</v>
      </c>
      <c r="G2509" s="15" t="s">
        <v>1189</v>
      </c>
      <c r="H2509" s="15" t="s">
        <v>793</v>
      </c>
      <c r="I2509" s="16" t="s">
        <v>796</v>
      </c>
      <c r="J2509" s="17" t="n">
        <v>1540</v>
      </c>
      <c r="K2509" s="18" t="s">
        <v>28</v>
      </c>
      <c r="L2509" s="17"/>
      <c r="M2509" s="17" t="n">
        <v>4</v>
      </c>
      <c r="N2509" s="19"/>
      <c r="O2509" s="31" t="n">
        <f aca="false">L2509+(0.05*M2509)+(N2509/240)</f>
        <v>0.2</v>
      </c>
      <c r="P2509" s="21" t="n">
        <v>308</v>
      </c>
      <c r="Q2509" s="21"/>
      <c r="R2509" s="21"/>
      <c r="S2509" s="22" t="n">
        <f aca="false">P2509+(0.05*Q2509)+(R2509/240)</f>
        <v>308</v>
      </c>
      <c r="T2509" s="22" t="n">
        <f aca="false">J2509*O2509</f>
        <v>308</v>
      </c>
      <c r="U2509" s="22" t="n">
        <f aca="false">S2509-T2509</f>
        <v>0</v>
      </c>
      <c r="V2509" s="23"/>
    </row>
    <row r="2510" customFormat="false" ht="13.8" hidden="false" customHeight="false" outlineLevel="0" collapsed="false">
      <c r="A2510" s="13" t="n">
        <v>2509</v>
      </c>
      <c r="B2510" s="12" t="s">
        <v>22</v>
      </c>
      <c r="C2510" s="13" t="s">
        <v>792</v>
      </c>
      <c r="D2510" s="12" t="n">
        <v>44</v>
      </c>
      <c r="E2510" s="14" t="n">
        <v>1749</v>
      </c>
      <c r="F2510" s="14" t="s">
        <v>24</v>
      </c>
      <c r="G2510" s="15" t="s">
        <v>1190</v>
      </c>
      <c r="H2510" s="15" t="s">
        <v>793</v>
      </c>
      <c r="I2510" s="16" t="s">
        <v>43</v>
      </c>
      <c r="J2510" s="17" t="n">
        <v>259</v>
      </c>
      <c r="K2510" s="18" t="s">
        <v>35</v>
      </c>
      <c r="L2510" s="17" t="n">
        <v>30</v>
      </c>
      <c r="M2510" s="17"/>
      <c r="N2510" s="19"/>
      <c r="O2510" s="31" t="n">
        <f aca="false">L2510+(0.05*M2510)+(N2510/240)</f>
        <v>30</v>
      </c>
      <c r="P2510" s="21" t="n">
        <v>7770</v>
      </c>
      <c r="Q2510" s="21"/>
      <c r="R2510" s="21"/>
      <c r="S2510" s="22" t="n">
        <f aca="false">P2510+(0.05*Q2510)+(R2510/240)</f>
        <v>7770</v>
      </c>
      <c r="T2510" s="22" t="n">
        <f aca="false">J2510*O2510</f>
        <v>7770</v>
      </c>
      <c r="U2510" s="22" t="n">
        <f aca="false">S2510-T2510</f>
        <v>0</v>
      </c>
      <c r="V2510" s="23"/>
    </row>
    <row r="2511" customFormat="false" ht="13.8" hidden="false" customHeight="false" outlineLevel="0" collapsed="false">
      <c r="A2511" s="13" t="n">
        <v>2510</v>
      </c>
      <c r="B2511" s="12" t="s">
        <v>22</v>
      </c>
      <c r="C2511" s="13" t="s">
        <v>792</v>
      </c>
      <c r="D2511" s="12" t="n">
        <v>44</v>
      </c>
      <c r="E2511" s="14" t="n">
        <v>1749</v>
      </c>
      <c r="F2511" s="14" t="s">
        <v>40</v>
      </c>
      <c r="G2511" s="15" t="s">
        <v>1191</v>
      </c>
      <c r="H2511" s="15" t="s">
        <v>793</v>
      </c>
      <c r="I2511" s="16" t="s">
        <v>43</v>
      </c>
      <c r="J2511" s="17" t="n">
        <v>24</v>
      </c>
      <c r="K2511" s="18" t="s">
        <v>35</v>
      </c>
      <c r="L2511" s="17" t="n">
        <v>28</v>
      </c>
      <c r="M2511" s="17"/>
      <c r="N2511" s="19"/>
      <c r="O2511" s="31" t="n">
        <f aca="false">L2511+(0.05*M2511)+(N2511/240)</f>
        <v>28</v>
      </c>
      <c r="P2511" s="21" t="n">
        <v>672</v>
      </c>
      <c r="Q2511" s="21"/>
      <c r="R2511" s="21"/>
      <c r="S2511" s="22" t="n">
        <f aca="false">P2511+(0.05*Q2511)+(R2511/240)</f>
        <v>672</v>
      </c>
      <c r="T2511" s="22" t="n">
        <f aca="false">J2511*O2511</f>
        <v>672</v>
      </c>
      <c r="U2511" s="22" t="n">
        <f aca="false">S2511-T2511</f>
        <v>0</v>
      </c>
      <c r="V2511" s="23"/>
    </row>
    <row r="2512" customFormat="false" ht="13.8" hidden="false" customHeight="false" outlineLevel="0" collapsed="false">
      <c r="A2512" s="13" t="n">
        <v>2511</v>
      </c>
      <c r="B2512" s="12" t="s">
        <v>22</v>
      </c>
      <c r="C2512" s="13" t="s">
        <v>792</v>
      </c>
      <c r="D2512" s="12" t="n">
        <v>44</v>
      </c>
      <c r="E2512" s="14" t="n">
        <v>1749</v>
      </c>
      <c r="F2512" s="14" t="s">
        <v>40</v>
      </c>
      <c r="G2512" s="15" t="s">
        <v>1192</v>
      </c>
      <c r="H2512" s="15" t="s">
        <v>793</v>
      </c>
      <c r="I2512" s="16" t="s">
        <v>43</v>
      </c>
      <c r="J2512" s="17" t="n">
        <v>32</v>
      </c>
      <c r="K2512" s="18" t="s">
        <v>35</v>
      </c>
      <c r="L2512" s="17" t="n">
        <v>40</v>
      </c>
      <c r="M2512" s="17"/>
      <c r="N2512" s="19"/>
      <c r="O2512" s="31" t="n">
        <f aca="false">L2512+(0.05*M2512)+(N2512/240)</f>
        <v>40</v>
      </c>
      <c r="P2512" s="21" t="n">
        <v>1280</v>
      </c>
      <c r="Q2512" s="21"/>
      <c r="R2512" s="21"/>
      <c r="S2512" s="22" t="n">
        <f aca="false">P2512+(0.05*Q2512)+(R2512/240)</f>
        <v>1280</v>
      </c>
      <c r="T2512" s="22" t="n">
        <f aca="false">J2512*O2512</f>
        <v>1280</v>
      </c>
      <c r="U2512" s="22" t="n">
        <f aca="false">S2512-T2512</f>
        <v>0</v>
      </c>
      <c r="V2512" s="23"/>
    </row>
    <row r="2513" customFormat="false" ht="13.8" hidden="false" customHeight="false" outlineLevel="0" collapsed="false">
      <c r="A2513" s="13" t="n">
        <v>2512</v>
      </c>
      <c r="B2513" s="12" t="s">
        <v>22</v>
      </c>
      <c r="C2513" s="13" t="s">
        <v>792</v>
      </c>
      <c r="D2513" s="12" t="n">
        <v>44</v>
      </c>
      <c r="E2513" s="14" t="n">
        <v>1749</v>
      </c>
      <c r="F2513" s="14" t="s">
        <v>40</v>
      </c>
      <c r="G2513" s="15" t="s">
        <v>504</v>
      </c>
      <c r="H2513" s="15" t="s">
        <v>793</v>
      </c>
      <c r="I2513" s="16" t="s">
        <v>679</v>
      </c>
      <c r="J2513" s="17" t="n">
        <v>4400</v>
      </c>
      <c r="K2513" s="18" t="s">
        <v>35</v>
      </c>
      <c r="L2513" s="17"/>
      <c r="M2513" s="17" t="n">
        <v>4</v>
      </c>
      <c r="N2513" s="19"/>
      <c r="O2513" s="31" t="n">
        <f aca="false">L2513+(0.05*M2513)+(N2513/240)</f>
        <v>0.2</v>
      </c>
      <c r="P2513" s="21" t="n">
        <v>880</v>
      </c>
      <c r="Q2513" s="21"/>
      <c r="R2513" s="21"/>
      <c r="S2513" s="22" t="n">
        <f aca="false">P2513+(0.05*Q2513)+(R2513/240)</f>
        <v>880</v>
      </c>
      <c r="T2513" s="22" t="n">
        <f aca="false">J2513*O2513</f>
        <v>880</v>
      </c>
      <c r="U2513" s="22" t="n">
        <f aca="false">S2513-T2513</f>
        <v>0</v>
      </c>
      <c r="V2513" s="23"/>
    </row>
    <row r="2514" customFormat="false" ht="13.8" hidden="false" customHeight="false" outlineLevel="0" collapsed="false">
      <c r="A2514" s="13" t="n">
        <v>2513</v>
      </c>
      <c r="B2514" s="12" t="s">
        <v>22</v>
      </c>
      <c r="C2514" s="13" t="s">
        <v>792</v>
      </c>
      <c r="D2514" s="12" t="n">
        <v>44</v>
      </c>
      <c r="E2514" s="14" t="n">
        <v>1749</v>
      </c>
      <c r="F2514" s="14" t="s">
        <v>40</v>
      </c>
      <c r="G2514" s="15" t="s">
        <v>504</v>
      </c>
      <c r="H2514" s="15" t="s">
        <v>793</v>
      </c>
      <c r="I2514" s="16" t="s">
        <v>796</v>
      </c>
      <c r="J2514" s="17" t="n">
        <v>51.5</v>
      </c>
      <c r="K2514" s="18" t="s">
        <v>61</v>
      </c>
      <c r="L2514" s="17"/>
      <c r="M2514" s="17" t="n">
        <v>18</v>
      </c>
      <c r="N2514" s="19"/>
      <c r="O2514" s="31" t="n">
        <f aca="false">L2514+(0.05*M2514)+(N2514/240)</f>
        <v>0.9</v>
      </c>
      <c r="P2514" s="21" t="n">
        <v>46</v>
      </c>
      <c r="Q2514" s="21" t="n">
        <v>7</v>
      </c>
      <c r="R2514" s="21"/>
      <c r="S2514" s="22" t="n">
        <f aca="false">P2514+(0.05*Q2514)+(R2514/240)</f>
        <v>46.35</v>
      </c>
      <c r="T2514" s="22" t="n">
        <f aca="false">J2514*O2514</f>
        <v>46.35</v>
      </c>
      <c r="U2514" s="22" t="n">
        <f aca="false">S2514-T2514</f>
        <v>0</v>
      </c>
      <c r="V2514" s="23"/>
    </row>
    <row r="2515" customFormat="false" ht="13.8" hidden="false" customHeight="false" outlineLevel="0" collapsed="false">
      <c r="A2515" s="13" t="n">
        <v>2514</v>
      </c>
      <c r="B2515" s="12" t="s">
        <v>22</v>
      </c>
      <c r="C2515" s="13" t="s">
        <v>792</v>
      </c>
      <c r="D2515" s="12" t="n">
        <v>44</v>
      </c>
      <c r="E2515" s="14" t="n">
        <v>1749</v>
      </c>
      <c r="F2515" s="14" t="s">
        <v>40</v>
      </c>
      <c r="G2515" s="15" t="s">
        <v>507</v>
      </c>
      <c r="H2515" s="15" t="s">
        <v>793</v>
      </c>
      <c r="I2515" s="16" t="s">
        <v>799</v>
      </c>
      <c r="J2515" s="17" t="n">
        <v>2450</v>
      </c>
      <c r="K2515" s="18" t="s">
        <v>28</v>
      </c>
      <c r="L2515" s="17"/>
      <c r="M2515" s="17" t="n">
        <v>2</v>
      </c>
      <c r="N2515" s="19"/>
      <c r="O2515" s="31" t="n">
        <f aca="false">L2515+(0.05*M2515)+(N2515/240)</f>
        <v>0.1</v>
      </c>
      <c r="P2515" s="21" t="n">
        <v>245</v>
      </c>
      <c r="Q2515" s="21"/>
      <c r="R2515" s="21"/>
      <c r="S2515" s="22" t="n">
        <f aca="false">P2515+(0.05*Q2515)+(R2515/240)</f>
        <v>245</v>
      </c>
      <c r="T2515" s="22" t="n">
        <f aca="false">J2515*O2515</f>
        <v>245</v>
      </c>
      <c r="U2515" s="22" t="n">
        <f aca="false">S2515-T2515</f>
        <v>0</v>
      </c>
      <c r="V2515" s="23"/>
    </row>
    <row r="2516" customFormat="false" ht="13.8" hidden="false" customHeight="false" outlineLevel="0" collapsed="false">
      <c r="A2516" s="13" t="n">
        <v>2515</v>
      </c>
      <c r="B2516" s="12" t="s">
        <v>22</v>
      </c>
      <c r="C2516" s="13" t="s">
        <v>792</v>
      </c>
      <c r="D2516" s="12" t="n">
        <v>44</v>
      </c>
      <c r="E2516" s="14" t="n">
        <v>1749</v>
      </c>
      <c r="F2516" s="14" t="s">
        <v>40</v>
      </c>
      <c r="G2516" s="15" t="s">
        <v>507</v>
      </c>
      <c r="H2516" s="15" t="s">
        <v>793</v>
      </c>
      <c r="I2516" s="16" t="s">
        <v>679</v>
      </c>
      <c r="J2516" s="17" t="n">
        <v>90</v>
      </c>
      <c r="K2516" s="18" t="s">
        <v>693</v>
      </c>
      <c r="L2516" s="17"/>
      <c r="M2516" s="17" t="n">
        <v>30</v>
      </c>
      <c r="N2516" s="19"/>
      <c r="O2516" s="31" t="n">
        <f aca="false">L2516+(0.05*M2516)+(N2516/240)</f>
        <v>1.5</v>
      </c>
      <c r="P2516" s="21" t="n">
        <v>135</v>
      </c>
      <c r="Q2516" s="21"/>
      <c r="R2516" s="21"/>
      <c r="S2516" s="22" t="n">
        <f aca="false">P2516+(0.05*Q2516)+(R2516/240)</f>
        <v>135</v>
      </c>
      <c r="T2516" s="22" t="n">
        <f aca="false">J2516*O2516</f>
        <v>135</v>
      </c>
      <c r="U2516" s="22" t="n">
        <f aca="false">S2516-T2516</f>
        <v>0</v>
      </c>
      <c r="V2516" s="23"/>
    </row>
    <row r="2517" customFormat="false" ht="13.8" hidden="false" customHeight="false" outlineLevel="0" collapsed="false">
      <c r="A2517" s="13" t="n">
        <v>2516</v>
      </c>
      <c r="B2517" s="12" t="s">
        <v>22</v>
      </c>
      <c r="C2517" s="13" t="s">
        <v>792</v>
      </c>
      <c r="D2517" s="12" t="n">
        <v>44</v>
      </c>
      <c r="E2517" s="14" t="n">
        <v>1749</v>
      </c>
      <c r="F2517" s="14" t="s">
        <v>40</v>
      </c>
      <c r="G2517" s="15" t="s">
        <v>1193</v>
      </c>
      <c r="H2517" s="15" t="s">
        <v>793</v>
      </c>
      <c r="I2517" s="16" t="s">
        <v>799</v>
      </c>
      <c r="J2517" s="17" t="n">
        <v>10000</v>
      </c>
      <c r="K2517" s="18" t="s">
        <v>28</v>
      </c>
      <c r="L2517" s="17" t="n">
        <v>0.04</v>
      </c>
      <c r="M2517" s="17"/>
      <c r="N2517" s="19"/>
      <c r="O2517" s="31" t="n">
        <f aca="false">L2517+(0.05*M2517)+(N2517/240)</f>
        <v>0.04</v>
      </c>
      <c r="P2517" s="21" t="n">
        <v>400</v>
      </c>
      <c r="Q2517" s="21"/>
      <c r="R2517" s="21"/>
      <c r="S2517" s="22" t="n">
        <f aca="false">P2517+(0.05*Q2517)+(R2517/240)</f>
        <v>400</v>
      </c>
      <c r="T2517" s="22" t="n">
        <f aca="false">J2517*O2517</f>
        <v>400</v>
      </c>
      <c r="U2517" s="22" t="n">
        <f aca="false">S2517-T2517</f>
        <v>0</v>
      </c>
      <c r="V2517" s="23"/>
    </row>
    <row r="2518" customFormat="false" ht="13.8" hidden="false" customHeight="false" outlineLevel="0" collapsed="false">
      <c r="A2518" s="13" t="n">
        <v>2517</v>
      </c>
      <c r="B2518" s="12" t="s">
        <v>22</v>
      </c>
      <c r="C2518" s="13" t="s">
        <v>792</v>
      </c>
      <c r="D2518" s="12" t="n">
        <v>44</v>
      </c>
      <c r="E2518" s="14" t="n">
        <v>1749</v>
      </c>
      <c r="F2518" s="14" t="s">
        <v>40</v>
      </c>
      <c r="G2518" s="15" t="s">
        <v>1194</v>
      </c>
      <c r="H2518" s="15" t="s">
        <v>793</v>
      </c>
      <c r="I2518" s="16" t="s">
        <v>799</v>
      </c>
      <c r="J2518" s="17" t="n">
        <v>450</v>
      </c>
      <c r="K2518" s="18" t="s">
        <v>28</v>
      </c>
      <c r="L2518" s="17"/>
      <c r="M2518" s="17" t="n">
        <v>30</v>
      </c>
      <c r="N2518" s="19"/>
      <c r="O2518" s="31" t="n">
        <f aca="false">L2518+(0.05*M2518)+(N2518/240)</f>
        <v>1.5</v>
      </c>
      <c r="P2518" s="21" t="n">
        <v>675</v>
      </c>
      <c r="Q2518" s="21"/>
      <c r="R2518" s="21"/>
      <c r="S2518" s="22" t="n">
        <f aca="false">P2518+(0.05*Q2518)+(R2518/240)</f>
        <v>675</v>
      </c>
      <c r="T2518" s="22" t="n">
        <f aca="false">J2518*O2518</f>
        <v>675</v>
      </c>
      <c r="U2518" s="22" t="n">
        <f aca="false">S2518-T2518</f>
        <v>0</v>
      </c>
      <c r="V2518" s="23"/>
    </row>
    <row r="2519" customFormat="false" ht="13.8" hidden="false" customHeight="false" outlineLevel="0" collapsed="false">
      <c r="A2519" s="13" t="n">
        <v>2518</v>
      </c>
      <c r="B2519" s="12" t="s">
        <v>22</v>
      </c>
      <c r="C2519" s="13" t="s">
        <v>792</v>
      </c>
      <c r="D2519" s="12" t="n">
        <v>44</v>
      </c>
      <c r="E2519" s="14" t="n">
        <v>1749</v>
      </c>
      <c r="F2519" s="14" t="s">
        <v>40</v>
      </c>
      <c r="G2519" s="15" t="s">
        <v>1195</v>
      </c>
      <c r="H2519" s="15" t="s">
        <v>793</v>
      </c>
      <c r="I2519" s="16" t="s">
        <v>796</v>
      </c>
      <c r="J2519" s="17" t="n">
        <v>2</v>
      </c>
      <c r="K2519" s="18" t="s">
        <v>35</v>
      </c>
      <c r="L2519" s="17"/>
      <c r="M2519" s="17" t="n">
        <v>15</v>
      </c>
      <c r="N2519" s="19"/>
      <c r="O2519" s="31" t="n">
        <f aca="false">L2519+(0.05*M2519)+(N2519/240)</f>
        <v>0.75</v>
      </c>
      <c r="P2519" s="21" t="n">
        <v>1</v>
      </c>
      <c r="Q2519" s="21" t="n">
        <v>10</v>
      </c>
      <c r="R2519" s="21"/>
      <c r="S2519" s="22" t="n">
        <f aca="false">P2519+(0.05*Q2519)+(R2519/240)</f>
        <v>1.5</v>
      </c>
      <c r="T2519" s="22" t="n">
        <f aca="false">J2519*O2519</f>
        <v>1.5</v>
      </c>
      <c r="U2519" s="22" t="n">
        <f aca="false">S2519-T2519</f>
        <v>0</v>
      </c>
      <c r="V2519" s="23"/>
    </row>
    <row r="2520" customFormat="false" ht="13.8" hidden="false" customHeight="false" outlineLevel="0" collapsed="false">
      <c r="A2520" s="13" t="n">
        <v>2519</v>
      </c>
      <c r="B2520" s="12" t="s">
        <v>22</v>
      </c>
      <c r="C2520" s="13" t="s">
        <v>792</v>
      </c>
      <c r="D2520" s="12" t="n">
        <v>45</v>
      </c>
      <c r="E2520" s="14" t="n">
        <v>1749</v>
      </c>
      <c r="F2520" s="14" t="s">
        <v>24</v>
      </c>
      <c r="G2520" s="15" t="s">
        <v>1196</v>
      </c>
      <c r="H2520" s="15" t="s">
        <v>793</v>
      </c>
      <c r="I2520" s="16" t="s">
        <v>799</v>
      </c>
      <c r="J2520" s="17" t="n">
        <v>200</v>
      </c>
      <c r="K2520" s="18" t="s">
        <v>28</v>
      </c>
      <c r="L2520" s="17"/>
      <c r="M2520" s="17" t="n">
        <v>20</v>
      </c>
      <c r="N2520" s="19"/>
      <c r="O2520" s="31" t="n">
        <f aca="false">L2520+(0.05*M2520)+(N2520/240)</f>
        <v>1</v>
      </c>
      <c r="P2520" s="21" t="n">
        <v>200</v>
      </c>
      <c r="Q2520" s="21"/>
      <c r="R2520" s="21"/>
      <c r="S2520" s="22" t="n">
        <f aca="false">P2520+(0.05*Q2520)+(R2520/240)</f>
        <v>200</v>
      </c>
      <c r="T2520" s="22" t="n">
        <f aca="false">J2520*O2520</f>
        <v>200</v>
      </c>
      <c r="U2520" s="22" t="n">
        <f aca="false">S2520-T2520</f>
        <v>0</v>
      </c>
      <c r="V2520" s="23"/>
    </row>
    <row r="2521" customFormat="false" ht="13.8" hidden="false" customHeight="false" outlineLevel="0" collapsed="false">
      <c r="A2521" s="13" t="n">
        <v>2520</v>
      </c>
      <c r="B2521" s="12" t="s">
        <v>22</v>
      </c>
      <c r="C2521" s="13" t="s">
        <v>792</v>
      </c>
      <c r="D2521" s="12" t="n">
        <v>45</v>
      </c>
      <c r="E2521" s="14" t="n">
        <v>1749</v>
      </c>
      <c r="F2521" s="14" t="s">
        <v>24</v>
      </c>
      <c r="G2521" s="15" t="s">
        <v>1197</v>
      </c>
      <c r="H2521" s="15" t="s">
        <v>793</v>
      </c>
      <c r="I2521" s="16" t="s">
        <v>682</v>
      </c>
      <c r="J2521" s="17" t="n">
        <v>200</v>
      </c>
      <c r="K2521" s="18" t="s">
        <v>35</v>
      </c>
      <c r="L2521" s="17"/>
      <c r="M2521" s="17" t="n">
        <v>8</v>
      </c>
      <c r="N2521" s="19"/>
      <c r="O2521" s="31" t="n">
        <f aca="false">L2521+(0.05*M2521)+(N2521/240)</f>
        <v>0.4</v>
      </c>
      <c r="P2521" s="21" t="n">
        <v>80</v>
      </c>
      <c r="Q2521" s="21"/>
      <c r="R2521" s="21"/>
      <c r="S2521" s="22" t="n">
        <f aca="false">P2521+(0.05*Q2521)+(R2521/240)</f>
        <v>80</v>
      </c>
      <c r="T2521" s="22" t="n">
        <f aca="false">J2521*O2521</f>
        <v>80</v>
      </c>
      <c r="U2521" s="22" t="n">
        <f aca="false">S2521-T2521</f>
        <v>0</v>
      </c>
      <c r="V2521" s="23"/>
    </row>
    <row r="2522" customFormat="false" ht="13.8" hidden="false" customHeight="false" outlineLevel="0" collapsed="false">
      <c r="A2522" s="13" t="n">
        <v>2521</v>
      </c>
      <c r="B2522" s="12" t="s">
        <v>22</v>
      </c>
      <c r="C2522" s="13" t="s">
        <v>792</v>
      </c>
      <c r="D2522" s="12" t="n">
        <v>45</v>
      </c>
      <c r="E2522" s="14" t="n">
        <v>1749</v>
      </c>
      <c r="F2522" s="14" t="s">
        <v>24</v>
      </c>
      <c r="G2522" s="15" t="s">
        <v>511</v>
      </c>
      <c r="H2522" s="15" t="s">
        <v>793</v>
      </c>
      <c r="I2522" s="16" t="s">
        <v>796</v>
      </c>
      <c r="J2522" s="17" t="n">
        <v>4</v>
      </c>
      <c r="K2522" s="18" t="s">
        <v>335</v>
      </c>
      <c r="L2522" s="17" t="n">
        <v>15</v>
      </c>
      <c r="M2522" s="17"/>
      <c r="N2522" s="19"/>
      <c r="O2522" s="31" t="n">
        <f aca="false">L2522+(0.05*M2522)+(N2522/240)</f>
        <v>15</v>
      </c>
      <c r="P2522" s="21" t="n">
        <v>60</v>
      </c>
      <c r="Q2522" s="21"/>
      <c r="R2522" s="21"/>
      <c r="S2522" s="22" t="n">
        <f aca="false">P2522+(0.05*Q2522)+(R2522/240)</f>
        <v>60</v>
      </c>
      <c r="T2522" s="22" t="n">
        <f aca="false">J2522*O2522</f>
        <v>60</v>
      </c>
      <c r="U2522" s="22" t="n">
        <f aca="false">S2522-T2522</f>
        <v>0</v>
      </c>
      <c r="V2522" s="23"/>
    </row>
    <row r="2523" customFormat="false" ht="13.8" hidden="false" customHeight="false" outlineLevel="0" collapsed="false">
      <c r="A2523" s="13" t="n">
        <v>2522</v>
      </c>
      <c r="B2523" s="12" t="s">
        <v>22</v>
      </c>
      <c r="C2523" s="13" t="s">
        <v>792</v>
      </c>
      <c r="D2523" s="12" t="n">
        <v>45</v>
      </c>
      <c r="E2523" s="14" t="n">
        <v>1749</v>
      </c>
      <c r="F2523" s="14" t="s">
        <v>24</v>
      </c>
      <c r="G2523" s="15" t="s">
        <v>511</v>
      </c>
      <c r="H2523" s="15" t="s">
        <v>793</v>
      </c>
      <c r="I2523" s="16" t="s">
        <v>796</v>
      </c>
      <c r="J2523" s="17" t="n">
        <v>7400</v>
      </c>
      <c r="K2523" s="18" t="s">
        <v>28</v>
      </c>
      <c r="L2523" s="17"/>
      <c r="M2523" s="17" t="n">
        <v>1</v>
      </c>
      <c r="N2523" s="19"/>
      <c r="O2523" s="31" t="n">
        <f aca="false">L2523+(0.05*M2523)+(N2523/240)</f>
        <v>0.05</v>
      </c>
      <c r="P2523" s="21" t="n">
        <v>370</v>
      </c>
      <c r="Q2523" s="21"/>
      <c r="R2523" s="21"/>
      <c r="S2523" s="22" t="n">
        <f aca="false">P2523+(0.05*Q2523)+(R2523/240)</f>
        <v>370</v>
      </c>
      <c r="T2523" s="22" t="n">
        <f aca="false">J2523*O2523</f>
        <v>370</v>
      </c>
      <c r="U2523" s="22" t="n">
        <f aca="false">S2523-T2523</f>
        <v>0</v>
      </c>
      <c r="V2523" s="23"/>
    </row>
    <row r="2524" customFormat="false" ht="13.8" hidden="false" customHeight="false" outlineLevel="0" collapsed="false">
      <c r="A2524" s="13" t="n">
        <v>2523</v>
      </c>
      <c r="B2524" s="12" t="s">
        <v>22</v>
      </c>
      <c r="C2524" s="13" t="s">
        <v>792</v>
      </c>
      <c r="D2524" s="12" t="n">
        <v>45</v>
      </c>
      <c r="E2524" s="14" t="n">
        <v>1749</v>
      </c>
      <c r="F2524" s="14" t="s">
        <v>24</v>
      </c>
      <c r="G2524" s="15" t="s">
        <v>1198</v>
      </c>
      <c r="H2524" s="15" t="s">
        <v>793</v>
      </c>
      <c r="I2524" s="16" t="s">
        <v>794</v>
      </c>
      <c r="J2524" s="17" t="n">
        <v>1</v>
      </c>
      <c r="K2524" s="18" t="s">
        <v>46</v>
      </c>
      <c r="L2524" s="17" t="n">
        <v>100</v>
      </c>
      <c r="M2524" s="17"/>
      <c r="N2524" s="19"/>
      <c r="O2524" s="31" t="n">
        <f aca="false">L2524+(0.05*M2524)+(N2524/240)</f>
        <v>100</v>
      </c>
      <c r="P2524" s="21" t="n">
        <v>100</v>
      </c>
      <c r="Q2524" s="21"/>
      <c r="R2524" s="21"/>
      <c r="S2524" s="22" t="n">
        <f aca="false">P2524+(0.05*Q2524)+(R2524/240)</f>
        <v>100</v>
      </c>
      <c r="T2524" s="22" t="n">
        <f aca="false">J2524*O2524</f>
        <v>100</v>
      </c>
      <c r="U2524" s="22" t="n">
        <f aca="false">S2524-T2524</f>
        <v>0</v>
      </c>
      <c r="V2524" s="23"/>
    </row>
    <row r="2525" customFormat="false" ht="13.8" hidden="false" customHeight="false" outlineLevel="0" collapsed="false">
      <c r="A2525" s="13" t="n">
        <v>2524</v>
      </c>
      <c r="B2525" s="12" t="s">
        <v>22</v>
      </c>
      <c r="C2525" s="13" t="s">
        <v>792</v>
      </c>
      <c r="D2525" s="12" t="n">
        <v>45</v>
      </c>
      <c r="E2525" s="14" t="n">
        <v>1749</v>
      </c>
      <c r="F2525" s="14" t="s">
        <v>24</v>
      </c>
      <c r="G2525" s="15" t="s">
        <v>1198</v>
      </c>
      <c r="H2525" s="15" t="s">
        <v>793</v>
      </c>
      <c r="I2525" s="16" t="s">
        <v>796</v>
      </c>
      <c r="J2525" s="17" t="n">
        <v>3</v>
      </c>
      <c r="K2525" s="18" t="s">
        <v>1199</v>
      </c>
      <c r="L2525" s="17"/>
      <c r="M2525" s="17" t="n">
        <v>20</v>
      </c>
      <c r="N2525" s="19"/>
      <c r="O2525" s="31" t="n">
        <f aca="false">L2525+(0.05*M2525)+(N2525/240)</f>
        <v>1</v>
      </c>
      <c r="P2525" s="21" t="n">
        <v>3</v>
      </c>
      <c r="Q2525" s="21"/>
      <c r="R2525" s="21"/>
      <c r="S2525" s="22" t="n">
        <f aca="false">P2525+(0.05*Q2525)+(R2525/240)</f>
        <v>3</v>
      </c>
      <c r="T2525" s="22" t="n">
        <f aca="false">J2525*O2525</f>
        <v>3</v>
      </c>
      <c r="U2525" s="22" t="n">
        <f aca="false">S2525-T2525</f>
        <v>0</v>
      </c>
      <c r="V2525" s="23"/>
    </row>
    <row r="2526" customFormat="false" ht="13.8" hidden="false" customHeight="false" outlineLevel="0" collapsed="false">
      <c r="A2526" s="13" t="n">
        <v>2525</v>
      </c>
      <c r="B2526" s="12" t="s">
        <v>22</v>
      </c>
      <c r="C2526" s="13" t="s">
        <v>792</v>
      </c>
      <c r="D2526" s="12" t="n">
        <v>45</v>
      </c>
      <c r="E2526" s="14" t="n">
        <v>1749</v>
      </c>
      <c r="F2526" s="14" t="s">
        <v>24</v>
      </c>
      <c r="G2526" s="15" t="s">
        <v>749</v>
      </c>
      <c r="H2526" s="15" t="s">
        <v>793</v>
      </c>
      <c r="I2526" s="16" t="s">
        <v>682</v>
      </c>
      <c r="J2526" s="17" t="n">
        <v>6</v>
      </c>
      <c r="K2526" s="18" t="s">
        <v>1200</v>
      </c>
      <c r="L2526" s="17" t="n">
        <v>6</v>
      </c>
      <c r="M2526" s="17"/>
      <c r="N2526" s="19"/>
      <c r="O2526" s="31" t="n">
        <f aca="false">L2526+(0.05*M2526)+(N2526/240)</f>
        <v>6</v>
      </c>
      <c r="P2526" s="21" t="n">
        <v>36</v>
      </c>
      <c r="Q2526" s="21"/>
      <c r="R2526" s="21"/>
      <c r="S2526" s="22" t="n">
        <f aca="false">P2526+(0.05*Q2526)+(R2526/240)</f>
        <v>36</v>
      </c>
      <c r="T2526" s="22" t="n">
        <f aca="false">J2526*O2526</f>
        <v>36</v>
      </c>
      <c r="U2526" s="22" t="n">
        <f aca="false">S2526-T2526</f>
        <v>0</v>
      </c>
      <c r="V2526" s="23"/>
    </row>
    <row r="2527" customFormat="false" ht="13.8" hidden="false" customHeight="false" outlineLevel="0" collapsed="false">
      <c r="A2527" s="13" t="n">
        <v>2526</v>
      </c>
      <c r="B2527" s="12" t="s">
        <v>22</v>
      </c>
      <c r="C2527" s="13" t="s">
        <v>792</v>
      </c>
      <c r="D2527" s="12" t="n">
        <v>45</v>
      </c>
      <c r="E2527" s="14" t="n">
        <v>1749</v>
      </c>
      <c r="F2527" s="14" t="s">
        <v>24</v>
      </c>
      <c r="G2527" s="15" t="s">
        <v>512</v>
      </c>
      <c r="H2527" s="15" t="s">
        <v>793</v>
      </c>
      <c r="I2527" s="16" t="s">
        <v>799</v>
      </c>
      <c r="J2527" s="17" t="n">
        <v>358850</v>
      </c>
      <c r="K2527" s="18" t="s">
        <v>28</v>
      </c>
      <c r="L2527" s="17"/>
      <c r="M2527" s="17" t="n">
        <v>4</v>
      </c>
      <c r="N2527" s="19"/>
      <c r="O2527" s="31" t="n">
        <f aca="false">L2527+(0.05*M2527)+(N2527/240)</f>
        <v>0.2</v>
      </c>
      <c r="P2527" s="21" t="n">
        <v>71770</v>
      </c>
      <c r="Q2527" s="21"/>
      <c r="R2527" s="21"/>
      <c r="S2527" s="22" t="n">
        <f aca="false">P2527+(0.05*Q2527)+(R2527/240)</f>
        <v>71770</v>
      </c>
      <c r="T2527" s="22" t="n">
        <f aca="false">J2527*O2527</f>
        <v>71770</v>
      </c>
      <c r="U2527" s="22" t="n">
        <f aca="false">S2527-T2527</f>
        <v>0</v>
      </c>
      <c r="V2527" s="23"/>
    </row>
    <row r="2528" customFormat="false" ht="13.8" hidden="false" customHeight="false" outlineLevel="0" collapsed="false">
      <c r="A2528" s="13" t="n">
        <v>2527</v>
      </c>
      <c r="B2528" s="12" t="s">
        <v>22</v>
      </c>
      <c r="C2528" s="13" t="s">
        <v>792</v>
      </c>
      <c r="D2528" s="12" t="n">
        <v>45</v>
      </c>
      <c r="E2528" s="14" t="n">
        <v>1749</v>
      </c>
      <c r="F2528" s="14" t="s">
        <v>24</v>
      </c>
      <c r="G2528" s="15" t="s">
        <v>1201</v>
      </c>
      <c r="H2528" s="15" t="s">
        <v>793</v>
      </c>
      <c r="I2528" s="16" t="s">
        <v>799</v>
      </c>
      <c r="J2528" s="17" t="n">
        <v>150</v>
      </c>
      <c r="K2528" s="18" t="s">
        <v>28</v>
      </c>
      <c r="L2528" s="17" t="n">
        <v>4</v>
      </c>
      <c r="M2528" s="17"/>
      <c r="N2528" s="19"/>
      <c r="O2528" s="31" t="n">
        <f aca="false">L2528+(0.05*M2528)+(N2528/240)</f>
        <v>4</v>
      </c>
      <c r="P2528" s="21" t="n">
        <v>600</v>
      </c>
      <c r="Q2528" s="21"/>
      <c r="R2528" s="21"/>
      <c r="S2528" s="22" t="n">
        <f aca="false">P2528+(0.05*Q2528)+(R2528/240)</f>
        <v>600</v>
      </c>
      <c r="T2528" s="22" t="n">
        <f aca="false">J2528*O2528</f>
        <v>600</v>
      </c>
      <c r="U2528" s="22" t="n">
        <f aca="false">S2528-T2528</f>
        <v>0</v>
      </c>
      <c r="V2528" s="23"/>
    </row>
    <row r="2529" customFormat="false" ht="13.8" hidden="false" customHeight="false" outlineLevel="0" collapsed="false">
      <c r="A2529" s="13" t="n">
        <v>2528</v>
      </c>
      <c r="B2529" s="12" t="s">
        <v>22</v>
      </c>
      <c r="C2529" s="13" t="s">
        <v>792</v>
      </c>
      <c r="D2529" s="12" t="n">
        <v>45</v>
      </c>
      <c r="E2529" s="14" t="n">
        <v>1749</v>
      </c>
      <c r="F2529" s="14" t="s">
        <v>24</v>
      </c>
      <c r="G2529" s="15" t="s">
        <v>1202</v>
      </c>
      <c r="H2529" s="15" t="s">
        <v>793</v>
      </c>
      <c r="I2529" s="16" t="s">
        <v>799</v>
      </c>
      <c r="J2529" s="17" t="n">
        <v>4224</v>
      </c>
      <c r="K2529" s="18" t="s">
        <v>28</v>
      </c>
      <c r="L2529" s="17" t="n">
        <v>4</v>
      </c>
      <c r="M2529" s="17"/>
      <c r="N2529" s="19"/>
      <c r="O2529" s="31" t="n">
        <f aca="false">L2529+(0.05*M2529)+(N2529/240)</f>
        <v>4</v>
      </c>
      <c r="P2529" s="21" t="n">
        <v>16896</v>
      </c>
      <c r="Q2529" s="21"/>
      <c r="R2529" s="21"/>
      <c r="S2529" s="22" t="n">
        <f aca="false">P2529+(0.05*Q2529)+(R2529/240)</f>
        <v>16896</v>
      </c>
      <c r="T2529" s="22" t="n">
        <f aca="false">J2529*O2529</f>
        <v>16896</v>
      </c>
      <c r="U2529" s="22" t="n">
        <f aca="false">S2529-T2529</f>
        <v>0</v>
      </c>
      <c r="V2529" s="23"/>
    </row>
    <row r="2530" customFormat="false" ht="13.8" hidden="false" customHeight="false" outlineLevel="0" collapsed="false">
      <c r="A2530" s="13" t="n">
        <v>2529</v>
      </c>
      <c r="B2530" s="12" t="s">
        <v>22</v>
      </c>
      <c r="C2530" s="13" t="s">
        <v>792</v>
      </c>
      <c r="D2530" s="12" t="n">
        <v>45</v>
      </c>
      <c r="E2530" s="14" t="n">
        <v>1749</v>
      </c>
      <c r="F2530" s="14" t="s">
        <v>40</v>
      </c>
      <c r="G2530" s="15" t="s">
        <v>511</v>
      </c>
      <c r="H2530" s="15" t="s">
        <v>793</v>
      </c>
      <c r="I2530" s="16" t="s">
        <v>796</v>
      </c>
      <c r="J2530" s="17" t="n">
        <v>1200</v>
      </c>
      <c r="K2530" s="18" t="s">
        <v>28</v>
      </c>
      <c r="L2530" s="17"/>
      <c r="M2530" s="17" t="n">
        <v>1</v>
      </c>
      <c r="N2530" s="19"/>
      <c r="O2530" s="31" t="n">
        <f aca="false">L2530+(0.05*M2530)+(N2530/240)</f>
        <v>0.05</v>
      </c>
      <c r="P2530" s="21" t="n">
        <v>60</v>
      </c>
      <c r="Q2530" s="21"/>
      <c r="R2530" s="21"/>
      <c r="S2530" s="22" t="n">
        <f aca="false">P2530+(0.05*Q2530)+(R2530/240)</f>
        <v>60</v>
      </c>
      <c r="T2530" s="22" t="n">
        <f aca="false">J2530*O2530</f>
        <v>60</v>
      </c>
      <c r="U2530" s="22" t="n">
        <f aca="false">S2530-T2530</f>
        <v>0</v>
      </c>
      <c r="V2530" s="23"/>
    </row>
    <row r="2531" customFormat="false" ht="13.8" hidden="false" customHeight="false" outlineLevel="0" collapsed="false">
      <c r="A2531" s="13" t="n">
        <v>2530</v>
      </c>
      <c r="B2531" s="12" t="s">
        <v>22</v>
      </c>
      <c r="C2531" s="13" t="s">
        <v>792</v>
      </c>
      <c r="D2531" s="12" t="n">
        <v>45</v>
      </c>
      <c r="E2531" s="14" t="n">
        <v>1749</v>
      </c>
      <c r="F2531" s="14" t="s">
        <v>40</v>
      </c>
      <c r="G2531" s="15" t="s">
        <v>1203</v>
      </c>
      <c r="H2531" s="15" t="s">
        <v>793</v>
      </c>
      <c r="I2531" s="16" t="s">
        <v>794</v>
      </c>
      <c r="J2531" s="17" t="n">
        <v>9400</v>
      </c>
      <c r="K2531" s="18" t="s">
        <v>28</v>
      </c>
      <c r="L2531" s="17" t="n">
        <v>0.21</v>
      </c>
      <c r="M2531" s="17"/>
      <c r="N2531" s="19"/>
      <c r="O2531" s="31" t="n">
        <f aca="false">L2531+(0.05*M2531)+(N2531/240)</f>
        <v>0.21</v>
      </c>
      <c r="P2531" s="21" t="n">
        <v>1974</v>
      </c>
      <c r="Q2531" s="21"/>
      <c r="R2531" s="21"/>
      <c r="S2531" s="22" t="n">
        <f aca="false">P2531+(0.05*Q2531)+(R2531/240)</f>
        <v>1974</v>
      </c>
      <c r="T2531" s="22" t="n">
        <f aca="false">J2531*O2531</f>
        <v>1974</v>
      </c>
      <c r="U2531" s="22" t="n">
        <f aca="false">S2531-T2531</f>
        <v>0</v>
      </c>
      <c r="V2531" s="23"/>
    </row>
    <row r="2532" customFormat="false" ht="13.8" hidden="false" customHeight="false" outlineLevel="0" collapsed="false">
      <c r="A2532" s="13" t="n">
        <v>2531</v>
      </c>
      <c r="B2532" s="12" t="s">
        <v>22</v>
      </c>
      <c r="C2532" s="13" t="s">
        <v>792</v>
      </c>
      <c r="D2532" s="12" t="n">
        <v>45</v>
      </c>
      <c r="E2532" s="14" t="n">
        <v>1749</v>
      </c>
      <c r="F2532" s="14" t="s">
        <v>40</v>
      </c>
      <c r="G2532" s="15" t="s">
        <v>1203</v>
      </c>
      <c r="H2532" s="15" t="s">
        <v>793</v>
      </c>
      <c r="I2532" s="16" t="s">
        <v>799</v>
      </c>
      <c r="J2532" s="17" t="n">
        <v>2450</v>
      </c>
      <c r="K2532" s="18" t="s">
        <v>28</v>
      </c>
      <c r="L2532" s="17"/>
      <c r="M2532" s="17" t="n">
        <v>5</v>
      </c>
      <c r="N2532" s="19"/>
      <c r="O2532" s="31" t="n">
        <f aca="false">L2532+(0.05*M2532)+(N2532/240)</f>
        <v>0.25</v>
      </c>
      <c r="P2532" s="21" t="n">
        <v>612</v>
      </c>
      <c r="Q2532" s="21" t="n">
        <v>10</v>
      </c>
      <c r="R2532" s="21"/>
      <c r="S2532" s="22" t="n">
        <f aca="false">P2532+(0.05*Q2532)+(R2532/240)</f>
        <v>612.5</v>
      </c>
      <c r="T2532" s="22" t="n">
        <f aca="false">J2532*O2532</f>
        <v>612.5</v>
      </c>
      <c r="U2532" s="22" t="n">
        <f aca="false">S2532-T2532</f>
        <v>0</v>
      </c>
      <c r="V2532" s="23"/>
    </row>
    <row r="2533" customFormat="false" ht="13.8" hidden="false" customHeight="false" outlineLevel="0" collapsed="false">
      <c r="A2533" s="13" t="n">
        <v>2532</v>
      </c>
      <c r="B2533" s="12" t="s">
        <v>22</v>
      </c>
      <c r="C2533" s="13" t="s">
        <v>792</v>
      </c>
      <c r="D2533" s="12" t="n">
        <v>45</v>
      </c>
      <c r="E2533" s="14" t="n">
        <v>1749</v>
      </c>
      <c r="F2533" s="14" t="s">
        <v>40</v>
      </c>
      <c r="G2533" s="15" t="s">
        <v>1204</v>
      </c>
      <c r="H2533" s="15" t="s">
        <v>793</v>
      </c>
      <c r="I2533" s="16" t="s">
        <v>685</v>
      </c>
      <c r="J2533" s="17" t="n">
        <v>125</v>
      </c>
      <c r="K2533" s="18" t="s">
        <v>28</v>
      </c>
      <c r="L2533" s="17"/>
      <c r="M2533" s="17" t="n">
        <v>30</v>
      </c>
      <c r="N2533" s="19"/>
      <c r="O2533" s="31" t="n">
        <f aca="false">L2533+(0.05*M2533)+(N2533/240)</f>
        <v>1.5</v>
      </c>
      <c r="P2533" s="21" t="n">
        <v>187</v>
      </c>
      <c r="Q2533" s="21" t="n">
        <v>10</v>
      </c>
      <c r="R2533" s="21"/>
      <c r="S2533" s="22" t="n">
        <f aca="false">P2533+(0.05*Q2533)+(R2533/240)</f>
        <v>187.5</v>
      </c>
      <c r="T2533" s="22" t="n">
        <f aca="false">J2533*O2533</f>
        <v>187.5</v>
      </c>
      <c r="U2533" s="22" t="n">
        <f aca="false">S2533-T2533</f>
        <v>0</v>
      </c>
      <c r="V2533" s="23"/>
    </row>
    <row r="2534" customFormat="false" ht="13.8" hidden="false" customHeight="false" outlineLevel="0" collapsed="false">
      <c r="A2534" s="13" t="n">
        <v>2533</v>
      </c>
      <c r="B2534" s="12" t="s">
        <v>22</v>
      </c>
      <c r="C2534" s="13" t="s">
        <v>792</v>
      </c>
      <c r="D2534" s="12" t="n">
        <v>45</v>
      </c>
      <c r="E2534" s="14" t="n">
        <v>1749</v>
      </c>
      <c r="F2534" s="14" t="s">
        <v>40</v>
      </c>
      <c r="G2534" s="15" t="s">
        <v>1204</v>
      </c>
      <c r="H2534" s="15" t="s">
        <v>793</v>
      </c>
      <c r="I2534" s="16" t="s">
        <v>796</v>
      </c>
      <c r="J2534" s="17" t="n">
        <v>175</v>
      </c>
      <c r="K2534" s="18" t="s">
        <v>28</v>
      </c>
      <c r="L2534" s="17"/>
      <c r="M2534" s="17" t="n">
        <v>15</v>
      </c>
      <c r="N2534" s="19"/>
      <c r="O2534" s="31" t="n">
        <f aca="false">L2534+(0.05*M2534)+(N2534/240)</f>
        <v>0.75</v>
      </c>
      <c r="P2534" s="21" t="n">
        <v>131</v>
      </c>
      <c r="Q2534" s="21" t="n">
        <v>5</v>
      </c>
      <c r="R2534" s="21"/>
      <c r="S2534" s="22" t="n">
        <f aca="false">P2534+(0.05*Q2534)+(R2534/240)</f>
        <v>131.25</v>
      </c>
      <c r="T2534" s="22" t="n">
        <f aca="false">J2534*O2534</f>
        <v>131.25</v>
      </c>
      <c r="U2534" s="22" t="n">
        <f aca="false">S2534-T2534</f>
        <v>0</v>
      </c>
      <c r="V2534" s="23"/>
    </row>
    <row r="2535" customFormat="false" ht="13.8" hidden="false" customHeight="false" outlineLevel="0" collapsed="false">
      <c r="A2535" s="13" t="n">
        <v>2534</v>
      </c>
      <c r="B2535" s="12" t="s">
        <v>22</v>
      </c>
      <c r="C2535" s="13" t="s">
        <v>792</v>
      </c>
      <c r="D2535" s="12" t="n">
        <v>45</v>
      </c>
      <c r="E2535" s="14" t="n">
        <v>1749</v>
      </c>
      <c r="F2535" s="14" t="s">
        <v>40</v>
      </c>
      <c r="G2535" s="15" t="s">
        <v>512</v>
      </c>
      <c r="H2535" s="15" t="s">
        <v>793</v>
      </c>
      <c r="I2535" s="16" t="s">
        <v>794</v>
      </c>
      <c r="J2535" s="17" t="n">
        <v>11070</v>
      </c>
      <c r="K2535" s="18" t="s">
        <v>28</v>
      </c>
      <c r="L2535" s="17" t="n">
        <v>0.18</v>
      </c>
      <c r="M2535" s="17"/>
      <c r="N2535" s="19"/>
      <c r="O2535" s="31" t="n">
        <f aca="false">L2535+(0.05*M2535)+(N2535/240)</f>
        <v>0.18</v>
      </c>
      <c r="P2535" s="21" t="n">
        <v>1992</v>
      </c>
      <c r="Q2535" s="21" t="n">
        <v>12</v>
      </c>
      <c r="R2535" s="21"/>
      <c r="S2535" s="22" t="n">
        <f aca="false">P2535+(0.05*Q2535)+(R2535/240)</f>
        <v>1992.6</v>
      </c>
      <c r="T2535" s="22" t="n">
        <f aca="false">J2535*O2535</f>
        <v>1992.6</v>
      </c>
      <c r="U2535" s="22" t="n">
        <f aca="false">S2535-T2535</f>
        <v>0</v>
      </c>
      <c r="V2535" s="23"/>
    </row>
    <row r="2536" customFormat="false" ht="13.8" hidden="false" customHeight="false" outlineLevel="0" collapsed="false">
      <c r="A2536" s="13" t="n">
        <v>2535</v>
      </c>
      <c r="B2536" s="12" t="s">
        <v>22</v>
      </c>
      <c r="C2536" s="13" t="s">
        <v>792</v>
      </c>
      <c r="D2536" s="12" t="n">
        <v>45</v>
      </c>
      <c r="E2536" s="14" t="n">
        <v>1749</v>
      </c>
      <c r="F2536" s="14" t="s">
        <v>40</v>
      </c>
      <c r="G2536" s="15" t="s">
        <v>1205</v>
      </c>
      <c r="H2536" s="15" t="s">
        <v>793</v>
      </c>
      <c r="I2536" s="16" t="s">
        <v>794</v>
      </c>
      <c r="J2536" s="17" t="n">
        <v>463</v>
      </c>
      <c r="K2536" s="18" t="s">
        <v>28</v>
      </c>
      <c r="L2536" s="17" t="n">
        <v>72</v>
      </c>
      <c r="M2536" s="17"/>
      <c r="N2536" s="19"/>
      <c r="O2536" s="31" t="n">
        <f aca="false">L2536+(0.05*M2536)+(N2536/240)</f>
        <v>72</v>
      </c>
      <c r="P2536" s="21" t="n">
        <v>33336</v>
      </c>
      <c r="Q2536" s="21"/>
      <c r="R2536" s="21"/>
      <c r="S2536" s="22" t="n">
        <f aca="false">P2536+(0.05*Q2536)+(R2536/240)</f>
        <v>33336</v>
      </c>
      <c r="T2536" s="22" t="n">
        <f aca="false">J2536*O2536</f>
        <v>33336</v>
      </c>
      <c r="U2536" s="22" t="n">
        <f aca="false">S2536-T2536</f>
        <v>0</v>
      </c>
      <c r="V2536" s="23"/>
    </row>
    <row r="2537" customFormat="false" ht="13.8" hidden="false" customHeight="false" outlineLevel="0" collapsed="false">
      <c r="A2537" s="13" t="n">
        <v>2536</v>
      </c>
      <c r="B2537" s="12" t="s">
        <v>22</v>
      </c>
      <c r="C2537" s="13" t="s">
        <v>792</v>
      </c>
      <c r="D2537" s="12" t="n">
        <v>45</v>
      </c>
      <c r="E2537" s="14" t="n">
        <v>1749</v>
      </c>
      <c r="F2537" s="14" t="s">
        <v>40</v>
      </c>
      <c r="G2537" s="15" t="s">
        <v>513</v>
      </c>
      <c r="H2537" s="15" t="s">
        <v>793</v>
      </c>
      <c r="I2537" s="16" t="s">
        <v>794</v>
      </c>
      <c r="J2537" s="17" t="n">
        <v>9611</v>
      </c>
      <c r="K2537" s="18" t="s">
        <v>28</v>
      </c>
      <c r="L2537" s="17"/>
      <c r="M2537" s="17" t="n">
        <v>12</v>
      </c>
      <c r="N2537" s="19"/>
      <c r="O2537" s="31" t="n">
        <f aca="false">L2537+(0.05*M2537)+(N2537/240)</f>
        <v>0.6</v>
      </c>
      <c r="P2537" s="21" t="n">
        <v>5766</v>
      </c>
      <c r="Q2537" s="21" t="n">
        <v>12</v>
      </c>
      <c r="R2537" s="21"/>
      <c r="S2537" s="22" t="n">
        <f aca="false">P2537+(0.05*Q2537)+(R2537/240)</f>
        <v>5766.6</v>
      </c>
      <c r="T2537" s="22" t="n">
        <f aca="false">J2537*O2537</f>
        <v>5766.6</v>
      </c>
      <c r="U2537" s="22" t="n">
        <f aca="false">S2537-T2537</f>
        <v>0</v>
      </c>
      <c r="V2537" s="23"/>
    </row>
    <row r="2538" customFormat="false" ht="13.8" hidden="false" customHeight="false" outlineLevel="0" collapsed="false">
      <c r="A2538" s="13" t="n">
        <v>2537</v>
      </c>
      <c r="B2538" s="12" t="s">
        <v>22</v>
      </c>
      <c r="C2538" s="13" t="s">
        <v>792</v>
      </c>
      <c r="D2538" s="12" t="n">
        <v>45</v>
      </c>
      <c r="E2538" s="14" t="n">
        <v>1749</v>
      </c>
      <c r="F2538" s="14" t="s">
        <v>40</v>
      </c>
      <c r="G2538" s="15" t="s">
        <v>513</v>
      </c>
      <c r="H2538" s="15" t="s">
        <v>793</v>
      </c>
      <c r="I2538" s="16" t="s">
        <v>50</v>
      </c>
      <c r="J2538" s="17" t="n">
        <v>150</v>
      </c>
      <c r="K2538" s="18" t="s">
        <v>28</v>
      </c>
      <c r="L2538" s="17"/>
      <c r="M2538" s="17" t="n">
        <v>24</v>
      </c>
      <c r="N2538" s="19"/>
      <c r="O2538" s="31" t="n">
        <f aca="false">L2538+(0.05*M2538)+(N2538/240)</f>
        <v>1.2</v>
      </c>
      <c r="P2538" s="21" t="n">
        <v>180</v>
      </c>
      <c r="Q2538" s="21"/>
      <c r="R2538" s="21"/>
      <c r="S2538" s="22" t="n">
        <f aca="false">P2538+(0.05*Q2538)+(R2538/240)</f>
        <v>180</v>
      </c>
      <c r="T2538" s="22" t="n">
        <f aca="false">J2538*O2538</f>
        <v>180</v>
      </c>
      <c r="U2538" s="22" t="n">
        <f aca="false">S2538-T2538</f>
        <v>0</v>
      </c>
      <c r="V2538" s="23"/>
    </row>
    <row r="2539" customFormat="false" ht="13.8" hidden="false" customHeight="false" outlineLevel="0" collapsed="false">
      <c r="A2539" s="13" t="n">
        <v>2538</v>
      </c>
      <c r="B2539" s="12" t="s">
        <v>22</v>
      </c>
      <c r="C2539" s="13" t="s">
        <v>792</v>
      </c>
      <c r="D2539" s="12" t="n">
        <v>45</v>
      </c>
      <c r="E2539" s="14" t="n">
        <v>1749</v>
      </c>
      <c r="F2539" s="14" t="s">
        <v>40</v>
      </c>
      <c r="G2539" s="15" t="s">
        <v>513</v>
      </c>
      <c r="H2539" s="15" t="s">
        <v>793</v>
      </c>
      <c r="I2539" s="16" t="s">
        <v>685</v>
      </c>
      <c r="J2539" s="17" t="n">
        <v>300</v>
      </c>
      <c r="K2539" s="18" t="s">
        <v>28</v>
      </c>
      <c r="L2539" s="17"/>
      <c r="M2539" s="17" t="n">
        <v>12</v>
      </c>
      <c r="N2539" s="19"/>
      <c r="O2539" s="31" t="n">
        <f aca="false">L2539+(0.05*M2539)+(N2539/240)</f>
        <v>0.6</v>
      </c>
      <c r="P2539" s="21" t="n">
        <v>180</v>
      </c>
      <c r="Q2539" s="21"/>
      <c r="R2539" s="21"/>
      <c r="S2539" s="22" t="n">
        <f aca="false">P2539+(0.05*Q2539)+(R2539/240)</f>
        <v>180</v>
      </c>
      <c r="T2539" s="22" t="n">
        <f aca="false">J2539*O2539</f>
        <v>180</v>
      </c>
      <c r="U2539" s="22" t="n">
        <f aca="false">S2539-T2539</f>
        <v>0</v>
      </c>
      <c r="V2539" s="23"/>
    </row>
    <row r="2540" customFormat="false" ht="13.8" hidden="false" customHeight="false" outlineLevel="0" collapsed="false">
      <c r="A2540" s="13" t="n">
        <v>2539</v>
      </c>
      <c r="B2540" s="12" t="s">
        <v>22</v>
      </c>
      <c r="C2540" s="13" t="s">
        <v>792</v>
      </c>
      <c r="D2540" s="12" t="n">
        <v>45</v>
      </c>
      <c r="E2540" s="14" t="n">
        <v>1749</v>
      </c>
      <c r="F2540" s="14" t="s">
        <v>40</v>
      </c>
      <c r="G2540" s="15" t="s">
        <v>1206</v>
      </c>
      <c r="H2540" s="15" t="s">
        <v>793</v>
      </c>
      <c r="I2540" s="16" t="s">
        <v>796</v>
      </c>
      <c r="J2540" s="17" t="n">
        <v>1</v>
      </c>
      <c r="K2540" s="18" t="s">
        <v>260</v>
      </c>
      <c r="L2540" s="17" t="n">
        <v>2</v>
      </c>
      <c r="M2540" s="17"/>
      <c r="N2540" s="19"/>
      <c r="O2540" s="31" t="n">
        <f aca="false">L2540+(0.05*M2540)+(N2540/240)</f>
        <v>2</v>
      </c>
      <c r="P2540" s="21" t="n">
        <v>2</v>
      </c>
      <c r="Q2540" s="21"/>
      <c r="R2540" s="21"/>
      <c r="S2540" s="22" t="n">
        <f aca="false">P2540+(0.05*Q2540)+(R2540/240)</f>
        <v>2</v>
      </c>
      <c r="T2540" s="22" t="n">
        <f aca="false">J2540*O2540</f>
        <v>2</v>
      </c>
      <c r="U2540" s="22" t="n">
        <f aca="false">S2540-T2540</f>
        <v>0</v>
      </c>
      <c r="V2540" s="23"/>
    </row>
    <row r="2541" customFormat="false" ht="13.8" hidden="false" customHeight="false" outlineLevel="0" collapsed="false">
      <c r="A2541" s="13" t="n">
        <v>2540</v>
      </c>
      <c r="B2541" s="12" t="s">
        <v>22</v>
      </c>
      <c r="C2541" s="13" t="s">
        <v>792</v>
      </c>
      <c r="D2541" s="12" t="n">
        <v>45</v>
      </c>
      <c r="E2541" s="14" t="n">
        <v>1749</v>
      </c>
      <c r="F2541" s="14" t="s">
        <v>40</v>
      </c>
      <c r="G2541" s="15" t="s">
        <v>1207</v>
      </c>
      <c r="H2541" s="15" t="s">
        <v>793</v>
      </c>
      <c r="I2541" s="16" t="s">
        <v>796</v>
      </c>
      <c r="J2541" s="17" t="n">
        <v>26</v>
      </c>
      <c r="K2541" s="18" t="s">
        <v>28</v>
      </c>
      <c r="L2541" s="17" t="n">
        <v>7</v>
      </c>
      <c r="M2541" s="17"/>
      <c r="N2541" s="19"/>
      <c r="O2541" s="31" t="n">
        <f aca="false">L2541+(0.05*M2541)+(N2541/240)</f>
        <v>7</v>
      </c>
      <c r="P2541" s="21" t="n">
        <v>182</v>
      </c>
      <c r="Q2541" s="21"/>
      <c r="R2541" s="21"/>
      <c r="S2541" s="22" t="n">
        <f aca="false">P2541+(0.05*Q2541)+(R2541/240)</f>
        <v>182</v>
      </c>
      <c r="T2541" s="22" t="n">
        <f aca="false">J2541*O2541</f>
        <v>182</v>
      </c>
      <c r="U2541" s="22" t="n">
        <f aca="false">S2541-T2541</f>
        <v>0</v>
      </c>
      <c r="V2541" s="23"/>
    </row>
    <row r="2542" customFormat="false" ht="13.8" hidden="false" customHeight="false" outlineLevel="0" collapsed="false">
      <c r="A2542" s="13" t="n">
        <v>2541</v>
      </c>
      <c r="B2542" s="12" t="s">
        <v>22</v>
      </c>
      <c r="C2542" s="13" t="s">
        <v>792</v>
      </c>
      <c r="D2542" s="12" t="n">
        <v>45</v>
      </c>
      <c r="E2542" s="14" t="n">
        <v>1749</v>
      </c>
      <c r="F2542" s="14" t="s">
        <v>40</v>
      </c>
      <c r="G2542" s="15" t="s">
        <v>1208</v>
      </c>
      <c r="H2542" s="15" t="s">
        <v>793</v>
      </c>
      <c r="I2542" s="16" t="s">
        <v>796</v>
      </c>
      <c r="J2542" s="17" t="n">
        <v>500</v>
      </c>
      <c r="K2542" s="18" t="s">
        <v>28</v>
      </c>
      <c r="L2542" s="17"/>
      <c r="M2542" s="17" t="n">
        <v>1</v>
      </c>
      <c r="N2542" s="19"/>
      <c r="O2542" s="31" t="n">
        <f aca="false">L2542+(0.05*M2542)+(N2542/240)</f>
        <v>0.05</v>
      </c>
      <c r="P2542" s="21" t="n">
        <v>25</v>
      </c>
      <c r="Q2542" s="21"/>
      <c r="R2542" s="21"/>
      <c r="S2542" s="22" t="n">
        <f aca="false">P2542+(0.05*Q2542)+(R2542/240)</f>
        <v>25</v>
      </c>
      <c r="T2542" s="22" t="n">
        <f aca="false">J2542*O2542</f>
        <v>25</v>
      </c>
      <c r="U2542" s="22" t="n">
        <f aca="false">S2542-T2542</f>
        <v>0</v>
      </c>
      <c r="V2542" s="23"/>
    </row>
    <row r="2543" customFormat="false" ht="13.8" hidden="false" customHeight="false" outlineLevel="0" collapsed="false">
      <c r="A2543" s="13" t="n">
        <v>2542</v>
      </c>
      <c r="B2543" s="12" t="s">
        <v>22</v>
      </c>
      <c r="C2543" s="13" t="s">
        <v>792</v>
      </c>
      <c r="D2543" s="12" t="n">
        <v>46</v>
      </c>
      <c r="E2543" s="14" t="n">
        <v>1749</v>
      </c>
      <c r="F2543" s="14" t="s">
        <v>24</v>
      </c>
      <c r="G2543" s="15" t="s">
        <v>1209</v>
      </c>
      <c r="H2543" s="15" t="s">
        <v>793</v>
      </c>
      <c r="I2543" s="16" t="s">
        <v>796</v>
      </c>
      <c r="J2543" s="17" t="n">
        <v>3</v>
      </c>
      <c r="K2543" s="18" t="s">
        <v>990</v>
      </c>
      <c r="L2543" s="17" t="n">
        <v>5</v>
      </c>
      <c r="M2543" s="17"/>
      <c r="N2543" s="19"/>
      <c r="O2543" s="31" t="n">
        <f aca="false">L2543+(0.05*M2543)+(N2543/240)</f>
        <v>5</v>
      </c>
      <c r="P2543" s="21" t="n">
        <v>15</v>
      </c>
      <c r="Q2543" s="21"/>
      <c r="R2543" s="21"/>
      <c r="S2543" s="22" t="n">
        <f aca="false">P2543+(0.05*Q2543)+(R2543/240)</f>
        <v>15</v>
      </c>
      <c r="T2543" s="22" t="n">
        <f aca="false">J2543*O2543</f>
        <v>15</v>
      </c>
      <c r="U2543" s="22" t="n">
        <f aca="false">S2543-T2543</f>
        <v>0</v>
      </c>
      <c r="V2543" s="23"/>
    </row>
    <row r="2544" customFormat="false" ht="13.8" hidden="false" customHeight="false" outlineLevel="0" collapsed="false">
      <c r="A2544" s="13" t="n">
        <v>2543</v>
      </c>
      <c r="B2544" s="12" t="s">
        <v>22</v>
      </c>
      <c r="C2544" s="13" t="s">
        <v>792</v>
      </c>
      <c r="D2544" s="12" t="n">
        <v>46</v>
      </c>
      <c r="E2544" s="14" t="n">
        <v>1749</v>
      </c>
      <c r="F2544" s="14" t="s">
        <v>24</v>
      </c>
      <c r="G2544" s="15" t="s">
        <v>1209</v>
      </c>
      <c r="H2544" s="15" t="s">
        <v>793</v>
      </c>
      <c r="I2544" s="16" t="s">
        <v>796</v>
      </c>
      <c r="J2544" s="17" t="n">
        <v>6334</v>
      </c>
      <c r="K2544" s="18" t="s">
        <v>28</v>
      </c>
      <c r="L2544" s="17"/>
      <c r="M2544" s="17" t="n">
        <v>4</v>
      </c>
      <c r="N2544" s="19"/>
      <c r="O2544" s="31" t="n">
        <f aca="false">L2544+(0.05*M2544)+(N2544/240)</f>
        <v>0.2</v>
      </c>
      <c r="P2544" s="21" t="n">
        <v>1266</v>
      </c>
      <c r="Q2544" s="21" t="n">
        <v>16</v>
      </c>
      <c r="R2544" s="21"/>
      <c r="S2544" s="22" t="n">
        <f aca="false">P2544+(0.05*Q2544)+(R2544/240)</f>
        <v>1266.8</v>
      </c>
      <c r="T2544" s="22" t="n">
        <f aca="false">J2544*O2544</f>
        <v>1266.8</v>
      </c>
      <c r="U2544" s="22" t="n">
        <f aca="false">S2544-T2544</f>
        <v>0</v>
      </c>
      <c r="V2544" s="23"/>
    </row>
    <row r="2545" customFormat="false" ht="13.8" hidden="false" customHeight="false" outlineLevel="0" collapsed="false">
      <c r="A2545" s="13" t="n">
        <v>2544</v>
      </c>
      <c r="B2545" s="12" t="s">
        <v>22</v>
      </c>
      <c r="C2545" s="13" t="s">
        <v>792</v>
      </c>
      <c r="D2545" s="12" t="n">
        <v>46</v>
      </c>
      <c r="E2545" s="14" t="n">
        <v>1749</v>
      </c>
      <c r="F2545" s="14" t="s">
        <v>24</v>
      </c>
      <c r="G2545" s="15" t="s">
        <v>1210</v>
      </c>
      <c r="H2545" s="15" t="s">
        <v>793</v>
      </c>
      <c r="I2545" s="16" t="s">
        <v>799</v>
      </c>
      <c r="J2545" s="17" t="n">
        <v>552520</v>
      </c>
      <c r="K2545" s="18" t="s">
        <v>28</v>
      </c>
      <c r="L2545" s="17"/>
      <c r="M2545" s="17" t="n">
        <v>5</v>
      </c>
      <c r="N2545" s="19"/>
      <c r="O2545" s="31" t="n">
        <f aca="false">L2545+(0.05*M2545)+(N2545/240)</f>
        <v>0.25</v>
      </c>
      <c r="P2545" s="21" t="n">
        <v>138130</v>
      </c>
      <c r="Q2545" s="21"/>
      <c r="R2545" s="21"/>
      <c r="S2545" s="22" t="n">
        <f aca="false">P2545+(0.05*Q2545)+(R2545/240)</f>
        <v>138130</v>
      </c>
      <c r="T2545" s="22" t="n">
        <f aca="false">J2545*O2545</f>
        <v>138130</v>
      </c>
      <c r="U2545" s="22" t="n">
        <f aca="false">S2545-T2545</f>
        <v>0</v>
      </c>
      <c r="V2545" s="23"/>
    </row>
    <row r="2546" customFormat="false" ht="13.8" hidden="false" customHeight="false" outlineLevel="0" collapsed="false">
      <c r="A2546" s="13" t="n">
        <v>2545</v>
      </c>
      <c r="B2546" s="12" t="s">
        <v>22</v>
      </c>
      <c r="C2546" s="13" t="s">
        <v>792</v>
      </c>
      <c r="D2546" s="12" t="n">
        <v>46</v>
      </c>
      <c r="E2546" s="14" t="n">
        <v>1749</v>
      </c>
      <c r="F2546" s="14" t="s">
        <v>24</v>
      </c>
      <c r="G2546" s="15" t="s">
        <v>1210</v>
      </c>
      <c r="H2546" s="15" t="s">
        <v>793</v>
      </c>
      <c r="I2546" s="16" t="s">
        <v>796</v>
      </c>
      <c r="J2546" s="17" t="n">
        <v>2163</v>
      </c>
      <c r="K2546" s="18" t="s">
        <v>28</v>
      </c>
      <c r="L2546" s="17"/>
      <c r="M2546" s="17" t="n">
        <v>5</v>
      </c>
      <c r="N2546" s="19"/>
      <c r="O2546" s="31" t="n">
        <f aca="false">L2546+(0.05*M2546)+(N2546/240)</f>
        <v>0.25</v>
      </c>
      <c r="P2546" s="21" t="n">
        <v>540</v>
      </c>
      <c r="Q2546" s="21" t="n">
        <v>15</v>
      </c>
      <c r="R2546" s="21"/>
      <c r="S2546" s="22" t="n">
        <f aca="false">P2546+(0.05*Q2546)+(R2546/240)</f>
        <v>540.75</v>
      </c>
      <c r="T2546" s="22" t="n">
        <f aca="false">J2546*O2546</f>
        <v>540.75</v>
      </c>
      <c r="U2546" s="22" t="n">
        <f aca="false">S2546-T2546</f>
        <v>0</v>
      </c>
      <c r="V2546" s="23"/>
    </row>
    <row r="2547" customFormat="false" ht="13.8" hidden="false" customHeight="false" outlineLevel="0" collapsed="false">
      <c r="A2547" s="13" t="n">
        <v>2546</v>
      </c>
      <c r="B2547" s="12" t="s">
        <v>22</v>
      </c>
      <c r="C2547" s="13" t="s">
        <v>792</v>
      </c>
      <c r="D2547" s="12" t="n">
        <v>46</v>
      </c>
      <c r="E2547" s="14" t="n">
        <v>1749</v>
      </c>
      <c r="F2547" s="14" t="s">
        <v>24</v>
      </c>
      <c r="G2547" s="15" t="s">
        <v>1211</v>
      </c>
      <c r="H2547" s="15" t="s">
        <v>793</v>
      </c>
      <c r="I2547" s="16" t="s">
        <v>799</v>
      </c>
      <c r="J2547" s="17" t="n">
        <v>3400</v>
      </c>
      <c r="K2547" s="18" t="s">
        <v>28</v>
      </c>
      <c r="L2547" s="17"/>
      <c r="M2547" s="17" t="n">
        <v>32</v>
      </c>
      <c r="N2547" s="19"/>
      <c r="O2547" s="31" t="n">
        <f aca="false">L2547+(0.05*M2547)+(N2547/240)</f>
        <v>1.6</v>
      </c>
      <c r="P2547" s="21" t="n">
        <v>5440</v>
      </c>
      <c r="Q2547" s="21"/>
      <c r="R2547" s="21"/>
      <c r="S2547" s="22" t="n">
        <f aca="false">P2547+(0.05*Q2547)+(R2547/240)</f>
        <v>5440</v>
      </c>
      <c r="T2547" s="22" t="n">
        <f aca="false">J2547*O2547</f>
        <v>5440</v>
      </c>
      <c r="U2547" s="22" t="n">
        <f aca="false">S2547-T2547</f>
        <v>0</v>
      </c>
      <c r="V2547" s="23"/>
    </row>
    <row r="2548" customFormat="false" ht="14.2" hidden="false" customHeight="false" outlineLevel="0" collapsed="false">
      <c r="A2548" s="13" t="n">
        <v>2547</v>
      </c>
      <c r="B2548" s="12" t="s">
        <v>22</v>
      </c>
      <c r="C2548" s="13" t="s">
        <v>792</v>
      </c>
      <c r="D2548" s="12" t="n">
        <v>46</v>
      </c>
      <c r="E2548" s="14" t="n">
        <v>1749</v>
      </c>
      <c r="F2548" s="14" t="s">
        <v>24</v>
      </c>
      <c r="G2548" s="15" t="s">
        <v>1212</v>
      </c>
      <c r="H2548" s="15" t="s">
        <v>793</v>
      </c>
      <c r="I2548" s="16" t="s">
        <v>799</v>
      </c>
      <c r="J2548" s="17" t="n">
        <v>1680</v>
      </c>
      <c r="K2548" s="18" t="s">
        <v>28</v>
      </c>
      <c r="L2548" s="17" t="n">
        <v>0.09</v>
      </c>
      <c r="M2548" s="17"/>
      <c r="N2548" s="19"/>
      <c r="O2548" s="31" t="n">
        <f aca="false">L2548+(0.05*M2548)+(N2548/240)</f>
        <v>0.09</v>
      </c>
      <c r="P2548" s="21" t="n">
        <v>151</v>
      </c>
      <c r="Q2548" s="21"/>
      <c r="R2548" s="21"/>
      <c r="S2548" s="22" t="n">
        <f aca="false">P2548+(0.05*Q2548)+(R2548/240)</f>
        <v>151</v>
      </c>
      <c r="T2548" s="22" t="n">
        <f aca="false">J2548*O2548</f>
        <v>151.2</v>
      </c>
      <c r="U2548" s="22" t="n">
        <f aca="false">S2548-T2548</f>
        <v>-0.199999999999989</v>
      </c>
      <c r="V2548" s="23" t="s">
        <v>114</v>
      </c>
    </row>
    <row r="2549" customFormat="false" ht="13.8" hidden="false" customHeight="false" outlineLevel="0" collapsed="false">
      <c r="A2549" s="13" t="n">
        <v>2548</v>
      </c>
      <c r="B2549" s="12" t="s">
        <v>22</v>
      </c>
      <c r="C2549" s="13" t="s">
        <v>792</v>
      </c>
      <c r="D2549" s="12" t="n">
        <v>46</v>
      </c>
      <c r="E2549" s="14" t="n">
        <v>1749</v>
      </c>
      <c r="F2549" s="14" t="s">
        <v>24</v>
      </c>
      <c r="G2549" s="15" t="s">
        <v>1212</v>
      </c>
      <c r="H2549" s="15" t="s">
        <v>793</v>
      </c>
      <c r="I2549" s="16" t="s">
        <v>796</v>
      </c>
      <c r="J2549" s="17" t="n">
        <v>11</v>
      </c>
      <c r="K2549" s="18" t="s">
        <v>990</v>
      </c>
      <c r="L2549" s="17"/>
      <c r="M2549" s="17" t="n">
        <v>50</v>
      </c>
      <c r="N2549" s="19"/>
      <c r="O2549" s="31" t="n">
        <f aca="false">L2549+(0.05*M2549)+(N2549/240)</f>
        <v>2.5</v>
      </c>
      <c r="P2549" s="21" t="n">
        <v>27</v>
      </c>
      <c r="Q2549" s="21" t="n">
        <v>10</v>
      </c>
      <c r="R2549" s="21"/>
      <c r="S2549" s="22" t="n">
        <f aca="false">P2549+(0.05*Q2549)+(R2549/240)</f>
        <v>27.5</v>
      </c>
      <c r="T2549" s="22" t="n">
        <f aca="false">J2549*O2549</f>
        <v>27.5</v>
      </c>
      <c r="U2549" s="22" t="n">
        <f aca="false">S2549-T2549</f>
        <v>0</v>
      </c>
      <c r="V2549" s="23"/>
    </row>
    <row r="2550" customFormat="false" ht="13.8" hidden="false" customHeight="false" outlineLevel="0" collapsed="false">
      <c r="A2550" s="13" t="n">
        <v>2549</v>
      </c>
      <c r="B2550" s="12" t="s">
        <v>22</v>
      </c>
      <c r="C2550" s="13" t="s">
        <v>792</v>
      </c>
      <c r="D2550" s="12" t="n">
        <v>46</v>
      </c>
      <c r="E2550" s="14" t="n">
        <v>1749</v>
      </c>
      <c r="F2550" s="14" t="s">
        <v>24</v>
      </c>
      <c r="G2550" s="15" t="s">
        <v>1212</v>
      </c>
      <c r="H2550" s="15" t="s">
        <v>793</v>
      </c>
      <c r="I2550" s="16" t="s">
        <v>796</v>
      </c>
      <c r="J2550" s="17" t="n">
        <v>15217</v>
      </c>
      <c r="K2550" s="18" t="s">
        <v>28</v>
      </c>
      <c r="L2550" s="17"/>
      <c r="M2550" s="17" t="n">
        <v>2</v>
      </c>
      <c r="N2550" s="19"/>
      <c r="O2550" s="31" t="n">
        <f aca="false">L2550+(0.05*M2550)+(N2550/240)</f>
        <v>0.1</v>
      </c>
      <c r="P2550" s="21" t="n">
        <v>1521</v>
      </c>
      <c r="Q2550" s="21" t="n">
        <v>14</v>
      </c>
      <c r="R2550" s="21"/>
      <c r="S2550" s="22" t="n">
        <f aca="false">P2550+(0.05*Q2550)+(R2550/240)</f>
        <v>1521.7</v>
      </c>
      <c r="T2550" s="22" t="n">
        <f aca="false">J2550*O2550</f>
        <v>1521.7</v>
      </c>
      <c r="U2550" s="22" t="n">
        <f aca="false">S2550-T2550</f>
        <v>0</v>
      </c>
      <c r="V2550" s="23"/>
    </row>
    <row r="2551" customFormat="false" ht="13.8" hidden="false" customHeight="false" outlineLevel="0" collapsed="false">
      <c r="A2551" s="13" t="n">
        <v>2550</v>
      </c>
      <c r="B2551" s="12" t="s">
        <v>22</v>
      </c>
      <c r="C2551" s="13" t="s">
        <v>792</v>
      </c>
      <c r="D2551" s="12" t="n">
        <v>46</v>
      </c>
      <c r="E2551" s="14" t="n">
        <v>1749</v>
      </c>
      <c r="F2551" s="14" t="s">
        <v>24</v>
      </c>
      <c r="G2551" s="15" t="s">
        <v>1213</v>
      </c>
      <c r="H2551" s="15" t="s">
        <v>793</v>
      </c>
      <c r="I2551" s="16" t="s">
        <v>799</v>
      </c>
      <c r="J2551" s="17" t="n">
        <v>6000</v>
      </c>
      <c r="K2551" s="18" t="s">
        <v>28</v>
      </c>
      <c r="L2551" s="17" t="n">
        <v>0.08</v>
      </c>
      <c r="M2551" s="17"/>
      <c r="N2551" s="19"/>
      <c r="O2551" s="31" t="n">
        <f aca="false">L2551+(0.05*M2551)+(N2551/240)</f>
        <v>0.08</v>
      </c>
      <c r="P2551" s="21" t="n">
        <v>480</v>
      </c>
      <c r="Q2551" s="21"/>
      <c r="R2551" s="21"/>
      <c r="S2551" s="22" t="n">
        <f aca="false">P2551+(0.05*Q2551)+(R2551/240)</f>
        <v>480</v>
      </c>
      <c r="T2551" s="22" t="n">
        <f aca="false">J2551*O2551</f>
        <v>480</v>
      </c>
      <c r="U2551" s="22" t="n">
        <f aca="false">S2551-T2551</f>
        <v>0</v>
      </c>
      <c r="V2551" s="23"/>
    </row>
    <row r="2552" customFormat="false" ht="13.8" hidden="false" customHeight="false" outlineLevel="0" collapsed="false">
      <c r="A2552" s="13" t="n">
        <v>2551</v>
      </c>
      <c r="B2552" s="12" t="s">
        <v>22</v>
      </c>
      <c r="C2552" s="13" t="s">
        <v>792</v>
      </c>
      <c r="D2552" s="12" t="n">
        <v>46</v>
      </c>
      <c r="E2552" s="14" t="n">
        <v>1749</v>
      </c>
      <c r="F2552" s="14" t="s">
        <v>24</v>
      </c>
      <c r="G2552" s="15" t="s">
        <v>523</v>
      </c>
      <c r="H2552" s="15" t="s">
        <v>793</v>
      </c>
      <c r="I2552" s="16" t="s">
        <v>794</v>
      </c>
      <c r="J2552" s="17" t="n">
        <v>25</v>
      </c>
      <c r="K2552" s="18" t="s">
        <v>35</v>
      </c>
      <c r="L2552" s="17" t="n">
        <v>30</v>
      </c>
      <c r="M2552" s="17"/>
      <c r="N2552" s="19"/>
      <c r="O2552" s="31" t="n">
        <f aca="false">L2552+(0.05*M2552)+(N2552/240)</f>
        <v>30</v>
      </c>
      <c r="P2552" s="21" t="n">
        <v>750</v>
      </c>
      <c r="Q2552" s="21"/>
      <c r="R2552" s="21"/>
      <c r="S2552" s="22" t="n">
        <f aca="false">P2552+(0.05*Q2552)+(R2552/240)</f>
        <v>750</v>
      </c>
      <c r="T2552" s="22" t="n">
        <f aca="false">J2552*O2552</f>
        <v>750</v>
      </c>
      <c r="U2552" s="22" t="n">
        <f aca="false">S2552-T2552</f>
        <v>0</v>
      </c>
      <c r="V2552" s="23"/>
    </row>
    <row r="2553" customFormat="false" ht="13.8" hidden="false" customHeight="false" outlineLevel="0" collapsed="false">
      <c r="A2553" s="13" t="n">
        <v>2552</v>
      </c>
      <c r="B2553" s="12" t="s">
        <v>22</v>
      </c>
      <c r="C2553" s="13" t="s">
        <v>792</v>
      </c>
      <c r="D2553" s="12" t="n">
        <v>46</v>
      </c>
      <c r="E2553" s="14" t="n">
        <v>1749</v>
      </c>
      <c r="F2553" s="14" t="s">
        <v>24</v>
      </c>
      <c r="G2553" s="15" t="s">
        <v>1214</v>
      </c>
      <c r="H2553" s="15" t="s">
        <v>793</v>
      </c>
      <c r="I2553" s="16" t="s">
        <v>796</v>
      </c>
      <c r="J2553" s="17" t="n">
        <v>5</v>
      </c>
      <c r="K2553" s="18" t="s">
        <v>61</v>
      </c>
      <c r="L2553" s="17"/>
      <c r="M2553" s="17" t="n">
        <v>15</v>
      </c>
      <c r="N2553" s="19"/>
      <c r="O2553" s="31" t="n">
        <f aca="false">L2553+(0.05*M2553)+(N2553/240)</f>
        <v>0.75</v>
      </c>
      <c r="P2553" s="21" t="n">
        <v>3</v>
      </c>
      <c r="Q2553" s="21" t="n">
        <v>15</v>
      </c>
      <c r="R2553" s="21"/>
      <c r="S2553" s="22" t="n">
        <f aca="false">P2553+(0.05*Q2553)+(R2553/240)</f>
        <v>3.75</v>
      </c>
      <c r="T2553" s="22" t="n">
        <f aca="false">J2553*O2553</f>
        <v>3.75</v>
      </c>
      <c r="U2553" s="22" t="n">
        <f aca="false">S2553-T2553</f>
        <v>0</v>
      </c>
      <c r="V2553" s="23"/>
    </row>
    <row r="2554" customFormat="false" ht="13.8" hidden="false" customHeight="false" outlineLevel="0" collapsed="false">
      <c r="A2554" s="13" t="n">
        <v>2553</v>
      </c>
      <c r="B2554" s="12" t="s">
        <v>22</v>
      </c>
      <c r="C2554" s="13" t="s">
        <v>792</v>
      </c>
      <c r="D2554" s="12" t="n">
        <v>46</v>
      </c>
      <c r="E2554" s="14" t="n">
        <v>1749</v>
      </c>
      <c r="F2554" s="14" t="s">
        <v>40</v>
      </c>
      <c r="G2554" s="15" t="s">
        <v>1209</v>
      </c>
      <c r="H2554" s="15" t="s">
        <v>793</v>
      </c>
      <c r="I2554" s="16" t="s">
        <v>794</v>
      </c>
      <c r="J2554" s="17" t="n">
        <v>6900</v>
      </c>
      <c r="K2554" s="18" t="s">
        <v>28</v>
      </c>
      <c r="L2554" s="17"/>
      <c r="M2554" s="17" t="n">
        <v>6</v>
      </c>
      <c r="N2554" s="19"/>
      <c r="O2554" s="31" t="n">
        <f aca="false">L2554+(0.05*M2554)+(N2554/240)</f>
        <v>0.3</v>
      </c>
      <c r="P2554" s="21" t="n">
        <v>2070</v>
      </c>
      <c r="Q2554" s="21"/>
      <c r="R2554" s="21"/>
      <c r="S2554" s="22" t="n">
        <f aca="false">P2554+(0.05*Q2554)+(R2554/240)</f>
        <v>2070</v>
      </c>
      <c r="T2554" s="22" t="n">
        <f aca="false">J2554*O2554</f>
        <v>2070</v>
      </c>
      <c r="U2554" s="22" t="n">
        <f aca="false">S2554-T2554</f>
        <v>0</v>
      </c>
      <c r="V2554" s="23"/>
    </row>
    <row r="2555" customFormat="false" ht="13.8" hidden="false" customHeight="false" outlineLevel="0" collapsed="false">
      <c r="A2555" s="13" t="n">
        <v>2554</v>
      </c>
      <c r="B2555" s="12" t="s">
        <v>22</v>
      </c>
      <c r="C2555" s="13" t="s">
        <v>792</v>
      </c>
      <c r="D2555" s="12" t="n">
        <v>46</v>
      </c>
      <c r="E2555" s="14" t="n">
        <v>1749</v>
      </c>
      <c r="F2555" s="14" t="s">
        <v>40</v>
      </c>
      <c r="G2555" s="15" t="s">
        <v>1210</v>
      </c>
      <c r="H2555" s="15" t="s">
        <v>793</v>
      </c>
      <c r="I2555" s="16" t="s">
        <v>799</v>
      </c>
      <c r="J2555" s="17" t="n">
        <v>2150</v>
      </c>
      <c r="K2555" s="18" t="s">
        <v>28</v>
      </c>
      <c r="L2555" s="17"/>
      <c r="M2555" s="17" t="n">
        <v>5</v>
      </c>
      <c r="N2555" s="19"/>
      <c r="O2555" s="31" t="n">
        <f aca="false">L2555+(0.05*M2555)+(N2555/240)</f>
        <v>0.25</v>
      </c>
      <c r="P2555" s="21" t="n">
        <v>537</v>
      </c>
      <c r="Q2555" s="21" t="n">
        <v>10</v>
      </c>
      <c r="R2555" s="21"/>
      <c r="S2555" s="22" t="n">
        <f aca="false">P2555+(0.05*Q2555)+(R2555/240)</f>
        <v>537.5</v>
      </c>
      <c r="T2555" s="22" t="n">
        <f aca="false">J2555*O2555</f>
        <v>537.5</v>
      </c>
      <c r="U2555" s="22" t="n">
        <f aca="false">S2555-T2555</f>
        <v>0</v>
      </c>
      <c r="V2555" s="23"/>
    </row>
    <row r="2556" customFormat="false" ht="13.8" hidden="false" customHeight="false" outlineLevel="0" collapsed="false">
      <c r="A2556" s="13" t="n">
        <v>2555</v>
      </c>
      <c r="B2556" s="12" t="s">
        <v>22</v>
      </c>
      <c r="C2556" s="13" t="s">
        <v>792</v>
      </c>
      <c r="D2556" s="12" t="n">
        <v>46</v>
      </c>
      <c r="E2556" s="14" t="n">
        <v>1749</v>
      </c>
      <c r="F2556" s="14" t="s">
        <v>40</v>
      </c>
      <c r="G2556" s="15" t="s">
        <v>1210</v>
      </c>
      <c r="H2556" s="15" t="s">
        <v>793</v>
      </c>
      <c r="I2556" s="16" t="s">
        <v>796</v>
      </c>
      <c r="J2556" s="17" t="n">
        <v>100</v>
      </c>
      <c r="K2556" s="18" t="s">
        <v>28</v>
      </c>
      <c r="L2556" s="17"/>
      <c r="M2556" s="17" t="n">
        <v>5</v>
      </c>
      <c r="N2556" s="19"/>
      <c r="O2556" s="31" t="n">
        <f aca="false">L2556+(0.05*M2556)+(N2556/240)</f>
        <v>0.25</v>
      </c>
      <c r="P2556" s="21" t="n">
        <v>25</v>
      </c>
      <c r="Q2556" s="21"/>
      <c r="R2556" s="21"/>
      <c r="S2556" s="22" t="n">
        <f aca="false">P2556+(0.05*Q2556)+(R2556/240)</f>
        <v>25</v>
      </c>
      <c r="T2556" s="22" t="n">
        <f aca="false">J2556*O2556</f>
        <v>25</v>
      </c>
      <c r="U2556" s="22" t="n">
        <f aca="false">S2556-T2556</f>
        <v>0</v>
      </c>
      <c r="V2556" s="23"/>
    </row>
    <row r="2557" customFormat="false" ht="13.8" hidden="false" customHeight="false" outlineLevel="0" collapsed="false">
      <c r="A2557" s="13" t="n">
        <v>2556</v>
      </c>
      <c r="B2557" s="12" t="s">
        <v>22</v>
      </c>
      <c r="C2557" s="13" t="s">
        <v>792</v>
      </c>
      <c r="D2557" s="12" t="n">
        <v>46</v>
      </c>
      <c r="E2557" s="14" t="n">
        <v>1749</v>
      </c>
      <c r="F2557" s="14" t="s">
        <v>40</v>
      </c>
      <c r="G2557" s="15" t="s">
        <v>1211</v>
      </c>
      <c r="H2557" s="15" t="s">
        <v>793</v>
      </c>
      <c r="I2557" s="16" t="s">
        <v>794</v>
      </c>
      <c r="J2557" s="17" t="n">
        <v>60476</v>
      </c>
      <c r="K2557" s="18" t="s">
        <v>28</v>
      </c>
      <c r="L2557" s="17"/>
      <c r="M2557" s="17" t="n">
        <v>26</v>
      </c>
      <c r="N2557" s="19"/>
      <c r="O2557" s="31" t="n">
        <f aca="false">L2557+(0.05*M2557)+(N2557/240)</f>
        <v>1.3</v>
      </c>
      <c r="P2557" s="21" t="n">
        <v>78618</v>
      </c>
      <c r="Q2557" s="21" t="n">
        <v>16</v>
      </c>
      <c r="R2557" s="21"/>
      <c r="S2557" s="22" t="n">
        <f aca="false">P2557+(0.05*Q2557)+(R2557/240)</f>
        <v>78618.8</v>
      </c>
      <c r="T2557" s="22" t="n">
        <f aca="false">J2557*O2557</f>
        <v>78618.8</v>
      </c>
      <c r="U2557" s="22" t="n">
        <f aca="false">S2557-T2557</f>
        <v>0</v>
      </c>
      <c r="V2557" s="23"/>
    </row>
    <row r="2558" customFormat="false" ht="13.8" hidden="false" customHeight="false" outlineLevel="0" collapsed="false">
      <c r="A2558" s="13" t="n">
        <v>2557</v>
      </c>
      <c r="B2558" s="12" t="s">
        <v>22</v>
      </c>
      <c r="C2558" s="13" t="s">
        <v>792</v>
      </c>
      <c r="D2558" s="12" t="n">
        <v>46</v>
      </c>
      <c r="E2558" s="14" t="n">
        <v>1749</v>
      </c>
      <c r="F2558" s="14" t="s">
        <v>40</v>
      </c>
      <c r="G2558" s="15" t="s">
        <v>1211</v>
      </c>
      <c r="H2558" s="15" t="s">
        <v>793</v>
      </c>
      <c r="I2558" s="16" t="s">
        <v>799</v>
      </c>
      <c r="J2558" s="17" t="n">
        <v>61270</v>
      </c>
      <c r="K2558" s="18" t="s">
        <v>28</v>
      </c>
      <c r="L2558" s="17"/>
      <c r="M2558" s="17" t="n">
        <v>32</v>
      </c>
      <c r="N2558" s="19"/>
      <c r="O2558" s="31" t="n">
        <f aca="false">L2558+(0.05*M2558)+(N2558/240)</f>
        <v>1.6</v>
      </c>
      <c r="P2558" s="21" t="n">
        <v>98032</v>
      </c>
      <c r="Q2558" s="21"/>
      <c r="R2558" s="21"/>
      <c r="S2558" s="22" t="n">
        <f aca="false">P2558+(0.05*Q2558)+(R2558/240)</f>
        <v>98032</v>
      </c>
      <c r="T2558" s="22" t="n">
        <f aca="false">J2558*O2558</f>
        <v>98032</v>
      </c>
      <c r="U2558" s="22" t="n">
        <f aca="false">S2558-T2558</f>
        <v>0</v>
      </c>
      <c r="V2558" s="23"/>
    </row>
    <row r="2559" customFormat="false" ht="13.8" hidden="false" customHeight="false" outlineLevel="0" collapsed="false">
      <c r="A2559" s="13" t="n">
        <v>2558</v>
      </c>
      <c r="B2559" s="12" t="s">
        <v>22</v>
      </c>
      <c r="C2559" s="13" t="s">
        <v>792</v>
      </c>
      <c r="D2559" s="12" t="n">
        <v>46</v>
      </c>
      <c r="E2559" s="14" t="n">
        <v>1749</v>
      </c>
      <c r="F2559" s="14" t="s">
        <v>40</v>
      </c>
      <c r="G2559" s="15" t="s">
        <v>1211</v>
      </c>
      <c r="H2559" s="15" t="s">
        <v>793</v>
      </c>
      <c r="I2559" s="16" t="s">
        <v>685</v>
      </c>
      <c r="J2559" s="17" t="n">
        <v>635</v>
      </c>
      <c r="K2559" s="18" t="s">
        <v>28</v>
      </c>
      <c r="L2559" s="17"/>
      <c r="M2559" s="17" t="n">
        <v>30</v>
      </c>
      <c r="N2559" s="19"/>
      <c r="O2559" s="31" t="n">
        <f aca="false">L2559+(0.05*M2559)+(N2559/240)</f>
        <v>1.5</v>
      </c>
      <c r="P2559" s="21" t="n">
        <v>952</v>
      </c>
      <c r="Q2559" s="21" t="n">
        <v>10</v>
      </c>
      <c r="R2559" s="21"/>
      <c r="S2559" s="22" t="n">
        <f aca="false">P2559+(0.05*Q2559)+(R2559/240)</f>
        <v>952.5</v>
      </c>
      <c r="T2559" s="22" t="n">
        <f aca="false">J2559*O2559</f>
        <v>952.5</v>
      </c>
      <c r="U2559" s="22" t="n">
        <f aca="false">S2559-T2559</f>
        <v>0</v>
      </c>
      <c r="V2559" s="23"/>
    </row>
    <row r="2560" customFormat="false" ht="13.8" hidden="false" customHeight="false" outlineLevel="0" collapsed="false">
      <c r="A2560" s="13" t="n">
        <v>2559</v>
      </c>
      <c r="B2560" s="12" t="s">
        <v>22</v>
      </c>
      <c r="C2560" s="13" t="s">
        <v>792</v>
      </c>
      <c r="D2560" s="12" t="n">
        <v>46</v>
      </c>
      <c r="E2560" s="14" t="n">
        <v>1749</v>
      </c>
      <c r="F2560" s="14" t="s">
        <v>40</v>
      </c>
      <c r="G2560" s="15" t="s">
        <v>1211</v>
      </c>
      <c r="H2560" s="15" t="s">
        <v>793</v>
      </c>
      <c r="I2560" s="16" t="s">
        <v>796</v>
      </c>
      <c r="J2560" s="17" t="n">
        <v>160</v>
      </c>
      <c r="K2560" s="18" t="s">
        <v>28</v>
      </c>
      <c r="L2560" s="17"/>
      <c r="M2560" s="17" t="n">
        <v>30</v>
      </c>
      <c r="N2560" s="19"/>
      <c r="O2560" s="31" t="n">
        <f aca="false">L2560+(0.05*M2560)+(N2560/240)</f>
        <v>1.5</v>
      </c>
      <c r="P2560" s="21" t="n">
        <v>240</v>
      </c>
      <c r="Q2560" s="21"/>
      <c r="R2560" s="21"/>
      <c r="S2560" s="22" t="n">
        <f aca="false">P2560+(0.05*Q2560)+(R2560/240)</f>
        <v>240</v>
      </c>
      <c r="T2560" s="22" t="n">
        <f aca="false">J2560*O2560</f>
        <v>240</v>
      </c>
      <c r="U2560" s="22" t="n">
        <f aca="false">S2560-T2560</f>
        <v>0</v>
      </c>
      <c r="V2560" s="23"/>
    </row>
    <row r="2561" customFormat="false" ht="13.8" hidden="false" customHeight="false" outlineLevel="0" collapsed="false">
      <c r="A2561" s="13" t="n">
        <v>2560</v>
      </c>
      <c r="B2561" s="12" t="s">
        <v>22</v>
      </c>
      <c r="C2561" s="13" t="s">
        <v>792</v>
      </c>
      <c r="D2561" s="12" t="n">
        <v>46</v>
      </c>
      <c r="E2561" s="14" t="n">
        <v>1749</v>
      </c>
      <c r="F2561" s="14" t="s">
        <v>40</v>
      </c>
      <c r="G2561" s="15" t="s">
        <v>530</v>
      </c>
      <c r="H2561" s="15" t="s">
        <v>793</v>
      </c>
      <c r="I2561" s="16" t="s">
        <v>43</v>
      </c>
      <c r="J2561" s="17" t="n">
        <v>1153</v>
      </c>
      <c r="K2561" s="18" t="s">
        <v>35</v>
      </c>
      <c r="L2561" s="17" t="n">
        <v>40</v>
      </c>
      <c r="M2561" s="17"/>
      <c r="N2561" s="19"/>
      <c r="O2561" s="31" t="n">
        <f aca="false">L2561+(0.05*M2561)+(N2561/240)</f>
        <v>40</v>
      </c>
      <c r="P2561" s="21" t="n">
        <v>46120</v>
      </c>
      <c r="Q2561" s="21"/>
      <c r="R2561" s="21"/>
      <c r="S2561" s="22" t="n">
        <f aca="false">P2561+(0.05*Q2561)+(R2561/240)</f>
        <v>46120</v>
      </c>
      <c r="T2561" s="22" t="n">
        <f aca="false">J2561*O2561</f>
        <v>46120</v>
      </c>
      <c r="U2561" s="22" t="n">
        <f aca="false">S2561-T2561</f>
        <v>0</v>
      </c>
      <c r="V2561" s="23"/>
    </row>
    <row r="2562" customFormat="false" ht="13.8" hidden="false" customHeight="false" outlineLevel="0" collapsed="false">
      <c r="A2562" s="13" t="n">
        <v>2561</v>
      </c>
      <c r="B2562" s="12" t="s">
        <v>22</v>
      </c>
      <c r="C2562" s="13" t="s">
        <v>792</v>
      </c>
      <c r="D2562" s="12" t="n">
        <v>46</v>
      </c>
      <c r="E2562" s="14" t="n">
        <v>1749</v>
      </c>
      <c r="F2562" s="14" t="s">
        <v>40</v>
      </c>
      <c r="G2562" s="15" t="s">
        <v>523</v>
      </c>
      <c r="H2562" s="15" t="s">
        <v>793</v>
      </c>
      <c r="I2562" s="16" t="s">
        <v>68</v>
      </c>
      <c r="J2562" s="17" t="n">
        <v>3</v>
      </c>
      <c r="K2562" s="18" t="s">
        <v>35</v>
      </c>
      <c r="L2562" s="17" t="n">
        <v>28</v>
      </c>
      <c r="M2562" s="17"/>
      <c r="N2562" s="19"/>
      <c r="O2562" s="31" t="n">
        <f aca="false">L2562+(0.05*M2562)+(N2562/240)</f>
        <v>28</v>
      </c>
      <c r="P2562" s="21" t="n">
        <v>84</v>
      </c>
      <c r="Q2562" s="21"/>
      <c r="R2562" s="21"/>
      <c r="S2562" s="22" t="n">
        <f aca="false">P2562+(0.05*Q2562)+(R2562/240)</f>
        <v>84</v>
      </c>
      <c r="T2562" s="22" t="n">
        <f aca="false">J2562*O2562</f>
        <v>84</v>
      </c>
      <c r="U2562" s="22" t="n">
        <f aca="false">S2562-T2562</f>
        <v>0</v>
      </c>
      <c r="V2562" s="23"/>
    </row>
    <row r="2563" customFormat="false" ht="13.8" hidden="false" customHeight="false" outlineLevel="0" collapsed="false">
      <c r="A2563" s="13" t="n">
        <v>2562</v>
      </c>
      <c r="B2563" s="12" t="s">
        <v>22</v>
      </c>
      <c r="C2563" s="13" t="s">
        <v>792</v>
      </c>
      <c r="D2563" s="12" t="n">
        <v>46</v>
      </c>
      <c r="E2563" s="14" t="n">
        <v>1749</v>
      </c>
      <c r="F2563" s="14" t="s">
        <v>40</v>
      </c>
      <c r="G2563" s="15" t="s">
        <v>523</v>
      </c>
      <c r="H2563" s="15" t="s">
        <v>793</v>
      </c>
      <c r="I2563" s="16" t="s">
        <v>685</v>
      </c>
      <c r="J2563" s="17" t="n">
        <v>9</v>
      </c>
      <c r="K2563" s="18" t="s">
        <v>35</v>
      </c>
      <c r="L2563" s="17" t="n">
        <v>36</v>
      </c>
      <c r="M2563" s="17"/>
      <c r="N2563" s="19"/>
      <c r="O2563" s="31" t="n">
        <f aca="false">L2563+(0.05*M2563)+(N2563/240)</f>
        <v>36</v>
      </c>
      <c r="P2563" s="21" t="n">
        <v>324</v>
      </c>
      <c r="Q2563" s="21"/>
      <c r="R2563" s="21"/>
      <c r="S2563" s="22" t="n">
        <f aca="false">P2563+(0.05*Q2563)+(R2563/240)</f>
        <v>324</v>
      </c>
      <c r="T2563" s="22" t="n">
        <f aca="false">J2563*O2563</f>
        <v>324</v>
      </c>
      <c r="U2563" s="22" t="n">
        <f aca="false">S2563-T2563</f>
        <v>0</v>
      </c>
      <c r="V2563" s="23"/>
    </row>
    <row r="2564" customFormat="false" ht="13.8" hidden="false" customHeight="false" outlineLevel="0" collapsed="false">
      <c r="A2564" s="13" t="n">
        <v>2563</v>
      </c>
      <c r="B2564" s="12" t="s">
        <v>22</v>
      </c>
      <c r="C2564" s="13" t="s">
        <v>792</v>
      </c>
      <c r="D2564" s="12" t="n">
        <v>46</v>
      </c>
      <c r="E2564" s="14" t="n">
        <v>1749</v>
      </c>
      <c r="F2564" s="14" t="s">
        <v>40</v>
      </c>
      <c r="G2564" s="15" t="s">
        <v>523</v>
      </c>
      <c r="H2564" s="15" t="s">
        <v>793</v>
      </c>
      <c r="I2564" s="16" t="s">
        <v>796</v>
      </c>
      <c r="J2564" s="17" t="n">
        <v>30</v>
      </c>
      <c r="K2564" s="18" t="s">
        <v>35</v>
      </c>
      <c r="L2564" s="17" t="n">
        <v>36</v>
      </c>
      <c r="M2564" s="17"/>
      <c r="N2564" s="19"/>
      <c r="O2564" s="31" t="n">
        <f aca="false">L2564+(0.05*M2564)+(N2564/240)</f>
        <v>36</v>
      </c>
      <c r="P2564" s="21" t="n">
        <v>1080</v>
      </c>
      <c r="Q2564" s="21"/>
      <c r="R2564" s="21"/>
      <c r="S2564" s="22" t="n">
        <f aca="false">P2564+(0.05*Q2564)+(R2564/240)</f>
        <v>1080</v>
      </c>
      <c r="T2564" s="22" t="n">
        <f aca="false">J2564*O2564</f>
        <v>1080</v>
      </c>
      <c r="U2564" s="22" t="n">
        <f aca="false">S2564-T2564</f>
        <v>0</v>
      </c>
      <c r="V2564" s="23"/>
    </row>
    <row r="2565" customFormat="false" ht="13.8" hidden="false" customHeight="false" outlineLevel="0" collapsed="false">
      <c r="A2565" s="13" t="n">
        <v>2564</v>
      </c>
      <c r="B2565" s="12" t="s">
        <v>22</v>
      </c>
      <c r="C2565" s="13" t="s">
        <v>792</v>
      </c>
      <c r="D2565" s="12" t="n">
        <v>46</v>
      </c>
      <c r="E2565" s="14" t="n">
        <v>1749</v>
      </c>
      <c r="F2565" s="14" t="s">
        <v>40</v>
      </c>
      <c r="G2565" s="15" t="s">
        <v>1215</v>
      </c>
      <c r="H2565" s="15" t="s">
        <v>793</v>
      </c>
      <c r="I2565" s="16" t="s">
        <v>799</v>
      </c>
      <c r="J2565" s="17" t="n">
        <v>320</v>
      </c>
      <c r="K2565" s="18" t="s">
        <v>28</v>
      </c>
      <c r="L2565" s="17" t="n">
        <v>5</v>
      </c>
      <c r="M2565" s="17"/>
      <c r="N2565" s="19"/>
      <c r="O2565" s="31" t="n">
        <f aca="false">L2565+(0.05*M2565)+(N2565/240)</f>
        <v>5</v>
      </c>
      <c r="P2565" s="21" t="n">
        <v>1600</v>
      </c>
      <c r="Q2565" s="21"/>
      <c r="R2565" s="21"/>
      <c r="S2565" s="22" t="n">
        <f aca="false">P2565+(0.05*Q2565)+(R2565/240)</f>
        <v>1600</v>
      </c>
      <c r="T2565" s="22" t="n">
        <f aca="false">J2565*O2565</f>
        <v>1600</v>
      </c>
      <c r="U2565" s="22" t="n">
        <f aca="false">S2565-T2565</f>
        <v>0</v>
      </c>
      <c r="V2565" s="23"/>
    </row>
    <row r="2566" customFormat="false" ht="13.8" hidden="false" customHeight="false" outlineLevel="0" collapsed="false">
      <c r="A2566" s="13" t="n">
        <v>2565</v>
      </c>
      <c r="B2566" s="12" t="s">
        <v>22</v>
      </c>
      <c r="C2566" s="13" t="s">
        <v>792</v>
      </c>
      <c r="D2566" s="12" t="n">
        <v>46</v>
      </c>
      <c r="E2566" s="14" t="n">
        <v>1749</v>
      </c>
      <c r="F2566" s="14" t="s">
        <v>40</v>
      </c>
      <c r="G2566" s="15" t="s">
        <v>1215</v>
      </c>
      <c r="H2566" s="15" t="s">
        <v>793</v>
      </c>
      <c r="I2566" s="16" t="s">
        <v>679</v>
      </c>
      <c r="J2566" s="17" t="n">
        <v>15</v>
      </c>
      <c r="K2566" s="18" t="s">
        <v>28</v>
      </c>
      <c r="L2566" s="17" t="n">
        <v>5</v>
      </c>
      <c r="M2566" s="17"/>
      <c r="N2566" s="19"/>
      <c r="O2566" s="31" t="n">
        <f aca="false">L2566+(0.05*M2566)+(N2566/240)</f>
        <v>5</v>
      </c>
      <c r="P2566" s="21" t="n">
        <v>75</v>
      </c>
      <c r="Q2566" s="21"/>
      <c r="R2566" s="21"/>
      <c r="S2566" s="22" t="n">
        <f aca="false">P2566+(0.05*Q2566)+(R2566/240)</f>
        <v>75</v>
      </c>
      <c r="T2566" s="22" t="n">
        <f aca="false">J2566*O2566</f>
        <v>75</v>
      </c>
      <c r="U2566" s="22" t="n">
        <f aca="false">S2566-T2566</f>
        <v>0</v>
      </c>
      <c r="V2566" s="23"/>
    </row>
    <row r="2567" customFormat="false" ht="13.8" hidden="false" customHeight="false" outlineLevel="0" collapsed="false">
      <c r="A2567" s="13" t="n">
        <v>2566</v>
      </c>
      <c r="B2567" s="12" t="s">
        <v>22</v>
      </c>
      <c r="C2567" s="13" t="s">
        <v>792</v>
      </c>
      <c r="D2567" s="12" t="n">
        <v>46</v>
      </c>
      <c r="E2567" s="14" t="n">
        <v>1749</v>
      </c>
      <c r="F2567" s="14" t="s">
        <v>40</v>
      </c>
      <c r="G2567" s="15" t="s">
        <v>1216</v>
      </c>
      <c r="H2567" s="15" t="s">
        <v>793</v>
      </c>
      <c r="I2567" s="16" t="s">
        <v>685</v>
      </c>
      <c r="J2567" s="17" t="n">
        <v>40</v>
      </c>
      <c r="K2567" s="18" t="s">
        <v>28</v>
      </c>
      <c r="L2567" s="17"/>
      <c r="M2567" s="17" t="n">
        <v>3</v>
      </c>
      <c r="N2567" s="19"/>
      <c r="O2567" s="31" t="n">
        <f aca="false">L2567+(0.05*M2567)+(N2567/240)</f>
        <v>0.15</v>
      </c>
      <c r="P2567" s="21" t="n">
        <v>6</v>
      </c>
      <c r="Q2567" s="21"/>
      <c r="R2567" s="21"/>
      <c r="S2567" s="22" t="n">
        <f aca="false">P2567+(0.05*Q2567)+(R2567/240)</f>
        <v>6</v>
      </c>
      <c r="T2567" s="22" t="n">
        <f aca="false">J2567*O2567</f>
        <v>6</v>
      </c>
      <c r="U2567" s="22" t="n">
        <f aca="false">S2567-T2567</f>
        <v>0</v>
      </c>
      <c r="V2567" s="23"/>
    </row>
    <row r="2568" customFormat="false" ht="13.8" hidden="false" customHeight="false" outlineLevel="0" collapsed="false">
      <c r="A2568" s="13" t="n">
        <v>2567</v>
      </c>
      <c r="B2568" s="12" t="s">
        <v>22</v>
      </c>
      <c r="C2568" s="13" t="s">
        <v>792</v>
      </c>
      <c r="D2568" s="12" t="n">
        <v>46</v>
      </c>
      <c r="E2568" s="14" t="n">
        <v>1749</v>
      </c>
      <c r="F2568" s="14" t="s">
        <v>40</v>
      </c>
      <c r="G2568" s="15" t="s">
        <v>1216</v>
      </c>
      <c r="H2568" s="15" t="s">
        <v>793</v>
      </c>
      <c r="I2568" s="16" t="s">
        <v>796</v>
      </c>
      <c r="J2568" s="17" t="n">
        <v>3</v>
      </c>
      <c r="K2568" s="18" t="s">
        <v>35</v>
      </c>
      <c r="L2568" s="17" t="n">
        <v>3</v>
      </c>
      <c r="M2568" s="17"/>
      <c r="N2568" s="19"/>
      <c r="O2568" s="31" t="n">
        <f aca="false">L2568+(0.05*M2568)+(N2568/240)</f>
        <v>3</v>
      </c>
      <c r="P2568" s="21" t="n">
        <v>9</v>
      </c>
      <c r="Q2568" s="21"/>
      <c r="R2568" s="21"/>
      <c r="S2568" s="22" t="n">
        <f aca="false">P2568+(0.05*Q2568)+(R2568/240)</f>
        <v>9</v>
      </c>
      <c r="T2568" s="22" t="n">
        <f aca="false">J2568*O2568</f>
        <v>9</v>
      </c>
      <c r="U2568" s="22" t="n">
        <f aca="false">S2568-T2568</f>
        <v>0</v>
      </c>
      <c r="V2568" s="23"/>
    </row>
    <row r="2569" customFormat="false" ht="13.8" hidden="false" customHeight="false" outlineLevel="0" collapsed="false">
      <c r="A2569" s="13" t="n">
        <v>2568</v>
      </c>
      <c r="B2569" s="12" t="s">
        <v>22</v>
      </c>
      <c r="C2569" s="13" t="s">
        <v>792</v>
      </c>
      <c r="D2569" s="12" t="n">
        <v>46</v>
      </c>
      <c r="E2569" s="14" t="n">
        <v>1749</v>
      </c>
      <c r="F2569" s="14" t="s">
        <v>40</v>
      </c>
      <c r="G2569" s="15" t="s">
        <v>1217</v>
      </c>
      <c r="H2569" s="15" t="s">
        <v>793</v>
      </c>
      <c r="I2569" s="16" t="s">
        <v>799</v>
      </c>
      <c r="J2569" s="17" t="n">
        <v>297</v>
      </c>
      <c r="K2569" s="18" t="s">
        <v>148</v>
      </c>
      <c r="L2569" s="17" t="n">
        <v>40</v>
      </c>
      <c r="M2569" s="17"/>
      <c r="N2569" s="19"/>
      <c r="O2569" s="31" t="n">
        <f aca="false">L2569+(0.05*M2569)+(N2569/240)</f>
        <v>40</v>
      </c>
      <c r="P2569" s="21" t="n">
        <v>11880</v>
      </c>
      <c r="Q2569" s="21"/>
      <c r="R2569" s="21"/>
      <c r="S2569" s="22" t="n">
        <f aca="false">P2569+(0.05*Q2569)+(R2569/240)</f>
        <v>11880</v>
      </c>
      <c r="T2569" s="22" t="n">
        <f aca="false">J2569*O2569</f>
        <v>11880</v>
      </c>
      <c r="U2569" s="22" t="n">
        <f aca="false">S2569-T2569</f>
        <v>0</v>
      </c>
      <c r="V2569" s="23"/>
    </row>
    <row r="2570" customFormat="false" ht="13.8" hidden="false" customHeight="false" outlineLevel="0" collapsed="false">
      <c r="A2570" s="13" t="n">
        <v>2569</v>
      </c>
      <c r="B2570" s="12" t="s">
        <v>22</v>
      </c>
      <c r="C2570" s="13" t="s">
        <v>792</v>
      </c>
      <c r="D2570" s="12" t="n">
        <v>47</v>
      </c>
      <c r="E2570" s="14" t="n">
        <v>1749</v>
      </c>
      <c r="F2570" s="14" t="s">
        <v>24</v>
      </c>
      <c r="G2570" s="15" t="s">
        <v>1218</v>
      </c>
      <c r="H2570" s="15" t="s">
        <v>793</v>
      </c>
      <c r="I2570" s="16" t="s">
        <v>799</v>
      </c>
      <c r="J2570" s="17" t="n">
        <v>1770</v>
      </c>
      <c r="K2570" s="18" t="s">
        <v>28</v>
      </c>
      <c r="L2570" s="17" t="n">
        <v>4</v>
      </c>
      <c r="M2570" s="17"/>
      <c r="N2570" s="19"/>
      <c r="O2570" s="31" t="n">
        <f aca="false">L2570+(0.05*M2570)+(N2570/240)</f>
        <v>4</v>
      </c>
      <c r="P2570" s="21" t="n">
        <v>7080</v>
      </c>
      <c r="Q2570" s="21"/>
      <c r="R2570" s="21"/>
      <c r="S2570" s="22" t="n">
        <f aca="false">P2570+(0.05*Q2570)+(R2570/240)</f>
        <v>7080</v>
      </c>
      <c r="T2570" s="22" t="n">
        <f aca="false">J2570*O2570</f>
        <v>7080</v>
      </c>
      <c r="U2570" s="22" t="n">
        <f aca="false">S2570-T2570</f>
        <v>0</v>
      </c>
      <c r="V2570" s="23"/>
    </row>
    <row r="2571" customFormat="false" ht="13.8" hidden="false" customHeight="false" outlineLevel="0" collapsed="false">
      <c r="A2571" s="13" t="n">
        <v>2570</v>
      </c>
      <c r="B2571" s="12" t="s">
        <v>22</v>
      </c>
      <c r="C2571" s="13" t="s">
        <v>792</v>
      </c>
      <c r="D2571" s="12" t="n">
        <v>47</v>
      </c>
      <c r="E2571" s="14" t="n">
        <v>1749</v>
      </c>
      <c r="F2571" s="14" t="s">
        <v>24</v>
      </c>
      <c r="G2571" s="15" t="s">
        <v>1218</v>
      </c>
      <c r="H2571" s="15" t="s">
        <v>793</v>
      </c>
      <c r="I2571" s="16" t="s">
        <v>186</v>
      </c>
      <c r="J2571" s="17" t="n">
        <v>1963</v>
      </c>
      <c r="K2571" s="18" t="s">
        <v>28</v>
      </c>
      <c r="L2571" s="17" t="n">
        <v>3</v>
      </c>
      <c r="M2571" s="17" t="n">
        <v>10</v>
      </c>
      <c r="N2571" s="19"/>
      <c r="O2571" s="31" t="n">
        <f aca="false">L2571+(0.05*M2571)+(N2571/240)</f>
        <v>3.5</v>
      </c>
      <c r="P2571" s="21" t="n">
        <v>6870</v>
      </c>
      <c r="Q2571" s="21" t="n">
        <v>10</v>
      </c>
      <c r="R2571" s="21"/>
      <c r="S2571" s="22" t="n">
        <f aca="false">P2571+(0.05*Q2571)+(R2571/240)</f>
        <v>6870.5</v>
      </c>
      <c r="T2571" s="22" t="n">
        <f aca="false">J2571*O2571</f>
        <v>6870.5</v>
      </c>
      <c r="U2571" s="22" t="n">
        <f aca="false">S2571-T2571</f>
        <v>0</v>
      </c>
      <c r="V2571" s="23"/>
    </row>
    <row r="2572" customFormat="false" ht="13.8" hidden="false" customHeight="false" outlineLevel="0" collapsed="false">
      <c r="A2572" s="13" t="n">
        <v>2571</v>
      </c>
      <c r="B2572" s="12" t="s">
        <v>22</v>
      </c>
      <c r="C2572" s="13" t="s">
        <v>792</v>
      </c>
      <c r="D2572" s="12" t="n">
        <v>47</v>
      </c>
      <c r="E2572" s="14" t="n">
        <v>1749</v>
      </c>
      <c r="F2572" s="14" t="s">
        <v>24</v>
      </c>
      <c r="G2572" s="15" t="s">
        <v>1219</v>
      </c>
      <c r="H2572" s="15" t="s">
        <v>793</v>
      </c>
      <c r="I2572" s="16" t="s">
        <v>68</v>
      </c>
      <c r="J2572" s="17" t="n">
        <v>3112.5</v>
      </c>
      <c r="K2572" s="18" t="s">
        <v>28</v>
      </c>
      <c r="L2572" s="17"/>
      <c r="M2572" s="17" t="n">
        <v>4</v>
      </c>
      <c r="N2572" s="19"/>
      <c r="O2572" s="31" t="n">
        <f aca="false">L2572+(0.05*M2572)+(N2572/240)</f>
        <v>0.2</v>
      </c>
      <c r="P2572" s="21" t="n">
        <v>622</v>
      </c>
      <c r="Q2572" s="21" t="n">
        <v>10</v>
      </c>
      <c r="R2572" s="21"/>
      <c r="S2572" s="22" t="n">
        <f aca="false">P2572+(0.05*Q2572)+(R2572/240)</f>
        <v>622.5</v>
      </c>
      <c r="T2572" s="22" t="n">
        <f aca="false">J2572*O2572</f>
        <v>622.5</v>
      </c>
      <c r="U2572" s="22" t="n">
        <f aca="false">S2572-T2572</f>
        <v>0</v>
      </c>
      <c r="V2572" s="23"/>
    </row>
    <row r="2573" customFormat="false" ht="13.8" hidden="false" customHeight="false" outlineLevel="0" collapsed="false">
      <c r="A2573" s="13" t="n">
        <v>2572</v>
      </c>
      <c r="B2573" s="12" t="s">
        <v>22</v>
      </c>
      <c r="C2573" s="13" t="s">
        <v>792</v>
      </c>
      <c r="D2573" s="12" t="n">
        <v>47</v>
      </c>
      <c r="E2573" s="14" t="n">
        <v>1749</v>
      </c>
      <c r="F2573" s="14" t="s">
        <v>24</v>
      </c>
      <c r="G2573" s="15" t="s">
        <v>1219</v>
      </c>
      <c r="H2573" s="15" t="s">
        <v>793</v>
      </c>
      <c r="I2573" s="16" t="s">
        <v>799</v>
      </c>
      <c r="J2573" s="17" t="n">
        <v>69020</v>
      </c>
      <c r="K2573" s="18" t="s">
        <v>28</v>
      </c>
      <c r="L2573" s="17"/>
      <c r="M2573" s="17" t="n">
        <v>4</v>
      </c>
      <c r="N2573" s="19"/>
      <c r="O2573" s="31" t="n">
        <f aca="false">L2573+(0.05*M2573)+(N2573/240)</f>
        <v>0.2</v>
      </c>
      <c r="P2573" s="21" t="n">
        <v>13804</v>
      </c>
      <c r="Q2573" s="21"/>
      <c r="R2573" s="21"/>
      <c r="S2573" s="22" t="n">
        <f aca="false">P2573+(0.05*Q2573)+(R2573/240)</f>
        <v>13804</v>
      </c>
      <c r="T2573" s="22" t="n">
        <f aca="false">J2573*O2573</f>
        <v>13804</v>
      </c>
      <c r="U2573" s="22" t="n">
        <f aca="false">S2573-T2573</f>
        <v>0</v>
      </c>
      <c r="V2573" s="23"/>
    </row>
    <row r="2574" customFormat="false" ht="13.8" hidden="false" customHeight="false" outlineLevel="0" collapsed="false">
      <c r="A2574" s="13" t="n">
        <v>2573</v>
      </c>
      <c r="B2574" s="12" t="s">
        <v>22</v>
      </c>
      <c r="C2574" s="13" t="s">
        <v>792</v>
      </c>
      <c r="D2574" s="12" t="n">
        <v>47</v>
      </c>
      <c r="E2574" s="14" t="n">
        <v>1749</v>
      </c>
      <c r="F2574" s="14" t="s">
        <v>24</v>
      </c>
      <c r="G2574" s="15" t="s">
        <v>1219</v>
      </c>
      <c r="H2574" s="15" t="s">
        <v>793</v>
      </c>
      <c r="I2574" s="16" t="s">
        <v>685</v>
      </c>
      <c r="J2574" s="17" t="n">
        <v>17828</v>
      </c>
      <c r="K2574" s="18" t="s">
        <v>28</v>
      </c>
      <c r="L2574" s="17"/>
      <c r="M2574" s="17" t="n">
        <v>1</v>
      </c>
      <c r="N2574" s="19"/>
      <c r="O2574" s="31" t="n">
        <f aca="false">L2574+(0.05*M2574)+(N2574/240)</f>
        <v>0.05</v>
      </c>
      <c r="P2574" s="21" t="n">
        <v>891</v>
      </c>
      <c r="Q2574" s="21" t="n">
        <v>8</v>
      </c>
      <c r="R2574" s="21"/>
      <c r="S2574" s="22" t="n">
        <f aca="false">P2574+(0.05*Q2574)+(R2574/240)</f>
        <v>891.4</v>
      </c>
      <c r="T2574" s="22" t="n">
        <f aca="false">J2574*O2574</f>
        <v>891.4</v>
      </c>
      <c r="U2574" s="22" t="n">
        <f aca="false">S2574-T2574</f>
        <v>0</v>
      </c>
      <c r="V2574" s="23"/>
    </row>
    <row r="2575" customFormat="false" ht="13.8" hidden="false" customHeight="false" outlineLevel="0" collapsed="false">
      <c r="A2575" s="13" t="n">
        <v>2574</v>
      </c>
      <c r="B2575" s="12" t="s">
        <v>22</v>
      </c>
      <c r="C2575" s="13" t="s">
        <v>792</v>
      </c>
      <c r="D2575" s="12" t="n">
        <v>47</v>
      </c>
      <c r="E2575" s="14" t="n">
        <v>1749</v>
      </c>
      <c r="F2575" s="14" t="s">
        <v>24</v>
      </c>
      <c r="G2575" s="15" t="s">
        <v>1219</v>
      </c>
      <c r="H2575" s="15" t="s">
        <v>793</v>
      </c>
      <c r="I2575" s="16" t="s">
        <v>682</v>
      </c>
      <c r="J2575" s="17" t="n">
        <v>9</v>
      </c>
      <c r="K2575" s="18" t="s">
        <v>148</v>
      </c>
      <c r="L2575" s="17" t="n">
        <v>20</v>
      </c>
      <c r="M2575" s="17"/>
      <c r="N2575" s="19"/>
      <c r="O2575" s="31" t="n">
        <f aca="false">L2575+(0.05*M2575)+(N2575/240)</f>
        <v>20</v>
      </c>
      <c r="P2575" s="21" t="n">
        <v>180</v>
      </c>
      <c r="Q2575" s="21"/>
      <c r="R2575" s="21"/>
      <c r="S2575" s="22" t="n">
        <f aca="false">P2575+(0.05*Q2575)+(R2575/240)</f>
        <v>180</v>
      </c>
      <c r="T2575" s="22" t="n">
        <f aca="false">J2575*O2575</f>
        <v>180</v>
      </c>
      <c r="U2575" s="22" t="n">
        <f aca="false">S2575-T2575</f>
        <v>0</v>
      </c>
      <c r="V2575" s="23"/>
    </row>
    <row r="2576" customFormat="false" ht="13.8" hidden="false" customHeight="false" outlineLevel="0" collapsed="false">
      <c r="A2576" s="13" t="n">
        <v>2575</v>
      </c>
      <c r="B2576" s="12" t="s">
        <v>22</v>
      </c>
      <c r="C2576" s="13" t="s">
        <v>792</v>
      </c>
      <c r="D2576" s="12" t="n">
        <v>47</v>
      </c>
      <c r="E2576" s="14" t="n">
        <v>1749</v>
      </c>
      <c r="F2576" s="14" t="s">
        <v>24</v>
      </c>
      <c r="G2576" s="15" t="s">
        <v>1219</v>
      </c>
      <c r="H2576" s="15" t="s">
        <v>793</v>
      </c>
      <c r="I2576" s="16" t="s">
        <v>682</v>
      </c>
      <c r="J2576" s="17" t="n">
        <v>408</v>
      </c>
      <c r="K2576" s="18" t="s">
        <v>28</v>
      </c>
      <c r="L2576" s="17"/>
      <c r="M2576" s="17" t="n">
        <v>10</v>
      </c>
      <c r="N2576" s="19"/>
      <c r="O2576" s="31" t="n">
        <f aca="false">L2576+(0.05*M2576)+(N2576/240)</f>
        <v>0.5</v>
      </c>
      <c r="P2576" s="21" t="n">
        <v>204</v>
      </c>
      <c r="Q2576" s="21"/>
      <c r="R2576" s="21"/>
      <c r="S2576" s="22" t="n">
        <f aca="false">P2576+(0.05*Q2576)+(R2576/240)</f>
        <v>204</v>
      </c>
      <c r="T2576" s="22" t="n">
        <f aca="false">J2576*O2576</f>
        <v>204</v>
      </c>
      <c r="U2576" s="22" t="n">
        <f aca="false">S2576-T2576</f>
        <v>0</v>
      </c>
      <c r="V2576" s="23"/>
    </row>
    <row r="2577" customFormat="false" ht="13.8" hidden="false" customHeight="false" outlineLevel="0" collapsed="false">
      <c r="A2577" s="13" t="n">
        <v>2576</v>
      </c>
      <c r="B2577" s="12" t="s">
        <v>22</v>
      </c>
      <c r="C2577" s="13" t="s">
        <v>792</v>
      </c>
      <c r="D2577" s="12" t="n">
        <v>47</v>
      </c>
      <c r="E2577" s="14" t="n">
        <v>1749</v>
      </c>
      <c r="F2577" s="14" t="s">
        <v>24</v>
      </c>
      <c r="G2577" s="15" t="s">
        <v>1219</v>
      </c>
      <c r="H2577" s="15" t="s">
        <v>793</v>
      </c>
      <c r="I2577" s="16" t="s">
        <v>186</v>
      </c>
      <c r="J2577" s="17" t="n">
        <v>29495</v>
      </c>
      <c r="K2577" s="18" t="s">
        <v>28</v>
      </c>
      <c r="L2577" s="17"/>
      <c r="M2577" s="17" t="n">
        <v>4</v>
      </c>
      <c r="N2577" s="19"/>
      <c r="O2577" s="31" t="n">
        <f aca="false">L2577+(0.05*M2577)+(N2577/240)</f>
        <v>0.2</v>
      </c>
      <c r="P2577" s="21" t="n">
        <v>5899</v>
      </c>
      <c r="Q2577" s="21"/>
      <c r="R2577" s="21"/>
      <c r="S2577" s="22" t="n">
        <f aca="false">P2577+(0.05*Q2577)+(R2577/240)</f>
        <v>5899</v>
      </c>
      <c r="T2577" s="22" t="n">
        <f aca="false">J2577*O2577</f>
        <v>5899</v>
      </c>
      <c r="U2577" s="22" t="n">
        <f aca="false">S2577-T2577</f>
        <v>0</v>
      </c>
      <c r="V2577" s="23"/>
    </row>
    <row r="2578" customFormat="false" ht="13.8" hidden="false" customHeight="false" outlineLevel="0" collapsed="false">
      <c r="A2578" s="13" t="n">
        <v>2577</v>
      </c>
      <c r="B2578" s="12" t="s">
        <v>22</v>
      </c>
      <c r="C2578" s="13" t="s">
        <v>792</v>
      </c>
      <c r="D2578" s="12" t="n">
        <v>47</v>
      </c>
      <c r="E2578" s="14" t="n">
        <v>1749</v>
      </c>
      <c r="F2578" s="14" t="s">
        <v>40</v>
      </c>
      <c r="G2578" s="15" t="s">
        <v>541</v>
      </c>
      <c r="H2578" s="15" t="s">
        <v>793</v>
      </c>
      <c r="I2578" s="16" t="s">
        <v>186</v>
      </c>
      <c r="J2578" s="17" t="n">
        <v>175</v>
      </c>
      <c r="K2578" s="18" t="s">
        <v>28</v>
      </c>
      <c r="L2578" s="17"/>
      <c r="M2578" s="17" t="n">
        <v>6</v>
      </c>
      <c r="N2578" s="19"/>
      <c r="O2578" s="31" t="n">
        <f aca="false">L2578+(0.05*M2578)+(N2578/240)</f>
        <v>0.3</v>
      </c>
      <c r="P2578" s="21" t="n">
        <v>52</v>
      </c>
      <c r="Q2578" s="21" t="n">
        <v>10</v>
      </c>
      <c r="R2578" s="21"/>
      <c r="S2578" s="22" t="n">
        <f aca="false">P2578+(0.05*Q2578)+(R2578/240)</f>
        <v>52.5</v>
      </c>
      <c r="T2578" s="22" t="n">
        <f aca="false">J2578*O2578</f>
        <v>52.5</v>
      </c>
      <c r="U2578" s="22" t="n">
        <f aca="false">S2578-T2578</f>
        <v>0</v>
      </c>
      <c r="V2578" s="23"/>
    </row>
    <row r="2579" customFormat="false" ht="13.8" hidden="false" customHeight="false" outlineLevel="0" collapsed="false">
      <c r="A2579" s="13" t="n">
        <v>2578</v>
      </c>
      <c r="B2579" s="12" t="s">
        <v>22</v>
      </c>
      <c r="C2579" s="13" t="s">
        <v>792</v>
      </c>
      <c r="D2579" s="12" t="n">
        <v>47</v>
      </c>
      <c r="E2579" s="14" t="n">
        <v>1749</v>
      </c>
      <c r="F2579" s="14" t="s">
        <v>40</v>
      </c>
      <c r="G2579" s="15" t="s">
        <v>1220</v>
      </c>
      <c r="H2579" s="15" t="s">
        <v>793</v>
      </c>
      <c r="I2579" s="16" t="s">
        <v>50</v>
      </c>
      <c r="J2579" s="17" t="n">
        <v>1</v>
      </c>
      <c r="K2579" s="18" t="s">
        <v>46</v>
      </c>
      <c r="L2579" s="17" t="n">
        <v>3880</v>
      </c>
      <c r="M2579" s="17"/>
      <c r="N2579" s="19"/>
      <c r="O2579" s="31" t="n">
        <f aca="false">L2579+(0.05*M2579)+(N2579/240)</f>
        <v>3880</v>
      </c>
      <c r="P2579" s="21" t="n">
        <v>3880</v>
      </c>
      <c r="Q2579" s="21"/>
      <c r="R2579" s="21"/>
      <c r="S2579" s="22" t="n">
        <f aca="false">P2579+(0.05*Q2579)+(R2579/240)</f>
        <v>3880</v>
      </c>
      <c r="T2579" s="22" t="n">
        <f aca="false">J2579*O2579</f>
        <v>3880</v>
      </c>
      <c r="U2579" s="22" t="n">
        <f aca="false">S2579-T2579</f>
        <v>0</v>
      </c>
      <c r="V2579" s="23"/>
    </row>
    <row r="2580" customFormat="false" ht="13.8" hidden="false" customHeight="false" outlineLevel="0" collapsed="false">
      <c r="A2580" s="13" t="n">
        <v>2579</v>
      </c>
      <c r="B2580" s="12" t="s">
        <v>22</v>
      </c>
      <c r="C2580" s="13" t="s">
        <v>792</v>
      </c>
      <c r="D2580" s="12" t="n">
        <v>47</v>
      </c>
      <c r="E2580" s="14" t="n">
        <v>1749</v>
      </c>
      <c r="F2580" s="14" t="s">
        <v>40</v>
      </c>
      <c r="G2580" s="15" t="s">
        <v>751</v>
      </c>
      <c r="H2580" s="15" t="s">
        <v>793</v>
      </c>
      <c r="I2580" s="16" t="s">
        <v>799</v>
      </c>
      <c r="J2580" s="17" t="n">
        <v>8814</v>
      </c>
      <c r="K2580" s="18" t="s">
        <v>28</v>
      </c>
      <c r="L2580" s="17"/>
      <c r="M2580" s="17" t="n">
        <v>4</v>
      </c>
      <c r="N2580" s="19"/>
      <c r="O2580" s="31" t="n">
        <f aca="false">L2580+(0.05*M2580)+(N2580/240)</f>
        <v>0.2</v>
      </c>
      <c r="P2580" s="21" t="n">
        <v>1762</v>
      </c>
      <c r="Q2580" s="21" t="n">
        <v>16</v>
      </c>
      <c r="R2580" s="21"/>
      <c r="S2580" s="22" t="n">
        <f aca="false">P2580+(0.05*Q2580)+(R2580/240)</f>
        <v>1762.8</v>
      </c>
      <c r="T2580" s="22" t="n">
        <f aca="false">J2580*O2580</f>
        <v>1762.8</v>
      </c>
      <c r="U2580" s="22" t="n">
        <f aca="false">S2580-T2580</f>
        <v>0</v>
      </c>
      <c r="V2580" s="23"/>
    </row>
    <row r="2581" customFormat="false" ht="13.8" hidden="false" customHeight="false" outlineLevel="0" collapsed="false">
      <c r="A2581" s="13" t="n">
        <v>2580</v>
      </c>
      <c r="B2581" s="12" t="s">
        <v>22</v>
      </c>
      <c r="C2581" s="13" t="s">
        <v>792</v>
      </c>
      <c r="D2581" s="12" t="n">
        <v>47</v>
      </c>
      <c r="E2581" s="14" t="n">
        <v>1749</v>
      </c>
      <c r="F2581" s="14" t="s">
        <v>40</v>
      </c>
      <c r="G2581" s="15" t="s">
        <v>751</v>
      </c>
      <c r="H2581" s="15" t="s">
        <v>793</v>
      </c>
      <c r="I2581" s="16" t="s">
        <v>685</v>
      </c>
      <c r="J2581" s="17" t="n">
        <v>250</v>
      </c>
      <c r="K2581" s="18" t="s">
        <v>28</v>
      </c>
      <c r="L2581" s="17"/>
      <c r="M2581" s="17" t="n">
        <v>1</v>
      </c>
      <c r="N2581" s="19" t="n">
        <v>6</v>
      </c>
      <c r="O2581" s="31" t="n">
        <f aca="false">L2581+(0.05*M2581)+(N2581/240)</f>
        <v>0.075</v>
      </c>
      <c r="P2581" s="21" t="n">
        <v>18</v>
      </c>
      <c r="Q2581" s="21" t="n">
        <v>15</v>
      </c>
      <c r="R2581" s="21"/>
      <c r="S2581" s="22" t="n">
        <f aca="false">P2581+(0.05*Q2581)+(R2581/240)</f>
        <v>18.75</v>
      </c>
      <c r="T2581" s="22" t="n">
        <f aca="false">J2581*O2581</f>
        <v>18.75</v>
      </c>
      <c r="U2581" s="22" t="n">
        <f aca="false">S2581-T2581</f>
        <v>0</v>
      </c>
      <c r="V2581" s="23"/>
    </row>
    <row r="2582" customFormat="false" ht="13.8" hidden="false" customHeight="false" outlineLevel="0" collapsed="false">
      <c r="A2582" s="13" t="n">
        <v>2581</v>
      </c>
      <c r="B2582" s="12" t="s">
        <v>22</v>
      </c>
      <c r="C2582" s="13" t="s">
        <v>792</v>
      </c>
      <c r="D2582" s="12" t="n">
        <v>47</v>
      </c>
      <c r="E2582" s="14" t="n">
        <v>1749</v>
      </c>
      <c r="F2582" s="14" t="s">
        <v>40</v>
      </c>
      <c r="G2582" s="15" t="s">
        <v>752</v>
      </c>
      <c r="H2582" s="15" t="s">
        <v>793</v>
      </c>
      <c r="I2582" s="16" t="s">
        <v>794</v>
      </c>
      <c r="J2582" s="17" t="n">
        <v>262</v>
      </c>
      <c r="K2582" s="18" t="s">
        <v>971</v>
      </c>
      <c r="L2582" s="17" t="n">
        <v>140</v>
      </c>
      <c r="M2582" s="17"/>
      <c r="N2582" s="19"/>
      <c r="O2582" s="31" t="n">
        <f aca="false">L2582+(0.05*M2582)+(N2582/240)</f>
        <v>140</v>
      </c>
      <c r="P2582" s="21" t="n">
        <v>36680</v>
      </c>
      <c r="Q2582" s="21"/>
      <c r="R2582" s="21"/>
      <c r="S2582" s="22" t="n">
        <f aca="false">P2582+(0.05*Q2582)+(R2582/240)</f>
        <v>36680</v>
      </c>
      <c r="T2582" s="22" t="n">
        <f aca="false">J2582*O2582</f>
        <v>36680</v>
      </c>
      <c r="U2582" s="22" t="n">
        <f aca="false">S2582-T2582</f>
        <v>0</v>
      </c>
      <c r="V2582" s="23"/>
    </row>
    <row r="2583" customFormat="false" ht="13.8" hidden="false" customHeight="false" outlineLevel="0" collapsed="false">
      <c r="A2583" s="13" t="n">
        <v>2582</v>
      </c>
      <c r="B2583" s="12" t="s">
        <v>22</v>
      </c>
      <c r="C2583" s="13" t="s">
        <v>792</v>
      </c>
      <c r="D2583" s="12" t="n">
        <v>47</v>
      </c>
      <c r="E2583" s="14" t="n">
        <v>1749</v>
      </c>
      <c r="F2583" s="14" t="s">
        <v>40</v>
      </c>
      <c r="G2583" s="15" t="s">
        <v>752</v>
      </c>
      <c r="H2583" s="15" t="s">
        <v>793</v>
      </c>
      <c r="I2583" s="16" t="s">
        <v>794</v>
      </c>
      <c r="J2583" s="17" t="n">
        <v>7375</v>
      </c>
      <c r="K2583" s="18" t="s">
        <v>28</v>
      </c>
      <c r="L2583" s="17"/>
      <c r="M2583" s="17" t="n">
        <v>16</v>
      </c>
      <c r="N2583" s="19"/>
      <c r="O2583" s="31" t="n">
        <f aca="false">L2583+(0.05*M2583)+(N2583/240)</f>
        <v>0.8</v>
      </c>
      <c r="P2583" s="21" t="n">
        <v>5900</v>
      </c>
      <c r="Q2583" s="21"/>
      <c r="R2583" s="21"/>
      <c r="S2583" s="22" t="n">
        <f aca="false">P2583+(0.05*Q2583)+(R2583/240)</f>
        <v>5900</v>
      </c>
      <c r="T2583" s="22" t="n">
        <f aca="false">J2583*O2583</f>
        <v>5900</v>
      </c>
      <c r="U2583" s="22" t="n">
        <f aca="false">S2583-T2583</f>
        <v>0</v>
      </c>
      <c r="V2583" s="23"/>
    </row>
    <row r="2584" customFormat="false" ht="13.8" hidden="false" customHeight="false" outlineLevel="0" collapsed="false">
      <c r="A2584" s="13" t="n">
        <v>2583</v>
      </c>
      <c r="B2584" s="12" t="s">
        <v>22</v>
      </c>
      <c r="C2584" s="13" t="s">
        <v>792</v>
      </c>
      <c r="D2584" s="12" t="n">
        <v>47</v>
      </c>
      <c r="E2584" s="14" t="n">
        <v>1749</v>
      </c>
      <c r="F2584" s="14" t="s">
        <v>40</v>
      </c>
      <c r="G2584" s="15" t="s">
        <v>752</v>
      </c>
      <c r="H2584" s="15" t="s">
        <v>793</v>
      </c>
      <c r="I2584" s="16" t="s">
        <v>799</v>
      </c>
      <c r="J2584" s="17" t="n">
        <v>61454</v>
      </c>
      <c r="K2584" s="18" t="s">
        <v>28</v>
      </c>
      <c r="L2584" s="17"/>
      <c r="M2584" s="17" t="n">
        <v>20</v>
      </c>
      <c r="N2584" s="19"/>
      <c r="O2584" s="31" t="n">
        <f aca="false">L2584+(0.05*M2584)+(N2584/240)</f>
        <v>1</v>
      </c>
      <c r="P2584" s="21" t="n">
        <v>61454</v>
      </c>
      <c r="Q2584" s="21"/>
      <c r="R2584" s="21"/>
      <c r="S2584" s="22" t="n">
        <f aca="false">P2584+(0.05*Q2584)+(R2584/240)</f>
        <v>61454</v>
      </c>
      <c r="T2584" s="22" t="n">
        <f aca="false">J2584*O2584</f>
        <v>61454</v>
      </c>
      <c r="U2584" s="22" t="n">
        <f aca="false">S2584-T2584</f>
        <v>0</v>
      </c>
      <c r="V2584" s="23"/>
    </row>
    <row r="2585" customFormat="false" ht="13.8" hidden="false" customHeight="false" outlineLevel="0" collapsed="false">
      <c r="A2585" s="13" t="n">
        <v>2584</v>
      </c>
      <c r="B2585" s="12" t="s">
        <v>22</v>
      </c>
      <c r="C2585" s="13" t="s">
        <v>792</v>
      </c>
      <c r="D2585" s="12" t="n">
        <v>47</v>
      </c>
      <c r="E2585" s="14" t="n">
        <v>1749</v>
      </c>
      <c r="F2585" s="14" t="s">
        <v>40</v>
      </c>
      <c r="G2585" s="15" t="s">
        <v>752</v>
      </c>
      <c r="H2585" s="15" t="s">
        <v>793</v>
      </c>
      <c r="I2585" s="16" t="s">
        <v>679</v>
      </c>
      <c r="J2585" s="17" t="n">
        <v>2925</v>
      </c>
      <c r="K2585" s="18" t="s">
        <v>28</v>
      </c>
      <c r="L2585" s="17"/>
      <c r="M2585" s="17" t="n">
        <v>25</v>
      </c>
      <c r="N2585" s="19"/>
      <c r="O2585" s="31" t="n">
        <f aca="false">L2585+(0.05*M2585)+(N2585/240)</f>
        <v>1.25</v>
      </c>
      <c r="P2585" s="21" t="n">
        <v>3656</v>
      </c>
      <c r="Q2585" s="21" t="n">
        <v>5</v>
      </c>
      <c r="R2585" s="21"/>
      <c r="S2585" s="22" t="n">
        <f aca="false">P2585+(0.05*Q2585)+(R2585/240)</f>
        <v>3656.25</v>
      </c>
      <c r="T2585" s="22" t="n">
        <f aca="false">J2585*O2585</f>
        <v>3656.25</v>
      </c>
      <c r="U2585" s="22" t="n">
        <f aca="false">S2585-T2585</f>
        <v>0</v>
      </c>
      <c r="V2585" s="23"/>
    </row>
    <row r="2586" customFormat="false" ht="13.8" hidden="false" customHeight="false" outlineLevel="0" collapsed="false">
      <c r="A2586" s="13" t="n">
        <v>2585</v>
      </c>
      <c r="B2586" s="12" t="s">
        <v>22</v>
      </c>
      <c r="C2586" s="13" t="s">
        <v>792</v>
      </c>
      <c r="D2586" s="12" t="n">
        <v>47</v>
      </c>
      <c r="E2586" s="14" t="n">
        <v>1749</v>
      </c>
      <c r="F2586" s="14" t="s">
        <v>40</v>
      </c>
      <c r="G2586" s="15" t="s">
        <v>752</v>
      </c>
      <c r="H2586" s="15" t="s">
        <v>793</v>
      </c>
      <c r="I2586" s="16" t="s">
        <v>186</v>
      </c>
      <c r="J2586" s="17" t="n">
        <v>2360</v>
      </c>
      <c r="K2586" s="18" t="s">
        <v>28</v>
      </c>
      <c r="L2586" s="17"/>
      <c r="M2586" s="17" t="n">
        <v>12</v>
      </c>
      <c r="N2586" s="19"/>
      <c r="O2586" s="31" t="n">
        <f aca="false">L2586+(0.05*M2586)+(N2586/240)</f>
        <v>0.6</v>
      </c>
      <c r="P2586" s="21" t="n">
        <v>1416</v>
      </c>
      <c r="Q2586" s="21"/>
      <c r="R2586" s="21"/>
      <c r="S2586" s="22" t="n">
        <f aca="false">P2586+(0.05*Q2586)+(R2586/240)</f>
        <v>1416</v>
      </c>
      <c r="T2586" s="22" t="n">
        <f aca="false">J2586*O2586</f>
        <v>1416</v>
      </c>
      <c r="U2586" s="22" t="n">
        <f aca="false">S2586-T2586</f>
        <v>0</v>
      </c>
      <c r="V2586" s="23"/>
    </row>
    <row r="2587" customFormat="false" ht="13.8" hidden="false" customHeight="false" outlineLevel="0" collapsed="false">
      <c r="A2587" s="13" t="n">
        <v>2586</v>
      </c>
      <c r="B2587" s="12" t="s">
        <v>22</v>
      </c>
      <c r="C2587" s="13" t="s">
        <v>792</v>
      </c>
      <c r="D2587" s="12" t="n">
        <v>47</v>
      </c>
      <c r="E2587" s="14" t="n">
        <v>1749</v>
      </c>
      <c r="F2587" s="14" t="s">
        <v>40</v>
      </c>
      <c r="G2587" s="15" t="s">
        <v>1221</v>
      </c>
      <c r="H2587" s="15" t="s">
        <v>793</v>
      </c>
      <c r="I2587" s="16" t="s">
        <v>43</v>
      </c>
      <c r="J2587" s="17" t="n">
        <v>6</v>
      </c>
      <c r="K2587" s="18" t="s">
        <v>35</v>
      </c>
      <c r="L2587" s="17" t="n">
        <v>44</v>
      </c>
      <c r="M2587" s="17"/>
      <c r="N2587" s="19"/>
      <c r="O2587" s="31" t="n">
        <f aca="false">L2587+(0.05*M2587)+(N2587/240)</f>
        <v>44</v>
      </c>
      <c r="P2587" s="21" t="n">
        <v>264</v>
      </c>
      <c r="Q2587" s="21"/>
      <c r="R2587" s="21"/>
      <c r="S2587" s="22" t="n">
        <f aca="false">P2587+(0.05*Q2587)+(R2587/240)</f>
        <v>264</v>
      </c>
      <c r="T2587" s="22" t="n">
        <f aca="false">J2587*O2587</f>
        <v>264</v>
      </c>
      <c r="U2587" s="22" t="n">
        <f aca="false">S2587-T2587</f>
        <v>0</v>
      </c>
      <c r="V2587" s="23"/>
    </row>
    <row r="2588" customFormat="false" ht="13.8" hidden="false" customHeight="false" outlineLevel="0" collapsed="false">
      <c r="A2588" s="13" t="n">
        <v>2587</v>
      </c>
      <c r="B2588" s="12" t="s">
        <v>22</v>
      </c>
      <c r="C2588" s="13" t="s">
        <v>792</v>
      </c>
      <c r="D2588" s="12" t="n">
        <v>47</v>
      </c>
      <c r="E2588" s="14" t="n">
        <v>1749</v>
      </c>
      <c r="F2588" s="14" t="s">
        <v>40</v>
      </c>
      <c r="G2588" s="15" t="s">
        <v>1218</v>
      </c>
      <c r="H2588" s="15" t="s">
        <v>793</v>
      </c>
      <c r="I2588" s="16" t="s">
        <v>799</v>
      </c>
      <c r="J2588" s="17" t="n">
        <v>400</v>
      </c>
      <c r="K2588" s="18" t="s">
        <v>28</v>
      </c>
      <c r="L2588" s="17" t="n">
        <v>4</v>
      </c>
      <c r="M2588" s="17"/>
      <c r="N2588" s="19"/>
      <c r="O2588" s="31" t="n">
        <f aca="false">L2588+(0.05*M2588)+(N2588/240)</f>
        <v>4</v>
      </c>
      <c r="P2588" s="21" t="n">
        <v>1600</v>
      </c>
      <c r="Q2588" s="21"/>
      <c r="R2588" s="21"/>
      <c r="S2588" s="22" t="n">
        <f aca="false">P2588+(0.05*Q2588)+(R2588/240)</f>
        <v>1600</v>
      </c>
      <c r="T2588" s="22" t="n">
        <f aca="false">J2588*O2588</f>
        <v>1600</v>
      </c>
      <c r="U2588" s="22" t="n">
        <f aca="false">S2588-T2588</f>
        <v>0</v>
      </c>
      <c r="V2588" s="23"/>
    </row>
    <row r="2589" customFormat="false" ht="13.8" hidden="false" customHeight="false" outlineLevel="0" collapsed="false">
      <c r="A2589" s="13" t="n">
        <v>2588</v>
      </c>
      <c r="B2589" s="12" t="s">
        <v>22</v>
      </c>
      <c r="C2589" s="13" t="s">
        <v>792</v>
      </c>
      <c r="D2589" s="12" t="n">
        <v>48</v>
      </c>
      <c r="E2589" s="14" t="n">
        <v>1749</v>
      </c>
      <c r="F2589" s="14" t="s">
        <v>24</v>
      </c>
      <c r="G2589" s="15" t="s">
        <v>465</v>
      </c>
      <c r="H2589" s="15" t="s">
        <v>793</v>
      </c>
      <c r="I2589" s="16" t="s">
        <v>682</v>
      </c>
      <c r="J2589" s="17" t="n">
        <v>440</v>
      </c>
      <c r="K2589" s="18" t="s">
        <v>684</v>
      </c>
      <c r="L2589" s="17" t="n">
        <v>4</v>
      </c>
      <c r="M2589" s="17"/>
      <c r="N2589" s="19"/>
      <c r="O2589" s="31" t="n">
        <f aca="false">L2589+(0.05*M2589)+(N2589/240)</f>
        <v>4</v>
      </c>
      <c r="P2589" s="21" t="n">
        <v>1760</v>
      </c>
      <c r="Q2589" s="21"/>
      <c r="R2589" s="21"/>
      <c r="S2589" s="22" t="n">
        <f aca="false">P2589+(0.05*Q2589)+(R2589/240)</f>
        <v>1760</v>
      </c>
      <c r="T2589" s="22" t="n">
        <f aca="false">J2589*O2589</f>
        <v>1760</v>
      </c>
      <c r="U2589" s="22" t="n">
        <f aca="false">S2589-T2589</f>
        <v>0</v>
      </c>
      <c r="V2589" s="23"/>
    </row>
    <row r="2590" customFormat="false" ht="13.8" hidden="false" customHeight="false" outlineLevel="0" collapsed="false">
      <c r="A2590" s="13" t="n">
        <v>2589</v>
      </c>
      <c r="B2590" s="12" t="s">
        <v>22</v>
      </c>
      <c r="C2590" s="13" t="s">
        <v>792</v>
      </c>
      <c r="D2590" s="12" t="n">
        <v>48</v>
      </c>
      <c r="E2590" s="14" t="n">
        <v>1749</v>
      </c>
      <c r="F2590" s="14" t="s">
        <v>24</v>
      </c>
      <c r="G2590" s="15" t="s">
        <v>1222</v>
      </c>
      <c r="H2590" s="15" t="s">
        <v>793</v>
      </c>
      <c r="I2590" s="16" t="s">
        <v>796</v>
      </c>
      <c r="J2590" s="17" t="n">
        <v>35</v>
      </c>
      <c r="K2590" s="18" t="s">
        <v>35</v>
      </c>
      <c r="L2590" s="17"/>
      <c r="M2590" s="17" t="n">
        <v>20</v>
      </c>
      <c r="N2590" s="19"/>
      <c r="O2590" s="31" t="n">
        <f aca="false">L2590+(0.05*M2590)+(N2590/240)</f>
        <v>1</v>
      </c>
      <c r="P2590" s="21" t="n">
        <v>35</v>
      </c>
      <c r="Q2590" s="21"/>
      <c r="R2590" s="21"/>
      <c r="S2590" s="22" t="n">
        <f aca="false">P2590+(0.05*Q2590)+(R2590/240)</f>
        <v>35</v>
      </c>
      <c r="T2590" s="22" t="n">
        <f aca="false">J2590*O2590</f>
        <v>35</v>
      </c>
      <c r="U2590" s="22" t="n">
        <f aca="false">S2590-T2590</f>
        <v>0</v>
      </c>
      <c r="V2590" s="23"/>
    </row>
    <row r="2591" customFormat="false" ht="13.8" hidden="false" customHeight="false" outlineLevel="0" collapsed="false">
      <c r="A2591" s="13" t="n">
        <v>2590</v>
      </c>
      <c r="B2591" s="12" t="s">
        <v>22</v>
      </c>
      <c r="C2591" s="13" t="s">
        <v>792</v>
      </c>
      <c r="D2591" s="12" t="n">
        <v>48</v>
      </c>
      <c r="E2591" s="14" t="n">
        <v>1749</v>
      </c>
      <c r="F2591" s="14" t="s">
        <v>24</v>
      </c>
      <c r="G2591" s="15" t="s">
        <v>550</v>
      </c>
      <c r="H2591" s="15" t="s">
        <v>793</v>
      </c>
      <c r="I2591" s="16" t="s">
        <v>794</v>
      </c>
      <c r="J2591" s="17" t="n">
        <v>384</v>
      </c>
      <c r="K2591" s="18" t="s">
        <v>869</v>
      </c>
      <c r="L2591" s="17" t="n">
        <v>22</v>
      </c>
      <c r="M2591" s="17" t="n">
        <v>10</v>
      </c>
      <c r="N2591" s="19"/>
      <c r="O2591" s="31" t="n">
        <f aca="false">L2591+(0.05*M2591)+(N2591/240)</f>
        <v>22.5</v>
      </c>
      <c r="P2591" s="21" t="n">
        <v>8640</v>
      </c>
      <c r="Q2591" s="21"/>
      <c r="R2591" s="21"/>
      <c r="S2591" s="22" t="n">
        <f aca="false">P2591+(0.05*Q2591)+(R2591/240)</f>
        <v>8640</v>
      </c>
      <c r="T2591" s="22" t="n">
        <f aca="false">J2591*O2591</f>
        <v>8640</v>
      </c>
      <c r="U2591" s="22" t="n">
        <f aca="false">S2591-T2591</f>
        <v>0</v>
      </c>
      <c r="V2591" s="23"/>
    </row>
    <row r="2592" customFormat="false" ht="13.8" hidden="false" customHeight="false" outlineLevel="0" collapsed="false">
      <c r="A2592" s="13" t="n">
        <v>2591</v>
      </c>
      <c r="B2592" s="12" t="s">
        <v>22</v>
      </c>
      <c r="C2592" s="13" t="s">
        <v>792</v>
      </c>
      <c r="D2592" s="12" t="n">
        <v>48</v>
      </c>
      <c r="E2592" s="14" t="n">
        <v>1749</v>
      </c>
      <c r="F2592" s="14" t="s">
        <v>24</v>
      </c>
      <c r="G2592" s="15" t="s">
        <v>550</v>
      </c>
      <c r="H2592" s="15" t="s">
        <v>793</v>
      </c>
      <c r="I2592" s="16" t="s">
        <v>794</v>
      </c>
      <c r="J2592" s="17" t="n">
        <v>341050</v>
      </c>
      <c r="K2592" s="18" t="s">
        <v>28</v>
      </c>
      <c r="L2592" s="17"/>
      <c r="M2592" s="17" t="n">
        <v>3</v>
      </c>
      <c r="N2592" s="19"/>
      <c r="O2592" s="31" t="n">
        <f aca="false">L2592+(0.05*M2592)+(N2592/240)</f>
        <v>0.15</v>
      </c>
      <c r="P2592" s="21" t="n">
        <v>51157</v>
      </c>
      <c r="Q2592" s="21" t="n">
        <v>10</v>
      </c>
      <c r="R2592" s="21"/>
      <c r="S2592" s="22" t="n">
        <f aca="false">P2592+(0.05*Q2592)+(R2592/240)</f>
        <v>51157.5</v>
      </c>
      <c r="T2592" s="22" t="n">
        <f aca="false">J2592*O2592</f>
        <v>51157.5</v>
      </c>
      <c r="U2592" s="22" t="n">
        <f aca="false">S2592-T2592</f>
        <v>0</v>
      </c>
      <c r="V2592" s="23"/>
    </row>
    <row r="2593" customFormat="false" ht="13.8" hidden="false" customHeight="false" outlineLevel="0" collapsed="false">
      <c r="A2593" s="13" t="n">
        <v>2592</v>
      </c>
      <c r="B2593" s="12" t="s">
        <v>22</v>
      </c>
      <c r="C2593" s="13" t="s">
        <v>792</v>
      </c>
      <c r="D2593" s="12" t="n">
        <v>48</v>
      </c>
      <c r="E2593" s="14" t="n">
        <v>1749</v>
      </c>
      <c r="F2593" s="14" t="s">
        <v>24</v>
      </c>
      <c r="G2593" s="15" t="s">
        <v>550</v>
      </c>
      <c r="H2593" s="15" t="s">
        <v>793</v>
      </c>
      <c r="I2593" s="16" t="s">
        <v>799</v>
      </c>
      <c r="J2593" s="17" t="n">
        <v>59316</v>
      </c>
      <c r="K2593" s="18" t="s">
        <v>28</v>
      </c>
      <c r="L2593" s="17"/>
      <c r="M2593" s="17" t="n">
        <v>7</v>
      </c>
      <c r="N2593" s="19"/>
      <c r="O2593" s="31" t="n">
        <f aca="false">L2593+(0.05*M2593)+(N2593/240)</f>
        <v>0.35</v>
      </c>
      <c r="P2593" s="21" t="n">
        <v>20760</v>
      </c>
      <c r="Q2593" s="21" t="n">
        <v>12</v>
      </c>
      <c r="R2593" s="21"/>
      <c r="S2593" s="22" t="n">
        <f aca="false">P2593+(0.05*Q2593)+(R2593/240)</f>
        <v>20760.6</v>
      </c>
      <c r="T2593" s="22" t="n">
        <f aca="false">J2593*O2593</f>
        <v>20760.6</v>
      </c>
      <c r="U2593" s="22" t="n">
        <f aca="false">S2593-T2593</f>
        <v>0</v>
      </c>
      <c r="V2593" s="23"/>
    </row>
    <row r="2594" customFormat="false" ht="13.8" hidden="false" customHeight="false" outlineLevel="0" collapsed="false">
      <c r="A2594" s="13" t="n">
        <v>2593</v>
      </c>
      <c r="B2594" s="12" t="s">
        <v>22</v>
      </c>
      <c r="C2594" s="13" t="s">
        <v>792</v>
      </c>
      <c r="D2594" s="12" t="n">
        <v>48</v>
      </c>
      <c r="E2594" s="14" t="n">
        <v>1749</v>
      </c>
      <c r="F2594" s="14" t="s">
        <v>24</v>
      </c>
      <c r="G2594" s="15" t="s">
        <v>550</v>
      </c>
      <c r="H2594" s="15" t="s">
        <v>793</v>
      </c>
      <c r="I2594" s="16" t="s">
        <v>679</v>
      </c>
      <c r="J2594" s="17" t="n">
        <v>4391</v>
      </c>
      <c r="K2594" s="18" t="s">
        <v>28</v>
      </c>
      <c r="L2594" s="17"/>
      <c r="M2594" s="17" t="n">
        <v>4</v>
      </c>
      <c r="N2594" s="19"/>
      <c r="O2594" s="31" t="n">
        <f aca="false">L2594+(0.05*M2594)+(N2594/240)</f>
        <v>0.2</v>
      </c>
      <c r="P2594" s="21" t="n">
        <v>878</v>
      </c>
      <c r="Q2594" s="21" t="n">
        <v>4</v>
      </c>
      <c r="R2594" s="21"/>
      <c r="S2594" s="22" t="n">
        <f aca="false">P2594+(0.05*Q2594)+(R2594/240)</f>
        <v>878.2</v>
      </c>
      <c r="T2594" s="22" t="n">
        <f aca="false">J2594*O2594</f>
        <v>878.2</v>
      </c>
      <c r="U2594" s="22" t="n">
        <f aca="false">S2594-T2594</f>
        <v>0</v>
      </c>
      <c r="V2594" s="23"/>
    </row>
    <row r="2595" customFormat="false" ht="13.8" hidden="false" customHeight="false" outlineLevel="0" collapsed="false">
      <c r="A2595" s="13" t="n">
        <v>2594</v>
      </c>
      <c r="B2595" s="12" t="s">
        <v>22</v>
      </c>
      <c r="C2595" s="13" t="s">
        <v>792</v>
      </c>
      <c r="D2595" s="12" t="n">
        <v>48</v>
      </c>
      <c r="E2595" s="14" t="n">
        <v>1749</v>
      </c>
      <c r="F2595" s="14" t="s">
        <v>24</v>
      </c>
      <c r="G2595" s="15" t="s">
        <v>550</v>
      </c>
      <c r="H2595" s="15" t="s">
        <v>793</v>
      </c>
      <c r="I2595" s="16" t="s">
        <v>682</v>
      </c>
      <c r="J2595" s="17" t="n">
        <v>4</v>
      </c>
      <c r="K2595" s="18" t="s">
        <v>971</v>
      </c>
      <c r="L2595" s="17" t="n">
        <v>20</v>
      </c>
      <c r="M2595" s="17"/>
      <c r="N2595" s="19"/>
      <c r="O2595" s="31" t="n">
        <f aca="false">L2595+(0.05*M2595)+(N2595/240)</f>
        <v>20</v>
      </c>
      <c r="P2595" s="21" t="n">
        <v>80</v>
      </c>
      <c r="Q2595" s="21"/>
      <c r="R2595" s="21"/>
      <c r="S2595" s="22" t="n">
        <f aca="false">P2595+(0.05*Q2595)+(R2595/240)</f>
        <v>80</v>
      </c>
      <c r="T2595" s="22" t="n">
        <f aca="false">J2595*O2595</f>
        <v>80</v>
      </c>
      <c r="U2595" s="22" t="n">
        <f aca="false">S2595-T2595</f>
        <v>0</v>
      </c>
      <c r="V2595" s="23"/>
    </row>
    <row r="2596" customFormat="false" ht="13.8" hidden="false" customHeight="false" outlineLevel="0" collapsed="false">
      <c r="A2596" s="13" t="n">
        <v>2595</v>
      </c>
      <c r="B2596" s="12" t="s">
        <v>22</v>
      </c>
      <c r="C2596" s="13" t="s">
        <v>792</v>
      </c>
      <c r="D2596" s="12" t="n">
        <v>48</v>
      </c>
      <c r="E2596" s="14" t="n">
        <v>1749</v>
      </c>
      <c r="F2596" s="14" t="s">
        <v>24</v>
      </c>
      <c r="G2596" s="15" t="s">
        <v>550</v>
      </c>
      <c r="H2596" s="15" t="s">
        <v>793</v>
      </c>
      <c r="I2596" s="16" t="s">
        <v>682</v>
      </c>
      <c r="J2596" s="17" t="n">
        <v>1400</v>
      </c>
      <c r="K2596" s="18" t="s">
        <v>28</v>
      </c>
      <c r="L2596" s="17"/>
      <c r="M2596" s="17" t="n">
        <v>4</v>
      </c>
      <c r="N2596" s="19"/>
      <c r="O2596" s="31" t="n">
        <f aca="false">L2596+(0.05*M2596)+(N2596/240)</f>
        <v>0.2</v>
      </c>
      <c r="P2596" s="21" t="n">
        <v>280</v>
      </c>
      <c r="Q2596" s="21"/>
      <c r="R2596" s="21"/>
      <c r="S2596" s="22" t="n">
        <f aca="false">P2596+(0.05*Q2596)+(R2596/240)</f>
        <v>280</v>
      </c>
      <c r="T2596" s="22" t="n">
        <f aca="false">J2596*O2596</f>
        <v>280</v>
      </c>
      <c r="U2596" s="22" t="n">
        <f aca="false">S2596-T2596</f>
        <v>0</v>
      </c>
      <c r="V2596" s="23"/>
    </row>
    <row r="2597" customFormat="false" ht="13.8" hidden="false" customHeight="false" outlineLevel="0" collapsed="false">
      <c r="A2597" s="13" t="n">
        <v>2596</v>
      </c>
      <c r="B2597" s="12" t="s">
        <v>22</v>
      </c>
      <c r="C2597" s="13" t="s">
        <v>792</v>
      </c>
      <c r="D2597" s="12" t="n">
        <v>48</v>
      </c>
      <c r="E2597" s="14" t="n">
        <v>1749</v>
      </c>
      <c r="F2597" s="14" t="s">
        <v>24</v>
      </c>
      <c r="G2597" s="15" t="s">
        <v>550</v>
      </c>
      <c r="H2597" s="15" t="s">
        <v>793</v>
      </c>
      <c r="I2597" s="16" t="s">
        <v>186</v>
      </c>
      <c r="J2597" s="17" t="n">
        <v>24355</v>
      </c>
      <c r="K2597" s="18" t="s">
        <v>28</v>
      </c>
      <c r="L2597" s="17"/>
      <c r="M2597" s="17" t="n">
        <v>5</v>
      </c>
      <c r="N2597" s="19"/>
      <c r="O2597" s="31" t="n">
        <f aca="false">L2597+(0.05*M2597)+(N2597/240)</f>
        <v>0.25</v>
      </c>
      <c r="P2597" s="21" t="n">
        <v>6088</v>
      </c>
      <c r="Q2597" s="21" t="n">
        <v>15</v>
      </c>
      <c r="R2597" s="21"/>
      <c r="S2597" s="22" t="n">
        <f aca="false">P2597+(0.05*Q2597)+(R2597/240)</f>
        <v>6088.75</v>
      </c>
      <c r="T2597" s="22" t="n">
        <f aca="false">J2597*O2597</f>
        <v>6088.75</v>
      </c>
      <c r="U2597" s="22" t="n">
        <f aca="false">S2597-T2597</f>
        <v>0</v>
      </c>
      <c r="V2597" s="23"/>
    </row>
    <row r="2598" customFormat="false" ht="13.8" hidden="false" customHeight="false" outlineLevel="0" collapsed="false">
      <c r="A2598" s="13" t="n">
        <v>2597</v>
      </c>
      <c r="B2598" s="12" t="s">
        <v>22</v>
      </c>
      <c r="C2598" s="13" t="s">
        <v>792</v>
      </c>
      <c r="D2598" s="12" t="n">
        <v>48</v>
      </c>
      <c r="E2598" s="14" t="n">
        <v>1749</v>
      </c>
      <c r="F2598" s="14" t="s">
        <v>24</v>
      </c>
      <c r="G2598" s="15" t="s">
        <v>544</v>
      </c>
      <c r="H2598" s="15" t="s">
        <v>793</v>
      </c>
      <c r="I2598" s="16" t="s">
        <v>799</v>
      </c>
      <c r="J2598" s="17" t="n">
        <v>3650</v>
      </c>
      <c r="K2598" s="18" t="s">
        <v>28</v>
      </c>
      <c r="L2598" s="17" t="n">
        <v>0.12</v>
      </c>
      <c r="M2598" s="17"/>
      <c r="N2598" s="19"/>
      <c r="O2598" s="31" t="n">
        <f aca="false">L2598+(0.05*M2598)+(N2598/240)</f>
        <v>0.12</v>
      </c>
      <c r="P2598" s="21" t="n">
        <v>438</v>
      </c>
      <c r="Q2598" s="21"/>
      <c r="R2598" s="21"/>
      <c r="S2598" s="22" t="n">
        <f aca="false">P2598+(0.05*Q2598)+(R2598/240)</f>
        <v>438</v>
      </c>
      <c r="T2598" s="22" t="n">
        <f aca="false">J2598*O2598</f>
        <v>438</v>
      </c>
      <c r="U2598" s="22" t="n">
        <f aca="false">S2598-T2598</f>
        <v>0</v>
      </c>
      <c r="V2598" s="23"/>
    </row>
    <row r="2599" customFormat="false" ht="13.8" hidden="false" customHeight="false" outlineLevel="0" collapsed="false">
      <c r="A2599" s="13" t="n">
        <v>2598</v>
      </c>
      <c r="B2599" s="12" t="s">
        <v>22</v>
      </c>
      <c r="C2599" s="13" t="s">
        <v>792</v>
      </c>
      <c r="D2599" s="12" t="n">
        <v>48</v>
      </c>
      <c r="E2599" s="14" t="n">
        <v>1749</v>
      </c>
      <c r="F2599" s="14" t="s">
        <v>24</v>
      </c>
      <c r="G2599" s="15" t="s">
        <v>544</v>
      </c>
      <c r="H2599" s="15" t="s">
        <v>793</v>
      </c>
      <c r="I2599" s="16" t="s">
        <v>796</v>
      </c>
      <c r="J2599" s="17" t="n">
        <v>28</v>
      </c>
      <c r="K2599" s="18" t="s">
        <v>990</v>
      </c>
      <c r="L2599" s="17" t="n">
        <v>3</v>
      </c>
      <c r="M2599" s="17"/>
      <c r="N2599" s="19"/>
      <c r="O2599" s="31" t="n">
        <f aca="false">L2599+(0.05*M2599)+(N2599/240)</f>
        <v>3</v>
      </c>
      <c r="P2599" s="21" t="n">
        <v>84</v>
      </c>
      <c r="Q2599" s="21"/>
      <c r="R2599" s="21"/>
      <c r="S2599" s="22" t="n">
        <f aca="false">P2599+(0.05*Q2599)+(R2599/240)</f>
        <v>84</v>
      </c>
      <c r="T2599" s="22" t="n">
        <f aca="false">J2599*O2599</f>
        <v>84</v>
      </c>
      <c r="U2599" s="22" t="n">
        <f aca="false">S2599-T2599</f>
        <v>0</v>
      </c>
      <c r="V2599" s="23"/>
    </row>
    <row r="2600" customFormat="false" ht="14.2" hidden="false" customHeight="false" outlineLevel="0" collapsed="false">
      <c r="A2600" s="13" t="n">
        <v>2599</v>
      </c>
      <c r="B2600" s="12" t="s">
        <v>22</v>
      </c>
      <c r="C2600" s="13" t="s">
        <v>792</v>
      </c>
      <c r="D2600" s="12" t="n">
        <v>48</v>
      </c>
      <c r="E2600" s="14" t="n">
        <v>1749</v>
      </c>
      <c r="F2600" s="14" t="s">
        <v>24</v>
      </c>
      <c r="G2600" s="15" t="s">
        <v>544</v>
      </c>
      <c r="H2600" s="15" t="s">
        <v>793</v>
      </c>
      <c r="I2600" s="16" t="s">
        <v>796</v>
      </c>
      <c r="J2600" s="17" t="n">
        <v>7615</v>
      </c>
      <c r="K2600" s="18" t="s">
        <v>28</v>
      </c>
      <c r="L2600" s="17"/>
      <c r="M2600" s="17" t="n">
        <v>2</v>
      </c>
      <c r="N2600" s="19" t="n">
        <v>6</v>
      </c>
      <c r="O2600" s="31" t="n">
        <f aca="false">L2600+(0.05*M2600)+(N2600/240)</f>
        <v>0.125</v>
      </c>
      <c r="P2600" s="21" t="n">
        <v>951</v>
      </c>
      <c r="Q2600" s="21" t="n">
        <v>17</v>
      </c>
      <c r="R2600" s="21"/>
      <c r="S2600" s="22" t="n">
        <f aca="false">P2600+(0.05*Q2600)+(R2600/240)</f>
        <v>951.85</v>
      </c>
      <c r="T2600" s="22" t="n">
        <f aca="false">J2600*O2600</f>
        <v>951.875</v>
      </c>
      <c r="U2600" s="22" t="n">
        <f aca="false">S2600-T2600</f>
        <v>-0.0249999999999773</v>
      </c>
      <c r="V2600" s="23" t="s">
        <v>114</v>
      </c>
    </row>
    <row r="2601" customFormat="false" ht="13.8" hidden="false" customHeight="false" outlineLevel="0" collapsed="false">
      <c r="A2601" s="13" t="n">
        <v>2600</v>
      </c>
      <c r="B2601" s="12" t="s">
        <v>22</v>
      </c>
      <c r="C2601" s="13" t="s">
        <v>792</v>
      </c>
      <c r="D2601" s="12" t="n">
        <v>48</v>
      </c>
      <c r="E2601" s="14" t="n">
        <v>1749</v>
      </c>
      <c r="F2601" s="14" t="s">
        <v>24</v>
      </c>
      <c r="G2601" s="15" t="s">
        <v>1223</v>
      </c>
      <c r="H2601" s="15" t="s">
        <v>793</v>
      </c>
      <c r="I2601" s="16" t="s">
        <v>796</v>
      </c>
      <c r="J2601" s="17" t="n">
        <v>19</v>
      </c>
      <c r="K2601" s="18" t="s">
        <v>35</v>
      </c>
      <c r="L2601" s="17"/>
      <c r="M2601" s="17" t="n">
        <v>30</v>
      </c>
      <c r="N2601" s="19"/>
      <c r="O2601" s="31" t="n">
        <f aca="false">L2601+(0.05*M2601)+(N2601/240)</f>
        <v>1.5</v>
      </c>
      <c r="P2601" s="21" t="n">
        <v>28</v>
      </c>
      <c r="Q2601" s="21" t="n">
        <v>10</v>
      </c>
      <c r="R2601" s="21"/>
      <c r="S2601" s="22" t="n">
        <f aca="false">P2601+(0.05*Q2601)+(R2601/240)</f>
        <v>28.5</v>
      </c>
      <c r="T2601" s="22" t="n">
        <f aca="false">J2601*O2601</f>
        <v>28.5</v>
      </c>
      <c r="U2601" s="22" t="n">
        <f aca="false">S2601-T2601</f>
        <v>0</v>
      </c>
      <c r="V2601" s="23"/>
    </row>
    <row r="2602" customFormat="false" ht="13.8" hidden="false" customHeight="false" outlineLevel="0" collapsed="false">
      <c r="A2602" s="13" t="n">
        <v>2601</v>
      </c>
      <c r="B2602" s="12" t="s">
        <v>22</v>
      </c>
      <c r="C2602" s="13" t="s">
        <v>792</v>
      </c>
      <c r="D2602" s="12" t="n">
        <v>48</v>
      </c>
      <c r="E2602" s="14" t="n">
        <v>1749</v>
      </c>
      <c r="F2602" s="14" t="s">
        <v>24</v>
      </c>
      <c r="G2602" s="15" t="s">
        <v>1223</v>
      </c>
      <c r="H2602" s="15" t="s">
        <v>793</v>
      </c>
      <c r="I2602" s="16" t="s">
        <v>796</v>
      </c>
      <c r="J2602" s="17" t="n">
        <v>3</v>
      </c>
      <c r="K2602" s="18" t="s">
        <v>35</v>
      </c>
      <c r="L2602" s="17"/>
      <c r="M2602" s="17" t="n">
        <v>40</v>
      </c>
      <c r="N2602" s="19"/>
      <c r="O2602" s="31" t="n">
        <f aca="false">L2602+(0.05*M2602)+(N2602/240)</f>
        <v>2</v>
      </c>
      <c r="P2602" s="21" t="n">
        <v>6</v>
      </c>
      <c r="Q2602" s="21"/>
      <c r="R2602" s="21"/>
      <c r="S2602" s="22" t="n">
        <f aca="false">P2602+(0.05*Q2602)+(R2602/240)</f>
        <v>6</v>
      </c>
      <c r="T2602" s="22" t="n">
        <f aca="false">J2602*O2602</f>
        <v>6</v>
      </c>
      <c r="U2602" s="22" t="n">
        <f aca="false">S2602-T2602</f>
        <v>0</v>
      </c>
      <c r="V2602" s="23"/>
    </row>
    <row r="2603" customFormat="false" ht="13.8" hidden="false" customHeight="false" outlineLevel="0" collapsed="false">
      <c r="A2603" s="13" t="n">
        <v>2602</v>
      </c>
      <c r="B2603" s="12" t="s">
        <v>22</v>
      </c>
      <c r="C2603" s="13" t="s">
        <v>792</v>
      </c>
      <c r="D2603" s="12" t="n">
        <v>48</v>
      </c>
      <c r="E2603" s="14" t="n">
        <v>1749</v>
      </c>
      <c r="F2603" s="14" t="s">
        <v>40</v>
      </c>
      <c r="G2603" s="15" t="s">
        <v>1224</v>
      </c>
      <c r="H2603" s="15" t="s">
        <v>793</v>
      </c>
      <c r="I2603" s="16" t="s">
        <v>186</v>
      </c>
      <c r="J2603" s="17" t="n">
        <v>38</v>
      </c>
      <c r="K2603" s="18" t="s">
        <v>248</v>
      </c>
      <c r="L2603" s="17" t="n">
        <v>10</v>
      </c>
      <c r="M2603" s="17"/>
      <c r="N2603" s="19"/>
      <c r="O2603" s="31" t="n">
        <f aca="false">L2603+(0.05*M2603)+(N2603/240)</f>
        <v>10</v>
      </c>
      <c r="P2603" s="21" t="n">
        <v>380</v>
      </c>
      <c r="Q2603" s="21"/>
      <c r="R2603" s="21"/>
      <c r="S2603" s="22" t="n">
        <f aca="false">P2603+(0.05*Q2603)+(R2603/240)</f>
        <v>380</v>
      </c>
      <c r="T2603" s="22" t="n">
        <f aca="false">J2603*O2603</f>
        <v>380</v>
      </c>
      <c r="U2603" s="22" t="n">
        <f aca="false">S2603-T2603</f>
        <v>0</v>
      </c>
      <c r="V2603" s="23"/>
    </row>
    <row r="2604" customFormat="false" ht="13.8" hidden="false" customHeight="false" outlineLevel="0" collapsed="false">
      <c r="A2604" s="13" t="n">
        <v>2603</v>
      </c>
      <c r="B2604" s="12" t="s">
        <v>22</v>
      </c>
      <c r="C2604" s="13" t="s">
        <v>792</v>
      </c>
      <c r="D2604" s="12" t="n">
        <v>48</v>
      </c>
      <c r="E2604" s="14" t="n">
        <v>1749</v>
      </c>
      <c r="F2604" s="14" t="s">
        <v>40</v>
      </c>
      <c r="G2604" s="15" t="s">
        <v>1225</v>
      </c>
      <c r="H2604" s="15" t="s">
        <v>793</v>
      </c>
      <c r="I2604" s="16" t="s">
        <v>794</v>
      </c>
      <c r="J2604" s="17" t="n">
        <v>43</v>
      </c>
      <c r="K2604" s="18" t="s">
        <v>714</v>
      </c>
      <c r="L2604" s="17" t="n">
        <v>30</v>
      </c>
      <c r="M2604" s="17"/>
      <c r="N2604" s="19"/>
      <c r="O2604" s="31" t="n">
        <f aca="false">L2604+(0.05*M2604)+(N2604/240)</f>
        <v>30</v>
      </c>
      <c r="P2604" s="21" t="n">
        <v>1290</v>
      </c>
      <c r="Q2604" s="21"/>
      <c r="R2604" s="21"/>
      <c r="S2604" s="22" t="n">
        <f aca="false">P2604+(0.05*Q2604)+(R2604/240)</f>
        <v>1290</v>
      </c>
      <c r="T2604" s="22" t="n">
        <f aca="false">J2604*O2604</f>
        <v>1290</v>
      </c>
      <c r="U2604" s="22" t="n">
        <f aca="false">S2604-T2604</f>
        <v>0</v>
      </c>
      <c r="V2604" s="23"/>
    </row>
    <row r="2605" customFormat="false" ht="13.8" hidden="false" customHeight="false" outlineLevel="0" collapsed="false">
      <c r="A2605" s="13" t="n">
        <v>2604</v>
      </c>
      <c r="B2605" s="12" t="s">
        <v>22</v>
      </c>
      <c r="C2605" s="13" t="s">
        <v>792</v>
      </c>
      <c r="D2605" s="12" t="n">
        <v>48</v>
      </c>
      <c r="E2605" s="14" t="n">
        <v>1749</v>
      </c>
      <c r="F2605" s="14" t="s">
        <v>40</v>
      </c>
      <c r="G2605" s="15" t="s">
        <v>1226</v>
      </c>
      <c r="H2605" s="15" t="s">
        <v>793</v>
      </c>
      <c r="I2605" s="16" t="s">
        <v>682</v>
      </c>
      <c r="J2605" s="17" t="n">
        <v>33</v>
      </c>
      <c r="K2605" s="18" t="s">
        <v>248</v>
      </c>
      <c r="L2605" s="17"/>
      <c r="M2605" s="17" t="n">
        <v>50</v>
      </c>
      <c r="N2605" s="19"/>
      <c r="O2605" s="31" t="n">
        <f aca="false">L2605+(0.05*M2605)+(N2605/240)</f>
        <v>2.5</v>
      </c>
      <c r="P2605" s="21" t="n">
        <v>82</v>
      </c>
      <c r="Q2605" s="21" t="n">
        <v>10</v>
      </c>
      <c r="R2605" s="21"/>
      <c r="S2605" s="22" t="n">
        <f aca="false">P2605+(0.05*Q2605)+(R2605/240)</f>
        <v>82.5</v>
      </c>
      <c r="T2605" s="22" t="n">
        <f aca="false">J2605*O2605</f>
        <v>82.5</v>
      </c>
      <c r="U2605" s="22" t="n">
        <f aca="false">S2605-T2605</f>
        <v>0</v>
      </c>
      <c r="V2605" s="23"/>
    </row>
    <row r="2606" customFormat="false" ht="13.8" hidden="false" customHeight="false" outlineLevel="0" collapsed="false">
      <c r="A2606" s="13" t="n">
        <v>2605</v>
      </c>
      <c r="B2606" s="12" t="s">
        <v>22</v>
      </c>
      <c r="C2606" s="13" t="s">
        <v>792</v>
      </c>
      <c r="D2606" s="12" t="n">
        <v>48</v>
      </c>
      <c r="E2606" s="14" t="n">
        <v>1749</v>
      </c>
      <c r="F2606" s="14" t="s">
        <v>40</v>
      </c>
      <c r="G2606" s="15" t="s">
        <v>1227</v>
      </c>
      <c r="H2606" s="15" t="s">
        <v>793</v>
      </c>
      <c r="I2606" s="16" t="s">
        <v>29</v>
      </c>
      <c r="J2606" s="17" t="n">
        <v>5221</v>
      </c>
      <c r="K2606" s="18" t="s">
        <v>28</v>
      </c>
      <c r="L2606" s="17" t="n">
        <v>10</v>
      </c>
      <c r="M2606" s="17"/>
      <c r="N2606" s="19"/>
      <c r="O2606" s="31" t="n">
        <f aca="false">L2606+(0.05*M2606)+(N2606/240)</f>
        <v>10</v>
      </c>
      <c r="P2606" s="21" t="n">
        <v>52210</v>
      </c>
      <c r="Q2606" s="21"/>
      <c r="R2606" s="21"/>
      <c r="S2606" s="22" t="n">
        <f aca="false">P2606+(0.05*Q2606)+(R2606/240)</f>
        <v>52210</v>
      </c>
      <c r="T2606" s="22" t="n">
        <f aca="false">J2606*O2606</f>
        <v>52210</v>
      </c>
      <c r="U2606" s="22" t="n">
        <f aca="false">S2606-T2606</f>
        <v>0</v>
      </c>
      <c r="V2606" s="23"/>
    </row>
    <row r="2607" customFormat="false" ht="13.8" hidden="false" customHeight="false" outlineLevel="0" collapsed="false">
      <c r="A2607" s="13" t="n">
        <v>2606</v>
      </c>
      <c r="B2607" s="12" t="s">
        <v>22</v>
      </c>
      <c r="C2607" s="13" t="s">
        <v>792</v>
      </c>
      <c r="D2607" s="12" t="n">
        <v>48</v>
      </c>
      <c r="E2607" s="14" t="n">
        <v>1749</v>
      </c>
      <c r="F2607" s="14" t="s">
        <v>40</v>
      </c>
      <c r="G2607" s="15" t="s">
        <v>1228</v>
      </c>
      <c r="H2607" s="15" t="s">
        <v>793</v>
      </c>
      <c r="I2607" s="16" t="s">
        <v>186</v>
      </c>
      <c r="J2607" s="17" t="n">
        <v>8.5</v>
      </c>
      <c r="K2607" s="18" t="s">
        <v>28</v>
      </c>
      <c r="L2607" s="17" t="n">
        <v>40</v>
      </c>
      <c r="M2607" s="17"/>
      <c r="N2607" s="19"/>
      <c r="O2607" s="31" t="n">
        <f aca="false">L2607+(0.05*M2607)+(N2607/240)</f>
        <v>40</v>
      </c>
      <c r="P2607" s="21" t="n">
        <v>340</v>
      </c>
      <c r="Q2607" s="21"/>
      <c r="R2607" s="21"/>
      <c r="S2607" s="22" t="n">
        <f aca="false">P2607+(0.05*Q2607)+(R2607/240)</f>
        <v>340</v>
      </c>
      <c r="T2607" s="22" t="n">
        <f aca="false">J2607*O2607</f>
        <v>340</v>
      </c>
      <c r="U2607" s="22" t="n">
        <f aca="false">S2607-T2607</f>
        <v>0</v>
      </c>
      <c r="V2607" s="23"/>
    </row>
    <row r="2608" customFormat="false" ht="14.2" hidden="false" customHeight="false" outlineLevel="0" collapsed="false">
      <c r="A2608" s="13" t="n">
        <v>2607</v>
      </c>
      <c r="B2608" s="12" t="s">
        <v>22</v>
      </c>
      <c r="C2608" s="13" t="s">
        <v>792</v>
      </c>
      <c r="D2608" s="12" t="n">
        <v>48</v>
      </c>
      <c r="E2608" s="14" t="n">
        <v>1749</v>
      </c>
      <c r="F2608" s="14" t="s">
        <v>40</v>
      </c>
      <c r="G2608" s="15" t="s">
        <v>1229</v>
      </c>
      <c r="H2608" s="15" t="s">
        <v>793</v>
      </c>
      <c r="I2608" s="16" t="s">
        <v>685</v>
      </c>
      <c r="J2608" s="17" t="n">
        <v>4.5</v>
      </c>
      <c r="K2608" s="18" t="s">
        <v>128</v>
      </c>
      <c r="L2608" s="17" t="n">
        <f aca="false">25/16</f>
        <v>1.5625</v>
      </c>
      <c r="M2608" s="17"/>
      <c r="N2608" s="19"/>
      <c r="O2608" s="31" t="n">
        <f aca="false">L2608+(0.05*M2608)+(N2608/240)</f>
        <v>1.5625</v>
      </c>
      <c r="P2608" s="21" t="n">
        <v>9</v>
      </c>
      <c r="Q2608" s="21" t="n">
        <v>5</v>
      </c>
      <c r="R2608" s="21"/>
      <c r="S2608" s="22" t="n">
        <f aca="false">P2608+(0.05*Q2608)+(R2608/240)</f>
        <v>9.25</v>
      </c>
      <c r="T2608" s="22" t="n">
        <f aca="false">J2608*O2608</f>
        <v>7.03125</v>
      </c>
      <c r="U2608" s="22" t="n">
        <f aca="false">S2608-T2608</f>
        <v>2.21875</v>
      </c>
      <c r="V2608" s="23" t="s">
        <v>1230</v>
      </c>
    </row>
    <row r="2609" customFormat="false" ht="13.8" hidden="false" customHeight="false" outlineLevel="0" collapsed="false">
      <c r="A2609" s="13" t="n">
        <v>2608</v>
      </c>
      <c r="B2609" s="12" t="s">
        <v>22</v>
      </c>
      <c r="C2609" s="13" t="s">
        <v>792</v>
      </c>
      <c r="D2609" s="12" t="n">
        <v>48</v>
      </c>
      <c r="E2609" s="14" t="n">
        <v>1749</v>
      </c>
      <c r="F2609" s="14" t="s">
        <v>40</v>
      </c>
      <c r="G2609" s="15" t="s">
        <v>544</v>
      </c>
      <c r="H2609" s="15" t="s">
        <v>793</v>
      </c>
      <c r="I2609" s="16" t="s">
        <v>799</v>
      </c>
      <c r="J2609" s="17" t="n">
        <v>144100</v>
      </c>
      <c r="K2609" s="18" t="s">
        <v>28</v>
      </c>
      <c r="L2609" s="17" t="n">
        <v>0.12</v>
      </c>
      <c r="M2609" s="17"/>
      <c r="N2609" s="19"/>
      <c r="O2609" s="31" t="n">
        <f aca="false">L2609+(0.05*M2609)+(N2609/240)</f>
        <v>0.12</v>
      </c>
      <c r="P2609" s="21" t="n">
        <v>17292</v>
      </c>
      <c r="Q2609" s="21"/>
      <c r="R2609" s="21"/>
      <c r="S2609" s="22" t="n">
        <f aca="false">P2609+(0.05*Q2609)+(R2609/240)</f>
        <v>17292</v>
      </c>
      <c r="T2609" s="22" t="n">
        <f aca="false">J2609*O2609</f>
        <v>17292</v>
      </c>
      <c r="U2609" s="22" t="n">
        <f aca="false">S2609-T2609</f>
        <v>0</v>
      </c>
      <c r="V2609" s="23"/>
    </row>
    <row r="2610" customFormat="false" ht="13.8" hidden="false" customHeight="false" outlineLevel="0" collapsed="false">
      <c r="A2610" s="13" t="n">
        <v>2609</v>
      </c>
      <c r="B2610" s="12" t="s">
        <v>22</v>
      </c>
      <c r="C2610" s="13" t="s">
        <v>792</v>
      </c>
      <c r="D2610" s="12" t="n">
        <v>49</v>
      </c>
      <c r="E2610" s="14" t="n">
        <v>1749</v>
      </c>
      <c r="F2610" s="14" t="s">
        <v>24</v>
      </c>
      <c r="G2610" s="15" t="s">
        <v>761</v>
      </c>
      <c r="H2610" s="15" t="s">
        <v>793</v>
      </c>
      <c r="I2610" s="16" t="s">
        <v>799</v>
      </c>
      <c r="J2610" s="17" t="n">
        <v>8855</v>
      </c>
      <c r="K2610" s="18" t="s">
        <v>28</v>
      </c>
      <c r="L2610" s="17"/>
      <c r="M2610" s="17" t="n">
        <v>20</v>
      </c>
      <c r="N2610" s="19"/>
      <c r="O2610" s="31" t="n">
        <f aca="false">L2610+(0.05*M2610)+(N2610/240)</f>
        <v>1</v>
      </c>
      <c r="P2610" s="21" t="n">
        <v>8855</v>
      </c>
      <c r="Q2610" s="21"/>
      <c r="R2610" s="21"/>
      <c r="S2610" s="22" t="n">
        <f aca="false">P2610+(0.05*Q2610)+(R2610/240)</f>
        <v>8855</v>
      </c>
      <c r="T2610" s="22" t="n">
        <f aca="false">J2610*O2610</f>
        <v>8855</v>
      </c>
      <c r="U2610" s="22" t="n">
        <f aca="false">S2610-T2610</f>
        <v>0</v>
      </c>
      <c r="V2610" s="23"/>
    </row>
    <row r="2611" customFormat="false" ht="13.8" hidden="false" customHeight="false" outlineLevel="0" collapsed="false">
      <c r="A2611" s="13" t="n">
        <v>2610</v>
      </c>
      <c r="B2611" s="12" t="s">
        <v>22</v>
      </c>
      <c r="C2611" s="13" t="s">
        <v>792</v>
      </c>
      <c r="D2611" s="12" t="n">
        <v>49</v>
      </c>
      <c r="E2611" s="14" t="n">
        <v>1749</v>
      </c>
      <c r="F2611" s="14" t="s">
        <v>24</v>
      </c>
      <c r="G2611" s="15" t="s">
        <v>1231</v>
      </c>
      <c r="H2611" s="15" t="s">
        <v>793</v>
      </c>
      <c r="I2611" s="16" t="s">
        <v>678</v>
      </c>
      <c r="J2611" s="17" t="n">
        <v>2725</v>
      </c>
      <c r="K2611" s="18" t="s">
        <v>28</v>
      </c>
      <c r="L2611" s="17"/>
      <c r="M2611" s="17" t="n">
        <v>2</v>
      </c>
      <c r="N2611" s="19"/>
      <c r="O2611" s="31" t="n">
        <f aca="false">L2611+(0.05*M2611)+(N2611/240)</f>
        <v>0.1</v>
      </c>
      <c r="P2611" s="21" t="n">
        <v>272</v>
      </c>
      <c r="Q2611" s="21" t="n">
        <v>10</v>
      </c>
      <c r="R2611" s="21"/>
      <c r="S2611" s="22" t="n">
        <f aca="false">P2611+(0.05*Q2611)+(R2611/240)</f>
        <v>272.5</v>
      </c>
      <c r="T2611" s="22" t="n">
        <f aca="false">J2611*O2611</f>
        <v>272.5</v>
      </c>
      <c r="U2611" s="22" t="n">
        <f aca="false">S2611-T2611</f>
        <v>0</v>
      </c>
      <c r="V2611" s="23"/>
    </row>
    <row r="2612" customFormat="false" ht="13.8" hidden="false" customHeight="false" outlineLevel="0" collapsed="false">
      <c r="A2612" s="13" t="n">
        <v>2611</v>
      </c>
      <c r="B2612" s="12" t="s">
        <v>22</v>
      </c>
      <c r="C2612" s="13" t="s">
        <v>792</v>
      </c>
      <c r="D2612" s="12" t="n">
        <v>49</v>
      </c>
      <c r="E2612" s="14" t="n">
        <v>1749</v>
      </c>
      <c r="F2612" s="14" t="s">
        <v>24</v>
      </c>
      <c r="G2612" s="15" t="s">
        <v>1232</v>
      </c>
      <c r="H2612" s="15" t="s">
        <v>793</v>
      </c>
      <c r="I2612" s="16" t="s">
        <v>796</v>
      </c>
      <c r="J2612" s="17" t="n">
        <v>1</v>
      </c>
      <c r="K2612" s="18" t="s">
        <v>260</v>
      </c>
      <c r="L2612" s="17" t="n">
        <v>3</v>
      </c>
      <c r="M2612" s="17"/>
      <c r="N2612" s="19"/>
      <c r="O2612" s="31" t="n">
        <f aca="false">L2612+(0.05*M2612)+(N2612/240)</f>
        <v>3</v>
      </c>
      <c r="P2612" s="21" t="n">
        <v>3</v>
      </c>
      <c r="Q2612" s="21"/>
      <c r="R2612" s="21"/>
      <c r="S2612" s="22" t="n">
        <f aca="false">P2612+(0.05*Q2612)+(R2612/240)</f>
        <v>3</v>
      </c>
      <c r="T2612" s="22" t="n">
        <f aca="false">J2612*O2612</f>
        <v>3</v>
      </c>
      <c r="U2612" s="22" t="n">
        <f aca="false">S2612-T2612</f>
        <v>0</v>
      </c>
      <c r="V2612" s="23"/>
    </row>
    <row r="2613" customFormat="false" ht="13.8" hidden="false" customHeight="false" outlineLevel="0" collapsed="false">
      <c r="A2613" s="13" t="n">
        <v>2612</v>
      </c>
      <c r="B2613" s="12" t="s">
        <v>22</v>
      </c>
      <c r="C2613" s="13" t="s">
        <v>792</v>
      </c>
      <c r="D2613" s="12" t="n">
        <v>49</v>
      </c>
      <c r="E2613" s="14" t="n">
        <v>1749</v>
      </c>
      <c r="F2613" s="14" t="s">
        <v>24</v>
      </c>
      <c r="G2613" s="15" t="s">
        <v>1233</v>
      </c>
      <c r="H2613" s="15" t="s">
        <v>793</v>
      </c>
      <c r="I2613" s="16" t="s">
        <v>796</v>
      </c>
      <c r="J2613" s="17" t="n">
        <v>2</v>
      </c>
      <c r="K2613" s="18" t="s">
        <v>35</v>
      </c>
      <c r="L2613" s="17" t="n">
        <v>5</v>
      </c>
      <c r="M2613" s="17"/>
      <c r="N2613" s="19"/>
      <c r="O2613" s="31" t="n">
        <f aca="false">L2613+(0.05*M2613)+(N2613/240)</f>
        <v>5</v>
      </c>
      <c r="P2613" s="21" t="n">
        <v>10</v>
      </c>
      <c r="Q2613" s="21"/>
      <c r="R2613" s="21"/>
      <c r="S2613" s="22" t="n">
        <f aca="false">P2613+(0.05*Q2613)+(R2613/240)</f>
        <v>10</v>
      </c>
      <c r="T2613" s="22" t="n">
        <f aca="false">J2613*O2613</f>
        <v>10</v>
      </c>
      <c r="U2613" s="22" t="n">
        <f aca="false">S2613-T2613</f>
        <v>0</v>
      </c>
      <c r="V2613" s="23"/>
    </row>
    <row r="2614" customFormat="false" ht="13.8" hidden="false" customHeight="false" outlineLevel="0" collapsed="false">
      <c r="A2614" s="13" t="n">
        <v>2613</v>
      </c>
      <c r="B2614" s="12" t="s">
        <v>22</v>
      </c>
      <c r="C2614" s="13" t="s">
        <v>792</v>
      </c>
      <c r="D2614" s="12" t="n">
        <v>49</v>
      </c>
      <c r="E2614" s="14" t="n">
        <v>1749</v>
      </c>
      <c r="F2614" s="14" t="s">
        <v>24</v>
      </c>
      <c r="G2614" s="15" t="s">
        <v>1234</v>
      </c>
      <c r="H2614" s="15" t="s">
        <v>793</v>
      </c>
      <c r="I2614" s="16" t="s">
        <v>68</v>
      </c>
      <c r="J2614" s="17" t="n">
        <v>850</v>
      </c>
      <c r="K2614" s="18" t="s">
        <v>28</v>
      </c>
      <c r="L2614" s="17"/>
      <c r="M2614" s="17" t="n">
        <v>0.4</v>
      </c>
      <c r="N2614" s="19"/>
      <c r="O2614" s="31" t="n">
        <f aca="false">L2614+(0.05*M2614)+(N2614/240)</f>
        <v>0.02</v>
      </c>
      <c r="P2614" s="21" t="n">
        <v>17</v>
      </c>
      <c r="Q2614" s="21"/>
      <c r="R2614" s="21"/>
      <c r="S2614" s="22" t="n">
        <f aca="false">P2614+(0.05*Q2614)+(R2614/240)</f>
        <v>17</v>
      </c>
      <c r="T2614" s="22" t="n">
        <f aca="false">J2614*O2614</f>
        <v>17</v>
      </c>
      <c r="U2614" s="22" t="n">
        <f aca="false">S2614-T2614</f>
        <v>0</v>
      </c>
      <c r="V2614" s="23"/>
    </row>
    <row r="2615" customFormat="false" ht="13.8" hidden="false" customHeight="false" outlineLevel="0" collapsed="false">
      <c r="A2615" s="13" t="n">
        <v>2614</v>
      </c>
      <c r="B2615" s="12" t="s">
        <v>22</v>
      </c>
      <c r="C2615" s="13" t="s">
        <v>792</v>
      </c>
      <c r="D2615" s="12" t="n">
        <v>49</v>
      </c>
      <c r="E2615" s="14" t="n">
        <v>1749</v>
      </c>
      <c r="F2615" s="14" t="s">
        <v>24</v>
      </c>
      <c r="G2615" s="15" t="s">
        <v>1234</v>
      </c>
      <c r="H2615" s="15" t="s">
        <v>793</v>
      </c>
      <c r="I2615" s="16" t="s">
        <v>682</v>
      </c>
      <c r="J2615" s="17" t="n">
        <v>10000</v>
      </c>
      <c r="K2615" s="18" t="s">
        <v>28</v>
      </c>
      <c r="L2615" s="17"/>
      <c r="M2615" s="17" t="n">
        <v>0.4</v>
      </c>
      <c r="N2615" s="19"/>
      <c r="O2615" s="31" t="n">
        <f aca="false">L2615+(0.05*M2615)+(N2615/240)</f>
        <v>0.02</v>
      </c>
      <c r="P2615" s="21" t="n">
        <v>200</v>
      </c>
      <c r="Q2615" s="21"/>
      <c r="R2615" s="21"/>
      <c r="S2615" s="22" t="n">
        <f aca="false">P2615+(0.05*Q2615)+(R2615/240)</f>
        <v>200</v>
      </c>
      <c r="T2615" s="22" t="n">
        <f aca="false">J2615*O2615</f>
        <v>200</v>
      </c>
      <c r="U2615" s="22" t="n">
        <f aca="false">S2615-T2615</f>
        <v>0</v>
      </c>
      <c r="V2615" s="23"/>
    </row>
    <row r="2616" customFormat="false" ht="13.8" hidden="false" customHeight="false" outlineLevel="0" collapsed="false">
      <c r="A2616" s="13" t="n">
        <v>2615</v>
      </c>
      <c r="B2616" s="12" t="s">
        <v>22</v>
      </c>
      <c r="C2616" s="13" t="s">
        <v>792</v>
      </c>
      <c r="D2616" s="12" t="n">
        <v>49</v>
      </c>
      <c r="E2616" s="14" t="n">
        <v>1749</v>
      </c>
      <c r="F2616" s="14" t="s">
        <v>24</v>
      </c>
      <c r="G2616" s="15" t="s">
        <v>1235</v>
      </c>
      <c r="H2616" s="15" t="s">
        <v>793</v>
      </c>
      <c r="I2616" s="16" t="s">
        <v>796</v>
      </c>
      <c r="J2616" s="17" t="n">
        <v>161</v>
      </c>
      <c r="K2616" s="18" t="s">
        <v>35</v>
      </c>
      <c r="L2616" s="17"/>
      <c r="M2616" s="17" t="n">
        <v>40</v>
      </c>
      <c r="N2616" s="19"/>
      <c r="O2616" s="31" t="n">
        <f aca="false">L2616+(0.05*M2616)+(N2616/240)</f>
        <v>2</v>
      </c>
      <c r="P2616" s="21" t="n">
        <v>322</v>
      </c>
      <c r="Q2616" s="21"/>
      <c r="R2616" s="21"/>
      <c r="S2616" s="22" t="n">
        <f aca="false">P2616+(0.05*Q2616)+(R2616/240)</f>
        <v>322</v>
      </c>
      <c r="T2616" s="22" t="n">
        <f aca="false">J2616*O2616</f>
        <v>322</v>
      </c>
      <c r="U2616" s="22" t="n">
        <f aca="false">S2616-T2616</f>
        <v>0</v>
      </c>
      <c r="V2616" s="23"/>
    </row>
    <row r="2617" customFormat="false" ht="13.8" hidden="false" customHeight="false" outlineLevel="0" collapsed="false">
      <c r="A2617" s="13" t="n">
        <v>2616</v>
      </c>
      <c r="B2617" s="12" t="s">
        <v>22</v>
      </c>
      <c r="C2617" s="13" t="s">
        <v>792</v>
      </c>
      <c r="D2617" s="12" t="n">
        <v>49</v>
      </c>
      <c r="E2617" s="14" t="n">
        <v>1749</v>
      </c>
      <c r="F2617" s="14" t="s">
        <v>24</v>
      </c>
      <c r="G2617" s="15" t="s">
        <v>1236</v>
      </c>
      <c r="H2617" s="15" t="s">
        <v>793</v>
      </c>
      <c r="I2617" s="16" t="s">
        <v>796</v>
      </c>
      <c r="J2617" s="17" t="n">
        <v>5900</v>
      </c>
      <c r="K2617" s="18" t="s">
        <v>28</v>
      </c>
      <c r="L2617" s="17"/>
      <c r="M2617" s="17"/>
      <c r="N2617" s="19" t="n">
        <v>6</v>
      </c>
      <c r="O2617" s="31" t="n">
        <f aca="false">L2617+(0.05*M2617)+(N2617/240)</f>
        <v>0.025</v>
      </c>
      <c r="P2617" s="21" t="n">
        <v>147</v>
      </c>
      <c r="Q2617" s="21" t="n">
        <v>10</v>
      </c>
      <c r="R2617" s="21"/>
      <c r="S2617" s="22" t="n">
        <f aca="false">P2617+(0.05*Q2617)+(R2617/240)</f>
        <v>147.5</v>
      </c>
      <c r="T2617" s="22" t="n">
        <f aca="false">J2617*O2617</f>
        <v>147.5</v>
      </c>
      <c r="U2617" s="22" t="n">
        <f aca="false">S2617-T2617</f>
        <v>0</v>
      </c>
      <c r="V2617" s="23"/>
    </row>
    <row r="2618" customFormat="false" ht="13.8" hidden="false" customHeight="false" outlineLevel="0" collapsed="false">
      <c r="A2618" s="13" t="n">
        <v>2617</v>
      </c>
      <c r="B2618" s="12" t="s">
        <v>22</v>
      </c>
      <c r="C2618" s="13" t="s">
        <v>792</v>
      </c>
      <c r="D2618" s="12" t="n">
        <v>49</v>
      </c>
      <c r="E2618" s="14" t="n">
        <v>1749</v>
      </c>
      <c r="F2618" s="14" t="s">
        <v>24</v>
      </c>
      <c r="G2618" s="15" t="s">
        <v>554</v>
      </c>
      <c r="H2618" s="15" t="s">
        <v>793</v>
      </c>
      <c r="I2618" s="16" t="s">
        <v>685</v>
      </c>
      <c r="J2618" s="17" t="n">
        <v>450</v>
      </c>
      <c r="K2618" s="18" t="s">
        <v>110</v>
      </c>
      <c r="L2618" s="17"/>
      <c r="M2618" s="17" t="n">
        <v>5</v>
      </c>
      <c r="N2618" s="19"/>
      <c r="O2618" s="31" t="n">
        <f aca="false">L2618+(0.05*M2618)+(N2618/240)</f>
        <v>0.25</v>
      </c>
      <c r="P2618" s="21" t="n">
        <v>112</v>
      </c>
      <c r="Q2618" s="21" t="n">
        <v>10</v>
      </c>
      <c r="R2618" s="21"/>
      <c r="S2618" s="22" t="n">
        <f aca="false">P2618+(0.05*Q2618)+(R2618/240)</f>
        <v>112.5</v>
      </c>
      <c r="T2618" s="22" t="n">
        <f aca="false">J2618*O2618</f>
        <v>112.5</v>
      </c>
      <c r="U2618" s="22" t="n">
        <f aca="false">S2618-T2618</f>
        <v>0</v>
      </c>
      <c r="V2618" s="23"/>
    </row>
    <row r="2619" customFormat="false" ht="13.8" hidden="false" customHeight="false" outlineLevel="0" collapsed="false">
      <c r="A2619" s="13" t="n">
        <v>2618</v>
      </c>
      <c r="B2619" s="12" t="s">
        <v>22</v>
      </c>
      <c r="C2619" s="13" t="s">
        <v>792</v>
      </c>
      <c r="D2619" s="12" t="n">
        <v>49</v>
      </c>
      <c r="E2619" s="14" t="n">
        <v>1749</v>
      </c>
      <c r="F2619" s="14" t="s">
        <v>40</v>
      </c>
      <c r="G2619" s="15" t="s">
        <v>761</v>
      </c>
      <c r="H2619" s="15" t="s">
        <v>793</v>
      </c>
      <c r="I2619" s="16" t="s">
        <v>678</v>
      </c>
      <c r="J2619" s="17" t="n">
        <v>1765</v>
      </c>
      <c r="K2619" s="18" t="s">
        <v>28</v>
      </c>
      <c r="L2619" s="17"/>
      <c r="M2619" s="17" t="n">
        <v>10</v>
      </c>
      <c r="N2619" s="19"/>
      <c r="O2619" s="31" t="n">
        <f aca="false">L2619+(0.05*M2619)+(N2619/240)</f>
        <v>0.5</v>
      </c>
      <c r="P2619" s="21" t="n">
        <v>882</v>
      </c>
      <c r="Q2619" s="21" t="n">
        <v>10</v>
      </c>
      <c r="R2619" s="21"/>
      <c r="S2619" s="22" t="n">
        <f aca="false">P2619+(0.05*Q2619)+(R2619/240)</f>
        <v>882.5</v>
      </c>
      <c r="T2619" s="22" t="n">
        <f aca="false">J2619*O2619</f>
        <v>882.5</v>
      </c>
      <c r="U2619" s="22" t="n">
        <f aca="false">S2619-T2619</f>
        <v>0</v>
      </c>
      <c r="V2619" s="23"/>
    </row>
    <row r="2620" customFormat="false" ht="13.8" hidden="false" customHeight="false" outlineLevel="0" collapsed="false">
      <c r="A2620" s="13" t="n">
        <v>2619</v>
      </c>
      <c r="B2620" s="12" t="s">
        <v>22</v>
      </c>
      <c r="C2620" s="13" t="s">
        <v>792</v>
      </c>
      <c r="D2620" s="12" t="n">
        <v>49</v>
      </c>
      <c r="E2620" s="14" t="n">
        <v>1749</v>
      </c>
      <c r="F2620" s="14" t="s">
        <v>40</v>
      </c>
      <c r="G2620" s="15" t="s">
        <v>761</v>
      </c>
      <c r="H2620" s="15" t="s">
        <v>793</v>
      </c>
      <c r="I2620" s="16" t="s">
        <v>799</v>
      </c>
      <c r="J2620" s="17" t="n">
        <v>24478</v>
      </c>
      <c r="K2620" s="18" t="s">
        <v>28</v>
      </c>
      <c r="L2620" s="17"/>
      <c r="M2620" s="17" t="n">
        <v>20</v>
      </c>
      <c r="N2620" s="19"/>
      <c r="O2620" s="31" t="n">
        <f aca="false">L2620+(0.05*M2620)+(N2620/240)</f>
        <v>1</v>
      </c>
      <c r="P2620" s="21" t="n">
        <v>24478</v>
      </c>
      <c r="Q2620" s="21"/>
      <c r="R2620" s="21"/>
      <c r="S2620" s="22" t="n">
        <f aca="false">P2620+(0.05*Q2620)+(R2620/240)</f>
        <v>24478</v>
      </c>
      <c r="T2620" s="22" t="n">
        <f aca="false">J2620*O2620</f>
        <v>24478</v>
      </c>
      <c r="U2620" s="22" t="n">
        <f aca="false">S2620-T2620</f>
        <v>0</v>
      </c>
      <c r="V2620" s="23"/>
    </row>
    <row r="2621" customFormat="false" ht="13.8" hidden="false" customHeight="false" outlineLevel="0" collapsed="false">
      <c r="A2621" s="13" t="n">
        <v>2620</v>
      </c>
      <c r="B2621" s="12" t="s">
        <v>22</v>
      </c>
      <c r="C2621" s="13" t="s">
        <v>792</v>
      </c>
      <c r="D2621" s="12" t="n">
        <v>49</v>
      </c>
      <c r="E2621" s="14" t="n">
        <v>1749</v>
      </c>
      <c r="F2621" s="14" t="s">
        <v>40</v>
      </c>
      <c r="G2621" s="15" t="s">
        <v>761</v>
      </c>
      <c r="H2621" s="15" t="s">
        <v>793</v>
      </c>
      <c r="I2621" s="16" t="s">
        <v>685</v>
      </c>
      <c r="J2621" s="17" t="n">
        <v>1050</v>
      </c>
      <c r="K2621" s="18" t="s">
        <v>28</v>
      </c>
      <c r="L2621" s="17"/>
      <c r="M2621" s="17" t="n">
        <v>25</v>
      </c>
      <c r="N2621" s="19"/>
      <c r="O2621" s="31" t="n">
        <f aca="false">L2621+(0.05*M2621)+(N2621/240)</f>
        <v>1.25</v>
      </c>
      <c r="P2621" s="21" t="n">
        <v>1312</v>
      </c>
      <c r="Q2621" s="21" t="n">
        <v>10</v>
      </c>
      <c r="R2621" s="21"/>
      <c r="S2621" s="22" t="n">
        <f aca="false">P2621+(0.05*Q2621)+(R2621/240)</f>
        <v>1312.5</v>
      </c>
      <c r="T2621" s="22" t="n">
        <f aca="false">J2621*O2621</f>
        <v>1312.5</v>
      </c>
      <c r="U2621" s="22" t="n">
        <f aca="false">S2621-T2621</f>
        <v>0</v>
      </c>
      <c r="V2621" s="23"/>
    </row>
    <row r="2622" customFormat="false" ht="13.8" hidden="false" customHeight="false" outlineLevel="0" collapsed="false">
      <c r="A2622" s="13" t="n">
        <v>2621</v>
      </c>
      <c r="B2622" s="12" t="s">
        <v>22</v>
      </c>
      <c r="C2622" s="13" t="s">
        <v>792</v>
      </c>
      <c r="D2622" s="12" t="n">
        <v>49</v>
      </c>
      <c r="E2622" s="14" t="n">
        <v>1749</v>
      </c>
      <c r="F2622" s="14" t="s">
        <v>40</v>
      </c>
      <c r="G2622" s="15" t="s">
        <v>547</v>
      </c>
      <c r="H2622" s="15" t="s">
        <v>793</v>
      </c>
      <c r="I2622" s="16" t="s">
        <v>43</v>
      </c>
      <c r="J2622" s="17" t="n">
        <v>188</v>
      </c>
      <c r="K2622" s="18" t="s">
        <v>28</v>
      </c>
      <c r="L2622" s="17"/>
      <c r="M2622" s="17" t="n">
        <v>40</v>
      </c>
      <c r="N2622" s="19"/>
      <c r="O2622" s="31" t="n">
        <f aca="false">L2622+(0.05*M2622)+(N2622/240)</f>
        <v>2</v>
      </c>
      <c r="P2622" s="21" t="n">
        <v>376</v>
      </c>
      <c r="Q2622" s="21"/>
      <c r="R2622" s="21"/>
      <c r="S2622" s="22" t="n">
        <f aca="false">P2622+(0.05*Q2622)+(R2622/240)</f>
        <v>376</v>
      </c>
      <c r="T2622" s="22" t="n">
        <f aca="false">J2622*O2622</f>
        <v>376</v>
      </c>
      <c r="U2622" s="22" t="n">
        <f aca="false">S2622-T2622</f>
        <v>0</v>
      </c>
      <c r="V2622" s="23"/>
    </row>
    <row r="2623" customFormat="false" ht="13.8" hidden="false" customHeight="false" outlineLevel="0" collapsed="false">
      <c r="A2623" s="13" t="n">
        <v>2622</v>
      </c>
      <c r="B2623" s="12" t="s">
        <v>22</v>
      </c>
      <c r="C2623" s="13" t="s">
        <v>792</v>
      </c>
      <c r="D2623" s="12" t="n">
        <v>49</v>
      </c>
      <c r="E2623" s="14" t="n">
        <v>1749</v>
      </c>
      <c r="F2623" s="14" t="s">
        <v>40</v>
      </c>
      <c r="G2623" s="15" t="s">
        <v>547</v>
      </c>
      <c r="H2623" s="15" t="s">
        <v>793</v>
      </c>
      <c r="I2623" s="16" t="s">
        <v>186</v>
      </c>
      <c r="J2623" s="17" t="n">
        <v>225</v>
      </c>
      <c r="K2623" s="18" t="s">
        <v>28</v>
      </c>
      <c r="L2623" s="17"/>
      <c r="M2623" s="17" t="n">
        <v>50</v>
      </c>
      <c r="N2623" s="19"/>
      <c r="O2623" s="31" t="n">
        <f aca="false">L2623+(0.05*M2623)+(N2623/240)</f>
        <v>2.5</v>
      </c>
      <c r="P2623" s="21" t="n">
        <v>562</v>
      </c>
      <c r="Q2623" s="21" t="n">
        <v>10</v>
      </c>
      <c r="R2623" s="21"/>
      <c r="S2623" s="22" t="n">
        <f aca="false">P2623+(0.05*Q2623)+(R2623/240)</f>
        <v>562.5</v>
      </c>
      <c r="T2623" s="22" t="n">
        <f aca="false">J2623*O2623</f>
        <v>562.5</v>
      </c>
      <c r="U2623" s="22" t="n">
        <f aca="false">S2623-T2623</f>
        <v>0</v>
      </c>
      <c r="V2623" s="23"/>
    </row>
    <row r="2624" customFormat="false" ht="13.8" hidden="false" customHeight="false" outlineLevel="0" collapsed="false">
      <c r="A2624" s="13" t="n">
        <v>2623</v>
      </c>
      <c r="B2624" s="12" t="s">
        <v>22</v>
      </c>
      <c r="C2624" s="13" t="s">
        <v>792</v>
      </c>
      <c r="D2624" s="12" t="n">
        <v>49</v>
      </c>
      <c r="E2624" s="14" t="n">
        <v>1749</v>
      </c>
      <c r="F2624" s="14" t="s">
        <v>40</v>
      </c>
      <c r="G2624" s="15" t="s">
        <v>552</v>
      </c>
      <c r="H2624" s="15" t="s">
        <v>793</v>
      </c>
      <c r="I2624" s="16" t="s">
        <v>794</v>
      </c>
      <c r="J2624" s="17" t="n">
        <v>557.5</v>
      </c>
      <c r="K2624" s="18" t="s">
        <v>28</v>
      </c>
      <c r="L2624" s="17" t="n">
        <v>120</v>
      </c>
      <c r="M2624" s="17"/>
      <c r="N2624" s="19"/>
      <c r="O2624" s="31" t="n">
        <f aca="false">L2624+(0.05*M2624)+(N2624/240)</f>
        <v>120</v>
      </c>
      <c r="P2624" s="21" t="n">
        <v>66900</v>
      </c>
      <c r="Q2624" s="21"/>
      <c r="R2624" s="21"/>
      <c r="S2624" s="22" t="n">
        <f aca="false">P2624+(0.05*Q2624)+(R2624/240)</f>
        <v>66900</v>
      </c>
      <c r="T2624" s="22" t="n">
        <f aca="false">J2624*O2624</f>
        <v>66900</v>
      </c>
      <c r="U2624" s="22" t="n">
        <f aca="false">S2624-T2624</f>
        <v>0</v>
      </c>
      <c r="V2624" s="23"/>
    </row>
    <row r="2625" customFormat="false" ht="13.8" hidden="false" customHeight="false" outlineLevel="0" collapsed="false">
      <c r="A2625" s="13" t="n">
        <v>2624</v>
      </c>
      <c r="B2625" s="12" t="s">
        <v>22</v>
      </c>
      <c r="C2625" s="13" t="s">
        <v>792</v>
      </c>
      <c r="D2625" s="12" t="n">
        <v>49</v>
      </c>
      <c r="E2625" s="14" t="n">
        <v>1749</v>
      </c>
      <c r="F2625" s="14" t="s">
        <v>40</v>
      </c>
      <c r="G2625" s="15" t="s">
        <v>552</v>
      </c>
      <c r="H2625" s="15" t="s">
        <v>793</v>
      </c>
      <c r="I2625" s="16" t="s">
        <v>50</v>
      </c>
      <c r="J2625" s="17" t="n">
        <v>1547.25</v>
      </c>
      <c r="K2625" s="18" t="s">
        <v>28</v>
      </c>
      <c r="L2625" s="17" t="n">
        <v>120</v>
      </c>
      <c r="M2625" s="17"/>
      <c r="N2625" s="19"/>
      <c r="O2625" s="31" t="n">
        <f aca="false">L2625+(0.05*M2625)+(N2625/240)</f>
        <v>120</v>
      </c>
      <c r="P2625" s="21" t="n">
        <v>185670</v>
      </c>
      <c r="Q2625" s="21"/>
      <c r="R2625" s="21"/>
      <c r="S2625" s="22" t="n">
        <f aca="false">P2625+(0.05*Q2625)+(R2625/240)</f>
        <v>185670</v>
      </c>
      <c r="T2625" s="22" t="n">
        <f aca="false">J2625*O2625</f>
        <v>185670</v>
      </c>
      <c r="U2625" s="22" t="n">
        <f aca="false">S2625-T2625</f>
        <v>0</v>
      </c>
      <c r="V2625" s="23"/>
    </row>
    <row r="2626" customFormat="false" ht="13.8" hidden="false" customHeight="false" outlineLevel="0" collapsed="false">
      <c r="A2626" s="13" t="n">
        <v>2625</v>
      </c>
      <c r="B2626" s="12" t="s">
        <v>22</v>
      </c>
      <c r="C2626" s="13" t="s">
        <v>792</v>
      </c>
      <c r="D2626" s="12" t="n">
        <v>49</v>
      </c>
      <c r="E2626" s="14" t="n">
        <v>1749</v>
      </c>
      <c r="F2626" s="14" t="s">
        <v>40</v>
      </c>
      <c r="G2626" s="15" t="s">
        <v>552</v>
      </c>
      <c r="H2626" s="15" t="s">
        <v>793</v>
      </c>
      <c r="I2626" s="16" t="s">
        <v>186</v>
      </c>
      <c r="J2626" s="17" t="n">
        <v>80</v>
      </c>
      <c r="K2626" s="18" t="s">
        <v>28</v>
      </c>
      <c r="L2626" s="17" t="n">
        <v>120</v>
      </c>
      <c r="M2626" s="17"/>
      <c r="N2626" s="19"/>
      <c r="O2626" s="31" t="n">
        <f aca="false">L2626+(0.05*M2626)+(N2626/240)</f>
        <v>120</v>
      </c>
      <c r="P2626" s="21" t="n">
        <v>9600</v>
      </c>
      <c r="Q2626" s="21"/>
      <c r="R2626" s="21"/>
      <c r="S2626" s="22" t="n">
        <f aca="false">P2626+(0.05*Q2626)+(R2626/240)</f>
        <v>9600</v>
      </c>
      <c r="T2626" s="22" t="n">
        <f aca="false">J2626*O2626</f>
        <v>9600</v>
      </c>
      <c r="U2626" s="22" t="n">
        <f aca="false">S2626-T2626</f>
        <v>0</v>
      </c>
      <c r="V2626" s="23"/>
    </row>
    <row r="2627" customFormat="false" ht="13.8" hidden="false" customHeight="false" outlineLevel="0" collapsed="false">
      <c r="A2627" s="13" t="n">
        <v>2626</v>
      </c>
      <c r="B2627" s="12" t="s">
        <v>22</v>
      </c>
      <c r="C2627" s="13" t="s">
        <v>792</v>
      </c>
      <c r="D2627" s="12" t="n">
        <v>49</v>
      </c>
      <c r="E2627" s="14" t="n">
        <v>1749</v>
      </c>
      <c r="F2627" s="14" t="s">
        <v>40</v>
      </c>
      <c r="G2627" s="16" t="s">
        <v>553</v>
      </c>
      <c r="H2627" s="15" t="s">
        <v>793</v>
      </c>
      <c r="I2627" s="16" t="s">
        <v>794</v>
      </c>
      <c r="J2627" s="17" t="n">
        <v>486</v>
      </c>
      <c r="K2627" s="18" t="s">
        <v>28</v>
      </c>
      <c r="L2627" s="17" t="n">
        <v>60</v>
      </c>
      <c r="M2627" s="17"/>
      <c r="N2627" s="19"/>
      <c r="O2627" s="31" t="n">
        <f aca="false">L2627+(0.05*M2627)+(N2627/240)</f>
        <v>60</v>
      </c>
      <c r="P2627" s="21" t="n">
        <v>29160</v>
      </c>
      <c r="Q2627" s="21"/>
      <c r="R2627" s="21"/>
      <c r="S2627" s="22" t="n">
        <f aca="false">P2627+(0.05*Q2627)+(R2627/240)</f>
        <v>29160</v>
      </c>
      <c r="T2627" s="22" t="n">
        <f aca="false">J2627*O2627</f>
        <v>29160</v>
      </c>
      <c r="U2627" s="22" t="n">
        <f aca="false">S2627-T2627</f>
        <v>0</v>
      </c>
      <c r="V2627" s="23"/>
    </row>
    <row r="2628" customFormat="false" ht="13.8" hidden="false" customHeight="false" outlineLevel="0" collapsed="false">
      <c r="A2628" s="13" t="n">
        <v>2627</v>
      </c>
      <c r="B2628" s="12" t="s">
        <v>22</v>
      </c>
      <c r="C2628" s="13" t="s">
        <v>792</v>
      </c>
      <c r="D2628" s="12" t="n">
        <v>49</v>
      </c>
      <c r="E2628" s="14" t="n">
        <v>1749</v>
      </c>
      <c r="F2628" s="14" t="s">
        <v>40</v>
      </c>
      <c r="G2628" s="16" t="s">
        <v>553</v>
      </c>
      <c r="H2628" s="15" t="s">
        <v>793</v>
      </c>
      <c r="I2628" s="16" t="s">
        <v>50</v>
      </c>
      <c r="J2628" s="17" t="n">
        <v>757</v>
      </c>
      <c r="K2628" s="18" t="s">
        <v>28</v>
      </c>
      <c r="L2628" s="17" t="n">
        <v>60</v>
      </c>
      <c r="M2628" s="17"/>
      <c r="N2628" s="19"/>
      <c r="O2628" s="31" t="n">
        <f aca="false">L2628+(0.05*M2628)+(N2628/240)</f>
        <v>60</v>
      </c>
      <c r="P2628" s="21" t="n">
        <v>45420</v>
      </c>
      <c r="Q2628" s="21"/>
      <c r="R2628" s="21"/>
      <c r="S2628" s="22" t="n">
        <f aca="false">P2628+(0.05*Q2628)+(R2628/240)</f>
        <v>45420</v>
      </c>
      <c r="T2628" s="22" t="n">
        <f aca="false">J2628*O2628</f>
        <v>45420</v>
      </c>
      <c r="U2628" s="22" t="n">
        <f aca="false">S2628-T2628</f>
        <v>0</v>
      </c>
      <c r="V2628" s="23"/>
    </row>
    <row r="2629" customFormat="false" ht="13.8" hidden="false" customHeight="false" outlineLevel="0" collapsed="false">
      <c r="A2629" s="13" t="n">
        <v>2628</v>
      </c>
      <c r="B2629" s="12" t="s">
        <v>22</v>
      </c>
      <c r="C2629" s="13" t="s">
        <v>792</v>
      </c>
      <c r="D2629" s="12" t="n">
        <v>49</v>
      </c>
      <c r="E2629" s="14" t="n">
        <v>1749</v>
      </c>
      <c r="F2629" s="14" t="s">
        <v>40</v>
      </c>
      <c r="G2629" s="16" t="s">
        <v>553</v>
      </c>
      <c r="H2629" s="15" t="s">
        <v>793</v>
      </c>
      <c r="I2629" s="16" t="s">
        <v>799</v>
      </c>
      <c r="J2629" s="17" t="n">
        <v>4595</v>
      </c>
      <c r="K2629" s="18" t="s">
        <v>28</v>
      </c>
      <c r="L2629" s="17" t="n">
        <v>60</v>
      </c>
      <c r="M2629" s="17"/>
      <c r="N2629" s="19"/>
      <c r="O2629" s="31" t="n">
        <f aca="false">L2629+(0.05*M2629)+(N2629/240)</f>
        <v>60</v>
      </c>
      <c r="P2629" s="21" t="n">
        <v>275700</v>
      </c>
      <c r="Q2629" s="21"/>
      <c r="R2629" s="21"/>
      <c r="S2629" s="22" t="n">
        <f aca="false">P2629+(0.05*Q2629)+(R2629/240)</f>
        <v>275700</v>
      </c>
      <c r="T2629" s="22" t="n">
        <f aca="false">J2629*O2629</f>
        <v>275700</v>
      </c>
      <c r="U2629" s="22" t="n">
        <f aca="false">S2629-T2629</f>
        <v>0</v>
      </c>
      <c r="V2629" s="23"/>
    </row>
    <row r="2630" customFormat="false" ht="13.8" hidden="false" customHeight="false" outlineLevel="0" collapsed="false">
      <c r="A2630" s="13" t="n">
        <v>2629</v>
      </c>
      <c r="B2630" s="12" t="s">
        <v>22</v>
      </c>
      <c r="C2630" s="13" t="s">
        <v>792</v>
      </c>
      <c r="D2630" s="12" t="n">
        <v>49</v>
      </c>
      <c r="E2630" s="14" t="n">
        <v>1749</v>
      </c>
      <c r="F2630" s="14" t="s">
        <v>40</v>
      </c>
      <c r="G2630" s="16" t="s">
        <v>553</v>
      </c>
      <c r="H2630" s="15" t="s">
        <v>793</v>
      </c>
      <c r="I2630" s="16" t="s">
        <v>679</v>
      </c>
      <c r="J2630" s="17" t="n">
        <v>35</v>
      </c>
      <c r="K2630" s="18" t="s">
        <v>28</v>
      </c>
      <c r="L2630" s="17" t="n">
        <v>60</v>
      </c>
      <c r="M2630" s="17"/>
      <c r="N2630" s="19"/>
      <c r="O2630" s="31" t="n">
        <f aca="false">L2630+(0.05*M2630)+(N2630/240)</f>
        <v>60</v>
      </c>
      <c r="P2630" s="21" t="n">
        <v>2100</v>
      </c>
      <c r="Q2630" s="21"/>
      <c r="R2630" s="21"/>
      <c r="S2630" s="22" t="n">
        <f aca="false">P2630+(0.05*Q2630)+(R2630/240)</f>
        <v>2100</v>
      </c>
      <c r="T2630" s="22" t="n">
        <f aca="false">J2630*O2630</f>
        <v>2100</v>
      </c>
      <c r="U2630" s="22" t="n">
        <f aca="false">S2630-T2630</f>
        <v>0</v>
      </c>
      <c r="V2630" s="23"/>
    </row>
    <row r="2631" customFormat="false" ht="13.8" hidden="false" customHeight="false" outlineLevel="0" collapsed="false">
      <c r="A2631" s="13" t="n">
        <v>2630</v>
      </c>
      <c r="B2631" s="12" t="s">
        <v>22</v>
      </c>
      <c r="C2631" s="13" t="s">
        <v>792</v>
      </c>
      <c r="D2631" s="12" t="n">
        <v>49</v>
      </c>
      <c r="E2631" s="14" t="n">
        <v>1749</v>
      </c>
      <c r="F2631" s="14" t="s">
        <v>40</v>
      </c>
      <c r="G2631" s="16" t="s">
        <v>553</v>
      </c>
      <c r="H2631" s="15" t="s">
        <v>793</v>
      </c>
      <c r="I2631" s="16" t="s">
        <v>186</v>
      </c>
      <c r="J2631" s="17" t="n">
        <v>4</v>
      </c>
      <c r="K2631" s="18" t="s">
        <v>28</v>
      </c>
      <c r="L2631" s="17" t="n">
        <v>60</v>
      </c>
      <c r="M2631" s="17"/>
      <c r="N2631" s="19"/>
      <c r="O2631" s="31" t="n">
        <f aca="false">L2631+(0.05*M2631)+(N2631/240)</f>
        <v>60</v>
      </c>
      <c r="P2631" s="21" t="n">
        <v>240</v>
      </c>
      <c r="Q2631" s="21"/>
      <c r="R2631" s="21"/>
      <c r="S2631" s="22" t="n">
        <f aca="false">P2631+(0.05*Q2631)+(R2631/240)</f>
        <v>240</v>
      </c>
      <c r="T2631" s="22" t="n">
        <f aca="false">J2631*O2631</f>
        <v>240</v>
      </c>
      <c r="U2631" s="22" t="n">
        <f aca="false">S2631-T2631</f>
        <v>0</v>
      </c>
      <c r="V2631" s="23"/>
    </row>
    <row r="2632" customFormat="false" ht="13.8" hidden="false" customHeight="false" outlineLevel="0" collapsed="false">
      <c r="A2632" s="13" t="n">
        <v>2631</v>
      </c>
      <c r="B2632" s="12" t="s">
        <v>22</v>
      </c>
      <c r="C2632" s="13" t="s">
        <v>792</v>
      </c>
      <c r="D2632" s="12" t="n">
        <v>50</v>
      </c>
      <c r="E2632" s="14" t="n">
        <v>1749</v>
      </c>
      <c r="F2632" s="14" t="s">
        <v>24</v>
      </c>
      <c r="G2632" s="15" t="s">
        <v>558</v>
      </c>
      <c r="H2632" s="15" t="s">
        <v>793</v>
      </c>
      <c r="I2632" s="16" t="s">
        <v>794</v>
      </c>
      <c r="J2632" s="17" t="n">
        <v>102</v>
      </c>
      <c r="K2632" s="18" t="s">
        <v>28</v>
      </c>
      <c r="L2632" s="17" t="n">
        <v>10</v>
      </c>
      <c r="M2632" s="17"/>
      <c r="N2632" s="19"/>
      <c r="O2632" s="31" t="n">
        <f aca="false">L2632+(0.05*M2632)+(N2632/240)</f>
        <v>10</v>
      </c>
      <c r="P2632" s="21" t="n">
        <v>1020</v>
      </c>
      <c r="Q2632" s="21"/>
      <c r="R2632" s="21"/>
      <c r="S2632" s="22" t="n">
        <f aca="false">P2632+(0.05*Q2632)+(R2632/240)</f>
        <v>1020</v>
      </c>
      <c r="T2632" s="22" t="n">
        <f aca="false">J2632*O2632</f>
        <v>1020</v>
      </c>
      <c r="U2632" s="22" t="n">
        <f aca="false">S2632-T2632</f>
        <v>0</v>
      </c>
      <c r="V2632" s="23"/>
    </row>
    <row r="2633" customFormat="false" ht="13.8" hidden="false" customHeight="false" outlineLevel="0" collapsed="false">
      <c r="A2633" s="13" t="n">
        <v>2632</v>
      </c>
      <c r="B2633" s="12" t="s">
        <v>22</v>
      </c>
      <c r="C2633" s="13" t="s">
        <v>792</v>
      </c>
      <c r="D2633" s="12" t="n">
        <v>50</v>
      </c>
      <c r="E2633" s="14" t="n">
        <v>1749</v>
      </c>
      <c r="F2633" s="14" t="s">
        <v>24</v>
      </c>
      <c r="G2633" s="15" t="s">
        <v>1237</v>
      </c>
      <c r="H2633" s="15" t="s">
        <v>793</v>
      </c>
      <c r="I2633" s="16" t="s">
        <v>799</v>
      </c>
      <c r="J2633" s="17" t="n">
        <v>75</v>
      </c>
      <c r="K2633" s="18" t="s">
        <v>28</v>
      </c>
      <c r="L2633" s="17"/>
      <c r="M2633" s="17" t="n">
        <v>12</v>
      </c>
      <c r="N2633" s="19"/>
      <c r="O2633" s="31" t="n">
        <f aca="false">L2633+(0.05*M2633)+(N2633/240)</f>
        <v>0.6</v>
      </c>
      <c r="P2633" s="21" t="n">
        <v>45</v>
      </c>
      <c r="Q2633" s="21"/>
      <c r="R2633" s="21"/>
      <c r="S2633" s="22" t="n">
        <f aca="false">P2633+(0.05*Q2633)+(R2633/240)</f>
        <v>45</v>
      </c>
      <c r="T2633" s="22" t="n">
        <f aca="false">J2633*O2633</f>
        <v>45</v>
      </c>
      <c r="U2633" s="22" t="n">
        <f aca="false">S2633-T2633</f>
        <v>0</v>
      </c>
      <c r="V2633" s="23"/>
    </row>
    <row r="2634" customFormat="false" ht="13.8" hidden="false" customHeight="false" outlineLevel="0" collapsed="false">
      <c r="A2634" s="13" t="n">
        <v>2633</v>
      </c>
      <c r="B2634" s="12" t="s">
        <v>22</v>
      </c>
      <c r="C2634" s="13" t="s">
        <v>792</v>
      </c>
      <c r="D2634" s="12" t="n">
        <v>50</v>
      </c>
      <c r="E2634" s="14" t="n">
        <v>1749</v>
      </c>
      <c r="F2634" s="14" t="s">
        <v>24</v>
      </c>
      <c r="G2634" s="15" t="s">
        <v>1238</v>
      </c>
      <c r="H2634" s="15" t="s">
        <v>793</v>
      </c>
      <c r="I2634" s="16" t="s">
        <v>685</v>
      </c>
      <c r="J2634" s="17" t="n">
        <v>960</v>
      </c>
      <c r="K2634" s="18" t="s">
        <v>28</v>
      </c>
      <c r="L2634" s="17"/>
      <c r="M2634" s="17" t="n">
        <v>5</v>
      </c>
      <c r="N2634" s="19"/>
      <c r="O2634" s="31" t="n">
        <f aca="false">L2634+(0.05*M2634)+(N2634/240)</f>
        <v>0.25</v>
      </c>
      <c r="P2634" s="21" t="n">
        <v>240</v>
      </c>
      <c r="Q2634" s="21"/>
      <c r="R2634" s="21"/>
      <c r="S2634" s="22" t="n">
        <f aca="false">P2634+(0.05*Q2634)+(R2634/240)</f>
        <v>240</v>
      </c>
      <c r="T2634" s="22" t="n">
        <f aca="false">J2634*O2634</f>
        <v>240</v>
      </c>
      <c r="U2634" s="22" t="n">
        <f aca="false">S2634-T2634</f>
        <v>0</v>
      </c>
      <c r="V2634" s="23"/>
    </row>
    <row r="2635" customFormat="false" ht="13.8" hidden="false" customHeight="false" outlineLevel="0" collapsed="false">
      <c r="A2635" s="13" t="n">
        <v>2634</v>
      </c>
      <c r="B2635" s="12" t="s">
        <v>22</v>
      </c>
      <c r="C2635" s="13" t="s">
        <v>792</v>
      </c>
      <c r="D2635" s="12" t="n">
        <v>50</v>
      </c>
      <c r="E2635" s="14" t="n">
        <v>1749</v>
      </c>
      <c r="F2635" s="14" t="s">
        <v>24</v>
      </c>
      <c r="G2635" s="15" t="s">
        <v>1239</v>
      </c>
      <c r="H2635" s="15" t="s">
        <v>793</v>
      </c>
      <c r="I2635" s="16" t="s">
        <v>799</v>
      </c>
      <c r="J2635" s="17" t="n">
        <v>1082600</v>
      </c>
      <c r="K2635" s="18" t="s">
        <v>28</v>
      </c>
      <c r="L2635" s="17" t="n">
        <v>0.04</v>
      </c>
      <c r="M2635" s="17"/>
      <c r="N2635" s="19"/>
      <c r="O2635" s="31" t="n">
        <f aca="false">L2635+(0.05*M2635)+(N2635/240)</f>
        <v>0.04</v>
      </c>
      <c r="P2635" s="21" t="n">
        <v>43304</v>
      </c>
      <c r="Q2635" s="21"/>
      <c r="R2635" s="21"/>
      <c r="S2635" s="22" t="n">
        <f aca="false">P2635+(0.05*Q2635)+(R2635/240)</f>
        <v>43304</v>
      </c>
      <c r="T2635" s="22" t="n">
        <f aca="false">J2635*O2635</f>
        <v>43304</v>
      </c>
      <c r="U2635" s="22" t="n">
        <f aca="false">S2635-T2635</f>
        <v>0</v>
      </c>
      <c r="V2635" s="23" t="s">
        <v>89</v>
      </c>
    </row>
    <row r="2636" customFormat="false" ht="13.8" hidden="false" customHeight="false" outlineLevel="0" collapsed="false">
      <c r="A2636" s="13" t="n">
        <v>2635</v>
      </c>
      <c r="B2636" s="12" t="s">
        <v>22</v>
      </c>
      <c r="C2636" s="13" t="s">
        <v>792</v>
      </c>
      <c r="D2636" s="12" t="n">
        <v>50</v>
      </c>
      <c r="E2636" s="14" t="n">
        <v>1749</v>
      </c>
      <c r="F2636" s="14" t="s">
        <v>24</v>
      </c>
      <c r="G2636" s="15" t="s">
        <v>1240</v>
      </c>
      <c r="H2636" s="15" t="s">
        <v>793</v>
      </c>
      <c r="I2636" s="16" t="s">
        <v>799</v>
      </c>
      <c r="J2636" s="17" t="n">
        <v>7800</v>
      </c>
      <c r="K2636" s="18" t="s">
        <v>28</v>
      </c>
      <c r="L2636" s="17"/>
      <c r="M2636" s="17" t="n">
        <v>15</v>
      </c>
      <c r="N2636" s="19"/>
      <c r="O2636" s="31" t="n">
        <f aca="false">L2636+(0.05*M2636)+(N2636/240)</f>
        <v>0.75</v>
      </c>
      <c r="P2636" s="21" t="n">
        <v>5850</v>
      </c>
      <c r="Q2636" s="21"/>
      <c r="R2636" s="21"/>
      <c r="S2636" s="22" t="n">
        <f aca="false">P2636+(0.05*Q2636)+(R2636/240)</f>
        <v>5850</v>
      </c>
      <c r="T2636" s="22" t="n">
        <f aca="false">J2636*O2636</f>
        <v>5850</v>
      </c>
      <c r="U2636" s="22" t="n">
        <f aca="false">S2636-T2636</f>
        <v>0</v>
      </c>
      <c r="V2636" s="23"/>
    </row>
    <row r="2637" customFormat="false" ht="13.8" hidden="false" customHeight="false" outlineLevel="0" collapsed="false">
      <c r="A2637" s="13" t="n">
        <v>2636</v>
      </c>
      <c r="B2637" s="12" t="s">
        <v>22</v>
      </c>
      <c r="C2637" s="13" t="s">
        <v>792</v>
      </c>
      <c r="D2637" s="12" t="n">
        <v>50</v>
      </c>
      <c r="E2637" s="14" t="n">
        <v>1749</v>
      </c>
      <c r="F2637" s="14" t="s">
        <v>24</v>
      </c>
      <c r="G2637" s="15" t="s">
        <v>1241</v>
      </c>
      <c r="H2637" s="15" t="s">
        <v>793</v>
      </c>
      <c r="I2637" s="16" t="s">
        <v>799</v>
      </c>
      <c r="J2637" s="17" t="n">
        <v>800</v>
      </c>
      <c r="K2637" s="18" t="s">
        <v>28</v>
      </c>
      <c r="L2637" s="17"/>
      <c r="M2637" s="17" t="n">
        <v>40</v>
      </c>
      <c r="N2637" s="19"/>
      <c r="O2637" s="31" t="n">
        <f aca="false">L2637+(0.05*M2637)+(N2637/240)</f>
        <v>2</v>
      </c>
      <c r="P2637" s="21" t="n">
        <v>1600</v>
      </c>
      <c r="Q2637" s="21"/>
      <c r="R2637" s="21"/>
      <c r="S2637" s="22" t="n">
        <f aca="false">P2637+(0.05*Q2637)+(R2637/240)</f>
        <v>1600</v>
      </c>
      <c r="T2637" s="22" t="n">
        <f aca="false">J2637*O2637</f>
        <v>1600</v>
      </c>
      <c r="U2637" s="22" t="n">
        <f aca="false">S2637-T2637</f>
        <v>0</v>
      </c>
      <c r="V2637" s="23"/>
    </row>
    <row r="2638" customFormat="false" ht="13.8" hidden="false" customHeight="false" outlineLevel="0" collapsed="false">
      <c r="A2638" s="13" t="n">
        <v>2637</v>
      </c>
      <c r="B2638" s="12" t="s">
        <v>22</v>
      </c>
      <c r="C2638" s="13" t="s">
        <v>792</v>
      </c>
      <c r="D2638" s="12" t="n">
        <v>50</v>
      </c>
      <c r="E2638" s="14" t="n">
        <v>1749</v>
      </c>
      <c r="F2638" s="14" t="s">
        <v>24</v>
      </c>
      <c r="G2638" s="15" t="s">
        <v>1242</v>
      </c>
      <c r="H2638" s="15" t="s">
        <v>793</v>
      </c>
      <c r="I2638" s="16" t="s">
        <v>799</v>
      </c>
      <c r="J2638" s="17" t="n">
        <v>600</v>
      </c>
      <c r="K2638" s="18" t="s">
        <v>28</v>
      </c>
      <c r="L2638" s="17" t="n">
        <v>6</v>
      </c>
      <c r="M2638" s="17"/>
      <c r="N2638" s="19"/>
      <c r="O2638" s="31" t="n">
        <f aca="false">L2638+(0.05*M2638)+(N2638/240)</f>
        <v>6</v>
      </c>
      <c r="P2638" s="21" t="n">
        <v>3600</v>
      </c>
      <c r="Q2638" s="21"/>
      <c r="R2638" s="21"/>
      <c r="S2638" s="22" t="n">
        <f aca="false">P2638+(0.05*Q2638)+(R2638/240)</f>
        <v>3600</v>
      </c>
      <c r="T2638" s="22" t="n">
        <f aca="false">J2638*O2638</f>
        <v>3600</v>
      </c>
      <c r="U2638" s="22" t="n">
        <f aca="false">S2638-T2638</f>
        <v>0</v>
      </c>
      <c r="V2638" s="23"/>
    </row>
    <row r="2639" customFormat="false" ht="13.8" hidden="false" customHeight="false" outlineLevel="0" collapsed="false">
      <c r="A2639" s="13" t="n">
        <v>2638</v>
      </c>
      <c r="B2639" s="12" t="s">
        <v>22</v>
      </c>
      <c r="C2639" s="13" t="s">
        <v>792</v>
      </c>
      <c r="D2639" s="12" t="n">
        <v>50</v>
      </c>
      <c r="E2639" s="14" t="n">
        <v>1749</v>
      </c>
      <c r="F2639" s="14" t="s">
        <v>24</v>
      </c>
      <c r="G2639" s="15" t="s">
        <v>1243</v>
      </c>
      <c r="H2639" s="15" t="s">
        <v>793</v>
      </c>
      <c r="I2639" s="16" t="s">
        <v>796</v>
      </c>
      <c r="J2639" s="17" t="n">
        <v>191</v>
      </c>
      <c r="K2639" s="18" t="s">
        <v>28</v>
      </c>
      <c r="L2639" s="17"/>
      <c r="M2639" s="17" t="n">
        <v>2</v>
      </c>
      <c r="N2639" s="19"/>
      <c r="O2639" s="31" t="n">
        <f aca="false">L2639+(0.05*M2639)+(N2639/240)</f>
        <v>0.1</v>
      </c>
      <c r="P2639" s="21" t="n">
        <v>19</v>
      </c>
      <c r="Q2639" s="21" t="n">
        <v>2</v>
      </c>
      <c r="R2639" s="21"/>
      <c r="S2639" s="22" t="n">
        <f aca="false">P2639+(0.05*Q2639)+(R2639/240)</f>
        <v>19.1</v>
      </c>
      <c r="T2639" s="22" t="n">
        <f aca="false">J2639*O2639</f>
        <v>19.1</v>
      </c>
      <c r="U2639" s="22" t="n">
        <f aca="false">S2639-T2639</f>
        <v>0</v>
      </c>
      <c r="V2639" s="23"/>
    </row>
    <row r="2640" customFormat="false" ht="13.8" hidden="false" customHeight="false" outlineLevel="0" collapsed="false">
      <c r="A2640" s="13" t="n">
        <v>2639</v>
      </c>
      <c r="B2640" s="12" t="s">
        <v>22</v>
      </c>
      <c r="C2640" s="13" t="s">
        <v>792</v>
      </c>
      <c r="D2640" s="12" t="n">
        <v>50</v>
      </c>
      <c r="E2640" s="14" t="n">
        <v>1749</v>
      </c>
      <c r="F2640" s="14" t="s">
        <v>24</v>
      </c>
      <c r="G2640" s="15" t="s">
        <v>1244</v>
      </c>
      <c r="H2640" s="15" t="s">
        <v>793</v>
      </c>
      <c r="I2640" s="16" t="s">
        <v>796</v>
      </c>
      <c r="J2640" s="17" t="n">
        <v>12</v>
      </c>
      <c r="K2640" s="18" t="s">
        <v>28</v>
      </c>
      <c r="L2640" s="17"/>
      <c r="M2640" s="17" t="n">
        <v>8</v>
      </c>
      <c r="N2640" s="19"/>
      <c r="O2640" s="31" t="n">
        <f aca="false">L2640+(0.05*M2640)+(N2640/240)</f>
        <v>0.4</v>
      </c>
      <c r="P2640" s="21" t="n">
        <v>4</v>
      </c>
      <c r="Q2640" s="21" t="n">
        <v>16</v>
      </c>
      <c r="R2640" s="21"/>
      <c r="S2640" s="22" t="n">
        <f aca="false">P2640+(0.05*Q2640)+(R2640/240)</f>
        <v>4.8</v>
      </c>
      <c r="T2640" s="22" t="n">
        <f aca="false">J2640*O2640</f>
        <v>4.8</v>
      </c>
      <c r="U2640" s="22" t="n">
        <f aca="false">S2640-T2640</f>
        <v>0</v>
      </c>
      <c r="V2640" s="23"/>
    </row>
    <row r="2641" customFormat="false" ht="13.8" hidden="false" customHeight="false" outlineLevel="0" collapsed="false">
      <c r="A2641" s="13" t="n">
        <v>2640</v>
      </c>
      <c r="B2641" s="12" t="s">
        <v>22</v>
      </c>
      <c r="C2641" s="13" t="s">
        <v>792</v>
      </c>
      <c r="D2641" s="12" t="n">
        <v>50</v>
      </c>
      <c r="E2641" s="14" t="n">
        <v>1749</v>
      </c>
      <c r="F2641" s="14" t="s">
        <v>24</v>
      </c>
      <c r="G2641" s="15" t="s">
        <v>1245</v>
      </c>
      <c r="H2641" s="15" t="s">
        <v>793</v>
      </c>
      <c r="I2641" s="16" t="s">
        <v>799</v>
      </c>
      <c r="J2641" s="17" t="n">
        <v>12</v>
      </c>
      <c r="K2641" s="18" t="s">
        <v>714</v>
      </c>
      <c r="L2641" s="17" t="n">
        <v>80</v>
      </c>
      <c r="M2641" s="17"/>
      <c r="N2641" s="19"/>
      <c r="O2641" s="31" t="n">
        <f aca="false">L2641+(0.05*M2641)+(N2641/240)</f>
        <v>80</v>
      </c>
      <c r="P2641" s="21" t="n">
        <v>960</v>
      </c>
      <c r="Q2641" s="21"/>
      <c r="R2641" s="21"/>
      <c r="S2641" s="22" t="n">
        <f aca="false">P2641+(0.05*Q2641)+(R2641/240)</f>
        <v>960</v>
      </c>
      <c r="T2641" s="22" t="n">
        <f aca="false">J2641*O2641</f>
        <v>960</v>
      </c>
      <c r="U2641" s="22" t="n">
        <f aca="false">S2641-T2641</f>
        <v>0</v>
      </c>
      <c r="V2641" s="23"/>
    </row>
    <row r="2642" customFormat="false" ht="13.8" hidden="false" customHeight="false" outlineLevel="0" collapsed="false">
      <c r="A2642" s="13" t="n">
        <v>2641</v>
      </c>
      <c r="B2642" s="12" t="s">
        <v>22</v>
      </c>
      <c r="C2642" s="13" t="s">
        <v>792</v>
      </c>
      <c r="D2642" s="12" t="n">
        <v>50</v>
      </c>
      <c r="E2642" s="14" t="n">
        <v>1749</v>
      </c>
      <c r="F2642" s="14" t="s">
        <v>24</v>
      </c>
      <c r="G2642" s="15" t="s">
        <v>1245</v>
      </c>
      <c r="H2642" s="15" t="s">
        <v>793</v>
      </c>
      <c r="I2642" s="16" t="s">
        <v>799</v>
      </c>
      <c r="J2642" s="17" t="n">
        <v>2500</v>
      </c>
      <c r="K2642" s="18" t="s">
        <v>28</v>
      </c>
      <c r="L2642" s="17"/>
      <c r="M2642" s="17" t="n">
        <v>4</v>
      </c>
      <c r="N2642" s="19"/>
      <c r="O2642" s="31" t="n">
        <f aca="false">L2642+(0.05*M2642)+(N2642/240)</f>
        <v>0.2</v>
      </c>
      <c r="P2642" s="21" t="n">
        <v>500</v>
      </c>
      <c r="Q2642" s="21"/>
      <c r="R2642" s="21"/>
      <c r="S2642" s="22" t="n">
        <f aca="false">P2642+(0.05*Q2642)+(R2642/240)</f>
        <v>500</v>
      </c>
      <c r="T2642" s="22" t="n">
        <f aca="false">J2642*O2642</f>
        <v>500</v>
      </c>
      <c r="U2642" s="22" t="n">
        <f aca="false">S2642-T2642</f>
        <v>0</v>
      </c>
      <c r="V2642" s="23"/>
    </row>
    <row r="2643" customFormat="false" ht="13.8" hidden="false" customHeight="false" outlineLevel="0" collapsed="false">
      <c r="A2643" s="13" t="n">
        <v>2642</v>
      </c>
      <c r="B2643" s="12" t="s">
        <v>22</v>
      </c>
      <c r="C2643" s="13" t="s">
        <v>792</v>
      </c>
      <c r="D2643" s="12" t="n">
        <v>50</v>
      </c>
      <c r="E2643" s="14" t="n">
        <v>1749</v>
      </c>
      <c r="F2643" s="14" t="s">
        <v>24</v>
      </c>
      <c r="G2643" s="15" t="s">
        <v>1246</v>
      </c>
      <c r="H2643" s="15" t="s">
        <v>793</v>
      </c>
      <c r="I2643" s="16" t="s">
        <v>68</v>
      </c>
      <c r="J2643" s="17" t="n">
        <v>90950</v>
      </c>
      <c r="K2643" s="18" t="s">
        <v>28</v>
      </c>
      <c r="L2643" s="17" t="n">
        <v>0.37</v>
      </c>
      <c r="M2643" s="17"/>
      <c r="N2643" s="19"/>
      <c r="O2643" s="31" t="n">
        <f aca="false">L2643+(0.05*M2643)+(N2643/240)</f>
        <v>0.37</v>
      </c>
      <c r="P2643" s="21" t="n">
        <v>33651</v>
      </c>
      <c r="Q2643" s="21" t="n">
        <v>10</v>
      </c>
      <c r="R2643" s="21"/>
      <c r="S2643" s="22" t="n">
        <f aca="false">P2643+(0.05*Q2643)+(R2643/240)</f>
        <v>33651.5</v>
      </c>
      <c r="T2643" s="22" t="n">
        <f aca="false">J2643*O2643</f>
        <v>33651.5</v>
      </c>
      <c r="U2643" s="22" t="n">
        <f aca="false">S2643-T2643</f>
        <v>0</v>
      </c>
      <c r="V2643" s="23" t="s">
        <v>89</v>
      </c>
    </row>
    <row r="2644" customFormat="false" ht="13.8" hidden="false" customHeight="false" outlineLevel="0" collapsed="false">
      <c r="A2644" s="13" t="n">
        <v>2643</v>
      </c>
      <c r="B2644" s="12" t="s">
        <v>22</v>
      </c>
      <c r="C2644" s="13" t="s">
        <v>792</v>
      </c>
      <c r="D2644" s="12" t="n">
        <v>50</v>
      </c>
      <c r="E2644" s="14" t="n">
        <v>1749</v>
      </c>
      <c r="F2644" s="14" t="s">
        <v>24</v>
      </c>
      <c r="G2644" s="15" t="s">
        <v>1246</v>
      </c>
      <c r="H2644" s="15" t="s">
        <v>793</v>
      </c>
      <c r="I2644" s="16" t="s">
        <v>794</v>
      </c>
      <c r="J2644" s="17" t="n">
        <v>26000</v>
      </c>
      <c r="K2644" s="18" t="s">
        <v>28</v>
      </c>
      <c r="L2644" s="17" t="n">
        <v>0.32</v>
      </c>
      <c r="M2644" s="17"/>
      <c r="N2644" s="19"/>
      <c r="O2644" s="31" t="n">
        <f aca="false">L2644+(0.05*M2644)+(N2644/240)</f>
        <v>0.32</v>
      </c>
      <c r="P2644" s="21" t="n">
        <v>8320</v>
      </c>
      <c r="Q2644" s="21"/>
      <c r="R2644" s="21"/>
      <c r="S2644" s="22" t="n">
        <f aca="false">P2644+(0.05*Q2644)+(R2644/240)</f>
        <v>8320</v>
      </c>
      <c r="T2644" s="22" t="n">
        <f aca="false">J2644*O2644</f>
        <v>8320</v>
      </c>
      <c r="U2644" s="22" t="n">
        <f aca="false">S2644-T2644</f>
        <v>0</v>
      </c>
      <c r="V2644" s="23" t="s">
        <v>89</v>
      </c>
    </row>
    <row r="2645" customFormat="false" ht="14.2" hidden="false" customHeight="false" outlineLevel="0" collapsed="false">
      <c r="A2645" s="13" t="n">
        <v>2644</v>
      </c>
      <c r="B2645" s="12" t="s">
        <v>22</v>
      </c>
      <c r="C2645" s="13" t="s">
        <v>792</v>
      </c>
      <c r="D2645" s="12" t="n">
        <v>50</v>
      </c>
      <c r="E2645" s="14" t="n">
        <v>1749</v>
      </c>
      <c r="F2645" s="14" t="s">
        <v>24</v>
      </c>
      <c r="G2645" s="15" t="s">
        <v>1246</v>
      </c>
      <c r="H2645" s="15" t="s">
        <v>793</v>
      </c>
      <c r="I2645" s="16" t="s">
        <v>682</v>
      </c>
      <c r="J2645" s="17" t="n">
        <v>120</v>
      </c>
      <c r="K2645" s="18" t="s">
        <v>28</v>
      </c>
      <c r="L2645" s="17" t="n">
        <v>0.4</v>
      </c>
      <c r="M2645" s="17"/>
      <c r="N2645" s="19"/>
      <c r="O2645" s="31" t="n">
        <f aca="false">L2645+(0.05*M2645)+(N2645/240)</f>
        <v>0.4</v>
      </c>
      <c r="P2645" s="21" t="n">
        <v>48</v>
      </c>
      <c r="Q2645" s="21" t="n">
        <v>8</v>
      </c>
      <c r="R2645" s="21"/>
      <c r="S2645" s="22" t="n">
        <f aca="false">P2645+(0.05*Q2645)+(R2645/240)</f>
        <v>48.4</v>
      </c>
      <c r="T2645" s="22" t="n">
        <f aca="false">J2645*O2645</f>
        <v>48</v>
      </c>
      <c r="U2645" s="22" t="n">
        <f aca="false">S2645-T2645</f>
        <v>0.399999999999999</v>
      </c>
      <c r="V2645" s="23" t="s">
        <v>889</v>
      </c>
    </row>
    <row r="2646" customFormat="false" ht="13.8" hidden="false" customHeight="false" outlineLevel="0" collapsed="false">
      <c r="A2646" s="13" t="n">
        <v>2645</v>
      </c>
      <c r="B2646" s="12" t="s">
        <v>22</v>
      </c>
      <c r="C2646" s="13" t="s">
        <v>792</v>
      </c>
      <c r="D2646" s="12" t="n">
        <v>50</v>
      </c>
      <c r="E2646" s="14" t="n">
        <v>1749</v>
      </c>
      <c r="F2646" s="14" t="s">
        <v>24</v>
      </c>
      <c r="G2646" s="15" t="s">
        <v>1246</v>
      </c>
      <c r="H2646" s="15" t="s">
        <v>793</v>
      </c>
      <c r="I2646" s="16" t="s">
        <v>186</v>
      </c>
      <c r="J2646" s="17" t="n">
        <v>119860</v>
      </c>
      <c r="K2646" s="18" t="s">
        <v>28</v>
      </c>
      <c r="L2646" s="17"/>
      <c r="M2646" s="17" t="n">
        <v>11</v>
      </c>
      <c r="N2646" s="19"/>
      <c r="O2646" s="31" t="n">
        <f aca="false">L2646+(0.05*M2646)+(N2646/240)</f>
        <v>0.55</v>
      </c>
      <c r="P2646" s="21" t="n">
        <v>65923</v>
      </c>
      <c r="Q2646" s="21"/>
      <c r="R2646" s="21"/>
      <c r="S2646" s="22" t="n">
        <f aca="false">P2646+(0.05*Q2646)+(R2646/240)</f>
        <v>65923</v>
      </c>
      <c r="T2646" s="22" t="n">
        <f aca="false">J2646*O2646</f>
        <v>65923</v>
      </c>
      <c r="U2646" s="22" t="n">
        <f aca="false">S2646-T2646</f>
        <v>0</v>
      </c>
      <c r="V2646" s="23"/>
    </row>
    <row r="2647" customFormat="false" ht="13.8" hidden="false" customHeight="false" outlineLevel="0" collapsed="false">
      <c r="A2647" s="13" t="n">
        <v>2646</v>
      </c>
      <c r="B2647" s="12" t="s">
        <v>22</v>
      </c>
      <c r="C2647" s="13" t="s">
        <v>792</v>
      </c>
      <c r="D2647" s="12" t="n">
        <v>50</v>
      </c>
      <c r="E2647" s="14" t="n">
        <v>1749</v>
      </c>
      <c r="F2647" s="14" t="s">
        <v>40</v>
      </c>
      <c r="G2647" s="15" t="s">
        <v>1237</v>
      </c>
      <c r="H2647" s="15" t="s">
        <v>793</v>
      </c>
      <c r="I2647" s="16" t="s">
        <v>799</v>
      </c>
      <c r="J2647" s="17" t="n">
        <v>3812</v>
      </c>
      <c r="K2647" s="18" t="s">
        <v>28</v>
      </c>
      <c r="L2647" s="17"/>
      <c r="M2647" s="17" t="n">
        <v>13</v>
      </c>
      <c r="N2647" s="19"/>
      <c r="O2647" s="31" t="n">
        <f aca="false">L2647+(0.05*M2647)+(N2647/240)</f>
        <v>0.65</v>
      </c>
      <c r="P2647" s="21" t="n">
        <v>2477</v>
      </c>
      <c r="Q2647" s="21" t="n">
        <v>16</v>
      </c>
      <c r="R2647" s="21"/>
      <c r="S2647" s="22" t="n">
        <f aca="false">P2647+(0.05*Q2647)+(R2647/240)</f>
        <v>2477.8</v>
      </c>
      <c r="T2647" s="22" t="n">
        <f aca="false">J2647*O2647</f>
        <v>2477.8</v>
      </c>
      <c r="U2647" s="22" t="n">
        <f aca="false">S2647-T2647</f>
        <v>0</v>
      </c>
      <c r="V2647" s="23"/>
    </row>
    <row r="2648" customFormat="false" ht="13.8" hidden="false" customHeight="false" outlineLevel="0" collapsed="false">
      <c r="A2648" s="13" t="n">
        <v>2647</v>
      </c>
      <c r="B2648" s="12" t="s">
        <v>22</v>
      </c>
      <c r="C2648" s="13" t="s">
        <v>792</v>
      </c>
      <c r="D2648" s="12" t="n">
        <v>50</v>
      </c>
      <c r="E2648" s="14" t="n">
        <v>1749</v>
      </c>
      <c r="F2648" s="14" t="s">
        <v>40</v>
      </c>
      <c r="G2648" s="15" t="s">
        <v>1243</v>
      </c>
      <c r="H2648" s="15" t="s">
        <v>793</v>
      </c>
      <c r="I2648" s="16" t="s">
        <v>794</v>
      </c>
      <c r="J2648" s="17" t="n">
        <v>8</v>
      </c>
      <c r="K2648" s="18" t="s">
        <v>714</v>
      </c>
      <c r="L2648" s="17" t="n">
        <v>36</v>
      </c>
      <c r="M2648" s="17"/>
      <c r="N2648" s="19"/>
      <c r="O2648" s="31" t="n">
        <f aca="false">L2648+(0.05*M2648)+(N2648/240)</f>
        <v>36</v>
      </c>
      <c r="P2648" s="21" t="n">
        <v>288</v>
      </c>
      <c r="Q2648" s="21"/>
      <c r="R2648" s="21"/>
      <c r="S2648" s="22" t="n">
        <f aca="false">P2648+(0.05*Q2648)+(R2648/240)</f>
        <v>288</v>
      </c>
      <c r="T2648" s="22" t="n">
        <f aca="false">J2648*O2648</f>
        <v>288</v>
      </c>
      <c r="U2648" s="22" t="n">
        <f aca="false">S2648-T2648</f>
        <v>0</v>
      </c>
      <c r="V2648" s="23"/>
    </row>
    <row r="2649" customFormat="false" ht="13.8" hidden="false" customHeight="false" outlineLevel="0" collapsed="false">
      <c r="A2649" s="13" t="n">
        <v>2648</v>
      </c>
      <c r="B2649" s="12" t="s">
        <v>22</v>
      </c>
      <c r="C2649" s="13" t="s">
        <v>792</v>
      </c>
      <c r="D2649" s="12" t="n">
        <v>50</v>
      </c>
      <c r="E2649" s="14" t="n">
        <v>1749</v>
      </c>
      <c r="F2649" s="14" t="s">
        <v>40</v>
      </c>
      <c r="G2649" s="15" t="s">
        <v>1247</v>
      </c>
      <c r="H2649" s="15" t="s">
        <v>793</v>
      </c>
      <c r="I2649" s="16" t="s">
        <v>186</v>
      </c>
      <c r="J2649" s="17" t="n">
        <v>100</v>
      </c>
      <c r="K2649" s="18" t="s">
        <v>28</v>
      </c>
      <c r="L2649" s="17" t="n">
        <v>45</v>
      </c>
      <c r="M2649" s="17"/>
      <c r="N2649" s="19"/>
      <c r="O2649" s="31" t="n">
        <f aca="false">L2649+(0.05*M2649)+(N2649/240)</f>
        <v>45</v>
      </c>
      <c r="P2649" s="21" t="n">
        <v>4500</v>
      </c>
      <c r="Q2649" s="21"/>
      <c r="R2649" s="21"/>
      <c r="S2649" s="22" t="n">
        <f aca="false">P2649+(0.05*Q2649)+(R2649/240)</f>
        <v>4500</v>
      </c>
      <c r="T2649" s="22" t="n">
        <f aca="false">J2649*O2649</f>
        <v>4500</v>
      </c>
      <c r="U2649" s="22" t="n">
        <f aca="false">S2649-T2649</f>
        <v>0</v>
      </c>
      <c r="V2649" s="23"/>
    </row>
    <row r="2650" customFormat="false" ht="13.8" hidden="false" customHeight="false" outlineLevel="0" collapsed="false">
      <c r="A2650" s="13" t="n">
        <v>2649</v>
      </c>
      <c r="B2650" s="12" t="s">
        <v>22</v>
      </c>
      <c r="C2650" s="13" t="s">
        <v>792</v>
      </c>
      <c r="D2650" s="12" t="n">
        <v>50</v>
      </c>
      <c r="E2650" s="14" t="n">
        <v>1749</v>
      </c>
      <c r="F2650" s="14" t="s">
        <v>40</v>
      </c>
      <c r="G2650" s="15" t="s">
        <v>1244</v>
      </c>
      <c r="H2650" s="15" t="s">
        <v>793</v>
      </c>
      <c r="I2650" s="16" t="s">
        <v>799</v>
      </c>
      <c r="J2650" s="17" t="n">
        <v>1825</v>
      </c>
      <c r="K2650" s="18" t="s">
        <v>28</v>
      </c>
      <c r="L2650" s="17"/>
      <c r="M2650" s="17" t="n">
        <v>16</v>
      </c>
      <c r="N2650" s="19"/>
      <c r="O2650" s="31" t="n">
        <f aca="false">L2650+(0.05*M2650)+(N2650/240)</f>
        <v>0.8</v>
      </c>
      <c r="P2650" s="21" t="n">
        <v>1460</v>
      </c>
      <c r="Q2650" s="21"/>
      <c r="R2650" s="21"/>
      <c r="S2650" s="22" t="n">
        <f aca="false">P2650+(0.05*Q2650)+(R2650/240)</f>
        <v>1460</v>
      </c>
      <c r="T2650" s="22" t="n">
        <f aca="false">J2650*O2650</f>
        <v>1460</v>
      </c>
      <c r="U2650" s="22" t="n">
        <f aca="false">S2650-T2650</f>
        <v>0</v>
      </c>
      <c r="V2650" s="23"/>
    </row>
    <row r="2651" customFormat="false" ht="13.8" hidden="false" customHeight="false" outlineLevel="0" collapsed="false">
      <c r="A2651" s="13" t="n">
        <v>2650</v>
      </c>
      <c r="B2651" s="12" t="s">
        <v>22</v>
      </c>
      <c r="C2651" s="13" t="s">
        <v>792</v>
      </c>
      <c r="D2651" s="12" t="n">
        <v>50</v>
      </c>
      <c r="E2651" s="14" t="n">
        <v>1749</v>
      </c>
      <c r="F2651" s="14" t="s">
        <v>40</v>
      </c>
      <c r="G2651" s="15" t="s">
        <v>1248</v>
      </c>
      <c r="H2651" s="15" t="s">
        <v>793</v>
      </c>
      <c r="I2651" s="16" t="s">
        <v>794</v>
      </c>
      <c r="J2651" s="17" t="n">
        <v>19</v>
      </c>
      <c r="K2651" s="18" t="s">
        <v>35</v>
      </c>
      <c r="L2651" s="17" t="n">
        <v>10</v>
      </c>
      <c r="M2651" s="17"/>
      <c r="N2651" s="19"/>
      <c r="O2651" s="31" t="n">
        <f aca="false">L2651+(0.05*M2651)+(N2651/240)</f>
        <v>10</v>
      </c>
      <c r="P2651" s="21" t="n">
        <v>190</v>
      </c>
      <c r="Q2651" s="21"/>
      <c r="R2651" s="21"/>
      <c r="S2651" s="22" t="n">
        <f aca="false">P2651+(0.05*Q2651)+(R2651/240)</f>
        <v>190</v>
      </c>
      <c r="T2651" s="22" t="n">
        <f aca="false">J2651*O2651</f>
        <v>190</v>
      </c>
      <c r="U2651" s="22" t="n">
        <f aca="false">S2651-T2651</f>
        <v>0</v>
      </c>
      <c r="V2651" s="23"/>
    </row>
    <row r="2652" customFormat="false" ht="13.8" hidden="false" customHeight="false" outlineLevel="0" collapsed="false">
      <c r="A2652" s="13" t="n">
        <v>2651</v>
      </c>
      <c r="B2652" s="12" t="s">
        <v>22</v>
      </c>
      <c r="C2652" s="13" t="s">
        <v>792</v>
      </c>
      <c r="D2652" s="12" t="n">
        <v>50</v>
      </c>
      <c r="E2652" s="14" t="n">
        <v>1749</v>
      </c>
      <c r="F2652" s="14" t="s">
        <v>40</v>
      </c>
      <c r="G2652" s="15" t="s">
        <v>555</v>
      </c>
      <c r="H2652" s="15" t="s">
        <v>793</v>
      </c>
      <c r="I2652" s="16" t="s">
        <v>799</v>
      </c>
      <c r="J2652" s="17" t="n">
        <v>300</v>
      </c>
      <c r="K2652" s="18" t="s">
        <v>28</v>
      </c>
      <c r="L2652" s="17"/>
      <c r="M2652" s="17" t="n">
        <v>5</v>
      </c>
      <c r="N2652" s="19"/>
      <c r="O2652" s="31" t="n">
        <f aca="false">L2652+(0.05*M2652)+(N2652/240)</f>
        <v>0.25</v>
      </c>
      <c r="P2652" s="21" t="n">
        <v>75</v>
      </c>
      <c r="Q2652" s="21"/>
      <c r="R2652" s="21"/>
      <c r="S2652" s="22" t="n">
        <f aca="false">P2652+(0.05*Q2652)+(R2652/240)</f>
        <v>75</v>
      </c>
      <c r="T2652" s="22" t="n">
        <f aca="false">J2652*O2652</f>
        <v>75</v>
      </c>
      <c r="U2652" s="22" t="n">
        <f aca="false">S2652-T2652</f>
        <v>0</v>
      </c>
      <c r="V2652" s="23"/>
    </row>
    <row r="2653" customFormat="false" ht="13.8" hidden="false" customHeight="false" outlineLevel="0" collapsed="false">
      <c r="A2653" s="13" t="n">
        <v>2652</v>
      </c>
      <c r="B2653" s="12" t="s">
        <v>22</v>
      </c>
      <c r="C2653" s="13" t="s">
        <v>792</v>
      </c>
      <c r="D2653" s="12" t="n">
        <v>50</v>
      </c>
      <c r="E2653" s="14" t="n">
        <v>1749</v>
      </c>
      <c r="F2653" s="14" t="s">
        <v>40</v>
      </c>
      <c r="G2653" s="15" t="s">
        <v>1249</v>
      </c>
      <c r="H2653" s="15" t="s">
        <v>793</v>
      </c>
      <c r="I2653" s="16" t="s">
        <v>799</v>
      </c>
      <c r="J2653" s="17" t="n">
        <v>350</v>
      </c>
      <c r="K2653" s="18" t="s">
        <v>28</v>
      </c>
      <c r="L2653" s="17"/>
      <c r="M2653" s="17" t="n">
        <v>7</v>
      </c>
      <c r="N2653" s="19"/>
      <c r="O2653" s="31" t="n">
        <f aca="false">L2653+(0.05*M2653)+(N2653/240)</f>
        <v>0.35</v>
      </c>
      <c r="P2653" s="21" t="n">
        <v>122</v>
      </c>
      <c r="Q2653" s="21" t="n">
        <v>10</v>
      </c>
      <c r="R2653" s="21"/>
      <c r="S2653" s="22" t="n">
        <f aca="false">P2653+(0.05*Q2653)+(R2653/240)</f>
        <v>122.5</v>
      </c>
      <c r="T2653" s="22" t="n">
        <f aca="false">J2653*O2653</f>
        <v>122.5</v>
      </c>
      <c r="U2653" s="22" t="n">
        <f aca="false">S2653-T2653</f>
        <v>0</v>
      </c>
      <c r="V2653" s="23"/>
    </row>
    <row r="2654" customFormat="false" ht="13.8" hidden="false" customHeight="false" outlineLevel="0" collapsed="false">
      <c r="A2654" s="13" t="n">
        <v>2653</v>
      </c>
      <c r="B2654" s="12" t="s">
        <v>22</v>
      </c>
      <c r="C2654" s="13" t="s">
        <v>792</v>
      </c>
      <c r="D2654" s="12" t="n">
        <v>50</v>
      </c>
      <c r="E2654" s="14" t="n">
        <v>1749</v>
      </c>
      <c r="F2654" s="14" t="s">
        <v>40</v>
      </c>
      <c r="G2654" s="15" t="s">
        <v>1246</v>
      </c>
      <c r="H2654" s="15" t="s">
        <v>793</v>
      </c>
      <c r="I2654" s="16" t="s">
        <v>799</v>
      </c>
      <c r="J2654" s="17" t="n">
        <v>14500</v>
      </c>
      <c r="K2654" s="18" t="s">
        <v>28</v>
      </c>
      <c r="L2654" s="17"/>
      <c r="M2654" s="17" t="n">
        <v>8</v>
      </c>
      <c r="N2654" s="19"/>
      <c r="O2654" s="31" t="n">
        <f aca="false">L2654+(0.05*M2654)+(N2654/240)</f>
        <v>0.4</v>
      </c>
      <c r="P2654" s="21" t="n">
        <v>5800</v>
      </c>
      <c r="Q2654" s="21"/>
      <c r="R2654" s="21"/>
      <c r="S2654" s="22" t="n">
        <f aca="false">P2654+(0.05*Q2654)+(R2654/240)</f>
        <v>5800</v>
      </c>
      <c r="T2654" s="22" t="n">
        <f aca="false">J2654*O2654</f>
        <v>5800</v>
      </c>
      <c r="U2654" s="22" t="n">
        <f aca="false">S2654-T2654</f>
        <v>0</v>
      </c>
      <c r="V2654" s="23"/>
    </row>
    <row r="2655" customFormat="false" ht="13.8" hidden="false" customHeight="false" outlineLevel="0" collapsed="false">
      <c r="A2655" s="13" t="n">
        <v>2654</v>
      </c>
      <c r="B2655" s="12" t="s">
        <v>22</v>
      </c>
      <c r="C2655" s="13" t="s">
        <v>792</v>
      </c>
      <c r="D2655" s="12" t="n">
        <v>50</v>
      </c>
      <c r="E2655" s="14" t="n">
        <v>1749</v>
      </c>
      <c r="F2655" s="14" t="s">
        <v>40</v>
      </c>
      <c r="G2655" s="15" t="s">
        <v>1246</v>
      </c>
      <c r="H2655" s="15" t="s">
        <v>793</v>
      </c>
      <c r="I2655" s="16" t="s">
        <v>679</v>
      </c>
      <c r="J2655" s="17" t="n">
        <v>60</v>
      </c>
      <c r="K2655" s="18" t="s">
        <v>28</v>
      </c>
      <c r="L2655" s="17"/>
      <c r="M2655" s="17" t="n">
        <v>9</v>
      </c>
      <c r="N2655" s="19"/>
      <c r="O2655" s="31" t="n">
        <f aca="false">L2655+(0.05*M2655)+(N2655/240)</f>
        <v>0.45</v>
      </c>
      <c r="P2655" s="21" t="n">
        <v>27</v>
      </c>
      <c r="Q2655" s="21"/>
      <c r="R2655" s="21"/>
      <c r="S2655" s="22" t="n">
        <f aca="false">P2655+(0.05*Q2655)+(R2655/240)</f>
        <v>27</v>
      </c>
      <c r="T2655" s="22" t="n">
        <f aca="false">J2655*O2655</f>
        <v>27</v>
      </c>
      <c r="U2655" s="22" t="n">
        <f aca="false">S2655-T2655</f>
        <v>0</v>
      </c>
      <c r="V2655" s="23"/>
    </row>
    <row r="2656" customFormat="false" ht="13.8" hidden="false" customHeight="false" outlineLevel="0" collapsed="false">
      <c r="A2656" s="13" t="n">
        <v>2655</v>
      </c>
      <c r="B2656" s="12" t="s">
        <v>22</v>
      </c>
      <c r="C2656" s="13" t="s">
        <v>792</v>
      </c>
      <c r="D2656" s="12" t="n">
        <v>51</v>
      </c>
      <c r="E2656" s="14" t="n">
        <v>1749</v>
      </c>
      <c r="F2656" s="14" t="s">
        <v>24</v>
      </c>
      <c r="G2656" s="15" t="s">
        <v>1250</v>
      </c>
      <c r="H2656" s="15" t="s">
        <v>793</v>
      </c>
      <c r="I2656" s="16" t="s">
        <v>796</v>
      </c>
      <c r="J2656" s="17" t="n">
        <v>1.5</v>
      </c>
      <c r="K2656" s="18" t="s">
        <v>61</v>
      </c>
      <c r="L2656" s="17" t="n">
        <v>6</v>
      </c>
      <c r="M2656" s="17"/>
      <c r="N2656" s="19"/>
      <c r="O2656" s="31" t="n">
        <f aca="false">L2656+(0.05*M2656)+(N2656/240)</f>
        <v>6</v>
      </c>
      <c r="P2656" s="21" t="n">
        <v>9</v>
      </c>
      <c r="Q2656" s="21"/>
      <c r="R2656" s="21"/>
      <c r="S2656" s="22" t="n">
        <f aca="false">P2656+(0.05*Q2656)+(R2656/240)</f>
        <v>9</v>
      </c>
      <c r="T2656" s="22" t="n">
        <f aca="false">J2656*O2656</f>
        <v>9</v>
      </c>
      <c r="U2656" s="22" t="n">
        <f aca="false">S2656-T2656</f>
        <v>0</v>
      </c>
      <c r="V2656" s="23"/>
    </row>
    <row r="2657" customFormat="false" ht="13.8" hidden="false" customHeight="false" outlineLevel="0" collapsed="false">
      <c r="A2657" s="13" t="n">
        <v>2656</v>
      </c>
      <c r="B2657" s="12" t="s">
        <v>22</v>
      </c>
      <c r="C2657" s="13" t="s">
        <v>792</v>
      </c>
      <c r="D2657" s="12" t="n">
        <v>51</v>
      </c>
      <c r="E2657" s="14" t="n">
        <v>1749</v>
      </c>
      <c r="F2657" s="14" t="s">
        <v>24</v>
      </c>
      <c r="G2657" s="15" t="s">
        <v>1251</v>
      </c>
      <c r="H2657" s="15" t="s">
        <v>793</v>
      </c>
      <c r="I2657" s="16" t="s">
        <v>794</v>
      </c>
      <c r="J2657" s="17" t="n">
        <v>400</v>
      </c>
      <c r="K2657" s="18" t="s">
        <v>28</v>
      </c>
      <c r="L2657" s="17" t="n">
        <v>3</v>
      </c>
      <c r="M2657" s="17"/>
      <c r="N2657" s="19"/>
      <c r="O2657" s="31" t="n">
        <f aca="false">L2657+(0.05*M2657)+(N2657/240)</f>
        <v>3</v>
      </c>
      <c r="P2657" s="21" t="n">
        <v>1200</v>
      </c>
      <c r="Q2657" s="21"/>
      <c r="R2657" s="21"/>
      <c r="S2657" s="22" t="n">
        <f aca="false">P2657+(0.05*Q2657)+(R2657/240)</f>
        <v>1200</v>
      </c>
      <c r="T2657" s="22" t="n">
        <f aca="false">J2657*O2657</f>
        <v>1200</v>
      </c>
      <c r="U2657" s="22" t="n">
        <f aca="false">S2657-T2657</f>
        <v>0</v>
      </c>
      <c r="V2657" s="23"/>
    </row>
    <row r="2658" customFormat="false" ht="13.8" hidden="false" customHeight="false" outlineLevel="0" collapsed="false">
      <c r="A2658" s="13" t="n">
        <v>2657</v>
      </c>
      <c r="B2658" s="12" t="s">
        <v>22</v>
      </c>
      <c r="C2658" s="13" t="s">
        <v>792</v>
      </c>
      <c r="D2658" s="12" t="n">
        <v>51</v>
      </c>
      <c r="E2658" s="14" t="n">
        <v>1749</v>
      </c>
      <c r="F2658" s="14" t="s">
        <v>24</v>
      </c>
      <c r="G2658" s="15" t="s">
        <v>1252</v>
      </c>
      <c r="H2658" s="15" t="s">
        <v>793</v>
      </c>
      <c r="I2658" s="16" t="s">
        <v>799</v>
      </c>
      <c r="J2658" s="17" t="n">
        <v>3680</v>
      </c>
      <c r="K2658" s="18" t="s">
        <v>28</v>
      </c>
      <c r="L2658" s="17"/>
      <c r="M2658" s="17" t="n">
        <v>8</v>
      </c>
      <c r="N2658" s="19"/>
      <c r="O2658" s="31" t="n">
        <f aca="false">L2658+(0.05*M2658)+(N2658/240)</f>
        <v>0.4</v>
      </c>
      <c r="P2658" s="21" t="n">
        <v>1472</v>
      </c>
      <c r="Q2658" s="21"/>
      <c r="R2658" s="21"/>
      <c r="S2658" s="22" t="n">
        <f aca="false">P2658+(0.05*Q2658)+(R2658/240)</f>
        <v>1472</v>
      </c>
      <c r="T2658" s="22" t="n">
        <f aca="false">J2658*O2658</f>
        <v>1472</v>
      </c>
      <c r="U2658" s="22" t="n">
        <f aca="false">S2658-T2658</f>
        <v>0</v>
      </c>
      <c r="V2658" s="23"/>
    </row>
    <row r="2659" customFormat="false" ht="13.8" hidden="false" customHeight="false" outlineLevel="0" collapsed="false">
      <c r="A2659" s="13" t="n">
        <v>2658</v>
      </c>
      <c r="B2659" s="12" t="s">
        <v>22</v>
      </c>
      <c r="C2659" s="13" t="s">
        <v>792</v>
      </c>
      <c r="D2659" s="12" t="n">
        <v>51</v>
      </c>
      <c r="E2659" s="14" t="n">
        <v>1749</v>
      </c>
      <c r="F2659" s="14" t="s">
        <v>24</v>
      </c>
      <c r="G2659" s="15" t="s">
        <v>1253</v>
      </c>
      <c r="H2659" s="15" t="s">
        <v>793</v>
      </c>
      <c r="I2659" s="16" t="s">
        <v>799</v>
      </c>
      <c r="J2659" s="17" t="n">
        <v>6944</v>
      </c>
      <c r="K2659" s="18" t="s">
        <v>28</v>
      </c>
      <c r="L2659" s="17"/>
      <c r="M2659" s="17" t="n">
        <v>6</v>
      </c>
      <c r="N2659" s="19"/>
      <c r="O2659" s="31" t="n">
        <f aca="false">L2659+(0.05*M2659)+(N2659/240)</f>
        <v>0.3</v>
      </c>
      <c r="P2659" s="21" t="n">
        <v>2083</v>
      </c>
      <c r="Q2659" s="21" t="n">
        <v>4</v>
      </c>
      <c r="R2659" s="21"/>
      <c r="S2659" s="22" t="n">
        <f aca="false">P2659+(0.05*Q2659)+(R2659/240)</f>
        <v>2083.2</v>
      </c>
      <c r="T2659" s="22" t="n">
        <f aca="false">J2659*O2659</f>
        <v>2083.2</v>
      </c>
      <c r="U2659" s="22" t="n">
        <f aca="false">S2659-T2659</f>
        <v>0</v>
      </c>
      <c r="V2659" s="23"/>
    </row>
    <row r="2660" customFormat="false" ht="13.8" hidden="false" customHeight="false" outlineLevel="0" collapsed="false">
      <c r="A2660" s="13" t="n">
        <v>2659</v>
      </c>
      <c r="B2660" s="12" t="s">
        <v>22</v>
      </c>
      <c r="C2660" s="13" t="s">
        <v>792</v>
      </c>
      <c r="D2660" s="12" t="n">
        <v>51</v>
      </c>
      <c r="E2660" s="14" t="n">
        <v>1749</v>
      </c>
      <c r="F2660" s="14" t="s">
        <v>40</v>
      </c>
      <c r="G2660" s="15" t="s">
        <v>1254</v>
      </c>
      <c r="H2660" s="15" t="s">
        <v>793</v>
      </c>
      <c r="I2660" s="16" t="s">
        <v>799</v>
      </c>
      <c r="J2660" s="17" t="n">
        <v>200</v>
      </c>
      <c r="K2660" s="18" t="s">
        <v>28</v>
      </c>
      <c r="L2660" s="17"/>
      <c r="M2660" s="17" t="n">
        <v>12</v>
      </c>
      <c r="N2660" s="19"/>
      <c r="O2660" s="31" t="n">
        <f aca="false">L2660+(0.05*M2660)+(N2660/240)</f>
        <v>0.6</v>
      </c>
      <c r="P2660" s="21" t="n">
        <v>120</v>
      </c>
      <c r="Q2660" s="21"/>
      <c r="R2660" s="21"/>
      <c r="S2660" s="22" t="n">
        <f aca="false">P2660+(0.05*Q2660)+(R2660/240)</f>
        <v>120</v>
      </c>
      <c r="T2660" s="22" t="n">
        <f aca="false">J2660*O2660</f>
        <v>120</v>
      </c>
      <c r="U2660" s="22" t="n">
        <f aca="false">S2660-T2660</f>
        <v>0</v>
      </c>
      <c r="V2660" s="23"/>
    </row>
    <row r="2661" customFormat="false" ht="13.8" hidden="false" customHeight="false" outlineLevel="0" collapsed="false">
      <c r="A2661" s="13" t="n">
        <v>2660</v>
      </c>
      <c r="B2661" s="12" t="s">
        <v>22</v>
      </c>
      <c r="C2661" s="13" t="s">
        <v>792</v>
      </c>
      <c r="D2661" s="12" t="n">
        <v>51</v>
      </c>
      <c r="E2661" s="14" t="n">
        <v>1749</v>
      </c>
      <c r="F2661" s="14" t="s">
        <v>40</v>
      </c>
      <c r="G2661" s="15" t="s">
        <v>1255</v>
      </c>
      <c r="H2661" s="15" t="s">
        <v>793</v>
      </c>
      <c r="I2661" s="16" t="s">
        <v>799</v>
      </c>
      <c r="J2661" s="17" t="n">
        <v>200</v>
      </c>
      <c r="K2661" s="18" t="s">
        <v>28</v>
      </c>
      <c r="L2661" s="17"/>
      <c r="M2661" s="17" t="n">
        <v>4</v>
      </c>
      <c r="N2661" s="19"/>
      <c r="O2661" s="31" t="n">
        <f aca="false">L2661+(0.05*M2661)+(N2661/240)</f>
        <v>0.2</v>
      </c>
      <c r="P2661" s="21" t="n">
        <v>40</v>
      </c>
      <c r="Q2661" s="21"/>
      <c r="R2661" s="21"/>
      <c r="S2661" s="22" t="n">
        <f aca="false">P2661+(0.05*Q2661)+(R2661/240)</f>
        <v>40</v>
      </c>
      <c r="T2661" s="22" t="n">
        <f aca="false">J2661*O2661</f>
        <v>40</v>
      </c>
      <c r="U2661" s="22" t="n">
        <f aca="false">S2661-T2661</f>
        <v>0</v>
      </c>
      <c r="V2661" s="23"/>
    </row>
    <row r="2662" customFormat="false" ht="13.8" hidden="false" customHeight="false" outlineLevel="0" collapsed="false">
      <c r="A2662" s="13" t="n">
        <v>2661</v>
      </c>
      <c r="B2662" s="12" t="s">
        <v>22</v>
      </c>
      <c r="C2662" s="13" t="s">
        <v>792</v>
      </c>
      <c r="D2662" s="12" t="n">
        <v>51</v>
      </c>
      <c r="E2662" s="14" t="n">
        <v>1749</v>
      </c>
      <c r="F2662" s="14" t="s">
        <v>40</v>
      </c>
      <c r="G2662" s="15" t="s">
        <v>1256</v>
      </c>
      <c r="H2662" s="15" t="s">
        <v>793</v>
      </c>
      <c r="I2662" s="16" t="s">
        <v>799</v>
      </c>
      <c r="J2662" s="17" t="n">
        <v>36</v>
      </c>
      <c r="K2662" s="18" t="s">
        <v>28</v>
      </c>
      <c r="L2662" s="17" t="n">
        <v>6</v>
      </c>
      <c r="M2662" s="17"/>
      <c r="N2662" s="19"/>
      <c r="O2662" s="31" t="n">
        <f aca="false">L2662+(0.05*M2662)+(N2662/240)</f>
        <v>6</v>
      </c>
      <c r="P2662" s="21" t="n">
        <v>216</v>
      </c>
      <c r="Q2662" s="21"/>
      <c r="R2662" s="21"/>
      <c r="S2662" s="22" t="n">
        <f aca="false">P2662+(0.05*Q2662)+(R2662/240)</f>
        <v>216</v>
      </c>
      <c r="T2662" s="22" t="n">
        <f aca="false">J2662*O2662</f>
        <v>216</v>
      </c>
      <c r="U2662" s="22" t="n">
        <f aca="false">S2662-T2662</f>
        <v>0</v>
      </c>
      <c r="V2662" s="23"/>
    </row>
    <row r="2663" customFormat="false" ht="13.8" hidden="false" customHeight="false" outlineLevel="0" collapsed="false">
      <c r="A2663" s="13" t="n">
        <v>2662</v>
      </c>
      <c r="B2663" s="12" t="s">
        <v>22</v>
      </c>
      <c r="C2663" s="13" t="s">
        <v>792</v>
      </c>
      <c r="D2663" s="12" t="n">
        <v>51</v>
      </c>
      <c r="E2663" s="14" t="n">
        <v>1749</v>
      </c>
      <c r="F2663" s="14" t="s">
        <v>40</v>
      </c>
      <c r="G2663" s="15" t="s">
        <v>1256</v>
      </c>
      <c r="H2663" s="15" t="s">
        <v>793</v>
      </c>
      <c r="I2663" s="16" t="s">
        <v>685</v>
      </c>
      <c r="J2663" s="17" t="n">
        <v>3.5</v>
      </c>
      <c r="K2663" s="18" t="s">
        <v>28</v>
      </c>
      <c r="L2663" s="17" t="n">
        <v>7</v>
      </c>
      <c r="M2663" s="17"/>
      <c r="N2663" s="19"/>
      <c r="O2663" s="31" t="n">
        <f aca="false">L2663+(0.05*M2663)+(N2663/240)</f>
        <v>7</v>
      </c>
      <c r="P2663" s="21" t="n">
        <v>24</v>
      </c>
      <c r="Q2663" s="21" t="n">
        <v>10</v>
      </c>
      <c r="R2663" s="21"/>
      <c r="S2663" s="22" t="n">
        <f aca="false">P2663+(0.05*Q2663)+(R2663/240)</f>
        <v>24.5</v>
      </c>
      <c r="T2663" s="22" t="n">
        <f aca="false">J2663*O2663</f>
        <v>24.5</v>
      </c>
      <c r="U2663" s="22" t="n">
        <f aca="false">S2663-T2663</f>
        <v>0</v>
      </c>
      <c r="V2663" s="23"/>
    </row>
    <row r="2664" customFormat="false" ht="14.2" hidden="false" customHeight="false" outlineLevel="0" collapsed="false">
      <c r="A2664" s="13" t="n">
        <v>2663</v>
      </c>
      <c r="B2664" s="12" t="s">
        <v>22</v>
      </c>
      <c r="C2664" s="13" t="s">
        <v>792</v>
      </c>
      <c r="D2664" s="12" t="n">
        <v>51</v>
      </c>
      <c r="E2664" s="14" t="n">
        <v>1749</v>
      </c>
      <c r="F2664" s="14" t="s">
        <v>40</v>
      </c>
      <c r="G2664" s="15" t="s">
        <v>1257</v>
      </c>
      <c r="H2664" s="15" t="s">
        <v>793</v>
      </c>
      <c r="I2664" s="16" t="s">
        <v>382</v>
      </c>
      <c r="J2664" s="17" t="n">
        <f aca="false">37+(1/8)</f>
        <v>37.125</v>
      </c>
      <c r="K2664" s="18" t="s">
        <v>44</v>
      </c>
      <c r="L2664" s="17" t="n">
        <v>9</v>
      </c>
      <c r="M2664" s="17"/>
      <c r="N2664" s="19"/>
      <c r="O2664" s="31" t="n">
        <f aca="false">L2664+(0.05*M2664)+(N2664/240)</f>
        <v>9</v>
      </c>
      <c r="P2664" s="21" t="n">
        <v>334</v>
      </c>
      <c r="Q2664" s="21" t="n">
        <v>2</v>
      </c>
      <c r="R2664" s="21"/>
      <c r="S2664" s="22" t="n">
        <f aca="false">P2664+(0.05*Q2664)+(R2664/240)</f>
        <v>334.1</v>
      </c>
      <c r="T2664" s="22" t="n">
        <f aca="false">J2664*O2664</f>
        <v>334.125</v>
      </c>
      <c r="U2664" s="22" t="n">
        <f aca="false">S2664-T2664</f>
        <v>-0.0249999999999773</v>
      </c>
      <c r="V2664" s="23" t="s">
        <v>114</v>
      </c>
    </row>
    <row r="2665" customFormat="false" ht="13.8" hidden="false" customHeight="false" outlineLevel="0" collapsed="false">
      <c r="A2665" s="13" t="n">
        <v>2664</v>
      </c>
      <c r="B2665" s="12" t="s">
        <v>22</v>
      </c>
      <c r="C2665" s="13" t="s">
        <v>792</v>
      </c>
      <c r="D2665" s="12" t="n">
        <v>51</v>
      </c>
      <c r="E2665" s="14" t="n">
        <v>1749</v>
      </c>
      <c r="F2665" s="14" t="s">
        <v>40</v>
      </c>
      <c r="G2665" s="15" t="s">
        <v>1257</v>
      </c>
      <c r="H2665" s="15" t="s">
        <v>793</v>
      </c>
      <c r="I2665" s="16" t="s">
        <v>679</v>
      </c>
      <c r="J2665" s="17" t="n">
        <v>125</v>
      </c>
      <c r="K2665" s="18" t="s">
        <v>44</v>
      </c>
      <c r="L2665" s="17" t="n">
        <v>34</v>
      </c>
      <c r="M2665" s="17"/>
      <c r="N2665" s="19"/>
      <c r="O2665" s="31" t="n">
        <f aca="false">L2665+(0.05*M2665)+(N2665/240)</f>
        <v>34</v>
      </c>
      <c r="P2665" s="21" t="n">
        <v>4250</v>
      </c>
      <c r="Q2665" s="21"/>
      <c r="R2665" s="21"/>
      <c r="S2665" s="22" t="n">
        <f aca="false">P2665+(0.05*Q2665)+(R2665/240)</f>
        <v>4250</v>
      </c>
      <c r="T2665" s="22" t="n">
        <f aca="false">J2665*O2665</f>
        <v>4250</v>
      </c>
      <c r="U2665" s="22" t="n">
        <f aca="false">S2665-T2665</f>
        <v>0</v>
      </c>
      <c r="V2665" s="23"/>
    </row>
    <row r="2666" customFormat="false" ht="13.8" hidden="false" customHeight="false" outlineLevel="0" collapsed="false">
      <c r="A2666" s="13" t="n">
        <v>2665</v>
      </c>
      <c r="B2666" s="12" t="s">
        <v>22</v>
      </c>
      <c r="C2666" s="13" t="s">
        <v>792</v>
      </c>
      <c r="D2666" s="12" t="n">
        <v>51</v>
      </c>
      <c r="E2666" s="14" t="n">
        <v>1749</v>
      </c>
      <c r="F2666" s="14" t="s">
        <v>40</v>
      </c>
      <c r="G2666" s="15" t="s">
        <v>1257</v>
      </c>
      <c r="H2666" s="15" t="s">
        <v>793</v>
      </c>
      <c r="I2666" s="16" t="s">
        <v>679</v>
      </c>
      <c r="J2666" s="17" t="n">
        <v>34</v>
      </c>
      <c r="K2666" s="18" t="s">
        <v>44</v>
      </c>
      <c r="L2666" s="17" t="n">
        <v>30</v>
      </c>
      <c r="M2666" s="17"/>
      <c r="N2666" s="19"/>
      <c r="O2666" s="31" t="n">
        <f aca="false">L2666+(0.05*M2666)+(N2666/240)</f>
        <v>30</v>
      </c>
      <c r="P2666" s="21" t="n">
        <v>1020</v>
      </c>
      <c r="Q2666" s="21"/>
      <c r="R2666" s="21"/>
      <c r="S2666" s="22" t="n">
        <f aca="false">P2666+(0.05*Q2666)+(R2666/240)</f>
        <v>1020</v>
      </c>
      <c r="T2666" s="22" t="n">
        <f aca="false">J2666*O2666</f>
        <v>1020</v>
      </c>
      <c r="U2666" s="22" t="n">
        <f aca="false">S2666-T2666</f>
        <v>0</v>
      </c>
      <c r="V2666" s="23"/>
    </row>
    <row r="2667" customFormat="false" ht="13.8" hidden="false" customHeight="false" outlineLevel="0" collapsed="false">
      <c r="A2667" s="13" t="n">
        <v>2666</v>
      </c>
      <c r="B2667" s="12" t="s">
        <v>22</v>
      </c>
      <c r="C2667" s="13" t="s">
        <v>792</v>
      </c>
      <c r="D2667" s="12" t="n">
        <v>51</v>
      </c>
      <c r="E2667" s="14" t="n">
        <v>1749</v>
      </c>
      <c r="F2667" s="14" t="s">
        <v>40</v>
      </c>
      <c r="G2667" s="15" t="s">
        <v>1257</v>
      </c>
      <c r="H2667" s="15" t="s">
        <v>793</v>
      </c>
      <c r="I2667" s="16" t="s">
        <v>679</v>
      </c>
      <c r="J2667" s="17" t="n">
        <v>17</v>
      </c>
      <c r="K2667" s="18" t="s">
        <v>44</v>
      </c>
      <c r="L2667" s="17" t="n">
        <v>28</v>
      </c>
      <c r="M2667" s="17"/>
      <c r="N2667" s="19"/>
      <c r="O2667" s="31" t="n">
        <f aca="false">L2667+(0.05*M2667)+(N2667/240)</f>
        <v>28</v>
      </c>
      <c r="P2667" s="21" t="n">
        <v>476</v>
      </c>
      <c r="Q2667" s="21"/>
      <c r="R2667" s="21"/>
      <c r="S2667" s="22" t="n">
        <f aca="false">P2667+(0.05*Q2667)+(R2667/240)</f>
        <v>476</v>
      </c>
      <c r="T2667" s="22" t="n">
        <f aca="false">J2667*O2667</f>
        <v>476</v>
      </c>
      <c r="U2667" s="22" t="n">
        <f aca="false">S2667-T2667</f>
        <v>0</v>
      </c>
      <c r="V2667" s="23"/>
    </row>
    <row r="2668" customFormat="false" ht="13.8" hidden="false" customHeight="false" outlineLevel="0" collapsed="false">
      <c r="A2668" s="13" t="n">
        <v>2667</v>
      </c>
      <c r="B2668" s="12" t="s">
        <v>22</v>
      </c>
      <c r="C2668" s="13" t="s">
        <v>792</v>
      </c>
      <c r="D2668" s="12" t="n">
        <v>51</v>
      </c>
      <c r="E2668" s="14" t="n">
        <v>1749</v>
      </c>
      <c r="F2668" s="14" t="s">
        <v>40</v>
      </c>
      <c r="G2668" s="15" t="s">
        <v>1258</v>
      </c>
      <c r="H2668" s="15" t="s">
        <v>793</v>
      </c>
      <c r="I2668" s="16" t="s">
        <v>799</v>
      </c>
      <c r="J2668" s="17" t="n">
        <v>200</v>
      </c>
      <c r="K2668" s="18" t="s">
        <v>28</v>
      </c>
      <c r="L2668" s="17"/>
      <c r="M2668" s="17" t="n">
        <v>3</v>
      </c>
      <c r="N2668" s="19"/>
      <c r="O2668" s="31" t="n">
        <f aca="false">L2668+(0.05*M2668)+(N2668/240)</f>
        <v>0.15</v>
      </c>
      <c r="P2668" s="21" t="n">
        <v>30</v>
      </c>
      <c r="Q2668" s="21"/>
      <c r="R2668" s="21"/>
      <c r="S2668" s="22" t="n">
        <f aca="false">P2668+(0.05*Q2668)+(R2668/240)</f>
        <v>30</v>
      </c>
      <c r="T2668" s="22" t="n">
        <f aca="false">J2668*O2668</f>
        <v>30</v>
      </c>
      <c r="U2668" s="22" t="n">
        <f aca="false">S2668-T2668</f>
        <v>0</v>
      </c>
      <c r="V2668" s="23"/>
    </row>
    <row r="2669" customFormat="false" ht="13.8" hidden="false" customHeight="false" outlineLevel="0" collapsed="false">
      <c r="A2669" s="13" t="n">
        <v>2668</v>
      </c>
      <c r="B2669" s="12" t="s">
        <v>22</v>
      </c>
      <c r="C2669" s="13" t="s">
        <v>792</v>
      </c>
      <c r="D2669" s="12" t="n">
        <v>51</v>
      </c>
      <c r="E2669" s="14" t="n">
        <v>1749</v>
      </c>
      <c r="F2669" s="14" t="s">
        <v>40</v>
      </c>
      <c r="G2669" s="15" t="s">
        <v>1259</v>
      </c>
      <c r="H2669" s="15" t="s">
        <v>793</v>
      </c>
      <c r="I2669" s="16" t="s">
        <v>186</v>
      </c>
      <c r="J2669" s="17" t="n">
        <v>1680</v>
      </c>
      <c r="K2669" s="18" t="s">
        <v>28</v>
      </c>
      <c r="L2669" s="17"/>
      <c r="M2669" s="17" t="n">
        <v>50</v>
      </c>
      <c r="N2669" s="19"/>
      <c r="O2669" s="31" t="n">
        <f aca="false">L2669+(0.05*M2669)+(N2669/240)</f>
        <v>2.5</v>
      </c>
      <c r="P2669" s="21" t="n">
        <v>4200</v>
      </c>
      <c r="Q2669" s="21"/>
      <c r="R2669" s="21"/>
      <c r="S2669" s="22" t="n">
        <f aca="false">P2669+(0.05*Q2669)+(R2669/240)</f>
        <v>4200</v>
      </c>
      <c r="T2669" s="22" t="n">
        <f aca="false">J2669*O2669</f>
        <v>4200</v>
      </c>
      <c r="U2669" s="22" t="n">
        <f aca="false">S2669-T2669</f>
        <v>0</v>
      </c>
      <c r="V2669" s="23"/>
    </row>
    <row r="2670" customFormat="false" ht="13.8" hidden="false" customHeight="false" outlineLevel="0" collapsed="false">
      <c r="A2670" s="13" t="n">
        <v>2669</v>
      </c>
      <c r="B2670" s="12" t="s">
        <v>22</v>
      </c>
      <c r="C2670" s="13" t="s">
        <v>792</v>
      </c>
      <c r="D2670" s="12" t="n">
        <v>51</v>
      </c>
      <c r="E2670" s="14" t="n">
        <v>1749</v>
      </c>
      <c r="F2670" s="14" t="s">
        <v>40</v>
      </c>
      <c r="G2670" s="15" t="s">
        <v>1260</v>
      </c>
      <c r="H2670" s="15" t="s">
        <v>793</v>
      </c>
      <c r="I2670" s="16" t="s">
        <v>799</v>
      </c>
      <c r="J2670" s="17" t="n">
        <v>3935</v>
      </c>
      <c r="K2670" s="18" t="s">
        <v>28</v>
      </c>
      <c r="L2670" s="17"/>
      <c r="M2670" s="17" t="n">
        <v>30</v>
      </c>
      <c r="N2670" s="19"/>
      <c r="O2670" s="31" t="n">
        <f aca="false">L2670+(0.05*M2670)+(N2670/240)</f>
        <v>1.5</v>
      </c>
      <c r="P2670" s="21" t="n">
        <v>5902</v>
      </c>
      <c r="Q2670" s="21" t="n">
        <v>10</v>
      </c>
      <c r="R2670" s="21"/>
      <c r="S2670" s="22" t="n">
        <f aca="false">P2670+(0.05*Q2670)+(R2670/240)</f>
        <v>5902.5</v>
      </c>
      <c r="T2670" s="22" t="n">
        <f aca="false">J2670*O2670</f>
        <v>5902.5</v>
      </c>
      <c r="U2670" s="22" t="n">
        <f aca="false">S2670-T2670</f>
        <v>0</v>
      </c>
      <c r="V2670" s="23"/>
    </row>
    <row r="2671" customFormat="false" ht="13.8" hidden="false" customHeight="false" outlineLevel="0" collapsed="false">
      <c r="A2671" s="13" t="n">
        <v>2670</v>
      </c>
      <c r="B2671" s="12" t="s">
        <v>22</v>
      </c>
      <c r="C2671" s="13" t="s">
        <v>792</v>
      </c>
      <c r="D2671" s="12" t="n">
        <v>51</v>
      </c>
      <c r="E2671" s="14" t="n">
        <v>1749</v>
      </c>
      <c r="F2671" s="14" t="s">
        <v>40</v>
      </c>
      <c r="G2671" s="15" t="s">
        <v>570</v>
      </c>
      <c r="H2671" s="15" t="s">
        <v>793</v>
      </c>
      <c r="I2671" s="16" t="s">
        <v>68</v>
      </c>
      <c r="J2671" s="17" t="n">
        <v>395</v>
      </c>
      <c r="K2671" s="18" t="s">
        <v>28</v>
      </c>
      <c r="L2671" s="17" t="n">
        <v>4</v>
      </c>
      <c r="M2671" s="17"/>
      <c r="N2671" s="19"/>
      <c r="O2671" s="31" t="n">
        <f aca="false">L2671+(0.05*M2671)+(N2671/240)</f>
        <v>4</v>
      </c>
      <c r="P2671" s="21" t="n">
        <v>1580</v>
      </c>
      <c r="Q2671" s="21"/>
      <c r="R2671" s="21"/>
      <c r="S2671" s="22" t="n">
        <f aca="false">P2671+(0.05*Q2671)+(R2671/240)</f>
        <v>1580</v>
      </c>
      <c r="T2671" s="22" t="n">
        <f aca="false">J2671*O2671</f>
        <v>1580</v>
      </c>
      <c r="U2671" s="22" t="n">
        <f aca="false">S2671-T2671</f>
        <v>0</v>
      </c>
      <c r="V2671" s="23"/>
    </row>
    <row r="2672" customFormat="false" ht="13.8" hidden="false" customHeight="false" outlineLevel="0" collapsed="false">
      <c r="A2672" s="13" t="n">
        <v>2671</v>
      </c>
      <c r="B2672" s="12" t="s">
        <v>22</v>
      </c>
      <c r="C2672" s="13" t="s">
        <v>792</v>
      </c>
      <c r="D2672" s="12" t="n">
        <v>51</v>
      </c>
      <c r="E2672" s="14" t="n">
        <v>1749</v>
      </c>
      <c r="F2672" s="14" t="s">
        <v>40</v>
      </c>
      <c r="G2672" s="15" t="s">
        <v>1261</v>
      </c>
      <c r="H2672" s="15" t="s">
        <v>793</v>
      </c>
      <c r="I2672" s="16" t="s">
        <v>43</v>
      </c>
      <c r="J2672" s="17" t="n">
        <v>53</v>
      </c>
      <c r="K2672" s="18" t="s">
        <v>35</v>
      </c>
      <c r="L2672" s="17" t="n">
        <v>72</v>
      </c>
      <c r="M2672" s="17"/>
      <c r="N2672" s="19"/>
      <c r="O2672" s="31" t="n">
        <f aca="false">L2672+(0.05*M2672)+(N2672/240)</f>
        <v>72</v>
      </c>
      <c r="P2672" s="21" t="n">
        <v>3816</v>
      </c>
      <c r="Q2672" s="21"/>
      <c r="R2672" s="21"/>
      <c r="S2672" s="22" t="n">
        <f aca="false">P2672+(0.05*Q2672)+(R2672/240)</f>
        <v>3816</v>
      </c>
      <c r="T2672" s="22" t="n">
        <f aca="false">J2672*O2672</f>
        <v>3816</v>
      </c>
      <c r="U2672" s="22" t="n">
        <f aca="false">S2672-T2672</f>
        <v>0</v>
      </c>
      <c r="V2672" s="23"/>
    </row>
    <row r="2673" customFormat="false" ht="13.8" hidden="false" customHeight="false" outlineLevel="0" collapsed="false">
      <c r="A2673" s="13" t="n">
        <v>2672</v>
      </c>
      <c r="B2673" s="12" t="s">
        <v>22</v>
      </c>
      <c r="C2673" s="13" t="s">
        <v>792</v>
      </c>
      <c r="D2673" s="12" t="n">
        <v>51</v>
      </c>
      <c r="E2673" s="14" t="n">
        <v>1749</v>
      </c>
      <c r="F2673" s="14" t="s">
        <v>40</v>
      </c>
      <c r="G2673" s="15" t="s">
        <v>1261</v>
      </c>
      <c r="H2673" s="15" t="s">
        <v>793</v>
      </c>
      <c r="I2673" s="16" t="s">
        <v>682</v>
      </c>
      <c r="J2673" s="17" t="n">
        <v>2</v>
      </c>
      <c r="K2673" s="18" t="s">
        <v>35</v>
      </c>
      <c r="L2673" s="17" t="n">
        <v>60</v>
      </c>
      <c r="M2673" s="17"/>
      <c r="N2673" s="19"/>
      <c r="O2673" s="31" t="n">
        <f aca="false">L2673+(0.05*M2673)+(N2673/240)</f>
        <v>60</v>
      </c>
      <c r="P2673" s="21" t="n">
        <v>120</v>
      </c>
      <c r="Q2673" s="21"/>
      <c r="R2673" s="21"/>
      <c r="S2673" s="22" t="n">
        <f aca="false">P2673+(0.05*Q2673)+(R2673/240)</f>
        <v>120</v>
      </c>
      <c r="T2673" s="22" t="n">
        <f aca="false">J2673*O2673</f>
        <v>120</v>
      </c>
      <c r="U2673" s="22" t="n">
        <f aca="false">S2673-T2673</f>
        <v>0</v>
      </c>
      <c r="V2673" s="23"/>
    </row>
    <row r="2674" customFormat="false" ht="13.8" hidden="false" customHeight="false" outlineLevel="0" collapsed="false">
      <c r="A2674" s="13" t="n">
        <v>2673</v>
      </c>
      <c r="B2674" s="12" t="s">
        <v>22</v>
      </c>
      <c r="C2674" s="13" t="s">
        <v>792</v>
      </c>
      <c r="D2674" s="12" t="n">
        <v>51</v>
      </c>
      <c r="E2674" s="14" t="n">
        <v>1749</v>
      </c>
      <c r="F2674" s="14" t="s">
        <v>40</v>
      </c>
      <c r="G2674" s="15" t="s">
        <v>1262</v>
      </c>
      <c r="H2674" s="15" t="s">
        <v>793</v>
      </c>
      <c r="I2674" s="16" t="s">
        <v>794</v>
      </c>
      <c r="J2674" s="17" t="n">
        <v>15</v>
      </c>
      <c r="K2674" s="18" t="s">
        <v>35</v>
      </c>
      <c r="L2674" s="17" t="n">
        <v>38</v>
      </c>
      <c r="M2674" s="17" t="n">
        <v>10</v>
      </c>
      <c r="N2674" s="19"/>
      <c r="O2674" s="31" t="n">
        <f aca="false">L2674+(0.05*M2674)+(N2674/240)</f>
        <v>38.5</v>
      </c>
      <c r="P2674" s="21" t="n">
        <v>577</v>
      </c>
      <c r="Q2674" s="21" t="n">
        <v>10</v>
      </c>
      <c r="R2674" s="21"/>
      <c r="S2674" s="22" t="n">
        <f aca="false">P2674+(0.05*Q2674)+(R2674/240)</f>
        <v>577.5</v>
      </c>
      <c r="T2674" s="22" t="n">
        <f aca="false">J2674*O2674</f>
        <v>577.5</v>
      </c>
      <c r="U2674" s="22" t="n">
        <f aca="false">S2674-T2674</f>
        <v>0</v>
      </c>
      <c r="V2674" s="23"/>
    </row>
    <row r="2675" customFormat="false" ht="13.8" hidden="false" customHeight="false" outlineLevel="0" collapsed="false">
      <c r="A2675" s="13" t="n">
        <v>2674</v>
      </c>
      <c r="B2675" s="12" t="s">
        <v>22</v>
      </c>
      <c r="C2675" s="13" t="s">
        <v>792</v>
      </c>
      <c r="D2675" s="12" t="n">
        <v>51</v>
      </c>
      <c r="E2675" s="14" t="n">
        <v>1749</v>
      </c>
      <c r="F2675" s="14" t="s">
        <v>40</v>
      </c>
      <c r="G2675" s="15" t="s">
        <v>1263</v>
      </c>
      <c r="H2675" s="15" t="s">
        <v>793</v>
      </c>
      <c r="I2675" s="16" t="s">
        <v>685</v>
      </c>
      <c r="J2675" s="17" t="n">
        <v>30</v>
      </c>
      <c r="K2675" s="18" t="s">
        <v>28</v>
      </c>
      <c r="L2675" s="17"/>
      <c r="M2675" s="17" t="n">
        <v>20</v>
      </c>
      <c r="N2675" s="19"/>
      <c r="O2675" s="31" t="n">
        <f aca="false">L2675+(0.05*M2675)+(N2675/240)</f>
        <v>1</v>
      </c>
      <c r="P2675" s="21" t="n">
        <v>30</v>
      </c>
      <c r="Q2675" s="21"/>
      <c r="R2675" s="21"/>
      <c r="S2675" s="22" t="n">
        <f aca="false">P2675+(0.05*Q2675)+(R2675/240)</f>
        <v>30</v>
      </c>
      <c r="T2675" s="22" t="n">
        <f aca="false">J2675*O2675</f>
        <v>30</v>
      </c>
      <c r="U2675" s="22" t="n">
        <f aca="false">S2675-T2675</f>
        <v>0</v>
      </c>
      <c r="V2675" s="23"/>
    </row>
    <row r="2676" customFormat="false" ht="13.8" hidden="false" customHeight="false" outlineLevel="0" collapsed="false">
      <c r="A2676" s="13" t="n">
        <v>2675</v>
      </c>
      <c r="B2676" s="12" t="s">
        <v>22</v>
      </c>
      <c r="C2676" s="13" t="s">
        <v>792</v>
      </c>
      <c r="D2676" s="12" t="n">
        <v>52</v>
      </c>
      <c r="E2676" s="14" t="n">
        <v>1749</v>
      </c>
      <c r="F2676" s="14" t="s">
        <v>24</v>
      </c>
      <c r="G2676" s="15" t="s">
        <v>1264</v>
      </c>
      <c r="H2676" s="15" t="s">
        <v>793</v>
      </c>
      <c r="I2676" s="16" t="s">
        <v>799</v>
      </c>
      <c r="J2676" s="17" t="n">
        <v>3300</v>
      </c>
      <c r="K2676" s="18" t="s">
        <v>28</v>
      </c>
      <c r="L2676" s="17" t="n">
        <v>0.08</v>
      </c>
      <c r="M2676" s="17"/>
      <c r="N2676" s="19"/>
      <c r="O2676" s="31" t="n">
        <f aca="false">L2676+(0.05*M2676)+(N2676/240)</f>
        <v>0.08</v>
      </c>
      <c r="P2676" s="21" t="n">
        <v>264</v>
      </c>
      <c r="Q2676" s="21"/>
      <c r="R2676" s="21"/>
      <c r="S2676" s="22" t="n">
        <f aca="false">P2676+(0.05*Q2676)+(R2676/240)</f>
        <v>264</v>
      </c>
      <c r="T2676" s="22" t="n">
        <f aca="false">J2676*O2676</f>
        <v>264</v>
      </c>
      <c r="U2676" s="22" t="n">
        <f aca="false">S2676-T2676</f>
        <v>0</v>
      </c>
      <c r="V2676" s="23" t="s">
        <v>89</v>
      </c>
    </row>
    <row r="2677" customFormat="false" ht="13.8" hidden="false" customHeight="false" outlineLevel="0" collapsed="false">
      <c r="A2677" s="13" t="n">
        <v>2676</v>
      </c>
      <c r="B2677" s="12" t="s">
        <v>22</v>
      </c>
      <c r="C2677" s="13" t="s">
        <v>792</v>
      </c>
      <c r="D2677" s="12" t="n">
        <v>52</v>
      </c>
      <c r="E2677" s="14" t="n">
        <v>1749</v>
      </c>
      <c r="F2677" s="14" t="s">
        <v>24</v>
      </c>
      <c r="G2677" s="15" t="s">
        <v>1265</v>
      </c>
      <c r="H2677" s="15" t="s">
        <v>793</v>
      </c>
      <c r="I2677" s="16" t="s">
        <v>68</v>
      </c>
      <c r="J2677" s="17" t="n">
        <v>166350</v>
      </c>
      <c r="K2677" s="18" t="s">
        <v>28</v>
      </c>
      <c r="L2677" s="17" t="n">
        <v>0.13</v>
      </c>
      <c r="M2677" s="17"/>
      <c r="N2677" s="19"/>
      <c r="O2677" s="31" t="n">
        <f aca="false">L2677+(0.05*M2677)+(N2677/240)</f>
        <v>0.13</v>
      </c>
      <c r="P2677" s="21" t="n">
        <v>21625</v>
      </c>
      <c r="Q2677" s="21" t="n">
        <v>10</v>
      </c>
      <c r="R2677" s="21"/>
      <c r="S2677" s="22" t="n">
        <f aca="false">P2677+(0.05*Q2677)+(R2677/240)</f>
        <v>21625.5</v>
      </c>
      <c r="T2677" s="22" t="n">
        <f aca="false">J2677*O2677</f>
        <v>21625.5</v>
      </c>
      <c r="U2677" s="22" t="n">
        <f aca="false">S2677-T2677</f>
        <v>0</v>
      </c>
      <c r="V2677" s="23" t="s">
        <v>89</v>
      </c>
    </row>
    <row r="2678" customFormat="false" ht="13.8" hidden="false" customHeight="false" outlineLevel="0" collapsed="false">
      <c r="A2678" s="13" t="n">
        <v>2677</v>
      </c>
      <c r="B2678" s="12" t="s">
        <v>22</v>
      </c>
      <c r="C2678" s="13" t="s">
        <v>792</v>
      </c>
      <c r="D2678" s="12" t="n">
        <v>52</v>
      </c>
      <c r="E2678" s="14" t="n">
        <v>1749</v>
      </c>
      <c r="F2678" s="14" t="s">
        <v>24</v>
      </c>
      <c r="G2678" s="15" t="s">
        <v>1265</v>
      </c>
      <c r="H2678" s="15" t="s">
        <v>793</v>
      </c>
      <c r="I2678" s="16" t="s">
        <v>799</v>
      </c>
      <c r="J2678" s="17" t="n">
        <v>18195950</v>
      </c>
      <c r="K2678" s="18" t="s">
        <v>28</v>
      </c>
      <c r="L2678" s="17" t="n">
        <v>0.08</v>
      </c>
      <c r="M2678" s="17"/>
      <c r="N2678" s="19"/>
      <c r="O2678" s="31" t="n">
        <f aca="false">L2678+(0.05*M2678)+(N2678/240)</f>
        <v>0.08</v>
      </c>
      <c r="P2678" s="21" t="n">
        <v>1455676</v>
      </c>
      <c r="Q2678" s="21"/>
      <c r="R2678" s="21"/>
      <c r="S2678" s="22" t="n">
        <f aca="false">P2678+(0.05*Q2678)+(R2678/240)</f>
        <v>1455676</v>
      </c>
      <c r="T2678" s="22" t="n">
        <f aca="false">J2678*O2678</f>
        <v>1455676</v>
      </c>
      <c r="U2678" s="22" t="n">
        <f aca="false">S2678-T2678</f>
        <v>0</v>
      </c>
      <c r="V2678" s="23" t="s">
        <v>89</v>
      </c>
    </row>
    <row r="2679" customFormat="false" ht="13.8" hidden="false" customHeight="false" outlineLevel="0" collapsed="false">
      <c r="A2679" s="13" t="n">
        <v>2678</v>
      </c>
      <c r="B2679" s="12" t="s">
        <v>22</v>
      </c>
      <c r="C2679" s="13" t="s">
        <v>792</v>
      </c>
      <c r="D2679" s="12" t="n">
        <v>52</v>
      </c>
      <c r="E2679" s="14" t="n">
        <v>1749</v>
      </c>
      <c r="F2679" s="14" t="s">
        <v>24</v>
      </c>
      <c r="G2679" s="15" t="s">
        <v>1265</v>
      </c>
      <c r="H2679" s="15" t="s">
        <v>793</v>
      </c>
      <c r="I2679" s="16" t="s">
        <v>685</v>
      </c>
      <c r="J2679" s="17" t="n">
        <v>213250</v>
      </c>
      <c r="K2679" s="18" t="s">
        <v>28</v>
      </c>
      <c r="L2679" s="17"/>
      <c r="M2679" s="17" t="n">
        <v>2</v>
      </c>
      <c r="N2679" s="19"/>
      <c r="O2679" s="31" t="n">
        <f aca="false">L2679+(0.05*M2679)+(N2679/240)</f>
        <v>0.1</v>
      </c>
      <c r="P2679" s="21" t="n">
        <v>21325</v>
      </c>
      <c r="Q2679" s="21"/>
      <c r="R2679" s="21"/>
      <c r="S2679" s="22" t="n">
        <f aca="false">P2679+(0.05*Q2679)+(R2679/240)</f>
        <v>21325</v>
      </c>
      <c r="T2679" s="22" t="n">
        <f aca="false">J2679*O2679</f>
        <v>21325</v>
      </c>
      <c r="U2679" s="22" t="n">
        <f aca="false">S2679-T2679</f>
        <v>0</v>
      </c>
      <c r="V2679" s="23"/>
    </row>
    <row r="2680" customFormat="false" ht="13.8" hidden="false" customHeight="false" outlineLevel="0" collapsed="false">
      <c r="A2680" s="13" t="n">
        <v>2679</v>
      </c>
      <c r="B2680" s="12" t="s">
        <v>22</v>
      </c>
      <c r="C2680" s="13" t="s">
        <v>792</v>
      </c>
      <c r="D2680" s="12" t="n">
        <v>52</v>
      </c>
      <c r="E2680" s="14" t="n">
        <v>1749</v>
      </c>
      <c r="F2680" s="14" t="s">
        <v>24</v>
      </c>
      <c r="G2680" s="15" t="s">
        <v>1265</v>
      </c>
      <c r="H2680" s="15" t="s">
        <v>793</v>
      </c>
      <c r="I2680" s="16" t="s">
        <v>186</v>
      </c>
      <c r="J2680" s="17" t="n">
        <v>568175</v>
      </c>
      <c r="K2680" s="18" t="s">
        <v>28</v>
      </c>
      <c r="L2680" s="17"/>
      <c r="M2680" s="17" t="n">
        <v>4</v>
      </c>
      <c r="N2680" s="19"/>
      <c r="O2680" s="31" t="n">
        <f aca="false">L2680+(0.05*M2680)+(N2680/240)</f>
        <v>0.2</v>
      </c>
      <c r="P2680" s="21" t="n">
        <v>113635</v>
      </c>
      <c r="Q2680" s="21"/>
      <c r="R2680" s="21"/>
      <c r="S2680" s="22" t="n">
        <f aca="false">P2680+(0.05*Q2680)+(R2680/240)</f>
        <v>113635</v>
      </c>
      <c r="T2680" s="22" t="n">
        <f aca="false">J2680*O2680</f>
        <v>113635</v>
      </c>
      <c r="U2680" s="22" t="n">
        <f aca="false">S2680-T2680</f>
        <v>0</v>
      </c>
      <c r="V2680" s="23"/>
    </row>
    <row r="2681" customFormat="false" ht="13.8" hidden="false" customHeight="false" outlineLevel="0" collapsed="false">
      <c r="A2681" s="13" t="n">
        <v>2680</v>
      </c>
      <c r="B2681" s="12" t="s">
        <v>22</v>
      </c>
      <c r="C2681" s="13" t="s">
        <v>792</v>
      </c>
      <c r="D2681" s="12" t="n">
        <v>52</v>
      </c>
      <c r="E2681" s="14" t="n">
        <v>1749</v>
      </c>
      <c r="F2681" s="14" t="s">
        <v>24</v>
      </c>
      <c r="G2681" s="15" t="s">
        <v>576</v>
      </c>
      <c r="H2681" s="15" t="s">
        <v>793</v>
      </c>
      <c r="I2681" s="16" t="s">
        <v>799</v>
      </c>
      <c r="J2681" s="17" t="n">
        <v>3900</v>
      </c>
      <c r="K2681" s="18" t="s">
        <v>28</v>
      </c>
      <c r="L2681" s="17"/>
      <c r="M2681" s="17" t="n">
        <v>3</v>
      </c>
      <c r="N2681" s="19"/>
      <c r="O2681" s="31" t="n">
        <f aca="false">L2681+(0.05*M2681)+(N2681/240)</f>
        <v>0.15</v>
      </c>
      <c r="P2681" s="21" t="n">
        <v>585</v>
      </c>
      <c r="Q2681" s="21"/>
      <c r="R2681" s="21"/>
      <c r="S2681" s="22" t="n">
        <f aca="false">P2681+(0.05*Q2681)+(R2681/240)</f>
        <v>585</v>
      </c>
      <c r="T2681" s="22" t="n">
        <f aca="false">J2681*O2681</f>
        <v>585</v>
      </c>
      <c r="U2681" s="22" t="n">
        <f aca="false">S2681-T2681</f>
        <v>0</v>
      </c>
      <c r="V2681" s="23"/>
    </row>
    <row r="2682" customFormat="false" ht="13.8" hidden="false" customHeight="false" outlineLevel="0" collapsed="false">
      <c r="A2682" s="13" t="n">
        <v>2681</v>
      </c>
      <c r="B2682" s="12" t="s">
        <v>22</v>
      </c>
      <c r="C2682" s="13" t="s">
        <v>792</v>
      </c>
      <c r="D2682" s="12" t="n">
        <v>52</v>
      </c>
      <c r="E2682" s="14" t="n">
        <v>1749</v>
      </c>
      <c r="F2682" s="14" t="s">
        <v>24</v>
      </c>
      <c r="G2682" s="15" t="s">
        <v>1266</v>
      </c>
      <c r="H2682" s="15" t="s">
        <v>793</v>
      </c>
      <c r="I2682" s="16" t="s">
        <v>796</v>
      </c>
      <c r="J2682" s="17" t="n">
        <v>18</v>
      </c>
      <c r="K2682" s="18" t="s">
        <v>35</v>
      </c>
      <c r="L2682" s="17" t="n">
        <v>6</v>
      </c>
      <c r="M2682" s="17"/>
      <c r="N2682" s="19"/>
      <c r="O2682" s="31" t="n">
        <f aca="false">L2682+(0.05*M2682)+(N2682/240)</f>
        <v>6</v>
      </c>
      <c r="P2682" s="21" t="n">
        <v>108</v>
      </c>
      <c r="Q2682" s="21"/>
      <c r="R2682" s="21"/>
      <c r="S2682" s="22" t="n">
        <f aca="false">P2682+(0.05*Q2682)+(R2682/240)</f>
        <v>108</v>
      </c>
      <c r="T2682" s="22" t="n">
        <f aca="false">J2682*O2682</f>
        <v>108</v>
      </c>
      <c r="U2682" s="22" t="n">
        <f aca="false">S2682-T2682</f>
        <v>0</v>
      </c>
      <c r="V2682" s="23"/>
    </row>
    <row r="2683" customFormat="false" ht="13.8" hidden="false" customHeight="false" outlineLevel="0" collapsed="false">
      <c r="A2683" s="13" t="n">
        <v>2682</v>
      </c>
      <c r="B2683" s="12" t="s">
        <v>22</v>
      </c>
      <c r="C2683" s="13" t="s">
        <v>792</v>
      </c>
      <c r="D2683" s="12" t="n">
        <v>52</v>
      </c>
      <c r="E2683" s="14" t="n">
        <v>1749</v>
      </c>
      <c r="F2683" s="14" t="s">
        <v>24</v>
      </c>
      <c r="G2683" s="15" t="s">
        <v>1267</v>
      </c>
      <c r="H2683" s="15" t="s">
        <v>793</v>
      </c>
      <c r="I2683" s="16" t="s">
        <v>796</v>
      </c>
      <c r="J2683" s="17" t="n">
        <v>5</v>
      </c>
      <c r="K2683" s="18" t="s">
        <v>35</v>
      </c>
      <c r="L2683" s="17"/>
      <c r="M2683" s="17" t="n">
        <v>4</v>
      </c>
      <c r="N2683" s="19"/>
      <c r="O2683" s="31" t="n">
        <f aca="false">L2683+(0.05*M2683)+(N2683/240)</f>
        <v>0.2</v>
      </c>
      <c r="P2683" s="21" t="n">
        <v>1</v>
      </c>
      <c r="Q2683" s="21"/>
      <c r="R2683" s="21"/>
      <c r="S2683" s="22" t="n">
        <f aca="false">P2683+(0.05*Q2683)+(R2683/240)</f>
        <v>1</v>
      </c>
      <c r="T2683" s="22" t="n">
        <f aca="false">J2683*O2683</f>
        <v>1</v>
      </c>
      <c r="U2683" s="22" t="n">
        <f aca="false">S2683-T2683</f>
        <v>0</v>
      </c>
      <c r="V2683" s="23"/>
    </row>
    <row r="2684" customFormat="false" ht="14.2" hidden="false" customHeight="false" outlineLevel="0" collapsed="false">
      <c r="A2684" s="13" t="n">
        <v>2683</v>
      </c>
      <c r="B2684" s="12" t="s">
        <v>22</v>
      </c>
      <c r="C2684" s="13" t="s">
        <v>792</v>
      </c>
      <c r="D2684" s="12" t="n">
        <v>52</v>
      </c>
      <c r="E2684" s="14" t="n">
        <v>1749</v>
      </c>
      <c r="F2684" s="14" t="s">
        <v>40</v>
      </c>
      <c r="G2684" s="15" t="s">
        <v>1268</v>
      </c>
      <c r="H2684" s="15" t="s">
        <v>793</v>
      </c>
      <c r="I2684" s="16" t="s">
        <v>682</v>
      </c>
      <c r="J2684" s="17" t="n">
        <v>1145.25</v>
      </c>
      <c r="K2684" s="18" t="s">
        <v>28</v>
      </c>
      <c r="L2684" s="17" t="n">
        <v>3</v>
      </c>
      <c r="M2684" s="17" t="n">
        <v>10</v>
      </c>
      <c r="N2684" s="19"/>
      <c r="O2684" s="31" t="n">
        <f aca="false">L2684+(0.05*M2684)+(N2684/240)</f>
        <v>3.5</v>
      </c>
      <c r="P2684" s="21" t="n">
        <v>4008</v>
      </c>
      <c r="Q2684" s="21" t="n">
        <v>2</v>
      </c>
      <c r="R2684" s="21"/>
      <c r="S2684" s="22" t="n">
        <f aca="false">P2684+(0.05*Q2684)+(R2684/240)</f>
        <v>4008.1</v>
      </c>
      <c r="T2684" s="22" t="n">
        <f aca="false">J2684*O2684</f>
        <v>4008.375</v>
      </c>
      <c r="U2684" s="22" t="n">
        <f aca="false">S2684-T2684</f>
        <v>-0.275000000000091</v>
      </c>
      <c r="V2684" s="23" t="s">
        <v>114</v>
      </c>
    </row>
    <row r="2685" customFormat="false" ht="13.8" hidden="false" customHeight="false" outlineLevel="0" collapsed="false">
      <c r="A2685" s="13" t="n">
        <v>2684</v>
      </c>
      <c r="B2685" s="12" t="s">
        <v>22</v>
      </c>
      <c r="C2685" s="13" t="s">
        <v>792</v>
      </c>
      <c r="D2685" s="12" t="n">
        <v>52</v>
      </c>
      <c r="E2685" s="14" t="n">
        <v>1749</v>
      </c>
      <c r="F2685" s="14" t="s">
        <v>40</v>
      </c>
      <c r="G2685" s="15" t="s">
        <v>1268</v>
      </c>
      <c r="H2685" s="15" t="s">
        <v>793</v>
      </c>
      <c r="I2685" s="16" t="s">
        <v>186</v>
      </c>
      <c r="J2685" s="17" t="n">
        <v>5355</v>
      </c>
      <c r="K2685" s="18" t="s">
        <v>28</v>
      </c>
      <c r="L2685" s="17" t="n">
        <v>4</v>
      </c>
      <c r="M2685" s="17"/>
      <c r="N2685" s="19"/>
      <c r="O2685" s="31" t="n">
        <f aca="false">L2685+(0.05*M2685)+(N2685/240)</f>
        <v>4</v>
      </c>
      <c r="P2685" s="21" t="n">
        <v>21420</v>
      </c>
      <c r="Q2685" s="21"/>
      <c r="R2685" s="21"/>
      <c r="S2685" s="22" t="n">
        <f aca="false">P2685+(0.05*Q2685)+(R2685/240)</f>
        <v>21420</v>
      </c>
      <c r="T2685" s="22" t="n">
        <f aca="false">J2685*O2685</f>
        <v>21420</v>
      </c>
      <c r="U2685" s="22" t="n">
        <f aca="false">S2685-T2685</f>
        <v>0</v>
      </c>
      <c r="V2685" s="23"/>
    </row>
    <row r="2686" customFormat="false" ht="13.8" hidden="false" customHeight="false" outlineLevel="0" collapsed="false">
      <c r="A2686" s="13" t="n">
        <v>2685</v>
      </c>
      <c r="B2686" s="12" t="s">
        <v>22</v>
      </c>
      <c r="C2686" s="13" t="s">
        <v>792</v>
      </c>
      <c r="D2686" s="12" t="n">
        <v>52</v>
      </c>
      <c r="E2686" s="14" t="n">
        <v>1749</v>
      </c>
      <c r="F2686" s="14" t="s">
        <v>40</v>
      </c>
      <c r="G2686" s="15" t="s">
        <v>574</v>
      </c>
      <c r="H2686" s="15" t="s">
        <v>793</v>
      </c>
      <c r="I2686" s="16" t="s">
        <v>799</v>
      </c>
      <c r="J2686" s="17" t="n">
        <v>8294</v>
      </c>
      <c r="K2686" s="18" t="s">
        <v>28</v>
      </c>
      <c r="L2686" s="17"/>
      <c r="M2686" s="17" t="n">
        <v>20</v>
      </c>
      <c r="N2686" s="19"/>
      <c r="O2686" s="31" t="n">
        <f aca="false">L2686+(0.05*M2686)+(N2686/240)</f>
        <v>1</v>
      </c>
      <c r="P2686" s="21" t="n">
        <v>8294</v>
      </c>
      <c r="Q2686" s="21"/>
      <c r="R2686" s="21"/>
      <c r="S2686" s="22" t="n">
        <f aca="false">P2686+(0.05*Q2686)+(R2686/240)</f>
        <v>8294</v>
      </c>
      <c r="T2686" s="22" t="n">
        <f aca="false">J2686*O2686</f>
        <v>8294</v>
      </c>
      <c r="U2686" s="22" t="n">
        <f aca="false">S2686-T2686</f>
        <v>0</v>
      </c>
      <c r="V2686" s="23"/>
    </row>
    <row r="2687" customFormat="false" ht="13.8" hidden="false" customHeight="false" outlineLevel="0" collapsed="false">
      <c r="A2687" s="13" t="n">
        <v>2686</v>
      </c>
      <c r="B2687" s="12" t="s">
        <v>22</v>
      </c>
      <c r="C2687" s="13" t="s">
        <v>792</v>
      </c>
      <c r="D2687" s="12" t="n">
        <v>52</v>
      </c>
      <c r="E2687" s="14" t="n">
        <v>1749</v>
      </c>
      <c r="F2687" s="14" t="s">
        <v>40</v>
      </c>
      <c r="G2687" s="15" t="s">
        <v>574</v>
      </c>
      <c r="H2687" s="15" t="s">
        <v>793</v>
      </c>
      <c r="I2687" s="16" t="s">
        <v>796</v>
      </c>
      <c r="J2687" s="17" t="n">
        <v>1</v>
      </c>
      <c r="K2687" s="18" t="s">
        <v>46</v>
      </c>
      <c r="L2687" s="17" t="n">
        <v>25</v>
      </c>
      <c r="M2687" s="17"/>
      <c r="N2687" s="19"/>
      <c r="O2687" s="31" t="n">
        <f aca="false">L2687+(0.05*M2687)+(N2687/240)</f>
        <v>25</v>
      </c>
      <c r="P2687" s="21" t="n">
        <v>25</v>
      </c>
      <c r="Q2687" s="21"/>
      <c r="R2687" s="21"/>
      <c r="S2687" s="22" t="n">
        <f aca="false">P2687+(0.05*Q2687)+(R2687/240)</f>
        <v>25</v>
      </c>
      <c r="T2687" s="22" t="n">
        <f aca="false">J2687*O2687</f>
        <v>25</v>
      </c>
      <c r="U2687" s="22" t="n">
        <f aca="false">S2687-T2687</f>
        <v>0</v>
      </c>
      <c r="V2687" s="23"/>
    </row>
    <row r="2688" customFormat="false" ht="13.8" hidden="false" customHeight="false" outlineLevel="0" collapsed="false">
      <c r="A2688" s="13" t="n">
        <v>2687</v>
      </c>
      <c r="B2688" s="12" t="s">
        <v>22</v>
      </c>
      <c r="C2688" s="13" t="s">
        <v>792</v>
      </c>
      <c r="D2688" s="12" t="n">
        <v>52</v>
      </c>
      <c r="E2688" s="14" t="n">
        <v>1749</v>
      </c>
      <c r="F2688" s="14" t="s">
        <v>40</v>
      </c>
      <c r="G2688" s="15" t="s">
        <v>568</v>
      </c>
      <c r="H2688" s="15" t="s">
        <v>793</v>
      </c>
      <c r="I2688" s="16" t="s">
        <v>679</v>
      </c>
      <c r="J2688" s="17" t="n">
        <v>2</v>
      </c>
      <c r="K2688" s="18" t="s">
        <v>61</v>
      </c>
      <c r="L2688" s="17" t="n">
        <v>8</v>
      </c>
      <c r="M2688" s="17"/>
      <c r="N2688" s="19"/>
      <c r="O2688" s="31" t="n">
        <f aca="false">L2688+(0.05*M2688)+(N2688/240)</f>
        <v>8</v>
      </c>
      <c r="P2688" s="21" t="n">
        <v>16</v>
      </c>
      <c r="Q2688" s="21"/>
      <c r="R2688" s="21"/>
      <c r="S2688" s="22" t="n">
        <f aca="false">P2688+(0.05*Q2688)+(R2688/240)</f>
        <v>16</v>
      </c>
      <c r="T2688" s="22" t="n">
        <f aca="false">J2688*O2688</f>
        <v>16</v>
      </c>
      <c r="U2688" s="22" t="n">
        <f aca="false">S2688-T2688</f>
        <v>0</v>
      </c>
      <c r="V2688" s="23"/>
    </row>
    <row r="2689" customFormat="false" ht="13.8" hidden="false" customHeight="false" outlineLevel="0" collapsed="false">
      <c r="A2689" s="13" t="n">
        <v>2688</v>
      </c>
      <c r="B2689" s="12" t="s">
        <v>22</v>
      </c>
      <c r="C2689" s="13" t="s">
        <v>792</v>
      </c>
      <c r="D2689" s="12" t="n">
        <v>52</v>
      </c>
      <c r="E2689" s="14" t="n">
        <v>1749</v>
      </c>
      <c r="F2689" s="14" t="s">
        <v>40</v>
      </c>
      <c r="G2689" s="15" t="s">
        <v>568</v>
      </c>
      <c r="H2689" s="15" t="s">
        <v>793</v>
      </c>
      <c r="I2689" s="16" t="s">
        <v>796</v>
      </c>
      <c r="J2689" s="17" t="n">
        <v>2</v>
      </c>
      <c r="K2689" s="18" t="s">
        <v>35</v>
      </c>
      <c r="L2689" s="17"/>
      <c r="M2689" s="17" t="n">
        <v>30</v>
      </c>
      <c r="N2689" s="19"/>
      <c r="O2689" s="31" t="n">
        <f aca="false">L2689+(0.05*M2689)+(N2689/240)</f>
        <v>1.5</v>
      </c>
      <c r="P2689" s="21" t="n">
        <v>3</v>
      </c>
      <c r="Q2689" s="21"/>
      <c r="R2689" s="21"/>
      <c r="S2689" s="22" t="n">
        <f aca="false">P2689+(0.05*Q2689)+(R2689/240)</f>
        <v>3</v>
      </c>
      <c r="T2689" s="22" t="n">
        <f aca="false">J2689*O2689</f>
        <v>3</v>
      </c>
      <c r="U2689" s="22" t="n">
        <f aca="false">S2689-T2689</f>
        <v>0</v>
      </c>
      <c r="V2689" s="23"/>
    </row>
    <row r="2690" customFormat="false" ht="13.8" hidden="false" customHeight="false" outlineLevel="0" collapsed="false">
      <c r="A2690" s="13" t="n">
        <v>2689</v>
      </c>
      <c r="B2690" s="12" t="s">
        <v>22</v>
      </c>
      <c r="C2690" s="13" t="s">
        <v>792</v>
      </c>
      <c r="D2690" s="12" t="n">
        <v>52</v>
      </c>
      <c r="E2690" s="14" t="n">
        <v>1749</v>
      </c>
      <c r="F2690" s="14" t="s">
        <v>40</v>
      </c>
      <c r="G2690" s="15" t="s">
        <v>576</v>
      </c>
      <c r="H2690" s="15" t="s">
        <v>793</v>
      </c>
      <c r="I2690" s="16" t="s">
        <v>799</v>
      </c>
      <c r="J2690" s="17" t="n">
        <v>123301</v>
      </c>
      <c r="K2690" s="18" t="s">
        <v>28</v>
      </c>
      <c r="L2690" s="17"/>
      <c r="M2690" s="17" t="n">
        <v>3</v>
      </c>
      <c r="N2690" s="19"/>
      <c r="O2690" s="31" t="n">
        <f aca="false">L2690+(0.05*M2690)+(N2690/240)</f>
        <v>0.15</v>
      </c>
      <c r="P2690" s="21" t="n">
        <v>18495</v>
      </c>
      <c r="Q2690" s="21" t="n">
        <v>3</v>
      </c>
      <c r="R2690" s="21"/>
      <c r="S2690" s="22" t="n">
        <f aca="false">P2690+(0.05*Q2690)+(R2690/240)</f>
        <v>18495.15</v>
      </c>
      <c r="T2690" s="22" t="n">
        <f aca="false">J2690*O2690</f>
        <v>18495.15</v>
      </c>
      <c r="U2690" s="22" t="n">
        <f aca="false">S2690-T2690</f>
        <v>0</v>
      </c>
      <c r="V2690" s="23"/>
    </row>
    <row r="2691" customFormat="false" ht="13.8" hidden="false" customHeight="false" outlineLevel="0" collapsed="false">
      <c r="A2691" s="13" t="n">
        <v>2690</v>
      </c>
      <c r="B2691" s="12" t="s">
        <v>22</v>
      </c>
      <c r="C2691" s="13" t="s">
        <v>792</v>
      </c>
      <c r="D2691" s="12" t="n">
        <v>52</v>
      </c>
      <c r="E2691" s="14" t="n">
        <v>1749</v>
      </c>
      <c r="F2691" s="14" t="s">
        <v>40</v>
      </c>
      <c r="G2691" s="15" t="s">
        <v>569</v>
      </c>
      <c r="H2691" s="15" t="s">
        <v>793</v>
      </c>
      <c r="I2691" s="16" t="s">
        <v>794</v>
      </c>
      <c r="J2691" s="17" t="n">
        <v>2155</v>
      </c>
      <c r="K2691" s="18" t="s">
        <v>61</v>
      </c>
      <c r="L2691" s="17" t="n">
        <v>36</v>
      </c>
      <c r="M2691" s="17"/>
      <c r="N2691" s="19"/>
      <c r="O2691" s="31" t="n">
        <f aca="false">L2691+(0.05*M2691)+(N2691/240)</f>
        <v>36</v>
      </c>
      <c r="P2691" s="21" t="n">
        <v>77580</v>
      </c>
      <c r="Q2691" s="21"/>
      <c r="R2691" s="21"/>
      <c r="S2691" s="22" t="n">
        <f aca="false">P2691+(0.05*Q2691)+(R2691/240)</f>
        <v>77580</v>
      </c>
      <c r="T2691" s="22" t="n">
        <f aca="false">J2691*O2691</f>
        <v>77580</v>
      </c>
      <c r="U2691" s="22" t="n">
        <f aca="false">S2691-T2691</f>
        <v>0</v>
      </c>
      <c r="V2691" s="23"/>
    </row>
    <row r="2692" customFormat="false" ht="13.8" hidden="false" customHeight="false" outlineLevel="0" collapsed="false">
      <c r="A2692" s="13" t="n">
        <v>2691</v>
      </c>
      <c r="B2692" s="12" t="s">
        <v>22</v>
      </c>
      <c r="C2692" s="13" t="s">
        <v>792</v>
      </c>
      <c r="D2692" s="12" t="n">
        <v>52</v>
      </c>
      <c r="E2692" s="14" t="n">
        <v>1749</v>
      </c>
      <c r="F2692" s="14" t="s">
        <v>40</v>
      </c>
      <c r="G2692" s="15" t="s">
        <v>569</v>
      </c>
      <c r="H2692" s="15" t="s">
        <v>793</v>
      </c>
      <c r="I2692" s="16" t="s">
        <v>799</v>
      </c>
      <c r="J2692" s="17" t="n">
        <v>600</v>
      </c>
      <c r="K2692" s="18" t="s">
        <v>110</v>
      </c>
      <c r="L2692" s="17" t="n">
        <v>4</v>
      </c>
      <c r="M2692" s="17" t="n">
        <v>10</v>
      </c>
      <c r="N2692" s="19"/>
      <c r="O2692" s="31" t="n">
        <f aca="false">L2692+(0.05*M2692)+(N2692/240)</f>
        <v>4.5</v>
      </c>
      <c r="P2692" s="21" t="n">
        <v>2700</v>
      </c>
      <c r="Q2692" s="21"/>
      <c r="R2692" s="21"/>
      <c r="S2692" s="22" t="n">
        <f aca="false">P2692+(0.05*Q2692)+(R2692/240)</f>
        <v>2700</v>
      </c>
      <c r="T2692" s="22" t="n">
        <f aca="false">J2692*O2692</f>
        <v>2700</v>
      </c>
      <c r="U2692" s="22" t="n">
        <f aca="false">S2692-T2692</f>
        <v>0</v>
      </c>
      <c r="V2692" s="23"/>
    </row>
    <row r="2693" customFormat="false" ht="13.8" hidden="false" customHeight="false" outlineLevel="0" collapsed="false">
      <c r="A2693" s="13" t="n">
        <v>2692</v>
      </c>
      <c r="B2693" s="12" t="s">
        <v>22</v>
      </c>
      <c r="C2693" s="13" t="s">
        <v>792</v>
      </c>
      <c r="D2693" s="12" t="n">
        <v>52</v>
      </c>
      <c r="E2693" s="14" t="n">
        <v>1749</v>
      </c>
      <c r="F2693" s="14" t="s">
        <v>40</v>
      </c>
      <c r="G2693" s="15" t="s">
        <v>569</v>
      </c>
      <c r="H2693" s="15" t="s">
        <v>793</v>
      </c>
      <c r="I2693" s="16" t="s">
        <v>799</v>
      </c>
      <c r="J2693" s="17" t="n">
        <v>320</v>
      </c>
      <c r="K2693" s="18" t="s">
        <v>28</v>
      </c>
      <c r="L2693" s="17"/>
      <c r="M2693" s="17" t="n">
        <v>45</v>
      </c>
      <c r="N2693" s="19"/>
      <c r="O2693" s="31" t="n">
        <f aca="false">L2693+(0.05*M2693)+(N2693/240)</f>
        <v>2.25</v>
      </c>
      <c r="P2693" s="21" t="n">
        <v>720</v>
      </c>
      <c r="Q2693" s="21"/>
      <c r="R2693" s="21"/>
      <c r="S2693" s="22" t="n">
        <f aca="false">P2693+(0.05*Q2693)+(R2693/240)</f>
        <v>720</v>
      </c>
      <c r="T2693" s="22" t="n">
        <f aca="false">J2693*O2693</f>
        <v>720</v>
      </c>
      <c r="U2693" s="22" t="n">
        <f aca="false">S2693-T2693</f>
        <v>0</v>
      </c>
      <c r="V2693" s="23"/>
    </row>
    <row r="2694" customFormat="false" ht="13.8" hidden="false" customHeight="false" outlineLevel="0" collapsed="false">
      <c r="A2694" s="13" t="n">
        <v>2693</v>
      </c>
      <c r="B2694" s="12" t="s">
        <v>22</v>
      </c>
      <c r="C2694" s="13" t="s">
        <v>792</v>
      </c>
      <c r="D2694" s="12" t="n">
        <v>52</v>
      </c>
      <c r="E2694" s="14" t="n">
        <v>1749</v>
      </c>
      <c r="F2694" s="14" t="s">
        <v>40</v>
      </c>
      <c r="G2694" s="15" t="s">
        <v>569</v>
      </c>
      <c r="H2694" s="15" t="s">
        <v>793</v>
      </c>
      <c r="I2694" s="16" t="s">
        <v>796</v>
      </c>
      <c r="J2694" s="17" t="n">
        <v>8</v>
      </c>
      <c r="K2694" s="18" t="s">
        <v>110</v>
      </c>
      <c r="L2694" s="17" t="n">
        <v>6</v>
      </c>
      <c r="M2694" s="17"/>
      <c r="N2694" s="19"/>
      <c r="O2694" s="31" t="n">
        <f aca="false">L2694+(0.05*M2694)+(N2694/240)</f>
        <v>6</v>
      </c>
      <c r="P2694" s="21" t="n">
        <v>48</v>
      </c>
      <c r="Q2694" s="21"/>
      <c r="R2694" s="21"/>
      <c r="S2694" s="22" t="n">
        <f aca="false">P2694+(0.05*Q2694)+(R2694/240)</f>
        <v>48</v>
      </c>
      <c r="T2694" s="22" t="n">
        <f aca="false">J2694*O2694</f>
        <v>48</v>
      </c>
      <c r="U2694" s="22" t="n">
        <f aca="false">S2694-T2694</f>
        <v>0</v>
      </c>
      <c r="V2694" s="23"/>
    </row>
    <row r="2695" customFormat="false" ht="13.8" hidden="false" customHeight="false" outlineLevel="0" collapsed="false">
      <c r="A2695" s="13" t="n">
        <v>2694</v>
      </c>
      <c r="B2695" s="12" t="s">
        <v>22</v>
      </c>
      <c r="C2695" s="13" t="s">
        <v>792</v>
      </c>
      <c r="D2695" s="12" t="n">
        <v>52</v>
      </c>
      <c r="E2695" s="14" t="n">
        <v>1749</v>
      </c>
      <c r="F2695" s="14" t="s">
        <v>40</v>
      </c>
      <c r="G2695" s="15" t="s">
        <v>569</v>
      </c>
      <c r="H2695" s="15" t="s">
        <v>793</v>
      </c>
      <c r="I2695" s="16" t="s">
        <v>682</v>
      </c>
      <c r="J2695" s="17" t="n">
        <v>200</v>
      </c>
      <c r="K2695" s="18" t="s">
        <v>110</v>
      </c>
      <c r="L2695" s="17" t="n">
        <v>3</v>
      </c>
      <c r="M2695" s="17"/>
      <c r="N2695" s="19"/>
      <c r="O2695" s="31" t="n">
        <f aca="false">L2695+(0.05*M2695)+(N2695/240)</f>
        <v>3</v>
      </c>
      <c r="P2695" s="21" t="n">
        <v>600</v>
      </c>
      <c r="Q2695" s="21"/>
      <c r="R2695" s="21"/>
      <c r="S2695" s="22" t="n">
        <f aca="false">P2695+(0.05*Q2695)+(R2695/240)</f>
        <v>600</v>
      </c>
      <c r="T2695" s="22" t="n">
        <f aca="false">J2695*O2695</f>
        <v>600</v>
      </c>
      <c r="U2695" s="22" t="n">
        <f aca="false">S2695-T2695</f>
        <v>0</v>
      </c>
      <c r="V2695" s="23"/>
    </row>
    <row r="2696" customFormat="false" ht="13.8" hidden="false" customHeight="false" outlineLevel="0" collapsed="false">
      <c r="A2696" s="13" t="n">
        <v>2695</v>
      </c>
      <c r="B2696" s="12" t="s">
        <v>22</v>
      </c>
      <c r="C2696" s="13" t="s">
        <v>792</v>
      </c>
      <c r="D2696" s="12" t="n">
        <v>52</v>
      </c>
      <c r="E2696" s="14" t="n">
        <v>1749</v>
      </c>
      <c r="F2696" s="14" t="s">
        <v>40</v>
      </c>
      <c r="G2696" s="15" t="s">
        <v>569</v>
      </c>
      <c r="H2696" s="15" t="s">
        <v>793</v>
      </c>
      <c r="I2696" s="16" t="s">
        <v>186</v>
      </c>
      <c r="J2696" s="17" t="n">
        <v>51</v>
      </c>
      <c r="K2696" s="18" t="s">
        <v>110</v>
      </c>
      <c r="L2696" s="17" t="n">
        <v>4</v>
      </c>
      <c r="M2696" s="17" t="n">
        <v>10</v>
      </c>
      <c r="N2696" s="19"/>
      <c r="O2696" s="31" t="n">
        <f aca="false">L2696+(0.05*M2696)+(N2696/240)</f>
        <v>4.5</v>
      </c>
      <c r="P2696" s="21" t="n">
        <v>229</v>
      </c>
      <c r="Q2696" s="21" t="n">
        <v>10</v>
      </c>
      <c r="R2696" s="21"/>
      <c r="S2696" s="22" t="n">
        <f aca="false">P2696+(0.05*Q2696)+(R2696/240)</f>
        <v>229.5</v>
      </c>
      <c r="T2696" s="22" t="n">
        <f aca="false">J2696*O2696</f>
        <v>229.5</v>
      </c>
      <c r="U2696" s="22" t="n">
        <f aca="false">S2696-T2696</f>
        <v>0</v>
      </c>
      <c r="V2696" s="23"/>
    </row>
    <row r="2697" customFormat="false" ht="13.8" hidden="false" customHeight="false" outlineLevel="0" collapsed="false">
      <c r="A2697" s="13" t="n">
        <v>2696</v>
      </c>
      <c r="B2697" s="12" t="s">
        <v>22</v>
      </c>
      <c r="C2697" s="13" t="s">
        <v>792</v>
      </c>
      <c r="D2697" s="12" t="n">
        <v>53</v>
      </c>
      <c r="E2697" s="14" t="n">
        <v>1749</v>
      </c>
      <c r="F2697" s="14" t="s">
        <v>24</v>
      </c>
      <c r="G2697" s="15" t="s">
        <v>1269</v>
      </c>
      <c r="H2697" s="15" t="s">
        <v>793</v>
      </c>
      <c r="I2697" s="16" t="s">
        <v>794</v>
      </c>
      <c r="J2697" s="17" t="n">
        <v>2138</v>
      </c>
      <c r="K2697" s="18" t="s">
        <v>28</v>
      </c>
      <c r="L2697" s="17" t="n">
        <v>18</v>
      </c>
      <c r="M2697" s="17"/>
      <c r="N2697" s="19"/>
      <c r="O2697" s="31" t="n">
        <f aca="false">L2697+(0.05*M2697)+(N2697/240)</f>
        <v>18</v>
      </c>
      <c r="P2697" s="21" t="n">
        <v>38484</v>
      </c>
      <c r="Q2697" s="21"/>
      <c r="R2697" s="21"/>
      <c r="S2697" s="22" t="n">
        <f aca="false">P2697+(0.05*Q2697)+(R2697/240)</f>
        <v>38484</v>
      </c>
      <c r="T2697" s="22" t="n">
        <f aca="false">J2697*O2697</f>
        <v>38484</v>
      </c>
      <c r="U2697" s="22" t="n">
        <f aca="false">S2697-T2697</f>
        <v>0</v>
      </c>
      <c r="V2697" s="23"/>
    </row>
    <row r="2698" customFormat="false" ht="13.8" hidden="false" customHeight="false" outlineLevel="0" collapsed="false">
      <c r="A2698" s="13" t="n">
        <v>2697</v>
      </c>
      <c r="B2698" s="12" t="s">
        <v>22</v>
      </c>
      <c r="C2698" s="13" t="s">
        <v>792</v>
      </c>
      <c r="D2698" s="12" t="n">
        <v>53</v>
      </c>
      <c r="E2698" s="14" t="n">
        <v>1749</v>
      </c>
      <c r="F2698" s="14" t="s">
        <v>24</v>
      </c>
      <c r="G2698" s="15" t="s">
        <v>1269</v>
      </c>
      <c r="H2698" s="15" t="s">
        <v>793</v>
      </c>
      <c r="I2698" s="16" t="s">
        <v>799</v>
      </c>
      <c r="J2698" s="17" t="n">
        <v>98692</v>
      </c>
      <c r="K2698" s="18" t="s">
        <v>28</v>
      </c>
      <c r="L2698" s="17" t="n">
        <v>12</v>
      </c>
      <c r="M2698" s="17"/>
      <c r="N2698" s="19"/>
      <c r="O2698" s="31" t="n">
        <f aca="false">L2698+(0.05*M2698)+(N2698/240)</f>
        <v>12</v>
      </c>
      <c r="P2698" s="21" t="n">
        <v>1184304</v>
      </c>
      <c r="Q2698" s="21"/>
      <c r="R2698" s="21"/>
      <c r="S2698" s="22" t="n">
        <f aca="false">P2698+(0.05*Q2698)+(R2698/240)</f>
        <v>1184304</v>
      </c>
      <c r="T2698" s="22" t="n">
        <f aca="false">J2698*O2698</f>
        <v>1184304</v>
      </c>
      <c r="U2698" s="22" t="n">
        <f aca="false">S2698-T2698</f>
        <v>0</v>
      </c>
      <c r="V2698" s="23"/>
    </row>
    <row r="2699" customFormat="false" ht="13.8" hidden="false" customHeight="false" outlineLevel="0" collapsed="false">
      <c r="A2699" s="13" t="n">
        <v>2698</v>
      </c>
      <c r="B2699" s="12" t="s">
        <v>22</v>
      </c>
      <c r="C2699" s="13" t="s">
        <v>792</v>
      </c>
      <c r="D2699" s="12" t="n">
        <v>53</v>
      </c>
      <c r="E2699" s="14" t="n">
        <v>1749</v>
      </c>
      <c r="F2699" s="14" t="s">
        <v>24</v>
      </c>
      <c r="G2699" s="15" t="s">
        <v>1270</v>
      </c>
      <c r="H2699" s="15" t="s">
        <v>793</v>
      </c>
      <c r="I2699" s="16" t="s">
        <v>796</v>
      </c>
      <c r="J2699" s="17" t="n">
        <v>42</v>
      </c>
      <c r="K2699" s="18" t="s">
        <v>28</v>
      </c>
      <c r="L2699" s="17" t="n">
        <v>30</v>
      </c>
      <c r="M2699" s="17"/>
      <c r="N2699" s="19"/>
      <c r="O2699" s="31" t="n">
        <f aca="false">L2699+(0.05*M2699)+(N2699/240)</f>
        <v>30</v>
      </c>
      <c r="P2699" s="21" t="n">
        <v>1260</v>
      </c>
      <c r="Q2699" s="21"/>
      <c r="R2699" s="21"/>
      <c r="S2699" s="22" t="n">
        <f aca="false">P2699+(0.05*Q2699)+(R2699/240)</f>
        <v>1260</v>
      </c>
      <c r="T2699" s="22" t="n">
        <f aca="false">J2699*O2699</f>
        <v>1260</v>
      </c>
      <c r="U2699" s="22" t="n">
        <f aca="false">S2699-T2699</f>
        <v>0</v>
      </c>
      <c r="V2699" s="23"/>
    </row>
    <row r="2700" customFormat="false" ht="13.8" hidden="false" customHeight="false" outlineLevel="0" collapsed="false">
      <c r="A2700" s="13" t="n">
        <v>2699</v>
      </c>
      <c r="B2700" s="12" t="s">
        <v>22</v>
      </c>
      <c r="C2700" s="13" t="s">
        <v>792</v>
      </c>
      <c r="D2700" s="12" t="n">
        <v>53</v>
      </c>
      <c r="E2700" s="14" t="n">
        <v>1749</v>
      </c>
      <c r="F2700" s="14" t="s">
        <v>24</v>
      </c>
      <c r="G2700" s="15" t="s">
        <v>1271</v>
      </c>
      <c r="H2700" s="15" t="s">
        <v>793</v>
      </c>
      <c r="I2700" s="16" t="s">
        <v>799</v>
      </c>
      <c r="J2700" s="17" t="n">
        <v>655</v>
      </c>
      <c r="K2700" s="18" t="s">
        <v>28</v>
      </c>
      <c r="L2700" s="17"/>
      <c r="M2700" s="17" t="n">
        <v>40</v>
      </c>
      <c r="N2700" s="19"/>
      <c r="O2700" s="31" t="n">
        <f aca="false">L2700+(0.05*M2700)+(N2700/240)</f>
        <v>2</v>
      </c>
      <c r="P2700" s="21" t="n">
        <v>1310</v>
      </c>
      <c r="Q2700" s="21"/>
      <c r="R2700" s="21"/>
      <c r="S2700" s="22" t="n">
        <f aca="false">P2700+(0.05*Q2700)+(R2700/240)</f>
        <v>1310</v>
      </c>
      <c r="T2700" s="22" t="n">
        <f aca="false">J2700*O2700</f>
        <v>1310</v>
      </c>
      <c r="U2700" s="22" t="n">
        <f aca="false">S2700-T2700</f>
        <v>0</v>
      </c>
      <c r="V2700" s="23"/>
    </row>
    <row r="2701" customFormat="false" ht="13.8" hidden="false" customHeight="false" outlineLevel="0" collapsed="false">
      <c r="A2701" s="13" t="n">
        <v>2700</v>
      </c>
      <c r="B2701" s="12" t="s">
        <v>22</v>
      </c>
      <c r="C2701" s="13" t="s">
        <v>792</v>
      </c>
      <c r="D2701" s="12" t="n">
        <v>53</v>
      </c>
      <c r="E2701" s="14" t="n">
        <v>1749</v>
      </c>
      <c r="F2701" s="14" t="s">
        <v>24</v>
      </c>
      <c r="G2701" s="15" t="s">
        <v>767</v>
      </c>
      <c r="H2701" s="15" t="s">
        <v>793</v>
      </c>
      <c r="I2701" s="16" t="s">
        <v>799</v>
      </c>
      <c r="J2701" s="17" t="n">
        <v>34700</v>
      </c>
      <c r="K2701" s="18" t="s">
        <v>28</v>
      </c>
      <c r="L2701" s="17" t="n">
        <v>0.24</v>
      </c>
      <c r="M2701" s="17"/>
      <c r="N2701" s="19"/>
      <c r="O2701" s="31" t="n">
        <f aca="false">L2701+(0.05*M2701)+(N2701/240)</f>
        <v>0.24</v>
      </c>
      <c r="P2701" s="21" t="n">
        <v>8328</v>
      </c>
      <c r="Q2701" s="21"/>
      <c r="R2701" s="21"/>
      <c r="S2701" s="22" t="n">
        <f aca="false">P2701+(0.05*Q2701)+(R2701/240)</f>
        <v>8328</v>
      </c>
      <c r="T2701" s="22" t="n">
        <f aca="false">J2701*O2701</f>
        <v>8328</v>
      </c>
      <c r="U2701" s="22" t="n">
        <f aca="false">S2701-T2701</f>
        <v>0</v>
      </c>
      <c r="V2701" s="23"/>
    </row>
    <row r="2702" customFormat="false" ht="13.8" hidden="false" customHeight="false" outlineLevel="0" collapsed="false">
      <c r="A2702" s="13" t="n">
        <v>2701</v>
      </c>
      <c r="B2702" s="12" t="s">
        <v>22</v>
      </c>
      <c r="C2702" s="13" t="s">
        <v>792</v>
      </c>
      <c r="D2702" s="12" t="n">
        <v>53</v>
      </c>
      <c r="E2702" s="14" t="n">
        <v>1749</v>
      </c>
      <c r="F2702" s="14" t="s">
        <v>24</v>
      </c>
      <c r="G2702" s="15" t="s">
        <v>583</v>
      </c>
      <c r="H2702" s="15" t="s">
        <v>793</v>
      </c>
      <c r="I2702" s="16" t="s">
        <v>799</v>
      </c>
      <c r="J2702" s="17" t="n">
        <v>18900</v>
      </c>
      <c r="K2702" s="18" t="s">
        <v>28</v>
      </c>
      <c r="L2702" s="17"/>
      <c r="M2702" s="17" t="n">
        <v>6</v>
      </c>
      <c r="N2702" s="19"/>
      <c r="O2702" s="31" t="n">
        <f aca="false">L2702+(0.05*M2702)+(N2702/240)</f>
        <v>0.3</v>
      </c>
      <c r="P2702" s="21" t="n">
        <v>5670</v>
      </c>
      <c r="Q2702" s="21"/>
      <c r="R2702" s="21"/>
      <c r="S2702" s="22" t="n">
        <f aca="false">P2702+(0.05*Q2702)+(R2702/240)</f>
        <v>5670</v>
      </c>
      <c r="T2702" s="22" t="n">
        <f aca="false">J2702*O2702</f>
        <v>5670</v>
      </c>
      <c r="U2702" s="22" t="n">
        <f aca="false">S2702-T2702</f>
        <v>0</v>
      </c>
      <c r="V2702" s="23"/>
    </row>
    <row r="2703" customFormat="false" ht="13.8" hidden="false" customHeight="false" outlineLevel="0" collapsed="false">
      <c r="A2703" s="13" t="n">
        <v>2702</v>
      </c>
      <c r="B2703" s="12" t="s">
        <v>22</v>
      </c>
      <c r="C2703" s="13" t="s">
        <v>792</v>
      </c>
      <c r="D2703" s="12" t="n">
        <v>53</v>
      </c>
      <c r="E2703" s="14" t="n">
        <v>1749</v>
      </c>
      <c r="F2703" s="14" t="s">
        <v>40</v>
      </c>
      <c r="G2703" s="15" t="s">
        <v>1272</v>
      </c>
      <c r="H2703" s="15" t="s">
        <v>793</v>
      </c>
      <c r="I2703" s="16" t="s">
        <v>799</v>
      </c>
      <c r="J2703" s="17" t="n">
        <v>15924</v>
      </c>
      <c r="K2703" s="18" t="s">
        <v>28</v>
      </c>
      <c r="L2703" s="17" t="n">
        <v>20</v>
      </c>
      <c r="M2703" s="17"/>
      <c r="N2703" s="19"/>
      <c r="O2703" s="31" t="n">
        <f aca="false">L2703+(0.05*M2703)+(N2703/240)</f>
        <v>20</v>
      </c>
      <c r="P2703" s="21" t="n">
        <v>318480</v>
      </c>
      <c r="Q2703" s="21"/>
      <c r="R2703" s="21"/>
      <c r="S2703" s="22" t="n">
        <f aca="false">P2703+(0.05*Q2703)+(R2703/240)</f>
        <v>318480</v>
      </c>
      <c r="T2703" s="22" t="n">
        <f aca="false">J2703*O2703</f>
        <v>318480</v>
      </c>
      <c r="U2703" s="22" t="n">
        <f aca="false">S2703-T2703</f>
        <v>0</v>
      </c>
      <c r="V2703" s="23"/>
    </row>
    <row r="2704" customFormat="false" ht="13.8" hidden="false" customHeight="false" outlineLevel="0" collapsed="false">
      <c r="A2704" s="13" t="n">
        <v>2703</v>
      </c>
      <c r="B2704" s="12" t="s">
        <v>22</v>
      </c>
      <c r="C2704" s="13" t="s">
        <v>792</v>
      </c>
      <c r="D2704" s="12" t="n">
        <v>53</v>
      </c>
      <c r="E2704" s="14" t="n">
        <v>1749</v>
      </c>
      <c r="F2704" s="14" t="s">
        <v>40</v>
      </c>
      <c r="G2704" s="15" t="s">
        <v>578</v>
      </c>
      <c r="H2704" s="15" t="s">
        <v>793</v>
      </c>
      <c r="I2704" s="16" t="s">
        <v>50</v>
      </c>
      <c r="J2704" s="17" t="n">
        <v>1214</v>
      </c>
      <c r="K2704" s="18" t="s">
        <v>28</v>
      </c>
      <c r="L2704" s="17" t="n">
        <v>25</v>
      </c>
      <c r="M2704" s="17"/>
      <c r="N2704" s="19"/>
      <c r="O2704" s="31" t="n">
        <f aca="false">L2704+(0.05*M2704)+(N2704/240)</f>
        <v>25</v>
      </c>
      <c r="P2704" s="21" t="n">
        <v>30350</v>
      </c>
      <c r="Q2704" s="21"/>
      <c r="R2704" s="21"/>
      <c r="S2704" s="22" t="n">
        <f aca="false">P2704+(0.05*Q2704)+(R2704/240)</f>
        <v>30350</v>
      </c>
      <c r="T2704" s="22" t="n">
        <f aca="false">J2704*O2704</f>
        <v>30350</v>
      </c>
      <c r="U2704" s="22" t="n">
        <f aca="false">S2704-T2704</f>
        <v>0</v>
      </c>
      <c r="V2704" s="23"/>
    </row>
    <row r="2705" customFormat="false" ht="13.8" hidden="false" customHeight="false" outlineLevel="0" collapsed="false">
      <c r="A2705" s="13" t="n">
        <v>2704</v>
      </c>
      <c r="B2705" s="12" t="s">
        <v>22</v>
      </c>
      <c r="C2705" s="13" t="s">
        <v>792</v>
      </c>
      <c r="D2705" s="12" t="n">
        <v>53</v>
      </c>
      <c r="E2705" s="14" t="n">
        <v>1749</v>
      </c>
      <c r="F2705" s="14" t="s">
        <v>40</v>
      </c>
      <c r="G2705" s="15" t="s">
        <v>578</v>
      </c>
      <c r="H2705" s="15" t="s">
        <v>793</v>
      </c>
      <c r="I2705" s="16" t="s">
        <v>685</v>
      </c>
      <c r="J2705" s="17" t="n">
        <v>22.5</v>
      </c>
      <c r="K2705" s="18" t="s">
        <v>28</v>
      </c>
      <c r="L2705" s="17" t="n">
        <v>20</v>
      </c>
      <c r="M2705" s="17"/>
      <c r="N2705" s="19"/>
      <c r="O2705" s="31" t="n">
        <f aca="false">L2705+(0.05*M2705)+(N2705/240)</f>
        <v>20</v>
      </c>
      <c r="P2705" s="21" t="n">
        <v>450</v>
      </c>
      <c r="Q2705" s="21"/>
      <c r="R2705" s="21"/>
      <c r="S2705" s="22" t="n">
        <f aca="false">P2705+(0.05*Q2705)+(R2705/240)</f>
        <v>450</v>
      </c>
      <c r="T2705" s="22" t="n">
        <f aca="false">J2705*O2705</f>
        <v>450</v>
      </c>
      <c r="U2705" s="22" t="n">
        <f aca="false">S2705-T2705</f>
        <v>0</v>
      </c>
      <c r="V2705" s="23"/>
    </row>
    <row r="2706" customFormat="false" ht="13.8" hidden="false" customHeight="false" outlineLevel="0" collapsed="false">
      <c r="A2706" s="13" t="n">
        <v>2705</v>
      </c>
      <c r="B2706" s="12" t="s">
        <v>22</v>
      </c>
      <c r="C2706" s="13" t="s">
        <v>792</v>
      </c>
      <c r="D2706" s="12" t="n">
        <v>53</v>
      </c>
      <c r="E2706" s="14" t="n">
        <v>1749</v>
      </c>
      <c r="F2706" s="14" t="s">
        <v>40</v>
      </c>
      <c r="G2706" s="15" t="s">
        <v>1271</v>
      </c>
      <c r="H2706" s="15" t="s">
        <v>793</v>
      </c>
      <c r="I2706" s="16" t="s">
        <v>796</v>
      </c>
      <c r="J2706" s="17" t="n">
        <v>1</v>
      </c>
      <c r="K2706" s="18" t="s">
        <v>260</v>
      </c>
      <c r="L2706" s="17" t="n">
        <v>2</v>
      </c>
      <c r="M2706" s="17" t="n">
        <v>5</v>
      </c>
      <c r="N2706" s="19"/>
      <c r="O2706" s="31" t="n">
        <f aca="false">L2706+(0.05*M2706)+(N2706/240)</f>
        <v>2.25</v>
      </c>
      <c r="P2706" s="21" t="n">
        <v>2</v>
      </c>
      <c r="Q2706" s="21" t="n">
        <v>5</v>
      </c>
      <c r="R2706" s="21"/>
      <c r="S2706" s="22" t="n">
        <f aca="false">P2706+(0.05*Q2706)+(R2706/240)</f>
        <v>2.25</v>
      </c>
      <c r="T2706" s="22" t="n">
        <f aca="false">J2706*O2706</f>
        <v>2.25</v>
      </c>
      <c r="U2706" s="22" t="n">
        <f aca="false">S2706-T2706</f>
        <v>0</v>
      </c>
      <c r="V2706" s="23"/>
    </row>
    <row r="2707" customFormat="false" ht="13.8" hidden="false" customHeight="false" outlineLevel="0" collapsed="false">
      <c r="A2707" s="13" t="n">
        <v>2706</v>
      </c>
      <c r="B2707" s="12" t="s">
        <v>22</v>
      </c>
      <c r="C2707" s="13" t="s">
        <v>792</v>
      </c>
      <c r="D2707" s="12" t="n">
        <v>53</v>
      </c>
      <c r="E2707" s="14" t="n">
        <v>1749</v>
      </c>
      <c r="F2707" s="14" t="s">
        <v>40</v>
      </c>
      <c r="G2707" s="15" t="s">
        <v>1273</v>
      </c>
      <c r="H2707" s="15" t="s">
        <v>793</v>
      </c>
      <c r="I2707" s="16" t="s">
        <v>794</v>
      </c>
      <c r="J2707" s="17" t="n">
        <v>214</v>
      </c>
      <c r="K2707" s="18" t="s">
        <v>28</v>
      </c>
      <c r="L2707" s="17" t="n">
        <v>30</v>
      </c>
      <c r="M2707" s="17"/>
      <c r="N2707" s="19"/>
      <c r="O2707" s="31" t="n">
        <f aca="false">L2707+(0.05*M2707)+(N2707/240)</f>
        <v>30</v>
      </c>
      <c r="P2707" s="21" t="n">
        <v>6420</v>
      </c>
      <c r="Q2707" s="21"/>
      <c r="R2707" s="21"/>
      <c r="S2707" s="22" t="n">
        <f aca="false">P2707+(0.05*Q2707)+(R2707/240)</f>
        <v>6420</v>
      </c>
      <c r="T2707" s="22" t="n">
        <f aca="false">J2707*O2707</f>
        <v>6420</v>
      </c>
      <c r="U2707" s="22" t="n">
        <f aca="false">S2707-T2707</f>
        <v>0</v>
      </c>
      <c r="V2707" s="23"/>
    </row>
    <row r="2708" customFormat="false" ht="13.8" hidden="false" customHeight="false" outlineLevel="0" collapsed="false">
      <c r="A2708" s="13" t="n">
        <v>2707</v>
      </c>
      <c r="B2708" s="12" t="s">
        <v>22</v>
      </c>
      <c r="C2708" s="13" t="s">
        <v>792</v>
      </c>
      <c r="D2708" s="12" t="n">
        <v>53</v>
      </c>
      <c r="E2708" s="14" t="n">
        <v>1749</v>
      </c>
      <c r="F2708" s="14" t="s">
        <v>40</v>
      </c>
      <c r="G2708" s="15" t="s">
        <v>1273</v>
      </c>
      <c r="H2708" s="15" t="s">
        <v>793</v>
      </c>
      <c r="I2708" s="16" t="s">
        <v>678</v>
      </c>
      <c r="J2708" s="17" t="n">
        <v>88</v>
      </c>
      <c r="K2708" s="18" t="s">
        <v>248</v>
      </c>
      <c r="L2708" s="17" t="n">
        <v>5</v>
      </c>
      <c r="M2708" s="17"/>
      <c r="N2708" s="19"/>
      <c r="O2708" s="31" t="n">
        <f aca="false">L2708+(0.05*M2708)+(N2708/240)</f>
        <v>5</v>
      </c>
      <c r="P2708" s="21" t="n">
        <v>440</v>
      </c>
      <c r="Q2708" s="21"/>
      <c r="R2708" s="21"/>
      <c r="S2708" s="22" t="n">
        <f aca="false">P2708+(0.05*Q2708)+(R2708/240)</f>
        <v>440</v>
      </c>
      <c r="T2708" s="22" t="n">
        <f aca="false">J2708*O2708</f>
        <v>440</v>
      </c>
      <c r="U2708" s="22" t="n">
        <f aca="false">S2708-T2708</f>
        <v>0</v>
      </c>
      <c r="V2708" s="23"/>
    </row>
    <row r="2709" customFormat="false" ht="13.8" hidden="false" customHeight="false" outlineLevel="0" collapsed="false">
      <c r="A2709" s="13" t="n">
        <v>2708</v>
      </c>
      <c r="B2709" s="12" t="s">
        <v>22</v>
      </c>
      <c r="C2709" s="13" t="s">
        <v>792</v>
      </c>
      <c r="D2709" s="12" t="n">
        <v>53</v>
      </c>
      <c r="E2709" s="14" t="n">
        <v>1749</v>
      </c>
      <c r="F2709" s="14" t="s">
        <v>40</v>
      </c>
      <c r="G2709" s="15" t="s">
        <v>1273</v>
      </c>
      <c r="H2709" s="15" t="s">
        <v>793</v>
      </c>
      <c r="I2709" s="16" t="s">
        <v>678</v>
      </c>
      <c r="J2709" s="17" t="n">
        <v>14</v>
      </c>
      <c r="K2709" s="18" t="s">
        <v>28</v>
      </c>
      <c r="L2709" s="17" t="n">
        <v>36</v>
      </c>
      <c r="M2709" s="17"/>
      <c r="N2709" s="19"/>
      <c r="O2709" s="31" t="n">
        <f aca="false">L2709+(0.05*M2709)+(N2709/240)</f>
        <v>36</v>
      </c>
      <c r="P2709" s="21" t="n">
        <v>504</v>
      </c>
      <c r="Q2709" s="21"/>
      <c r="R2709" s="21"/>
      <c r="S2709" s="22" t="n">
        <f aca="false">P2709+(0.05*Q2709)+(R2709/240)</f>
        <v>504</v>
      </c>
      <c r="T2709" s="22" t="n">
        <f aca="false">J2709*O2709</f>
        <v>504</v>
      </c>
      <c r="U2709" s="22" t="n">
        <f aca="false">S2709-T2709</f>
        <v>0</v>
      </c>
      <c r="V2709" s="23"/>
    </row>
    <row r="2710" customFormat="false" ht="13.8" hidden="false" customHeight="false" outlineLevel="0" collapsed="false">
      <c r="A2710" s="13" t="n">
        <v>2709</v>
      </c>
      <c r="B2710" s="12" t="s">
        <v>22</v>
      </c>
      <c r="C2710" s="13" t="s">
        <v>792</v>
      </c>
      <c r="D2710" s="12" t="n">
        <v>53</v>
      </c>
      <c r="E2710" s="14" t="n">
        <v>1749</v>
      </c>
      <c r="F2710" s="14" t="s">
        <v>40</v>
      </c>
      <c r="G2710" s="15" t="s">
        <v>1273</v>
      </c>
      <c r="H2710" s="15" t="s">
        <v>793</v>
      </c>
      <c r="I2710" s="16" t="s">
        <v>685</v>
      </c>
      <c r="J2710" s="17" t="n">
        <v>5</v>
      </c>
      <c r="K2710" s="18" t="s">
        <v>28</v>
      </c>
      <c r="L2710" s="17" t="n">
        <v>30</v>
      </c>
      <c r="M2710" s="17"/>
      <c r="N2710" s="19"/>
      <c r="O2710" s="31" t="n">
        <f aca="false">L2710+(0.05*M2710)+(N2710/240)</f>
        <v>30</v>
      </c>
      <c r="P2710" s="21" t="n">
        <v>150</v>
      </c>
      <c r="Q2710" s="21"/>
      <c r="R2710" s="21"/>
      <c r="S2710" s="22" t="n">
        <f aca="false">P2710+(0.05*Q2710)+(R2710/240)</f>
        <v>150</v>
      </c>
      <c r="T2710" s="22" t="n">
        <f aca="false">J2710*O2710</f>
        <v>150</v>
      </c>
      <c r="U2710" s="22" t="n">
        <f aca="false">S2710-T2710</f>
        <v>0</v>
      </c>
      <c r="V2710" s="23"/>
    </row>
    <row r="2711" customFormat="false" ht="13.8" hidden="false" customHeight="false" outlineLevel="0" collapsed="false">
      <c r="A2711" s="13" t="n">
        <v>2710</v>
      </c>
      <c r="B2711" s="12" t="s">
        <v>22</v>
      </c>
      <c r="C2711" s="13" t="s">
        <v>792</v>
      </c>
      <c r="D2711" s="12" t="n">
        <v>53</v>
      </c>
      <c r="E2711" s="14" t="n">
        <v>1749</v>
      </c>
      <c r="F2711" s="14" t="s">
        <v>40</v>
      </c>
      <c r="G2711" s="15" t="s">
        <v>1274</v>
      </c>
      <c r="H2711" s="15" t="s">
        <v>793</v>
      </c>
      <c r="I2711" s="16" t="s">
        <v>799</v>
      </c>
      <c r="J2711" s="17" t="n">
        <v>120</v>
      </c>
      <c r="K2711" s="18" t="s">
        <v>28</v>
      </c>
      <c r="L2711" s="17" t="n">
        <v>3</v>
      </c>
      <c r="M2711" s="17"/>
      <c r="N2711" s="19"/>
      <c r="O2711" s="31" t="n">
        <f aca="false">L2711+(0.05*M2711)+(N2711/240)</f>
        <v>3</v>
      </c>
      <c r="P2711" s="21" t="n">
        <v>360</v>
      </c>
      <c r="Q2711" s="21"/>
      <c r="R2711" s="21"/>
      <c r="S2711" s="22" t="n">
        <f aca="false">P2711+(0.05*Q2711)+(R2711/240)</f>
        <v>360</v>
      </c>
      <c r="T2711" s="22" t="n">
        <f aca="false">J2711*O2711</f>
        <v>360</v>
      </c>
      <c r="U2711" s="22" t="n">
        <f aca="false">S2711-T2711</f>
        <v>0</v>
      </c>
      <c r="V2711" s="23"/>
    </row>
    <row r="2712" customFormat="false" ht="13.8" hidden="false" customHeight="false" outlineLevel="0" collapsed="false">
      <c r="A2712" s="13" t="n">
        <v>2711</v>
      </c>
      <c r="B2712" s="12" t="s">
        <v>22</v>
      </c>
      <c r="C2712" s="13" t="s">
        <v>792</v>
      </c>
      <c r="D2712" s="12" t="n">
        <v>53</v>
      </c>
      <c r="E2712" s="14" t="n">
        <v>1749</v>
      </c>
      <c r="F2712" s="14" t="s">
        <v>40</v>
      </c>
      <c r="G2712" s="15" t="s">
        <v>1274</v>
      </c>
      <c r="H2712" s="15" t="s">
        <v>793</v>
      </c>
      <c r="I2712" s="16" t="s">
        <v>685</v>
      </c>
      <c r="J2712" s="17" t="n">
        <v>10</v>
      </c>
      <c r="K2712" s="18" t="s">
        <v>28</v>
      </c>
      <c r="L2712" s="17"/>
      <c r="M2712" s="17" t="n">
        <v>50</v>
      </c>
      <c r="N2712" s="19"/>
      <c r="O2712" s="31" t="n">
        <f aca="false">L2712+(0.05*M2712)+(N2712/240)</f>
        <v>2.5</v>
      </c>
      <c r="P2712" s="21" t="n">
        <v>25</v>
      </c>
      <c r="Q2712" s="21"/>
      <c r="R2712" s="21"/>
      <c r="S2712" s="22" t="n">
        <f aca="false">P2712+(0.05*Q2712)+(R2712/240)</f>
        <v>25</v>
      </c>
      <c r="T2712" s="22" t="n">
        <f aca="false">J2712*O2712</f>
        <v>25</v>
      </c>
      <c r="U2712" s="22" t="n">
        <f aca="false">S2712-T2712</f>
        <v>0</v>
      </c>
      <c r="V2712" s="23"/>
    </row>
    <row r="2713" customFormat="false" ht="13.8" hidden="false" customHeight="false" outlineLevel="0" collapsed="false">
      <c r="A2713" s="13" t="n">
        <v>2712</v>
      </c>
      <c r="B2713" s="12" t="s">
        <v>22</v>
      </c>
      <c r="C2713" s="13" t="s">
        <v>792</v>
      </c>
      <c r="D2713" s="12" t="n">
        <v>53</v>
      </c>
      <c r="E2713" s="14" t="n">
        <v>1749</v>
      </c>
      <c r="F2713" s="14" t="s">
        <v>40</v>
      </c>
      <c r="G2713" s="15" t="s">
        <v>1275</v>
      </c>
      <c r="H2713" s="15" t="s">
        <v>793</v>
      </c>
      <c r="I2713" s="16" t="s">
        <v>799</v>
      </c>
      <c r="J2713" s="17" t="n">
        <v>300</v>
      </c>
      <c r="K2713" s="18" t="s">
        <v>28</v>
      </c>
      <c r="L2713" s="17" t="n">
        <v>4</v>
      </c>
      <c r="M2713" s="17"/>
      <c r="N2713" s="19"/>
      <c r="O2713" s="31" t="n">
        <f aca="false">L2713+(0.05*M2713)+(N2713/240)</f>
        <v>4</v>
      </c>
      <c r="P2713" s="21" t="n">
        <v>1200</v>
      </c>
      <c r="Q2713" s="21"/>
      <c r="R2713" s="21"/>
      <c r="S2713" s="22" t="n">
        <f aca="false">P2713+(0.05*Q2713)+(R2713/240)</f>
        <v>1200</v>
      </c>
      <c r="T2713" s="22" t="n">
        <f aca="false">J2713*O2713</f>
        <v>1200</v>
      </c>
      <c r="U2713" s="22" t="n">
        <f aca="false">S2713-T2713</f>
        <v>0</v>
      </c>
      <c r="V2713" s="23"/>
    </row>
    <row r="2714" customFormat="false" ht="13.8" hidden="false" customHeight="false" outlineLevel="0" collapsed="false">
      <c r="A2714" s="13" t="n">
        <v>2713</v>
      </c>
      <c r="B2714" s="12" t="s">
        <v>22</v>
      </c>
      <c r="C2714" s="13" t="s">
        <v>792</v>
      </c>
      <c r="D2714" s="12" t="n">
        <v>53</v>
      </c>
      <c r="E2714" s="14" t="n">
        <v>1749</v>
      </c>
      <c r="F2714" s="14" t="s">
        <v>40</v>
      </c>
      <c r="G2714" s="15" t="s">
        <v>766</v>
      </c>
      <c r="H2714" s="15" t="s">
        <v>793</v>
      </c>
      <c r="I2714" s="16" t="s">
        <v>678</v>
      </c>
      <c r="J2714" s="17" t="n">
        <v>724050</v>
      </c>
      <c r="K2714" s="18" t="s">
        <v>28</v>
      </c>
      <c r="L2714" s="17"/>
      <c r="M2714" s="17" t="n">
        <v>5</v>
      </c>
      <c r="N2714" s="19" t="n">
        <v>6</v>
      </c>
      <c r="O2714" s="31" t="n">
        <f aca="false">L2714+(0.05*M2714)+(N2714/240)</f>
        <v>0.275</v>
      </c>
      <c r="P2714" s="21" t="n">
        <v>199113</v>
      </c>
      <c r="Q2714" s="21" t="n">
        <v>15</v>
      </c>
      <c r="R2714" s="21"/>
      <c r="S2714" s="22" t="n">
        <f aca="false">P2714+(0.05*Q2714)+(R2714/240)</f>
        <v>199113.75</v>
      </c>
      <c r="T2714" s="22" t="n">
        <f aca="false">J2714*O2714</f>
        <v>199113.75</v>
      </c>
      <c r="U2714" s="22" t="n">
        <f aca="false">S2714-T2714</f>
        <v>0</v>
      </c>
      <c r="V2714" s="23"/>
    </row>
    <row r="2715" customFormat="false" ht="13.8" hidden="false" customHeight="false" outlineLevel="0" collapsed="false">
      <c r="A2715" s="13" t="n">
        <v>2714</v>
      </c>
      <c r="B2715" s="12" t="s">
        <v>22</v>
      </c>
      <c r="C2715" s="13" t="s">
        <v>792</v>
      </c>
      <c r="D2715" s="12" t="n">
        <v>53</v>
      </c>
      <c r="E2715" s="14" t="n">
        <v>1749</v>
      </c>
      <c r="F2715" s="14" t="s">
        <v>40</v>
      </c>
      <c r="G2715" s="15" t="s">
        <v>766</v>
      </c>
      <c r="H2715" s="15" t="s">
        <v>793</v>
      </c>
      <c r="I2715" s="16" t="s">
        <v>799</v>
      </c>
      <c r="J2715" s="17" t="n">
        <v>2039200</v>
      </c>
      <c r="K2715" s="18" t="s">
        <v>28</v>
      </c>
      <c r="L2715" s="17"/>
      <c r="M2715" s="17" t="n">
        <v>9</v>
      </c>
      <c r="N2715" s="19"/>
      <c r="O2715" s="31" t="n">
        <f aca="false">L2715+(0.05*M2715)+(N2715/240)</f>
        <v>0.45</v>
      </c>
      <c r="P2715" s="21" t="n">
        <v>917640</v>
      </c>
      <c r="Q2715" s="21"/>
      <c r="R2715" s="21"/>
      <c r="S2715" s="22" t="n">
        <f aca="false">P2715+(0.05*Q2715)+(R2715/240)</f>
        <v>917640</v>
      </c>
      <c r="T2715" s="22" t="n">
        <f aca="false">J2715*O2715</f>
        <v>917640</v>
      </c>
      <c r="U2715" s="22" t="n">
        <f aca="false">S2715-T2715</f>
        <v>0</v>
      </c>
      <c r="V2715" s="23"/>
    </row>
    <row r="2716" customFormat="false" ht="13.8" hidden="false" customHeight="false" outlineLevel="0" collapsed="false">
      <c r="A2716" s="13" t="n">
        <v>2715</v>
      </c>
      <c r="B2716" s="12" t="s">
        <v>22</v>
      </c>
      <c r="C2716" s="13" t="s">
        <v>792</v>
      </c>
      <c r="D2716" s="12" t="n">
        <v>53</v>
      </c>
      <c r="E2716" s="14" t="n">
        <v>1749</v>
      </c>
      <c r="F2716" s="14" t="s">
        <v>40</v>
      </c>
      <c r="G2716" s="15" t="s">
        <v>767</v>
      </c>
      <c r="H2716" s="15" t="s">
        <v>793</v>
      </c>
      <c r="I2716" s="16" t="s">
        <v>794</v>
      </c>
      <c r="J2716" s="17" t="n">
        <v>2375</v>
      </c>
      <c r="K2716" s="18" t="s">
        <v>28</v>
      </c>
      <c r="L2716" s="17"/>
      <c r="M2716" s="17" t="n">
        <v>4</v>
      </c>
      <c r="N2716" s="19"/>
      <c r="O2716" s="31" t="n">
        <f aca="false">L2716+(0.05*M2716)+(N2716/240)</f>
        <v>0.2</v>
      </c>
      <c r="P2716" s="21" t="n">
        <v>475</v>
      </c>
      <c r="Q2716" s="21"/>
      <c r="R2716" s="21"/>
      <c r="S2716" s="22" t="n">
        <f aca="false">P2716+(0.05*Q2716)+(R2716/240)</f>
        <v>475</v>
      </c>
      <c r="T2716" s="22" t="n">
        <f aca="false">J2716*O2716</f>
        <v>475</v>
      </c>
      <c r="U2716" s="22" t="n">
        <f aca="false">S2716-T2716</f>
        <v>0</v>
      </c>
      <c r="V2716" s="23"/>
    </row>
    <row r="2717" customFormat="false" ht="13.8" hidden="false" customHeight="false" outlineLevel="0" collapsed="false">
      <c r="A2717" s="13" t="n">
        <v>2716</v>
      </c>
      <c r="B2717" s="12" t="s">
        <v>22</v>
      </c>
      <c r="C2717" s="13" t="s">
        <v>792</v>
      </c>
      <c r="D2717" s="12" t="n">
        <v>53</v>
      </c>
      <c r="E2717" s="14" t="n">
        <v>1749</v>
      </c>
      <c r="F2717" s="14" t="s">
        <v>40</v>
      </c>
      <c r="G2717" s="15" t="s">
        <v>767</v>
      </c>
      <c r="H2717" s="15" t="s">
        <v>793</v>
      </c>
      <c r="I2717" s="16" t="s">
        <v>678</v>
      </c>
      <c r="J2717" s="17" t="n">
        <v>157825</v>
      </c>
      <c r="K2717" s="18" t="s">
        <v>28</v>
      </c>
      <c r="L2717" s="17"/>
      <c r="M2717" s="17" t="n">
        <v>4</v>
      </c>
      <c r="N2717" s="19"/>
      <c r="O2717" s="31" t="n">
        <f aca="false">L2717+(0.05*M2717)+(N2717/240)</f>
        <v>0.2</v>
      </c>
      <c r="P2717" s="21" t="n">
        <v>31565</v>
      </c>
      <c r="Q2717" s="21"/>
      <c r="R2717" s="21"/>
      <c r="S2717" s="22" t="n">
        <f aca="false">P2717+(0.05*Q2717)+(R2717/240)</f>
        <v>31565</v>
      </c>
      <c r="T2717" s="22" t="n">
        <f aca="false">J2717*O2717</f>
        <v>31565</v>
      </c>
      <c r="U2717" s="22" t="n">
        <f aca="false">S2717-T2717</f>
        <v>0</v>
      </c>
      <c r="V2717" s="23"/>
    </row>
    <row r="2718" customFormat="false" ht="13.8" hidden="false" customHeight="false" outlineLevel="0" collapsed="false">
      <c r="A2718" s="13" t="n">
        <v>2717</v>
      </c>
      <c r="B2718" s="12" t="s">
        <v>22</v>
      </c>
      <c r="C2718" s="13" t="s">
        <v>792</v>
      </c>
      <c r="D2718" s="12" t="n">
        <v>53</v>
      </c>
      <c r="E2718" s="14" t="n">
        <v>1749</v>
      </c>
      <c r="F2718" s="14" t="s">
        <v>40</v>
      </c>
      <c r="G2718" s="15" t="s">
        <v>767</v>
      </c>
      <c r="H2718" s="15" t="s">
        <v>793</v>
      </c>
      <c r="I2718" s="16" t="s">
        <v>799</v>
      </c>
      <c r="J2718" s="17" t="n">
        <v>51600</v>
      </c>
      <c r="K2718" s="18" t="s">
        <v>28</v>
      </c>
      <c r="L2718" s="17"/>
      <c r="M2718" s="17" t="n">
        <v>7</v>
      </c>
      <c r="N2718" s="19"/>
      <c r="O2718" s="31" t="n">
        <f aca="false">L2718+(0.05*M2718)+(N2718/240)</f>
        <v>0.35</v>
      </c>
      <c r="P2718" s="21" t="n">
        <v>18060</v>
      </c>
      <c r="Q2718" s="21"/>
      <c r="R2718" s="21"/>
      <c r="S2718" s="22" t="n">
        <f aca="false">P2718+(0.05*Q2718)+(R2718/240)</f>
        <v>18060</v>
      </c>
      <c r="T2718" s="22" t="n">
        <f aca="false">J2718*O2718</f>
        <v>18060</v>
      </c>
      <c r="U2718" s="22" t="n">
        <f aca="false">S2718-T2718</f>
        <v>0</v>
      </c>
      <c r="V2718" s="23"/>
    </row>
    <row r="2719" customFormat="false" ht="13.8" hidden="false" customHeight="false" outlineLevel="0" collapsed="false">
      <c r="A2719" s="13" t="n">
        <v>2718</v>
      </c>
      <c r="B2719" s="12" t="s">
        <v>22</v>
      </c>
      <c r="C2719" s="13" t="s">
        <v>792</v>
      </c>
      <c r="D2719" s="12" t="n">
        <v>53</v>
      </c>
      <c r="E2719" s="14" t="n">
        <v>1749</v>
      </c>
      <c r="F2719" s="14" t="s">
        <v>40</v>
      </c>
      <c r="G2719" s="15" t="s">
        <v>1276</v>
      </c>
      <c r="H2719" s="15" t="s">
        <v>793</v>
      </c>
      <c r="I2719" s="16" t="s">
        <v>186</v>
      </c>
      <c r="J2719" s="17" t="n">
        <v>2589</v>
      </c>
      <c r="K2719" s="18" t="s">
        <v>28</v>
      </c>
      <c r="L2719" s="17"/>
      <c r="M2719" s="17" t="n">
        <v>6</v>
      </c>
      <c r="N2719" s="19"/>
      <c r="O2719" s="31" t="n">
        <f aca="false">L2719+(0.05*M2719)+(N2719/240)</f>
        <v>0.3</v>
      </c>
      <c r="P2719" s="21" t="n">
        <v>776</v>
      </c>
      <c r="Q2719" s="21" t="n">
        <v>14</v>
      </c>
      <c r="R2719" s="21"/>
      <c r="S2719" s="22" t="n">
        <f aca="false">P2719+(0.05*Q2719)+(R2719/240)</f>
        <v>776.7</v>
      </c>
      <c r="T2719" s="22" t="n">
        <f aca="false">J2719*O2719</f>
        <v>776.7</v>
      </c>
      <c r="U2719" s="22" t="n">
        <f aca="false">S2719-T2719</f>
        <v>0</v>
      </c>
      <c r="V2719" s="23"/>
    </row>
    <row r="2720" customFormat="false" ht="13.8" hidden="false" customHeight="false" outlineLevel="0" collapsed="false">
      <c r="A2720" s="13" t="n">
        <v>2719</v>
      </c>
      <c r="B2720" s="12" t="s">
        <v>22</v>
      </c>
      <c r="C2720" s="13" t="s">
        <v>792</v>
      </c>
      <c r="D2720" s="12" t="n">
        <v>53</v>
      </c>
      <c r="E2720" s="14" t="n">
        <v>1749</v>
      </c>
      <c r="F2720" s="14" t="s">
        <v>40</v>
      </c>
      <c r="G2720" s="15" t="s">
        <v>580</v>
      </c>
      <c r="H2720" s="15" t="s">
        <v>793</v>
      </c>
      <c r="I2720" s="16" t="s">
        <v>685</v>
      </c>
      <c r="J2720" s="17" t="n">
        <v>267</v>
      </c>
      <c r="K2720" s="18" t="s">
        <v>28</v>
      </c>
      <c r="L2720" s="17"/>
      <c r="M2720" s="17" t="n">
        <v>18</v>
      </c>
      <c r="N2720" s="19"/>
      <c r="O2720" s="31" t="n">
        <f aca="false">L2720+(0.05*M2720)+(N2720/240)</f>
        <v>0.9</v>
      </c>
      <c r="P2720" s="21" t="n">
        <v>240</v>
      </c>
      <c r="Q2720" s="21" t="n">
        <v>6</v>
      </c>
      <c r="R2720" s="21"/>
      <c r="S2720" s="22" t="n">
        <f aca="false">P2720+(0.05*Q2720)+(R2720/240)</f>
        <v>240.3</v>
      </c>
      <c r="T2720" s="22" t="n">
        <f aca="false">J2720*O2720</f>
        <v>240.3</v>
      </c>
      <c r="U2720" s="22" t="n">
        <f aca="false">S2720-T2720</f>
        <v>0</v>
      </c>
      <c r="V2720" s="23"/>
    </row>
    <row r="2721" customFormat="false" ht="13.8" hidden="false" customHeight="false" outlineLevel="0" collapsed="false">
      <c r="A2721" s="13" t="n">
        <v>2720</v>
      </c>
      <c r="B2721" s="12" t="s">
        <v>22</v>
      </c>
      <c r="C2721" s="13" t="s">
        <v>792</v>
      </c>
      <c r="D2721" s="12" t="n">
        <v>53</v>
      </c>
      <c r="E2721" s="14" t="n">
        <v>1749</v>
      </c>
      <c r="F2721" s="14" t="s">
        <v>40</v>
      </c>
      <c r="G2721" s="15" t="s">
        <v>580</v>
      </c>
      <c r="H2721" s="15" t="s">
        <v>793</v>
      </c>
      <c r="I2721" s="16" t="s">
        <v>679</v>
      </c>
      <c r="J2721" s="17" t="n">
        <v>2700</v>
      </c>
      <c r="K2721" s="18" t="s">
        <v>28</v>
      </c>
      <c r="L2721" s="17"/>
      <c r="M2721" s="17" t="n">
        <v>9</v>
      </c>
      <c r="N2721" s="19"/>
      <c r="O2721" s="31" t="n">
        <f aca="false">L2721+(0.05*M2721)+(N2721/240)</f>
        <v>0.45</v>
      </c>
      <c r="P2721" s="21" t="n">
        <v>1215</v>
      </c>
      <c r="Q2721" s="21"/>
      <c r="R2721" s="21"/>
      <c r="S2721" s="22" t="n">
        <f aca="false">P2721+(0.05*Q2721)+(R2721/240)</f>
        <v>1215</v>
      </c>
      <c r="T2721" s="22" t="n">
        <f aca="false">J2721*O2721</f>
        <v>1215</v>
      </c>
      <c r="U2721" s="22" t="n">
        <f aca="false">S2721-T2721</f>
        <v>0</v>
      </c>
      <c r="V2721" s="23"/>
    </row>
    <row r="2722" customFormat="false" ht="13.8" hidden="false" customHeight="false" outlineLevel="0" collapsed="false">
      <c r="A2722" s="13" t="n">
        <v>2721</v>
      </c>
      <c r="B2722" s="12" t="s">
        <v>22</v>
      </c>
      <c r="C2722" s="13" t="s">
        <v>792</v>
      </c>
      <c r="D2722" s="12" t="n">
        <v>53</v>
      </c>
      <c r="E2722" s="14" t="n">
        <v>1749</v>
      </c>
      <c r="F2722" s="14" t="s">
        <v>40</v>
      </c>
      <c r="G2722" s="15" t="s">
        <v>1277</v>
      </c>
      <c r="H2722" s="15" t="s">
        <v>793</v>
      </c>
      <c r="I2722" s="16" t="s">
        <v>799</v>
      </c>
      <c r="J2722" s="17" t="n">
        <v>3196</v>
      </c>
      <c r="K2722" s="18" t="s">
        <v>28</v>
      </c>
      <c r="L2722" s="17"/>
      <c r="M2722" s="17" t="n">
        <v>12</v>
      </c>
      <c r="N2722" s="19"/>
      <c r="O2722" s="31" t="n">
        <f aca="false">L2722+(0.05*M2722)+(N2722/240)</f>
        <v>0.6</v>
      </c>
      <c r="P2722" s="21" t="n">
        <v>1917</v>
      </c>
      <c r="Q2722" s="21" t="n">
        <v>12</v>
      </c>
      <c r="R2722" s="21"/>
      <c r="S2722" s="22" t="n">
        <f aca="false">P2722+(0.05*Q2722)+(R2722/240)</f>
        <v>1917.6</v>
      </c>
      <c r="T2722" s="22" t="n">
        <f aca="false">J2722*O2722</f>
        <v>1917.6</v>
      </c>
      <c r="U2722" s="22" t="n">
        <f aca="false">S2722-T2722</f>
        <v>0</v>
      </c>
      <c r="V2722" s="23"/>
    </row>
    <row r="2723" customFormat="false" ht="13.8" hidden="false" customHeight="false" outlineLevel="0" collapsed="false">
      <c r="A2723" s="13" t="n">
        <v>2722</v>
      </c>
      <c r="B2723" s="12" t="s">
        <v>22</v>
      </c>
      <c r="C2723" s="13" t="s">
        <v>792</v>
      </c>
      <c r="D2723" s="12" t="n">
        <v>53</v>
      </c>
      <c r="E2723" s="14" t="n">
        <v>1749</v>
      </c>
      <c r="F2723" s="14" t="s">
        <v>40</v>
      </c>
      <c r="G2723" s="15" t="s">
        <v>583</v>
      </c>
      <c r="H2723" s="15" t="s">
        <v>793</v>
      </c>
      <c r="I2723" s="16" t="s">
        <v>382</v>
      </c>
      <c r="J2723" s="17" t="n">
        <v>63575</v>
      </c>
      <c r="K2723" s="18" t="s">
        <v>28</v>
      </c>
      <c r="L2723" s="17"/>
      <c r="M2723" s="17" t="n">
        <v>8</v>
      </c>
      <c r="N2723" s="19"/>
      <c r="O2723" s="31" t="n">
        <f aca="false">L2723+(0.05*M2723)+(N2723/240)</f>
        <v>0.4</v>
      </c>
      <c r="P2723" s="21" t="n">
        <v>25430</v>
      </c>
      <c r="Q2723" s="21"/>
      <c r="R2723" s="21"/>
      <c r="S2723" s="22" t="n">
        <f aca="false">P2723+(0.05*Q2723)+(R2723/240)</f>
        <v>25430</v>
      </c>
      <c r="T2723" s="22" t="n">
        <f aca="false">J2723*O2723</f>
        <v>25430</v>
      </c>
      <c r="U2723" s="22" t="n">
        <f aca="false">S2723-T2723</f>
        <v>0</v>
      </c>
      <c r="V2723" s="23"/>
    </row>
    <row r="2724" customFormat="false" ht="13.8" hidden="false" customHeight="false" outlineLevel="0" collapsed="false">
      <c r="A2724" s="13" t="n">
        <v>2723</v>
      </c>
      <c r="B2724" s="12" t="s">
        <v>22</v>
      </c>
      <c r="C2724" s="13" t="s">
        <v>792</v>
      </c>
      <c r="D2724" s="12" t="n">
        <v>53</v>
      </c>
      <c r="E2724" s="14" t="n">
        <v>1749</v>
      </c>
      <c r="F2724" s="14" t="s">
        <v>40</v>
      </c>
      <c r="G2724" s="15" t="s">
        <v>583</v>
      </c>
      <c r="H2724" s="15" t="s">
        <v>793</v>
      </c>
      <c r="I2724" s="16" t="s">
        <v>679</v>
      </c>
      <c r="J2724" s="17" t="n">
        <v>2167750</v>
      </c>
      <c r="K2724" s="18" t="s">
        <v>28</v>
      </c>
      <c r="L2724" s="17"/>
      <c r="M2724" s="17" t="n">
        <v>8</v>
      </c>
      <c r="N2724" s="19"/>
      <c r="O2724" s="31" t="n">
        <f aca="false">L2724+(0.05*M2724)+(N2724/240)</f>
        <v>0.4</v>
      </c>
      <c r="P2724" s="21" t="n">
        <v>867100</v>
      </c>
      <c r="Q2724" s="21"/>
      <c r="R2724" s="21"/>
      <c r="S2724" s="22" t="n">
        <f aca="false">P2724+(0.05*Q2724)+(R2724/240)</f>
        <v>867100</v>
      </c>
      <c r="T2724" s="22" t="n">
        <f aca="false">J2724*O2724</f>
        <v>867100</v>
      </c>
      <c r="U2724" s="22" t="n">
        <f aca="false">S2724-T2724</f>
        <v>0</v>
      </c>
      <c r="V2724" s="23"/>
    </row>
    <row r="2725" customFormat="false" ht="13.8" hidden="false" customHeight="false" outlineLevel="0" collapsed="false">
      <c r="A2725" s="13" t="n">
        <v>2724</v>
      </c>
      <c r="B2725" s="12" t="s">
        <v>22</v>
      </c>
      <c r="C2725" s="13" t="s">
        <v>792</v>
      </c>
      <c r="D2725" s="12" t="n">
        <v>53</v>
      </c>
      <c r="E2725" s="14" t="n">
        <v>1749</v>
      </c>
      <c r="F2725" s="14" t="s">
        <v>40</v>
      </c>
      <c r="G2725" s="15" t="s">
        <v>583</v>
      </c>
      <c r="H2725" s="15" t="s">
        <v>793</v>
      </c>
      <c r="I2725" s="16" t="s">
        <v>186</v>
      </c>
      <c r="J2725" s="17" t="n">
        <v>13168</v>
      </c>
      <c r="K2725" s="18" t="s">
        <v>28</v>
      </c>
      <c r="L2725" s="17"/>
      <c r="M2725" s="17" t="n">
        <v>7</v>
      </c>
      <c r="N2725" s="19"/>
      <c r="O2725" s="31" t="n">
        <f aca="false">L2725+(0.05*M2725)+(N2725/240)</f>
        <v>0.35</v>
      </c>
      <c r="P2725" s="21" t="n">
        <v>4608</v>
      </c>
      <c r="Q2725" s="21" t="n">
        <v>16</v>
      </c>
      <c r="R2725" s="21"/>
      <c r="S2725" s="22" t="n">
        <f aca="false">P2725+(0.05*Q2725)+(R2725/240)</f>
        <v>4608.8</v>
      </c>
      <c r="T2725" s="22" t="n">
        <f aca="false">J2725*O2725</f>
        <v>4608.8</v>
      </c>
      <c r="U2725" s="22" t="n">
        <f aca="false">S2725-T2725</f>
        <v>0</v>
      </c>
      <c r="V2725" s="23"/>
    </row>
    <row r="2726" customFormat="false" ht="13.8" hidden="false" customHeight="false" outlineLevel="0" collapsed="false">
      <c r="A2726" s="13" t="n">
        <v>2725</v>
      </c>
      <c r="B2726" s="12" t="s">
        <v>22</v>
      </c>
      <c r="C2726" s="13" t="s">
        <v>792</v>
      </c>
      <c r="D2726" s="12" t="n">
        <v>53</v>
      </c>
      <c r="E2726" s="14" t="n">
        <v>1749</v>
      </c>
      <c r="F2726" s="14" t="s">
        <v>40</v>
      </c>
      <c r="G2726" s="15" t="s">
        <v>1278</v>
      </c>
      <c r="H2726" s="15" t="s">
        <v>793</v>
      </c>
      <c r="I2726" s="16" t="s">
        <v>799</v>
      </c>
      <c r="J2726" s="17" t="n">
        <v>9000</v>
      </c>
      <c r="K2726" s="18" t="s">
        <v>28</v>
      </c>
      <c r="L2726" s="17"/>
      <c r="M2726" s="17" t="n">
        <v>9</v>
      </c>
      <c r="N2726" s="19"/>
      <c r="O2726" s="31" t="n">
        <f aca="false">L2726+(0.05*M2726)+(N2726/240)</f>
        <v>0.45</v>
      </c>
      <c r="P2726" s="21" t="n">
        <v>4050</v>
      </c>
      <c r="Q2726" s="21"/>
      <c r="R2726" s="21"/>
      <c r="S2726" s="22" t="n">
        <f aca="false">P2726+(0.05*Q2726)+(R2726/240)</f>
        <v>4050</v>
      </c>
      <c r="T2726" s="22" t="n">
        <f aca="false">J2726*O2726</f>
        <v>4050</v>
      </c>
      <c r="U2726" s="22" t="n">
        <f aca="false">S2726-T2726</f>
        <v>0</v>
      </c>
      <c r="V2726" s="23"/>
    </row>
    <row r="2727" customFormat="false" ht="13.8" hidden="false" customHeight="false" outlineLevel="0" collapsed="false">
      <c r="A2727" s="13" t="n">
        <v>2726</v>
      </c>
      <c r="B2727" s="12" t="s">
        <v>22</v>
      </c>
      <c r="C2727" s="13" t="s">
        <v>792</v>
      </c>
      <c r="D2727" s="12" t="n">
        <v>54</v>
      </c>
      <c r="E2727" s="14" t="n">
        <v>1749</v>
      </c>
      <c r="F2727" s="14" t="s">
        <v>24</v>
      </c>
      <c r="G2727" s="15" t="s">
        <v>584</v>
      </c>
      <c r="H2727" s="15" t="s">
        <v>793</v>
      </c>
      <c r="I2727" s="16" t="s">
        <v>794</v>
      </c>
      <c r="J2727" s="17" t="n">
        <v>11700</v>
      </c>
      <c r="K2727" s="18" t="s">
        <v>28</v>
      </c>
      <c r="L2727" s="17"/>
      <c r="M2727" s="17" t="n">
        <v>8</v>
      </c>
      <c r="N2727" s="19"/>
      <c r="O2727" s="31" t="n">
        <f aca="false">L2727+(0.05*M2727)+(N2727/240)</f>
        <v>0.4</v>
      </c>
      <c r="P2727" s="21" t="n">
        <v>4680</v>
      </c>
      <c r="Q2727" s="21"/>
      <c r="R2727" s="21"/>
      <c r="S2727" s="22" t="n">
        <f aca="false">P2727+(0.05*Q2727)+(R2727/240)</f>
        <v>4680</v>
      </c>
      <c r="T2727" s="22" t="n">
        <f aca="false">J2727*O2727</f>
        <v>4680</v>
      </c>
      <c r="U2727" s="22" t="n">
        <f aca="false">S2727-T2727</f>
        <v>0</v>
      </c>
      <c r="V2727" s="23"/>
    </row>
    <row r="2728" customFormat="false" ht="13.8" hidden="false" customHeight="false" outlineLevel="0" collapsed="false">
      <c r="A2728" s="13" t="n">
        <v>2727</v>
      </c>
      <c r="B2728" s="12" t="s">
        <v>22</v>
      </c>
      <c r="C2728" s="13" t="s">
        <v>792</v>
      </c>
      <c r="D2728" s="12" t="n">
        <v>54</v>
      </c>
      <c r="E2728" s="14" t="n">
        <v>1749</v>
      </c>
      <c r="F2728" s="14" t="s">
        <v>24</v>
      </c>
      <c r="G2728" s="15" t="s">
        <v>584</v>
      </c>
      <c r="H2728" s="15" t="s">
        <v>793</v>
      </c>
      <c r="I2728" s="16" t="s">
        <v>799</v>
      </c>
      <c r="J2728" s="17" t="n">
        <v>17156</v>
      </c>
      <c r="K2728" s="18" t="s">
        <v>28</v>
      </c>
      <c r="L2728" s="17"/>
      <c r="M2728" s="17" t="n">
        <v>8</v>
      </c>
      <c r="N2728" s="19"/>
      <c r="O2728" s="31" t="n">
        <f aca="false">L2728+(0.05*M2728)+(N2728/240)</f>
        <v>0.4</v>
      </c>
      <c r="P2728" s="21" t="n">
        <v>6862</v>
      </c>
      <c r="Q2728" s="21" t="n">
        <v>8</v>
      </c>
      <c r="R2728" s="21"/>
      <c r="S2728" s="22" t="n">
        <f aca="false">P2728+(0.05*Q2728)+(R2728/240)</f>
        <v>6862.4</v>
      </c>
      <c r="T2728" s="22" t="n">
        <f aca="false">J2728*O2728</f>
        <v>6862.4</v>
      </c>
      <c r="U2728" s="22" t="n">
        <f aca="false">S2728-T2728</f>
        <v>0</v>
      </c>
      <c r="V2728" s="23"/>
    </row>
    <row r="2729" customFormat="false" ht="13.8" hidden="false" customHeight="false" outlineLevel="0" collapsed="false">
      <c r="A2729" s="13" t="n">
        <v>2728</v>
      </c>
      <c r="B2729" s="12" t="s">
        <v>22</v>
      </c>
      <c r="C2729" s="13" t="s">
        <v>792</v>
      </c>
      <c r="D2729" s="12" t="n">
        <v>54</v>
      </c>
      <c r="E2729" s="14" t="n">
        <v>1749</v>
      </c>
      <c r="F2729" s="14" t="s">
        <v>24</v>
      </c>
      <c r="G2729" s="15" t="s">
        <v>584</v>
      </c>
      <c r="H2729" s="15" t="s">
        <v>793</v>
      </c>
      <c r="I2729" s="16" t="s">
        <v>685</v>
      </c>
      <c r="J2729" s="17" t="n">
        <v>2305</v>
      </c>
      <c r="K2729" s="18" t="s">
        <v>28</v>
      </c>
      <c r="L2729" s="17"/>
      <c r="M2729" s="17" t="n">
        <v>7</v>
      </c>
      <c r="N2729" s="19"/>
      <c r="O2729" s="31" t="n">
        <f aca="false">L2729+(0.05*M2729)+(N2729/240)</f>
        <v>0.35</v>
      </c>
      <c r="P2729" s="21" t="n">
        <v>806</v>
      </c>
      <c r="Q2729" s="21" t="n">
        <v>15</v>
      </c>
      <c r="R2729" s="21"/>
      <c r="S2729" s="22" t="n">
        <f aca="false">P2729+(0.05*Q2729)+(R2729/240)</f>
        <v>806.75</v>
      </c>
      <c r="T2729" s="22" t="n">
        <f aca="false">J2729*O2729</f>
        <v>806.75</v>
      </c>
      <c r="U2729" s="22" t="n">
        <f aca="false">S2729-T2729</f>
        <v>0</v>
      </c>
      <c r="V2729" s="23"/>
    </row>
    <row r="2730" customFormat="false" ht="13.8" hidden="false" customHeight="false" outlineLevel="0" collapsed="false">
      <c r="A2730" s="13" t="n">
        <v>2729</v>
      </c>
      <c r="B2730" s="12" t="s">
        <v>22</v>
      </c>
      <c r="C2730" s="13" t="s">
        <v>792</v>
      </c>
      <c r="D2730" s="12" t="n">
        <v>54</v>
      </c>
      <c r="E2730" s="14" t="n">
        <v>1749</v>
      </c>
      <c r="F2730" s="14" t="s">
        <v>24</v>
      </c>
      <c r="G2730" s="15" t="s">
        <v>590</v>
      </c>
      <c r="H2730" s="15" t="s">
        <v>793</v>
      </c>
      <c r="I2730" s="16" t="s">
        <v>794</v>
      </c>
      <c r="J2730" s="17" t="n">
        <v>148550</v>
      </c>
      <c r="K2730" s="18" t="s">
        <v>28</v>
      </c>
      <c r="L2730" s="17"/>
      <c r="M2730" s="17" t="n">
        <v>6</v>
      </c>
      <c r="N2730" s="19"/>
      <c r="O2730" s="31" t="n">
        <f aca="false">L2730+(0.05*M2730)+(N2730/240)</f>
        <v>0.3</v>
      </c>
      <c r="P2730" s="21" t="n">
        <v>44565</v>
      </c>
      <c r="Q2730" s="21"/>
      <c r="R2730" s="21"/>
      <c r="S2730" s="22" t="n">
        <f aca="false">P2730+(0.05*Q2730)+(R2730/240)</f>
        <v>44565</v>
      </c>
      <c r="T2730" s="22" t="n">
        <f aca="false">J2730*O2730</f>
        <v>44565</v>
      </c>
      <c r="U2730" s="22" t="n">
        <f aca="false">S2730-T2730</f>
        <v>0</v>
      </c>
      <c r="V2730" s="23"/>
    </row>
    <row r="2731" customFormat="false" ht="13.8" hidden="false" customHeight="false" outlineLevel="0" collapsed="false">
      <c r="A2731" s="13" t="n">
        <v>2730</v>
      </c>
      <c r="B2731" s="12" t="s">
        <v>22</v>
      </c>
      <c r="C2731" s="13" t="s">
        <v>792</v>
      </c>
      <c r="D2731" s="12" t="n">
        <v>54</v>
      </c>
      <c r="E2731" s="14" t="n">
        <v>1749</v>
      </c>
      <c r="F2731" s="14" t="s">
        <v>24</v>
      </c>
      <c r="G2731" s="15" t="s">
        <v>1279</v>
      </c>
      <c r="H2731" s="15" t="s">
        <v>793</v>
      </c>
      <c r="I2731" s="16" t="s">
        <v>794</v>
      </c>
      <c r="J2731" s="17" t="n">
        <v>5200</v>
      </c>
      <c r="K2731" s="18" t="s">
        <v>28</v>
      </c>
      <c r="L2731" s="17"/>
      <c r="M2731" s="17" t="n">
        <v>30</v>
      </c>
      <c r="N2731" s="19"/>
      <c r="O2731" s="31" t="n">
        <f aca="false">L2731+(0.05*M2731)+(N2731/240)</f>
        <v>1.5</v>
      </c>
      <c r="P2731" s="21" t="n">
        <v>7800</v>
      </c>
      <c r="Q2731" s="21"/>
      <c r="R2731" s="21"/>
      <c r="S2731" s="22" t="n">
        <f aca="false">P2731+(0.05*Q2731)+(R2731/240)</f>
        <v>7800</v>
      </c>
      <c r="T2731" s="22" t="n">
        <f aca="false">J2731*O2731</f>
        <v>7800</v>
      </c>
      <c r="U2731" s="22" t="n">
        <f aca="false">S2731-T2731</f>
        <v>0</v>
      </c>
      <c r="V2731" s="23"/>
    </row>
    <row r="2732" customFormat="false" ht="13.8" hidden="false" customHeight="false" outlineLevel="0" collapsed="false">
      <c r="A2732" s="13" t="n">
        <v>2731</v>
      </c>
      <c r="B2732" s="12" t="s">
        <v>22</v>
      </c>
      <c r="C2732" s="13" t="s">
        <v>792</v>
      </c>
      <c r="D2732" s="12" t="n">
        <v>54</v>
      </c>
      <c r="E2732" s="14" t="n">
        <v>1749</v>
      </c>
      <c r="F2732" s="14" t="s">
        <v>24</v>
      </c>
      <c r="G2732" s="15" t="s">
        <v>1279</v>
      </c>
      <c r="H2732" s="15" t="s">
        <v>793</v>
      </c>
      <c r="I2732" s="16" t="s">
        <v>799</v>
      </c>
      <c r="J2732" s="17" t="n">
        <v>1452</v>
      </c>
      <c r="K2732" s="18" t="s">
        <v>28</v>
      </c>
      <c r="L2732" s="17"/>
      <c r="M2732" s="17" t="n">
        <v>40</v>
      </c>
      <c r="N2732" s="19"/>
      <c r="O2732" s="31" t="n">
        <f aca="false">L2732+(0.05*M2732)+(N2732/240)</f>
        <v>2</v>
      </c>
      <c r="P2732" s="21" t="n">
        <v>2904</v>
      </c>
      <c r="Q2732" s="21"/>
      <c r="R2732" s="21"/>
      <c r="S2732" s="22" t="n">
        <f aca="false">P2732+(0.05*Q2732)+(R2732/240)</f>
        <v>2904</v>
      </c>
      <c r="T2732" s="22" t="n">
        <f aca="false">J2732*O2732</f>
        <v>2904</v>
      </c>
      <c r="U2732" s="22" t="n">
        <f aca="false">S2732-T2732</f>
        <v>0</v>
      </c>
      <c r="V2732" s="23"/>
    </row>
    <row r="2733" customFormat="false" ht="13.8" hidden="false" customHeight="false" outlineLevel="0" collapsed="false">
      <c r="A2733" s="13" t="n">
        <v>2732</v>
      </c>
      <c r="B2733" s="12" t="s">
        <v>22</v>
      </c>
      <c r="C2733" s="13" t="s">
        <v>792</v>
      </c>
      <c r="D2733" s="12" t="n">
        <v>54</v>
      </c>
      <c r="E2733" s="14" t="n">
        <v>1749</v>
      </c>
      <c r="F2733" s="14" t="s">
        <v>24</v>
      </c>
      <c r="G2733" s="15" t="s">
        <v>1280</v>
      </c>
      <c r="H2733" s="15" t="s">
        <v>793</v>
      </c>
      <c r="I2733" s="16" t="s">
        <v>796</v>
      </c>
      <c r="J2733" s="17" t="n">
        <v>6</v>
      </c>
      <c r="K2733" s="18" t="s">
        <v>35</v>
      </c>
      <c r="L2733" s="17"/>
      <c r="M2733" s="17" t="n">
        <v>45</v>
      </c>
      <c r="N2733" s="19"/>
      <c r="O2733" s="31" t="n">
        <f aca="false">L2733+(0.05*M2733)+(N2733/240)</f>
        <v>2.25</v>
      </c>
      <c r="P2733" s="21" t="n">
        <v>13</v>
      </c>
      <c r="Q2733" s="21" t="n">
        <v>10</v>
      </c>
      <c r="R2733" s="21"/>
      <c r="S2733" s="22" t="n">
        <f aca="false">P2733+(0.05*Q2733)+(R2733/240)</f>
        <v>13.5</v>
      </c>
      <c r="T2733" s="22" t="n">
        <f aca="false">J2733*O2733</f>
        <v>13.5</v>
      </c>
      <c r="U2733" s="22" t="n">
        <f aca="false">S2733-T2733</f>
        <v>0</v>
      </c>
      <c r="V2733" s="23"/>
    </row>
    <row r="2734" customFormat="false" ht="13.8" hidden="false" customHeight="false" outlineLevel="0" collapsed="false">
      <c r="A2734" s="13" t="n">
        <v>2733</v>
      </c>
      <c r="B2734" s="12" t="s">
        <v>22</v>
      </c>
      <c r="C2734" s="13" t="s">
        <v>792</v>
      </c>
      <c r="D2734" s="12" t="n">
        <v>54</v>
      </c>
      <c r="E2734" s="14" t="n">
        <v>1749</v>
      </c>
      <c r="F2734" s="14" t="s">
        <v>40</v>
      </c>
      <c r="G2734" s="15" t="s">
        <v>584</v>
      </c>
      <c r="H2734" s="15" t="s">
        <v>793</v>
      </c>
      <c r="I2734" s="16" t="s">
        <v>799</v>
      </c>
      <c r="J2734" s="17" t="n">
        <v>1902</v>
      </c>
      <c r="K2734" s="18" t="s">
        <v>28</v>
      </c>
      <c r="L2734" s="17"/>
      <c r="M2734" s="17" t="n">
        <v>8</v>
      </c>
      <c r="N2734" s="19"/>
      <c r="O2734" s="31" t="n">
        <f aca="false">L2734+(0.05*M2734)+(N2734/240)</f>
        <v>0.4</v>
      </c>
      <c r="P2734" s="21" t="n">
        <v>760</v>
      </c>
      <c r="Q2734" s="21" t="n">
        <v>16</v>
      </c>
      <c r="R2734" s="21"/>
      <c r="S2734" s="22" t="n">
        <f aca="false">P2734+(0.05*Q2734)+(R2734/240)</f>
        <v>760.8</v>
      </c>
      <c r="T2734" s="22" t="n">
        <f aca="false">J2734*O2734</f>
        <v>760.8</v>
      </c>
      <c r="U2734" s="22" t="n">
        <f aca="false">S2734-T2734</f>
        <v>0</v>
      </c>
      <c r="V2734" s="23"/>
    </row>
    <row r="2735" customFormat="false" ht="13.8" hidden="false" customHeight="false" outlineLevel="0" collapsed="false">
      <c r="A2735" s="13" t="n">
        <v>2734</v>
      </c>
      <c r="B2735" s="12" t="s">
        <v>22</v>
      </c>
      <c r="C2735" s="13" t="s">
        <v>792</v>
      </c>
      <c r="D2735" s="12" t="n">
        <v>54</v>
      </c>
      <c r="E2735" s="14" t="n">
        <v>1749</v>
      </c>
      <c r="F2735" s="14" t="s">
        <v>40</v>
      </c>
      <c r="G2735" s="15" t="s">
        <v>1281</v>
      </c>
      <c r="H2735" s="15" t="s">
        <v>793</v>
      </c>
      <c r="I2735" s="16" t="s">
        <v>794</v>
      </c>
      <c r="J2735" s="17" t="n">
        <v>10683.5</v>
      </c>
      <c r="K2735" s="18" t="s">
        <v>28</v>
      </c>
      <c r="L2735" s="17"/>
      <c r="M2735" s="17" t="n">
        <v>20</v>
      </c>
      <c r="N2735" s="19"/>
      <c r="O2735" s="31" t="n">
        <f aca="false">L2735+(0.05*M2735)+(N2735/240)</f>
        <v>1</v>
      </c>
      <c r="P2735" s="21" t="n">
        <v>10683</v>
      </c>
      <c r="Q2735" s="21" t="n">
        <v>10</v>
      </c>
      <c r="R2735" s="21"/>
      <c r="S2735" s="22" t="n">
        <f aca="false">P2735+(0.05*Q2735)+(R2735/240)</f>
        <v>10683.5</v>
      </c>
      <c r="T2735" s="22" t="n">
        <f aca="false">J2735*O2735</f>
        <v>10683.5</v>
      </c>
      <c r="U2735" s="22" t="n">
        <f aca="false">S2735-T2735</f>
        <v>0</v>
      </c>
      <c r="V2735" s="23"/>
    </row>
    <row r="2736" customFormat="false" ht="13.8" hidden="false" customHeight="false" outlineLevel="0" collapsed="false">
      <c r="A2736" s="13" t="n">
        <v>2735</v>
      </c>
      <c r="B2736" s="12" t="s">
        <v>22</v>
      </c>
      <c r="C2736" s="13" t="s">
        <v>792</v>
      </c>
      <c r="D2736" s="12" t="n">
        <v>54</v>
      </c>
      <c r="E2736" s="14" t="n">
        <v>1749</v>
      </c>
      <c r="F2736" s="14" t="s">
        <v>40</v>
      </c>
      <c r="G2736" s="15" t="s">
        <v>1282</v>
      </c>
      <c r="H2736" s="15" t="s">
        <v>793</v>
      </c>
      <c r="I2736" s="16" t="s">
        <v>794</v>
      </c>
      <c r="J2736" s="17" t="n">
        <v>106</v>
      </c>
      <c r="K2736" s="18" t="s">
        <v>28</v>
      </c>
      <c r="L2736" s="17"/>
      <c r="M2736" s="17" t="n">
        <v>7</v>
      </c>
      <c r="N2736" s="19"/>
      <c r="O2736" s="31" t="n">
        <f aca="false">L2736+(0.05*M2736)+(N2736/240)</f>
        <v>0.35</v>
      </c>
      <c r="P2736" s="21" t="n">
        <v>37</v>
      </c>
      <c r="Q2736" s="21" t="n">
        <v>2</v>
      </c>
      <c r="R2736" s="21"/>
      <c r="S2736" s="22" t="n">
        <f aca="false">P2736+(0.05*Q2736)+(R2736/240)</f>
        <v>37.1</v>
      </c>
      <c r="T2736" s="22" t="n">
        <f aca="false">J2736*O2736</f>
        <v>37.1</v>
      </c>
      <c r="U2736" s="22" t="n">
        <f aca="false">S2736-T2736</f>
        <v>0</v>
      </c>
      <c r="V2736" s="23"/>
    </row>
    <row r="2737" customFormat="false" ht="13.8" hidden="false" customHeight="false" outlineLevel="0" collapsed="false">
      <c r="A2737" s="13" t="n">
        <v>2736</v>
      </c>
      <c r="B2737" s="12" t="s">
        <v>22</v>
      </c>
      <c r="C2737" s="13" t="s">
        <v>792</v>
      </c>
      <c r="D2737" s="12" t="n">
        <v>54</v>
      </c>
      <c r="E2737" s="14" t="n">
        <v>1749</v>
      </c>
      <c r="F2737" s="14" t="s">
        <v>40</v>
      </c>
      <c r="G2737" s="15" t="s">
        <v>1283</v>
      </c>
      <c r="H2737" s="15" t="s">
        <v>793</v>
      </c>
      <c r="I2737" s="16" t="s">
        <v>794</v>
      </c>
      <c r="J2737" s="17" t="n">
        <v>600</v>
      </c>
      <c r="K2737" s="18" t="s">
        <v>28</v>
      </c>
      <c r="L2737" s="17"/>
      <c r="M2737" s="17" t="n">
        <v>15</v>
      </c>
      <c r="N2737" s="19"/>
      <c r="O2737" s="31" t="n">
        <f aca="false">L2737+(0.05*M2737)+(N2737/240)</f>
        <v>0.75</v>
      </c>
      <c r="P2737" s="21" t="n">
        <v>450</v>
      </c>
      <c r="Q2737" s="21"/>
      <c r="R2737" s="21"/>
      <c r="S2737" s="22" t="n">
        <f aca="false">P2737+(0.05*Q2737)+(R2737/240)</f>
        <v>450</v>
      </c>
      <c r="T2737" s="22" t="n">
        <f aca="false">J2737*O2737</f>
        <v>450</v>
      </c>
      <c r="U2737" s="22" t="n">
        <f aca="false">S2737-T2737</f>
        <v>0</v>
      </c>
      <c r="V2737" s="23"/>
    </row>
    <row r="2738" customFormat="false" ht="13.8" hidden="false" customHeight="false" outlineLevel="0" collapsed="false">
      <c r="A2738" s="13" t="n">
        <v>2737</v>
      </c>
      <c r="B2738" s="12" t="s">
        <v>22</v>
      </c>
      <c r="C2738" s="13" t="s">
        <v>792</v>
      </c>
      <c r="D2738" s="12" t="n">
        <v>54</v>
      </c>
      <c r="E2738" s="14" t="n">
        <v>1749</v>
      </c>
      <c r="F2738" s="14" t="s">
        <v>40</v>
      </c>
      <c r="G2738" s="15" t="s">
        <v>590</v>
      </c>
      <c r="H2738" s="15" t="s">
        <v>793</v>
      </c>
      <c r="I2738" s="16" t="s">
        <v>794</v>
      </c>
      <c r="J2738" s="17" t="n">
        <v>136237</v>
      </c>
      <c r="K2738" s="18" t="s">
        <v>28</v>
      </c>
      <c r="L2738" s="17"/>
      <c r="M2738" s="17" t="n">
        <v>6</v>
      </c>
      <c r="N2738" s="19"/>
      <c r="O2738" s="31" t="n">
        <f aca="false">L2738+(0.05*M2738)+(N2738/240)</f>
        <v>0.3</v>
      </c>
      <c r="P2738" s="21" t="n">
        <v>40871</v>
      </c>
      <c r="Q2738" s="21" t="n">
        <v>2</v>
      </c>
      <c r="R2738" s="21"/>
      <c r="S2738" s="22" t="n">
        <f aca="false">P2738+(0.05*Q2738)+(R2738/240)</f>
        <v>40871.1</v>
      </c>
      <c r="T2738" s="22" t="n">
        <f aca="false">J2738*O2738</f>
        <v>40871.1</v>
      </c>
      <c r="U2738" s="22" t="n">
        <f aca="false">S2738-T2738</f>
        <v>0</v>
      </c>
      <c r="V2738" s="23"/>
    </row>
    <row r="2739" customFormat="false" ht="13.8" hidden="false" customHeight="false" outlineLevel="0" collapsed="false">
      <c r="A2739" s="13" t="n">
        <v>2738</v>
      </c>
      <c r="B2739" s="12" t="s">
        <v>22</v>
      </c>
      <c r="C2739" s="13" t="s">
        <v>792</v>
      </c>
      <c r="D2739" s="12" t="n">
        <v>54</v>
      </c>
      <c r="E2739" s="14" t="n">
        <v>1749</v>
      </c>
      <c r="F2739" s="14" t="s">
        <v>40</v>
      </c>
      <c r="G2739" s="15" t="s">
        <v>1284</v>
      </c>
      <c r="H2739" s="15" t="s">
        <v>793</v>
      </c>
      <c r="I2739" s="16" t="s">
        <v>682</v>
      </c>
      <c r="J2739" s="17" t="n">
        <v>36</v>
      </c>
      <c r="K2739" s="18" t="s">
        <v>28</v>
      </c>
      <c r="L2739" s="17"/>
      <c r="M2739" s="17" t="n">
        <v>20</v>
      </c>
      <c r="N2739" s="19"/>
      <c r="O2739" s="31" t="n">
        <f aca="false">L2739+(0.05*M2739)+(N2739/240)</f>
        <v>1</v>
      </c>
      <c r="P2739" s="21" t="n">
        <v>36</v>
      </c>
      <c r="Q2739" s="21"/>
      <c r="R2739" s="21"/>
      <c r="S2739" s="22" t="n">
        <f aca="false">P2739+(0.05*Q2739)+(R2739/240)</f>
        <v>36</v>
      </c>
      <c r="T2739" s="22" t="n">
        <f aca="false">J2739*O2739</f>
        <v>36</v>
      </c>
      <c r="U2739" s="22" t="n">
        <f aca="false">S2739-T2739</f>
        <v>0</v>
      </c>
      <c r="V2739" s="23"/>
    </row>
    <row r="2740" customFormat="false" ht="13.8" hidden="false" customHeight="false" outlineLevel="0" collapsed="false">
      <c r="A2740" s="13" t="n">
        <v>2739</v>
      </c>
      <c r="B2740" s="12" t="s">
        <v>22</v>
      </c>
      <c r="C2740" s="13" t="s">
        <v>792</v>
      </c>
      <c r="D2740" s="12" t="n">
        <v>54</v>
      </c>
      <c r="E2740" s="14" t="n">
        <v>1749</v>
      </c>
      <c r="F2740" s="14" t="s">
        <v>40</v>
      </c>
      <c r="G2740" s="15" t="s">
        <v>1279</v>
      </c>
      <c r="H2740" s="15" t="s">
        <v>793</v>
      </c>
      <c r="I2740" s="16" t="s">
        <v>794</v>
      </c>
      <c r="J2740" s="17" t="n">
        <v>234213</v>
      </c>
      <c r="K2740" s="18" t="s">
        <v>28</v>
      </c>
      <c r="L2740" s="17"/>
      <c r="M2740" s="17" t="n">
        <v>30</v>
      </c>
      <c r="N2740" s="19"/>
      <c r="O2740" s="31" t="n">
        <f aca="false">L2740+(0.05*M2740)+(N2740/240)</f>
        <v>1.5</v>
      </c>
      <c r="P2740" s="21" t="n">
        <v>351319</v>
      </c>
      <c r="Q2740" s="21" t="n">
        <v>10</v>
      </c>
      <c r="R2740" s="21"/>
      <c r="S2740" s="22" t="n">
        <f aca="false">P2740+(0.05*Q2740)+(R2740/240)</f>
        <v>351319.5</v>
      </c>
      <c r="T2740" s="22" t="n">
        <f aca="false">J2740*O2740</f>
        <v>351319.5</v>
      </c>
      <c r="U2740" s="22" t="n">
        <f aca="false">S2740-T2740</f>
        <v>0</v>
      </c>
      <c r="V2740" s="23"/>
    </row>
    <row r="2741" customFormat="false" ht="13.8" hidden="false" customHeight="false" outlineLevel="0" collapsed="false">
      <c r="A2741" s="13" t="n">
        <v>2740</v>
      </c>
      <c r="B2741" s="12" t="s">
        <v>22</v>
      </c>
      <c r="C2741" s="13" t="s">
        <v>792</v>
      </c>
      <c r="D2741" s="12" t="n">
        <v>54</v>
      </c>
      <c r="E2741" s="14" t="n">
        <v>1749</v>
      </c>
      <c r="F2741" s="14" t="s">
        <v>40</v>
      </c>
      <c r="G2741" s="15" t="s">
        <v>1285</v>
      </c>
      <c r="H2741" s="15" t="s">
        <v>793</v>
      </c>
      <c r="I2741" s="16" t="s">
        <v>186</v>
      </c>
      <c r="J2741" s="17" t="n">
        <v>1</v>
      </c>
      <c r="K2741" s="18" t="s">
        <v>46</v>
      </c>
      <c r="L2741" s="17" t="n">
        <v>700</v>
      </c>
      <c r="M2741" s="17"/>
      <c r="N2741" s="19"/>
      <c r="O2741" s="31" t="n">
        <f aca="false">L2741+(0.05*M2741)+(N2741/240)</f>
        <v>700</v>
      </c>
      <c r="P2741" s="21" t="n">
        <v>700</v>
      </c>
      <c r="Q2741" s="21"/>
      <c r="R2741" s="21"/>
      <c r="S2741" s="22" t="n">
        <f aca="false">P2741+(0.05*Q2741)+(R2741/240)</f>
        <v>700</v>
      </c>
      <c r="T2741" s="22" t="n">
        <f aca="false">J2741*O2741</f>
        <v>700</v>
      </c>
      <c r="U2741" s="22" t="n">
        <f aca="false">S2741-T2741</f>
        <v>0</v>
      </c>
      <c r="V2741" s="23"/>
    </row>
    <row r="2742" customFormat="false" ht="13.8" hidden="false" customHeight="false" outlineLevel="0" collapsed="false">
      <c r="A2742" s="13" t="n">
        <v>2741</v>
      </c>
      <c r="B2742" s="12" t="s">
        <v>22</v>
      </c>
      <c r="C2742" s="13" t="s">
        <v>792</v>
      </c>
      <c r="D2742" s="12" t="n">
        <v>54</v>
      </c>
      <c r="E2742" s="14" t="n">
        <v>1749</v>
      </c>
      <c r="F2742" s="14" t="s">
        <v>40</v>
      </c>
      <c r="G2742" s="15" t="s">
        <v>593</v>
      </c>
      <c r="H2742" s="15" t="s">
        <v>793</v>
      </c>
      <c r="I2742" s="16" t="s">
        <v>186</v>
      </c>
      <c r="J2742" s="17" t="n">
        <v>580</v>
      </c>
      <c r="K2742" s="18" t="s">
        <v>28</v>
      </c>
      <c r="L2742" s="17" t="n">
        <v>5</v>
      </c>
      <c r="M2742" s="17"/>
      <c r="N2742" s="19"/>
      <c r="O2742" s="31" t="n">
        <f aca="false">L2742+(0.05*M2742)+(N2742/240)</f>
        <v>5</v>
      </c>
      <c r="P2742" s="21" t="n">
        <v>2900</v>
      </c>
      <c r="Q2742" s="21"/>
      <c r="R2742" s="21"/>
      <c r="S2742" s="22" t="n">
        <f aca="false">P2742+(0.05*Q2742)+(R2742/240)</f>
        <v>2900</v>
      </c>
      <c r="T2742" s="22" t="n">
        <f aca="false">J2742*O2742</f>
        <v>2900</v>
      </c>
      <c r="U2742" s="22" t="n">
        <f aca="false">S2742-T2742</f>
        <v>0</v>
      </c>
      <c r="V2742" s="23"/>
    </row>
    <row r="2743" customFormat="false" ht="13.8" hidden="false" customHeight="false" outlineLevel="0" collapsed="false">
      <c r="A2743" s="13" t="n">
        <v>2742</v>
      </c>
      <c r="B2743" s="12" t="s">
        <v>22</v>
      </c>
      <c r="C2743" s="13" t="s">
        <v>792</v>
      </c>
      <c r="D2743" s="12" t="n">
        <v>54</v>
      </c>
      <c r="E2743" s="14" t="n">
        <v>1749</v>
      </c>
      <c r="F2743" s="14" t="s">
        <v>40</v>
      </c>
      <c r="G2743" s="15" t="s">
        <v>1286</v>
      </c>
      <c r="H2743" s="15" t="s">
        <v>793</v>
      </c>
      <c r="I2743" s="16" t="s">
        <v>186</v>
      </c>
      <c r="J2743" s="17" t="n">
        <v>1</v>
      </c>
      <c r="K2743" s="18" t="s">
        <v>46</v>
      </c>
      <c r="L2743" s="17" t="n">
        <v>396</v>
      </c>
      <c r="M2743" s="17"/>
      <c r="N2743" s="19"/>
      <c r="O2743" s="31" t="n">
        <f aca="false">L2743+(0.05*M2743)+(N2743/240)</f>
        <v>396</v>
      </c>
      <c r="P2743" s="21" t="n">
        <v>396</v>
      </c>
      <c r="Q2743" s="21"/>
      <c r="R2743" s="21"/>
      <c r="S2743" s="22" t="n">
        <f aca="false">P2743+(0.05*Q2743)+(R2743/240)</f>
        <v>396</v>
      </c>
      <c r="T2743" s="22" t="n">
        <f aca="false">J2743*O2743</f>
        <v>396</v>
      </c>
      <c r="U2743" s="22" t="n">
        <f aca="false">S2743-T2743</f>
        <v>0</v>
      </c>
      <c r="V2743" s="23"/>
    </row>
    <row r="2744" customFormat="false" ht="13.8" hidden="false" customHeight="false" outlineLevel="0" collapsed="false">
      <c r="A2744" s="13" t="n">
        <v>2743</v>
      </c>
      <c r="B2744" s="12" t="s">
        <v>22</v>
      </c>
      <c r="C2744" s="13" t="s">
        <v>792</v>
      </c>
      <c r="D2744" s="12" t="n">
        <v>54</v>
      </c>
      <c r="E2744" s="14" t="n">
        <v>1749</v>
      </c>
      <c r="F2744" s="14" t="s">
        <v>40</v>
      </c>
      <c r="G2744" s="15" t="s">
        <v>1287</v>
      </c>
      <c r="H2744" s="15" t="s">
        <v>793</v>
      </c>
      <c r="I2744" s="16" t="s">
        <v>799</v>
      </c>
      <c r="J2744" s="17" t="n">
        <v>184</v>
      </c>
      <c r="K2744" s="18" t="s">
        <v>61</v>
      </c>
      <c r="L2744" s="17"/>
      <c r="M2744" s="17" t="n">
        <v>40</v>
      </c>
      <c r="N2744" s="19"/>
      <c r="O2744" s="31" t="n">
        <f aca="false">L2744+(0.05*M2744)+(N2744/240)</f>
        <v>2</v>
      </c>
      <c r="P2744" s="21" t="n">
        <v>368</v>
      </c>
      <c r="Q2744" s="21"/>
      <c r="R2744" s="21"/>
      <c r="S2744" s="22" t="n">
        <f aca="false">P2744+(0.05*Q2744)+(R2744/240)</f>
        <v>368</v>
      </c>
      <c r="T2744" s="22" t="n">
        <f aca="false">J2744*O2744</f>
        <v>368</v>
      </c>
      <c r="U2744" s="22" t="n">
        <f aca="false">S2744-T2744</f>
        <v>0</v>
      </c>
      <c r="V2744" s="23"/>
    </row>
    <row r="2745" customFormat="false" ht="13.8" hidden="false" customHeight="false" outlineLevel="0" collapsed="false">
      <c r="A2745" s="13" t="n">
        <v>2744</v>
      </c>
      <c r="B2745" s="12" t="s">
        <v>22</v>
      </c>
      <c r="C2745" s="13" t="s">
        <v>792</v>
      </c>
      <c r="D2745" s="12" t="n">
        <v>54</v>
      </c>
      <c r="E2745" s="14" t="n">
        <v>1749</v>
      </c>
      <c r="F2745" s="14" t="s">
        <v>40</v>
      </c>
      <c r="G2745" s="15" t="s">
        <v>1288</v>
      </c>
      <c r="H2745" s="15" t="s">
        <v>793</v>
      </c>
      <c r="I2745" s="16" t="s">
        <v>682</v>
      </c>
      <c r="J2745" s="17" t="n">
        <v>1</v>
      </c>
      <c r="K2745" s="18" t="s">
        <v>260</v>
      </c>
      <c r="L2745" s="17" t="n">
        <v>500</v>
      </c>
      <c r="M2745" s="17"/>
      <c r="N2745" s="19"/>
      <c r="O2745" s="31" t="n">
        <f aca="false">L2745+(0.05*M2745)+(N2745/240)</f>
        <v>500</v>
      </c>
      <c r="P2745" s="21" t="n">
        <v>500</v>
      </c>
      <c r="Q2745" s="21"/>
      <c r="R2745" s="21"/>
      <c r="S2745" s="22" t="n">
        <f aca="false">P2745+(0.05*Q2745)+(R2745/240)</f>
        <v>500</v>
      </c>
      <c r="T2745" s="22" t="n">
        <f aca="false">J2745*O2745</f>
        <v>500</v>
      </c>
      <c r="U2745" s="22" t="n">
        <f aca="false">S2745-T2745</f>
        <v>0</v>
      </c>
      <c r="V2745" s="23"/>
    </row>
    <row r="2746" customFormat="false" ht="13.8" hidden="false" customHeight="false" outlineLevel="0" collapsed="false">
      <c r="A2746" s="13" t="n">
        <v>2745</v>
      </c>
      <c r="B2746" s="12" t="s">
        <v>22</v>
      </c>
      <c r="C2746" s="13" t="s">
        <v>792</v>
      </c>
      <c r="D2746" s="12" t="n">
        <v>54</v>
      </c>
      <c r="E2746" s="14" t="n">
        <v>1749</v>
      </c>
      <c r="F2746" s="14" t="s">
        <v>40</v>
      </c>
      <c r="G2746" s="15" t="s">
        <v>587</v>
      </c>
      <c r="H2746" s="15" t="s">
        <v>793</v>
      </c>
      <c r="I2746" s="16" t="s">
        <v>799</v>
      </c>
      <c r="J2746" s="17" t="n">
        <v>8</v>
      </c>
      <c r="K2746" s="18" t="s">
        <v>35</v>
      </c>
      <c r="L2746" s="17" t="n">
        <v>24</v>
      </c>
      <c r="M2746" s="17"/>
      <c r="N2746" s="19"/>
      <c r="O2746" s="31" t="n">
        <f aca="false">L2746+(0.05*M2746)+(N2746/240)</f>
        <v>24</v>
      </c>
      <c r="P2746" s="21" t="n">
        <v>192</v>
      </c>
      <c r="Q2746" s="21"/>
      <c r="R2746" s="21"/>
      <c r="S2746" s="22" t="n">
        <f aca="false">P2746+(0.05*Q2746)+(R2746/240)</f>
        <v>192</v>
      </c>
      <c r="T2746" s="22" t="n">
        <f aca="false">J2746*O2746</f>
        <v>192</v>
      </c>
      <c r="U2746" s="22" t="n">
        <f aca="false">S2746-T2746</f>
        <v>0</v>
      </c>
      <c r="V2746" s="23"/>
    </row>
    <row r="2747" customFormat="false" ht="13.8" hidden="false" customHeight="false" outlineLevel="0" collapsed="false">
      <c r="A2747" s="13" t="n">
        <v>2746</v>
      </c>
      <c r="B2747" s="12" t="s">
        <v>22</v>
      </c>
      <c r="C2747" s="13" t="s">
        <v>792</v>
      </c>
      <c r="D2747" s="12" t="n">
        <v>54</v>
      </c>
      <c r="E2747" s="14" t="n">
        <v>1749</v>
      </c>
      <c r="F2747" s="14" t="s">
        <v>40</v>
      </c>
      <c r="G2747" s="15" t="s">
        <v>1280</v>
      </c>
      <c r="H2747" s="15" t="s">
        <v>793</v>
      </c>
      <c r="I2747" s="16" t="s">
        <v>679</v>
      </c>
      <c r="J2747" s="17" t="n">
        <v>5</v>
      </c>
      <c r="K2747" s="18" t="s">
        <v>35</v>
      </c>
      <c r="L2747" s="17" t="n">
        <v>3</v>
      </c>
      <c r="M2747" s="17"/>
      <c r="N2747" s="19"/>
      <c r="O2747" s="31" t="n">
        <f aca="false">L2747+(0.05*M2747)+(N2747/240)</f>
        <v>3</v>
      </c>
      <c r="P2747" s="21" t="n">
        <v>15</v>
      </c>
      <c r="Q2747" s="21"/>
      <c r="R2747" s="21"/>
      <c r="S2747" s="22" t="n">
        <f aca="false">P2747+(0.05*Q2747)+(R2747/240)</f>
        <v>15</v>
      </c>
      <c r="T2747" s="22" t="n">
        <f aca="false">J2747*O2747</f>
        <v>15</v>
      </c>
      <c r="U2747" s="22" t="n">
        <f aca="false">S2747-T2747</f>
        <v>0</v>
      </c>
      <c r="V2747" s="23"/>
    </row>
    <row r="2748" customFormat="false" ht="13.8" hidden="false" customHeight="false" outlineLevel="0" collapsed="false">
      <c r="A2748" s="13" t="n">
        <v>2747</v>
      </c>
      <c r="B2748" s="12" t="s">
        <v>22</v>
      </c>
      <c r="C2748" s="13" t="s">
        <v>792</v>
      </c>
      <c r="D2748" s="12" t="n">
        <v>54</v>
      </c>
      <c r="E2748" s="14" t="n">
        <v>1749</v>
      </c>
      <c r="F2748" s="14" t="s">
        <v>40</v>
      </c>
      <c r="G2748" s="15" t="s">
        <v>1289</v>
      </c>
      <c r="H2748" s="15" t="s">
        <v>793</v>
      </c>
      <c r="I2748" s="16" t="s">
        <v>799</v>
      </c>
      <c r="J2748" s="17" t="n">
        <v>150</v>
      </c>
      <c r="K2748" s="18" t="s">
        <v>28</v>
      </c>
      <c r="L2748" s="17"/>
      <c r="M2748" s="17" t="n">
        <v>12</v>
      </c>
      <c r="N2748" s="19"/>
      <c r="O2748" s="31" t="n">
        <f aca="false">L2748+(0.05*M2748)+(N2748/240)</f>
        <v>0.6</v>
      </c>
      <c r="P2748" s="21" t="n">
        <v>90</v>
      </c>
      <c r="Q2748" s="21"/>
      <c r="R2748" s="21"/>
      <c r="S2748" s="22" t="n">
        <f aca="false">P2748+(0.05*Q2748)+(R2748/240)</f>
        <v>90</v>
      </c>
      <c r="T2748" s="22" t="n">
        <f aca="false">J2748*O2748</f>
        <v>90</v>
      </c>
      <c r="U2748" s="22" t="n">
        <f aca="false">S2748-T2748</f>
        <v>0</v>
      </c>
      <c r="V2748" s="23"/>
    </row>
    <row r="2749" customFormat="false" ht="13.8" hidden="false" customHeight="false" outlineLevel="0" collapsed="false">
      <c r="A2749" s="13" t="n">
        <v>2748</v>
      </c>
      <c r="B2749" s="12" t="s">
        <v>22</v>
      </c>
      <c r="C2749" s="13" t="s">
        <v>792</v>
      </c>
      <c r="D2749" s="12" t="n">
        <v>54</v>
      </c>
      <c r="E2749" s="14" t="n">
        <v>1749</v>
      </c>
      <c r="F2749" s="14" t="s">
        <v>40</v>
      </c>
      <c r="G2749" s="15" t="s">
        <v>1290</v>
      </c>
      <c r="H2749" s="15" t="s">
        <v>793</v>
      </c>
      <c r="I2749" s="16" t="s">
        <v>679</v>
      </c>
      <c r="J2749" s="17" t="n">
        <v>2</v>
      </c>
      <c r="K2749" s="18" t="s">
        <v>61</v>
      </c>
      <c r="L2749" s="17" t="n">
        <v>6</v>
      </c>
      <c r="M2749" s="17"/>
      <c r="N2749" s="19"/>
      <c r="O2749" s="31" t="n">
        <f aca="false">L2749+(0.05*M2749)+(N2749/240)</f>
        <v>6</v>
      </c>
      <c r="P2749" s="21" t="n">
        <v>12</v>
      </c>
      <c r="Q2749" s="21"/>
      <c r="R2749" s="21"/>
      <c r="S2749" s="22" t="n">
        <f aca="false">P2749+(0.05*Q2749)+(R2749/240)</f>
        <v>12</v>
      </c>
      <c r="T2749" s="22" t="n">
        <f aca="false">J2749*O2749</f>
        <v>12</v>
      </c>
      <c r="U2749" s="22" t="n">
        <f aca="false">S2749-T2749</f>
        <v>0</v>
      </c>
      <c r="V2749" s="23"/>
    </row>
    <row r="2750" customFormat="false" ht="13.8" hidden="false" customHeight="false" outlineLevel="0" collapsed="false">
      <c r="A2750" s="13" t="n">
        <v>2749</v>
      </c>
      <c r="B2750" s="12" t="s">
        <v>22</v>
      </c>
      <c r="C2750" s="13" t="s">
        <v>792</v>
      </c>
      <c r="D2750" s="12" t="n">
        <v>55</v>
      </c>
      <c r="E2750" s="14" t="n">
        <v>1749</v>
      </c>
      <c r="F2750" s="14" t="s">
        <v>24</v>
      </c>
      <c r="G2750" s="15" t="s">
        <v>1291</v>
      </c>
      <c r="H2750" s="15" t="s">
        <v>793</v>
      </c>
      <c r="I2750" s="16" t="s">
        <v>799</v>
      </c>
      <c r="J2750" s="17" t="n">
        <v>8</v>
      </c>
      <c r="K2750" s="18" t="s">
        <v>35</v>
      </c>
      <c r="L2750" s="17" t="n">
        <v>30</v>
      </c>
      <c r="M2750" s="17"/>
      <c r="N2750" s="19"/>
      <c r="O2750" s="31" t="n">
        <f aca="false">L2750+(0.05*M2750)+(N2750/240)</f>
        <v>30</v>
      </c>
      <c r="P2750" s="21" t="n">
        <v>240</v>
      </c>
      <c r="Q2750" s="21"/>
      <c r="R2750" s="21"/>
      <c r="S2750" s="22" t="n">
        <f aca="false">P2750+(0.05*Q2750)+(R2750/240)</f>
        <v>240</v>
      </c>
      <c r="T2750" s="22" t="n">
        <f aca="false">J2750*O2750</f>
        <v>240</v>
      </c>
      <c r="U2750" s="22" t="n">
        <f aca="false">S2750-T2750</f>
        <v>0</v>
      </c>
      <c r="V2750" s="23"/>
    </row>
    <row r="2751" customFormat="false" ht="13.8" hidden="false" customHeight="false" outlineLevel="0" collapsed="false">
      <c r="A2751" s="13" t="n">
        <v>2750</v>
      </c>
      <c r="B2751" s="12" t="s">
        <v>22</v>
      </c>
      <c r="C2751" s="13" t="s">
        <v>792</v>
      </c>
      <c r="D2751" s="12" t="n">
        <v>55</v>
      </c>
      <c r="E2751" s="14" t="n">
        <v>1749</v>
      </c>
      <c r="F2751" s="14" t="s">
        <v>24</v>
      </c>
      <c r="G2751" s="15" t="s">
        <v>1292</v>
      </c>
      <c r="H2751" s="15" t="s">
        <v>793</v>
      </c>
      <c r="I2751" s="16" t="s">
        <v>685</v>
      </c>
      <c r="J2751" s="17" t="n">
        <v>725</v>
      </c>
      <c r="K2751" s="18" t="s">
        <v>28</v>
      </c>
      <c r="L2751" s="17"/>
      <c r="M2751" s="17" t="n">
        <v>3</v>
      </c>
      <c r="N2751" s="19"/>
      <c r="O2751" s="31" t="n">
        <f aca="false">L2751+(0.05*M2751)+(N2751/240)</f>
        <v>0.15</v>
      </c>
      <c r="P2751" s="21" t="n">
        <v>108</v>
      </c>
      <c r="Q2751" s="21" t="n">
        <v>15</v>
      </c>
      <c r="R2751" s="21"/>
      <c r="S2751" s="22" t="n">
        <f aca="false">P2751+(0.05*Q2751)+(R2751/240)</f>
        <v>108.75</v>
      </c>
      <c r="T2751" s="22" t="n">
        <f aca="false">J2751*O2751</f>
        <v>108.75</v>
      </c>
      <c r="U2751" s="22" t="n">
        <f aca="false">S2751-T2751</f>
        <v>0</v>
      </c>
      <c r="V2751" s="23"/>
    </row>
    <row r="2752" customFormat="false" ht="13.8" hidden="false" customHeight="false" outlineLevel="0" collapsed="false">
      <c r="A2752" s="13" t="n">
        <v>2751</v>
      </c>
      <c r="B2752" s="12" t="s">
        <v>22</v>
      </c>
      <c r="C2752" s="13" t="s">
        <v>792</v>
      </c>
      <c r="D2752" s="12" t="n">
        <v>55</v>
      </c>
      <c r="E2752" s="14" t="n">
        <v>1749</v>
      </c>
      <c r="F2752" s="14" t="s">
        <v>24</v>
      </c>
      <c r="G2752" s="15" t="s">
        <v>602</v>
      </c>
      <c r="H2752" s="15" t="s">
        <v>793</v>
      </c>
      <c r="I2752" s="16" t="s">
        <v>799</v>
      </c>
      <c r="J2752" s="17" t="n">
        <v>6032</v>
      </c>
      <c r="K2752" s="18" t="s">
        <v>28</v>
      </c>
      <c r="L2752" s="17"/>
      <c r="M2752" s="17" t="n">
        <v>6</v>
      </c>
      <c r="N2752" s="19"/>
      <c r="O2752" s="31" t="n">
        <f aca="false">L2752+(0.05*M2752)+(N2752/240)</f>
        <v>0.3</v>
      </c>
      <c r="P2752" s="21" t="n">
        <v>1809</v>
      </c>
      <c r="Q2752" s="21" t="n">
        <v>12</v>
      </c>
      <c r="R2752" s="21"/>
      <c r="S2752" s="22" t="n">
        <f aca="false">P2752+(0.05*Q2752)+(R2752/240)</f>
        <v>1809.6</v>
      </c>
      <c r="T2752" s="22" t="n">
        <f aca="false">J2752*O2752</f>
        <v>1809.6</v>
      </c>
      <c r="U2752" s="22" t="n">
        <f aca="false">S2752-T2752</f>
        <v>0</v>
      </c>
      <c r="V2752" s="23"/>
    </row>
    <row r="2753" customFormat="false" ht="13.8" hidden="false" customHeight="false" outlineLevel="0" collapsed="false">
      <c r="A2753" s="13" t="n">
        <v>2752</v>
      </c>
      <c r="B2753" s="12" t="s">
        <v>22</v>
      </c>
      <c r="C2753" s="13" t="s">
        <v>792</v>
      </c>
      <c r="D2753" s="12" t="n">
        <v>55</v>
      </c>
      <c r="E2753" s="14" t="n">
        <v>1749</v>
      </c>
      <c r="F2753" s="14" t="s">
        <v>24</v>
      </c>
      <c r="G2753" s="15" t="s">
        <v>602</v>
      </c>
      <c r="H2753" s="15" t="s">
        <v>793</v>
      </c>
      <c r="I2753" s="16" t="s">
        <v>796</v>
      </c>
      <c r="J2753" s="17" t="n">
        <v>3</v>
      </c>
      <c r="K2753" s="18" t="s">
        <v>990</v>
      </c>
      <c r="L2753" s="17" t="n">
        <v>6</v>
      </c>
      <c r="M2753" s="17"/>
      <c r="N2753" s="19"/>
      <c r="O2753" s="31" t="n">
        <f aca="false">L2753+(0.05*M2753)+(N2753/240)</f>
        <v>6</v>
      </c>
      <c r="P2753" s="21" t="n">
        <v>18</v>
      </c>
      <c r="Q2753" s="21"/>
      <c r="R2753" s="21"/>
      <c r="S2753" s="22" t="n">
        <f aca="false">P2753+(0.05*Q2753)+(R2753/240)</f>
        <v>18</v>
      </c>
      <c r="T2753" s="22" t="n">
        <f aca="false">J2753*O2753</f>
        <v>18</v>
      </c>
      <c r="U2753" s="22" t="n">
        <f aca="false">S2753-T2753</f>
        <v>0</v>
      </c>
      <c r="V2753" s="23"/>
    </row>
    <row r="2754" customFormat="false" ht="13.8" hidden="false" customHeight="false" outlineLevel="0" collapsed="false">
      <c r="A2754" s="13" t="n">
        <v>2753</v>
      </c>
      <c r="B2754" s="12" t="s">
        <v>22</v>
      </c>
      <c r="C2754" s="13" t="s">
        <v>792</v>
      </c>
      <c r="D2754" s="12" t="n">
        <v>55</v>
      </c>
      <c r="E2754" s="14" t="n">
        <v>1749</v>
      </c>
      <c r="F2754" s="14" t="s">
        <v>24</v>
      </c>
      <c r="G2754" s="15" t="s">
        <v>602</v>
      </c>
      <c r="H2754" s="15" t="s">
        <v>793</v>
      </c>
      <c r="I2754" s="16" t="s">
        <v>796</v>
      </c>
      <c r="J2754" s="17" t="n">
        <v>219</v>
      </c>
      <c r="K2754" s="18" t="s">
        <v>28</v>
      </c>
      <c r="L2754" s="17"/>
      <c r="M2754" s="17" t="n">
        <v>5</v>
      </c>
      <c r="N2754" s="19"/>
      <c r="O2754" s="31" t="n">
        <f aca="false">L2754+(0.05*M2754)+(N2754/240)</f>
        <v>0.25</v>
      </c>
      <c r="P2754" s="21" t="n">
        <v>54</v>
      </c>
      <c r="Q2754" s="21" t="n">
        <v>15</v>
      </c>
      <c r="R2754" s="21"/>
      <c r="S2754" s="22" t="n">
        <f aca="false">P2754+(0.05*Q2754)+(R2754/240)</f>
        <v>54.75</v>
      </c>
      <c r="T2754" s="22" t="n">
        <f aca="false">J2754*O2754</f>
        <v>54.75</v>
      </c>
      <c r="U2754" s="22" t="n">
        <f aca="false">S2754-T2754</f>
        <v>0</v>
      </c>
      <c r="V2754" s="23"/>
    </row>
    <row r="2755" customFormat="false" ht="13.8" hidden="false" customHeight="false" outlineLevel="0" collapsed="false">
      <c r="A2755" s="13" t="n">
        <v>2754</v>
      </c>
      <c r="B2755" s="12" t="s">
        <v>22</v>
      </c>
      <c r="C2755" s="13" t="s">
        <v>792</v>
      </c>
      <c r="D2755" s="12" t="n">
        <v>55</v>
      </c>
      <c r="E2755" s="14" t="n">
        <v>1749</v>
      </c>
      <c r="F2755" s="14" t="s">
        <v>24</v>
      </c>
      <c r="G2755" s="15" t="s">
        <v>1293</v>
      </c>
      <c r="H2755" s="15" t="s">
        <v>793</v>
      </c>
      <c r="I2755" s="16" t="s">
        <v>796</v>
      </c>
      <c r="J2755" s="17" t="n">
        <v>6600</v>
      </c>
      <c r="K2755" s="18" t="s">
        <v>28</v>
      </c>
      <c r="L2755" s="17"/>
      <c r="M2755" s="17"/>
      <c r="N2755" s="19" t="n">
        <v>6</v>
      </c>
      <c r="O2755" s="31" t="n">
        <f aca="false">L2755+(0.05*M2755)+(N2755/240)</f>
        <v>0.025</v>
      </c>
      <c r="P2755" s="21" t="n">
        <v>165</v>
      </c>
      <c r="Q2755" s="21"/>
      <c r="R2755" s="21"/>
      <c r="S2755" s="22" t="n">
        <f aca="false">P2755+(0.05*Q2755)+(R2755/240)</f>
        <v>165</v>
      </c>
      <c r="T2755" s="22" t="n">
        <f aca="false">J2755*O2755</f>
        <v>165</v>
      </c>
      <c r="U2755" s="22" t="n">
        <f aca="false">S2755-T2755</f>
        <v>0</v>
      </c>
      <c r="V2755" s="23"/>
    </row>
    <row r="2756" customFormat="false" ht="13.8" hidden="false" customHeight="false" outlineLevel="0" collapsed="false">
      <c r="A2756" s="13" t="n">
        <v>2755</v>
      </c>
      <c r="B2756" s="12" t="s">
        <v>22</v>
      </c>
      <c r="C2756" s="13" t="s">
        <v>792</v>
      </c>
      <c r="D2756" s="12" t="n">
        <v>55</v>
      </c>
      <c r="E2756" s="14" t="n">
        <v>1749</v>
      </c>
      <c r="F2756" s="14" t="s">
        <v>24</v>
      </c>
      <c r="G2756" s="15" t="s">
        <v>1293</v>
      </c>
      <c r="H2756" s="15" t="s">
        <v>793</v>
      </c>
      <c r="I2756" s="16" t="s">
        <v>682</v>
      </c>
      <c r="J2756" s="17" t="n">
        <v>28</v>
      </c>
      <c r="K2756" s="18" t="s">
        <v>61</v>
      </c>
      <c r="L2756" s="17"/>
      <c r="M2756" s="17" t="n">
        <v>20</v>
      </c>
      <c r="N2756" s="19"/>
      <c r="O2756" s="31" t="n">
        <f aca="false">L2756+(0.05*M2756)+(N2756/240)</f>
        <v>1</v>
      </c>
      <c r="P2756" s="21" t="n">
        <v>28</v>
      </c>
      <c r="Q2756" s="21"/>
      <c r="R2756" s="21"/>
      <c r="S2756" s="22" t="n">
        <f aca="false">P2756+(0.05*Q2756)+(R2756/240)</f>
        <v>28</v>
      </c>
      <c r="T2756" s="22" t="n">
        <f aca="false">J2756*O2756</f>
        <v>28</v>
      </c>
      <c r="U2756" s="22" t="n">
        <f aca="false">S2756-T2756</f>
        <v>0</v>
      </c>
      <c r="V2756" s="23"/>
    </row>
    <row r="2757" customFormat="false" ht="13.8" hidden="false" customHeight="false" outlineLevel="0" collapsed="false">
      <c r="A2757" s="13" t="n">
        <v>2756</v>
      </c>
      <c r="B2757" s="12" t="s">
        <v>22</v>
      </c>
      <c r="C2757" s="13" t="s">
        <v>792</v>
      </c>
      <c r="D2757" s="12" t="n">
        <v>55</v>
      </c>
      <c r="E2757" s="14" t="n">
        <v>1749</v>
      </c>
      <c r="F2757" s="14" t="s">
        <v>24</v>
      </c>
      <c r="G2757" s="15" t="s">
        <v>1294</v>
      </c>
      <c r="H2757" s="15" t="s">
        <v>793</v>
      </c>
      <c r="I2757" s="16" t="s">
        <v>799</v>
      </c>
      <c r="J2757" s="17" t="n">
        <v>1500</v>
      </c>
      <c r="K2757" s="18" t="s">
        <v>28</v>
      </c>
      <c r="L2757" s="17"/>
      <c r="M2757" s="17" t="n">
        <v>2</v>
      </c>
      <c r="N2757" s="19"/>
      <c r="O2757" s="31" t="n">
        <f aca="false">L2757+(0.05*M2757)+(N2757/240)</f>
        <v>0.1</v>
      </c>
      <c r="P2757" s="21" t="n">
        <v>150</v>
      </c>
      <c r="Q2757" s="21"/>
      <c r="R2757" s="21"/>
      <c r="S2757" s="22" t="n">
        <f aca="false">P2757+(0.05*Q2757)+(R2757/240)</f>
        <v>150</v>
      </c>
      <c r="T2757" s="22" t="n">
        <f aca="false">J2757*O2757</f>
        <v>150</v>
      </c>
      <c r="U2757" s="22" t="n">
        <f aca="false">S2757-T2757</f>
        <v>0</v>
      </c>
      <c r="V2757" s="23"/>
    </row>
    <row r="2758" customFormat="false" ht="13.8" hidden="false" customHeight="false" outlineLevel="0" collapsed="false">
      <c r="A2758" s="13" t="n">
        <v>2757</v>
      </c>
      <c r="B2758" s="12" t="s">
        <v>22</v>
      </c>
      <c r="C2758" s="13" t="s">
        <v>792</v>
      </c>
      <c r="D2758" s="12" t="n">
        <v>55</v>
      </c>
      <c r="E2758" s="14" t="n">
        <v>1749</v>
      </c>
      <c r="F2758" s="14" t="s">
        <v>24</v>
      </c>
      <c r="G2758" s="15" t="s">
        <v>1295</v>
      </c>
      <c r="H2758" s="15" t="s">
        <v>793</v>
      </c>
      <c r="I2758" s="16" t="s">
        <v>685</v>
      </c>
      <c r="J2758" s="17" t="n">
        <v>17200</v>
      </c>
      <c r="K2758" s="18" t="s">
        <v>28</v>
      </c>
      <c r="L2758" s="17"/>
      <c r="M2758" s="17" t="n">
        <v>0.1</v>
      </c>
      <c r="N2758" s="19"/>
      <c r="O2758" s="31" t="n">
        <f aca="false">L2758+(0.05*M2758)+(N2758/240)</f>
        <v>0.005</v>
      </c>
      <c r="P2758" s="21" t="n">
        <v>86</v>
      </c>
      <c r="Q2758" s="21"/>
      <c r="R2758" s="21"/>
      <c r="S2758" s="22" t="n">
        <f aca="false">P2758+(0.05*Q2758)+(R2758/240)</f>
        <v>86</v>
      </c>
      <c r="T2758" s="22" t="n">
        <f aca="false">J2758*O2758</f>
        <v>86</v>
      </c>
      <c r="U2758" s="22" t="n">
        <f aca="false">S2758-T2758</f>
        <v>0</v>
      </c>
      <c r="V2758" s="23"/>
    </row>
    <row r="2759" customFormat="false" ht="13.8" hidden="false" customHeight="false" outlineLevel="0" collapsed="false">
      <c r="A2759" s="13" t="n">
        <v>2758</v>
      </c>
      <c r="B2759" s="12" t="s">
        <v>22</v>
      </c>
      <c r="C2759" s="13" t="s">
        <v>792</v>
      </c>
      <c r="D2759" s="12" t="n">
        <v>55</v>
      </c>
      <c r="E2759" s="14" t="n">
        <v>1749</v>
      </c>
      <c r="F2759" s="14" t="s">
        <v>40</v>
      </c>
      <c r="G2759" s="15" t="s">
        <v>1296</v>
      </c>
      <c r="H2759" s="15" t="s">
        <v>793</v>
      </c>
      <c r="I2759" s="16" t="s">
        <v>678</v>
      </c>
      <c r="J2759" s="17" t="n">
        <v>22</v>
      </c>
      <c r="K2759" s="18" t="s">
        <v>35</v>
      </c>
      <c r="L2759" s="17" t="n">
        <v>15</v>
      </c>
      <c r="M2759" s="17"/>
      <c r="N2759" s="19"/>
      <c r="O2759" s="31" t="n">
        <f aca="false">L2759+(0.05*M2759)+(N2759/240)</f>
        <v>15</v>
      </c>
      <c r="P2759" s="21" t="n">
        <v>330</v>
      </c>
      <c r="Q2759" s="21"/>
      <c r="R2759" s="21"/>
      <c r="S2759" s="22" t="n">
        <f aca="false">P2759+(0.05*Q2759)+(R2759/240)</f>
        <v>330</v>
      </c>
      <c r="T2759" s="22" t="n">
        <f aca="false">J2759*O2759</f>
        <v>330</v>
      </c>
      <c r="U2759" s="22" t="n">
        <f aca="false">S2759-T2759</f>
        <v>0</v>
      </c>
      <c r="V2759" s="23"/>
    </row>
    <row r="2760" customFormat="false" ht="13.8" hidden="false" customHeight="false" outlineLevel="0" collapsed="false">
      <c r="A2760" s="13" t="n">
        <v>2759</v>
      </c>
      <c r="B2760" s="12" t="s">
        <v>22</v>
      </c>
      <c r="C2760" s="13" t="s">
        <v>792</v>
      </c>
      <c r="D2760" s="12" t="n">
        <v>55</v>
      </c>
      <c r="E2760" s="14" t="n">
        <v>1749</v>
      </c>
      <c r="F2760" s="14" t="s">
        <v>40</v>
      </c>
      <c r="G2760" s="15" t="s">
        <v>1296</v>
      </c>
      <c r="H2760" s="15" t="s">
        <v>793</v>
      </c>
      <c r="I2760" s="16" t="s">
        <v>43</v>
      </c>
      <c r="J2760" s="17" t="n">
        <v>61</v>
      </c>
      <c r="K2760" s="18" t="s">
        <v>28</v>
      </c>
      <c r="L2760" s="17" t="n">
        <v>7</v>
      </c>
      <c r="M2760" s="17"/>
      <c r="N2760" s="19"/>
      <c r="O2760" s="31" t="n">
        <f aca="false">L2760+(0.05*M2760)+(N2760/240)</f>
        <v>7</v>
      </c>
      <c r="P2760" s="21" t="n">
        <v>427</v>
      </c>
      <c r="Q2760" s="21"/>
      <c r="R2760" s="21"/>
      <c r="S2760" s="22" t="n">
        <f aca="false">P2760+(0.05*Q2760)+(R2760/240)</f>
        <v>427</v>
      </c>
      <c r="T2760" s="22" t="n">
        <f aca="false">J2760*O2760</f>
        <v>427</v>
      </c>
      <c r="U2760" s="22" t="n">
        <f aca="false">S2760-T2760</f>
        <v>0</v>
      </c>
      <c r="V2760" s="23"/>
    </row>
    <row r="2761" customFormat="false" ht="13.8" hidden="false" customHeight="false" outlineLevel="0" collapsed="false">
      <c r="A2761" s="13" t="n">
        <v>2760</v>
      </c>
      <c r="B2761" s="12" t="s">
        <v>22</v>
      </c>
      <c r="C2761" s="13" t="s">
        <v>792</v>
      </c>
      <c r="D2761" s="12" t="n">
        <v>55</v>
      </c>
      <c r="E2761" s="14" t="n">
        <v>1749</v>
      </c>
      <c r="F2761" s="14" t="s">
        <v>40</v>
      </c>
      <c r="G2761" s="15" t="s">
        <v>1297</v>
      </c>
      <c r="H2761" s="15" t="s">
        <v>793</v>
      </c>
      <c r="I2761" s="16" t="s">
        <v>679</v>
      </c>
      <c r="J2761" s="17" t="n">
        <v>1</v>
      </c>
      <c r="K2761" s="18" t="s">
        <v>260</v>
      </c>
      <c r="L2761" s="17" t="n">
        <v>30</v>
      </c>
      <c r="M2761" s="17"/>
      <c r="N2761" s="19"/>
      <c r="O2761" s="31" t="n">
        <f aca="false">L2761+(0.05*M2761)+(N2761/240)</f>
        <v>30</v>
      </c>
      <c r="P2761" s="21" t="n">
        <v>30</v>
      </c>
      <c r="Q2761" s="21"/>
      <c r="R2761" s="21"/>
      <c r="S2761" s="22" t="n">
        <f aca="false">P2761+(0.05*Q2761)+(R2761/240)</f>
        <v>30</v>
      </c>
      <c r="T2761" s="22" t="n">
        <f aca="false">J2761*O2761</f>
        <v>30</v>
      </c>
      <c r="U2761" s="22" t="n">
        <f aca="false">S2761-T2761</f>
        <v>0</v>
      </c>
      <c r="V2761" s="23"/>
    </row>
    <row r="2762" customFormat="false" ht="13.8" hidden="false" customHeight="false" outlineLevel="0" collapsed="false">
      <c r="A2762" s="13" t="n">
        <v>2761</v>
      </c>
      <c r="B2762" s="12" t="s">
        <v>22</v>
      </c>
      <c r="C2762" s="13" t="s">
        <v>792</v>
      </c>
      <c r="D2762" s="12" t="n">
        <v>55</v>
      </c>
      <c r="E2762" s="14" t="n">
        <v>1749</v>
      </c>
      <c r="F2762" s="14" t="s">
        <v>40</v>
      </c>
      <c r="G2762" s="15" t="s">
        <v>1291</v>
      </c>
      <c r="H2762" s="15" t="s">
        <v>793</v>
      </c>
      <c r="I2762" s="16" t="s">
        <v>678</v>
      </c>
      <c r="J2762" s="17" t="n">
        <v>1</v>
      </c>
      <c r="K2762" s="18" t="s">
        <v>1298</v>
      </c>
      <c r="L2762" s="17" t="n">
        <v>600</v>
      </c>
      <c r="M2762" s="17"/>
      <c r="N2762" s="19"/>
      <c r="O2762" s="31" t="n">
        <f aca="false">L2762+(0.05*M2762)+(N2762/240)</f>
        <v>600</v>
      </c>
      <c r="P2762" s="21" t="n">
        <v>600</v>
      </c>
      <c r="Q2762" s="21"/>
      <c r="R2762" s="21"/>
      <c r="S2762" s="22" t="n">
        <f aca="false">P2762+(0.05*Q2762)+(R2762/240)</f>
        <v>600</v>
      </c>
      <c r="T2762" s="22" t="n">
        <f aca="false">J2762*O2762</f>
        <v>600</v>
      </c>
      <c r="U2762" s="22" t="n">
        <f aca="false">S2762-T2762</f>
        <v>0</v>
      </c>
      <c r="V2762" s="23"/>
    </row>
    <row r="2763" customFormat="false" ht="13.8" hidden="false" customHeight="false" outlineLevel="0" collapsed="false">
      <c r="A2763" s="13" t="n">
        <v>2762</v>
      </c>
      <c r="B2763" s="12" t="s">
        <v>22</v>
      </c>
      <c r="C2763" s="13" t="s">
        <v>792</v>
      </c>
      <c r="D2763" s="12" t="n">
        <v>55</v>
      </c>
      <c r="E2763" s="14" t="n">
        <v>1749</v>
      </c>
      <c r="F2763" s="14" t="s">
        <v>40</v>
      </c>
      <c r="G2763" s="15" t="s">
        <v>1291</v>
      </c>
      <c r="H2763" s="15" t="s">
        <v>793</v>
      </c>
      <c r="I2763" s="16" t="s">
        <v>799</v>
      </c>
      <c r="J2763" s="17" t="n">
        <v>1200</v>
      </c>
      <c r="K2763" s="18" t="s">
        <v>28</v>
      </c>
      <c r="L2763" s="17" t="n">
        <v>4</v>
      </c>
      <c r="M2763" s="17"/>
      <c r="N2763" s="19"/>
      <c r="O2763" s="31" t="n">
        <f aca="false">L2763+(0.05*M2763)+(N2763/240)</f>
        <v>4</v>
      </c>
      <c r="P2763" s="21" t="n">
        <v>4800</v>
      </c>
      <c r="Q2763" s="21"/>
      <c r="R2763" s="21"/>
      <c r="S2763" s="22" t="n">
        <f aca="false">P2763+(0.05*Q2763)+(R2763/240)</f>
        <v>4800</v>
      </c>
      <c r="T2763" s="22" t="n">
        <f aca="false">J2763*O2763</f>
        <v>4800</v>
      </c>
      <c r="U2763" s="22" t="n">
        <f aca="false">S2763-T2763</f>
        <v>0</v>
      </c>
      <c r="V2763" s="23"/>
    </row>
    <row r="2764" customFormat="false" ht="13.8" hidden="false" customHeight="false" outlineLevel="0" collapsed="false">
      <c r="A2764" s="13" t="n">
        <v>2763</v>
      </c>
      <c r="B2764" s="12" t="s">
        <v>22</v>
      </c>
      <c r="C2764" s="13" t="s">
        <v>792</v>
      </c>
      <c r="D2764" s="12" t="n">
        <v>55</v>
      </c>
      <c r="E2764" s="14" t="n">
        <v>1749</v>
      </c>
      <c r="F2764" s="14" t="s">
        <v>40</v>
      </c>
      <c r="G2764" s="15" t="s">
        <v>1292</v>
      </c>
      <c r="H2764" s="15" t="s">
        <v>793</v>
      </c>
      <c r="I2764" s="16" t="s">
        <v>799</v>
      </c>
      <c r="J2764" s="17" t="n">
        <v>5900</v>
      </c>
      <c r="K2764" s="18" t="s">
        <v>28</v>
      </c>
      <c r="L2764" s="17" t="n">
        <v>0.24</v>
      </c>
      <c r="M2764" s="17"/>
      <c r="N2764" s="19"/>
      <c r="O2764" s="31" t="n">
        <f aca="false">L2764+(0.05*M2764)+(N2764/240)</f>
        <v>0.24</v>
      </c>
      <c r="P2764" s="21" t="n">
        <v>1416</v>
      </c>
      <c r="Q2764" s="21"/>
      <c r="R2764" s="21"/>
      <c r="S2764" s="22" t="n">
        <f aca="false">P2764+(0.05*Q2764)+(R2764/240)</f>
        <v>1416</v>
      </c>
      <c r="T2764" s="22" t="n">
        <f aca="false">J2764*O2764</f>
        <v>1416</v>
      </c>
      <c r="U2764" s="22" t="n">
        <f aca="false">S2764-T2764</f>
        <v>0</v>
      </c>
      <c r="V2764" s="23"/>
    </row>
    <row r="2765" customFormat="false" ht="13.8" hidden="false" customHeight="false" outlineLevel="0" collapsed="false">
      <c r="A2765" s="13" t="n">
        <v>2764</v>
      </c>
      <c r="B2765" s="12" t="s">
        <v>22</v>
      </c>
      <c r="C2765" s="13" t="s">
        <v>792</v>
      </c>
      <c r="D2765" s="12" t="n">
        <v>55</v>
      </c>
      <c r="E2765" s="14" t="n">
        <v>1749</v>
      </c>
      <c r="F2765" s="14" t="s">
        <v>40</v>
      </c>
      <c r="G2765" s="15" t="s">
        <v>1299</v>
      </c>
      <c r="H2765" s="15" t="s">
        <v>793</v>
      </c>
      <c r="I2765" s="16" t="s">
        <v>799</v>
      </c>
      <c r="J2765" s="17" t="n">
        <v>165</v>
      </c>
      <c r="K2765" s="18" t="s">
        <v>28</v>
      </c>
      <c r="L2765" s="17" t="n">
        <v>10</v>
      </c>
      <c r="M2765" s="17"/>
      <c r="N2765" s="19"/>
      <c r="O2765" s="31" t="n">
        <f aca="false">L2765+(0.05*M2765)+(N2765/240)</f>
        <v>10</v>
      </c>
      <c r="P2765" s="21" t="n">
        <v>1650</v>
      </c>
      <c r="Q2765" s="21"/>
      <c r="R2765" s="21"/>
      <c r="S2765" s="22" t="n">
        <f aca="false">P2765+(0.05*Q2765)+(R2765/240)</f>
        <v>1650</v>
      </c>
      <c r="T2765" s="22" t="n">
        <f aca="false">J2765*O2765</f>
        <v>1650</v>
      </c>
      <c r="U2765" s="22" t="n">
        <f aca="false">S2765-T2765</f>
        <v>0</v>
      </c>
      <c r="V2765" s="23"/>
    </row>
    <row r="2766" customFormat="false" ht="13.8" hidden="false" customHeight="false" outlineLevel="0" collapsed="false">
      <c r="A2766" s="13" t="n">
        <v>2765</v>
      </c>
      <c r="B2766" s="12" t="s">
        <v>22</v>
      </c>
      <c r="C2766" s="13" t="s">
        <v>792</v>
      </c>
      <c r="D2766" s="12" t="n">
        <v>55</v>
      </c>
      <c r="E2766" s="14" t="n">
        <v>1749</v>
      </c>
      <c r="F2766" s="14" t="s">
        <v>40</v>
      </c>
      <c r="G2766" s="15" t="s">
        <v>602</v>
      </c>
      <c r="H2766" s="15" t="s">
        <v>793</v>
      </c>
      <c r="I2766" s="16" t="s">
        <v>799</v>
      </c>
      <c r="J2766" s="17" t="n">
        <v>850</v>
      </c>
      <c r="K2766" s="18" t="s">
        <v>28</v>
      </c>
      <c r="L2766" s="17"/>
      <c r="M2766" s="17" t="n">
        <v>6</v>
      </c>
      <c r="N2766" s="19"/>
      <c r="O2766" s="31" t="n">
        <f aca="false">L2766+(0.05*M2766)+(N2766/240)</f>
        <v>0.3</v>
      </c>
      <c r="P2766" s="21" t="n">
        <v>255</v>
      </c>
      <c r="Q2766" s="21"/>
      <c r="R2766" s="21"/>
      <c r="S2766" s="22" t="n">
        <f aca="false">P2766+(0.05*Q2766)+(R2766/240)</f>
        <v>255</v>
      </c>
      <c r="T2766" s="22" t="n">
        <f aca="false">J2766*O2766</f>
        <v>255</v>
      </c>
      <c r="U2766" s="22" t="n">
        <f aca="false">S2766-T2766</f>
        <v>0</v>
      </c>
      <c r="V2766" s="23"/>
    </row>
    <row r="2767" customFormat="false" ht="13.8" hidden="false" customHeight="false" outlineLevel="0" collapsed="false">
      <c r="A2767" s="13" t="n">
        <v>2766</v>
      </c>
      <c r="B2767" s="12" t="s">
        <v>22</v>
      </c>
      <c r="C2767" s="13" t="s">
        <v>792</v>
      </c>
      <c r="D2767" s="12" t="n">
        <v>55</v>
      </c>
      <c r="E2767" s="14" t="n">
        <v>1749</v>
      </c>
      <c r="F2767" s="14" t="s">
        <v>40</v>
      </c>
      <c r="G2767" s="15" t="s">
        <v>1300</v>
      </c>
      <c r="H2767" s="15" t="s">
        <v>793</v>
      </c>
      <c r="I2767" s="16" t="s">
        <v>799</v>
      </c>
      <c r="J2767" s="17" t="n">
        <v>3600</v>
      </c>
      <c r="K2767" s="18" t="s">
        <v>28</v>
      </c>
      <c r="L2767" s="17" t="n">
        <v>0.07</v>
      </c>
      <c r="M2767" s="17"/>
      <c r="N2767" s="19"/>
      <c r="O2767" s="31" t="n">
        <f aca="false">L2767+(0.05*M2767)+(N2767/240)</f>
        <v>0.07</v>
      </c>
      <c r="P2767" s="21" t="n">
        <v>252</v>
      </c>
      <c r="Q2767" s="21"/>
      <c r="R2767" s="21"/>
      <c r="S2767" s="22" t="n">
        <f aca="false">P2767+(0.05*Q2767)+(R2767/240)</f>
        <v>252</v>
      </c>
      <c r="T2767" s="22" t="n">
        <f aca="false">J2767*O2767</f>
        <v>252</v>
      </c>
      <c r="U2767" s="22" t="n">
        <f aca="false">S2767-T2767</f>
        <v>0</v>
      </c>
      <c r="V2767" s="23"/>
    </row>
    <row r="2768" customFormat="false" ht="13.8" hidden="false" customHeight="false" outlineLevel="0" collapsed="false">
      <c r="A2768" s="13" t="n">
        <v>2767</v>
      </c>
      <c r="B2768" s="12" t="s">
        <v>22</v>
      </c>
      <c r="C2768" s="13" t="s">
        <v>792</v>
      </c>
      <c r="D2768" s="12" t="n">
        <v>55</v>
      </c>
      <c r="E2768" s="14" t="n">
        <v>1749</v>
      </c>
      <c r="F2768" s="14" t="s">
        <v>40</v>
      </c>
      <c r="G2768" s="15" t="s">
        <v>1301</v>
      </c>
      <c r="H2768" s="15" t="s">
        <v>793</v>
      </c>
      <c r="I2768" s="16" t="s">
        <v>186</v>
      </c>
      <c r="J2768" s="17" t="n">
        <v>1</v>
      </c>
      <c r="K2768" s="18" t="s">
        <v>46</v>
      </c>
      <c r="L2768" s="17" t="n">
        <v>2</v>
      </c>
      <c r="M2768" s="17"/>
      <c r="N2768" s="19"/>
      <c r="O2768" s="31" t="n">
        <f aca="false">L2768+(0.05*M2768)+(N2768/240)</f>
        <v>2</v>
      </c>
      <c r="P2768" s="21" t="n">
        <v>2</v>
      </c>
      <c r="Q2768" s="21"/>
      <c r="R2768" s="21"/>
      <c r="S2768" s="22" t="n">
        <f aca="false">P2768+(0.05*Q2768)+(R2768/240)</f>
        <v>2</v>
      </c>
      <c r="T2768" s="22" t="n">
        <f aca="false">J2768*O2768</f>
        <v>2</v>
      </c>
      <c r="U2768" s="22" t="n">
        <f aca="false">S2768-T2768</f>
        <v>0</v>
      </c>
      <c r="V2768" s="23"/>
    </row>
    <row r="2769" customFormat="false" ht="13.8" hidden="false" customHeight="false" outlineLevel="0" collapsed="false">
      <c r="A2769" s="13" t="n">
        <v>2768</v>
      </c>
      <c r="B2769" s="12" t="s">
        <v>22</v>
      </c>
      <c r="C2769" s="13" t="s">
        <v>792</v>
      </c>
      <c r="D2769" s="12" t="n">
        <v>55</v>
      </c>
      <c r="E2769" s="14" t="n">
        <v>1749</v>
      </c>
      <c r="F2769" s="14" t="s">
        <v>40</v>
      </c>
      <c r="G2769" s="15" t="s">
        <v>589</v>
      </c>
      <c r="H2769" s="15" t="s">
        <v>793</v>
      </c>
      <c r="I2769" s="16" t="s">
        <v>799</v>
      </c>
      <c r="J2769" s="17" t="n">
        <v>100</v>
      </c>
      <c r="K2769" s="18" t="s">
        <v>28</v>
      </c>
      <c r="L2769" s="17" t="n">
        <v>3</v>
      </c>
      <c r="M2769" s="17" t="n">
        <v>10</v>
      </c>
      <c r="N2769" s="19"/>
      <c r="O2769" s="31" t="n">
        <f aca="false">L2769+(0.05*M2769)+(N2769/240)</f>
        <v>3.5</v>
      </c>
      <c r="P2769" s="21" t="n">
        <v>350</v>
      </c>
      <c r="Q2769" s="21"/>
      <c r="R2769" s="21"/>
      <c r="S2769" s="22" t="n">
        <f aca="false">P2769+(0.05*Q2769)+(R2769/240)</f>
        <v>350</v>
      </c>
      <c r="T2769" s="22" t="n">
        <f aca="false">J2769*O2769</f>
        <v>350</v>
      </c>
      <c r="U2769" s="22" t="n">
        <f aca="false">S2769-T2769</f>
        <v>0</v>
      </c>
      <c r="V2769" s="23"/>
    </row>
    <row r="2770" customFormat="false" ht="13.8" hidden="false" customHeight="false" outlineLevel="0" collapsed="false">
      <c r="A2770" s="13" t="n">
        <v>2769</v>
      </c>
      <c r="B2770" s="12" t="s">
        <v>22</v>
      </c>
      <c r="C2770" s="13" t="s">
        <v>792</v>
      </c>
      <c r="D2770" s="12" t="n">
        <v>55</v>
      </c>
      <c r="E2770" s="14" t="n">
        <v>1749</v>
      </c>
      <c r="F2770" s="14" t="s">
        <v>40</v>
      </c>
      <c r="G2770" s="15" t="s">
        <v>589</v>
      </c>
      <c r="H2770" s="15" t="s">
        <v>793</v>
      </c>
      <c r="I2770" s="16" t="s">
        <v>679</v>
      </c>
      <c r="J2770" s="17" t="n">
        <v>10</v>
      </c>
      <c r="K2770" s="18" t="s">
        <v>28</v>
      </c>
      <c r="L2770" s="17" t="n">
        <v>3</v>
      </c>
      <c r="M2770" s="17"/>
      <c r="N2770" s="19"/>
      <c r="O2770" s="31" t="n">
        <f aca="false">L2770+(0.05*M2770)+(N2770/240)</f>
        <v>3</v>
      </c>
      <c r="P2770" s="21" t="n">
        <v>30</v>
      </c>
      <c r="Q2770" s="21"/>
      <c r="R2770" s="21"/>
      <c r="S2770" s="22" t="n">
        <f aca="false">P2770+(0.05*Q2770)+(R2770/240)</f>
        <v>30</v>
      </c>
      <c r="T2770" s="22" t="n">
        <f aca="false">J2770*O2770</f>
        <v>30</v>
      </c>
      <c r="U2770" s="22" t="n">
        <f aca="false">S2770-T2770</f>
        <v>0</v>
      </c>
      <c r="V2770" s="23"/>
    </row>
    <row r="2771" customFormat="false" ht="13.8" hidden="false" customHeight="false" outlineLevel="0" collapsed="false">
      <c r="A2771" s="13" t="n">
        <v>2770</v>
      </c>
      <c r="B2771" s="12" t="s">
        <v>22</v>
      </c>
      <c r="C2771" s="13" t="s">
        <v>792</v>
      </c>
      <c r="D2771" s="12" t="n">
        <v>55</v>
      </c>
      <c r="E2771" s="14" t="n">
        <v>1749</v>
      </c>
      <c r="F2771" s="14" t="s">
        <v>40</v>
      </c>
      <c r="G2771" s="15" t="s">
        <v>1302</v>
      </c>
      <c r="H2771" s="15" t="s">
        <v>793</v>
      </c>
      <c r="I2771" s="16" t="s">
        <v>799</v>
      </c>
      <c r="J2771" s="17" t="n">
        <v>50</v>
      </c>
      <c r="K2771" s="18" t="s">
        <v>28</v>
      </c>
      <c r="L2771" s="17"/>
      <c r="M2771" s="17" t="n">
        <v>40</v>
      </c>
      <c r="N2771" s="19"/>
      <c r="O2771" s="31" t="n">
        <f aca="false">L2771+(0.05*M2771)+(N2771/240)</f>
        <v>2</v>
      </c>
      <c r="P2771" s="21" t="n">
        <v>100</v>
      </c>
      <c r="Q2771" s="21"/>
      <c r="R2771" s="21"/>
      <c r="S2771" s="22" t="n">
        <f aca="false">P2771+(0.05*Q2771)+(R2771/240)</f>
        <v>100</v>
      </c>
      <c r="T2771" s="22" t="n">
        <f aca="false">J2771*O2771</f>
        <v>100</v>
      </c>
      <c r="U2771" s="22" t="n">
        <f aca="false">S2771-T2771</f>
        <v>0</v>
      </c>
      <c r="V2771" s="23"/>
    </row>
    <row r="2772" customFormat="false" ht="13.8" hidden="false" customHeight="false" outlineLevel="0" collapsed="false">
      <c r="A2772" s="13" t="n">
        <v>2771</v>
      </c>
      <c r="B2772" s="12" t="s">
        <v>22</v>
      </c>
      <c r="C2772" s="13" t="s">
        <v>792</v>
      </c>
      <c r="D2772" s="12" t="n">
        <v>55</v>
      </c>
      <c r="E2772" s="14" t="n">
        <v>1749</v>
      </c>
      <c r="F2772" s="14" t="s">
        <v>40</v>
      </c>
      <c r="G2772" s="15" t="s">
        <v>1303</v>
      </c>
      <c r="H2772" s="15" t="s">
        <v>793</v>
      </c>
      <c r="I2772" s="16" t="s">
        <v>799</v>
      </c>
      <c r="J2772" s="17" t="n">
        <v>200</v>
      </c>
      <c r="K2772" s="18" t="s">
        <v>28</v>
      </c>
      <c r="L2772" s="17"/>
      <c r="M2772" s="17" t="n">
        <v>18</v>
      </c>
      <c r="N2772" s="19"/>
      <c r="O2772" s="31" t="n">
        <f aca="false">L2772+(0.05*M2772)+(N2772/240)</f>
        <v>0.9</v>
      </c>
      <c r="P2772" s="21" t="n">
        <v>180</v>
      </c>
      <c r="Q2772" s="21"/>
      <c r="R2772" s="21"/>
      <c r="S2772" s="22" t="n">
        <f aca="false">P2772+(0.05*Q2772)+(R2772/240)</f>
        <v>180</v>
      </c>
      <c r="T2772" s="22" t="n">
        <f aca="false">J2772*O2772</f>
        <v>180</v>
      </c>
      <c r="U2772" s="22" t="n">
        <f aca="false">S2772-T2772</f>
        <v>0</v>
      </c>
      <c r="V2772" s="23"/>
    </row>
    <row r="2773" customFormat="false" ht="13.8" hidden="false" customHeight="false" outlineLevel="0" collapsed="false">
      <c r="A2773" s="13" t="n">
        <v>2772</v>
      </c>
      <c r="B2773" s="12" t="s">
        <v>22</v>
      </c>
      <c r="C2773" s="13" t="s">
        <v>792</v>
      </c>
      <c r="D2773" s="12" t="n">
        <v>56</v>
      </c>
      <c r="E2773" s="14" t="n">
        <v>1749</v>
      </c>
      <c r="F2773" s="14" t="s">
        <v>24</v>
      </c>
      <c r="G2773" s="15" t="s">
        <v>1304</v>
      </c>
      <c r="H2773" s="15" t="s">
        <v>793</v>
      </c>
      <c r="I2773" s="16" t="s">
        <v>799</v>
      </c>
      <c r="J2773" s="17" t="n">
        <v>300</v>
      </c>
      <c r="K2773" s="18" t="s">
        <v>28</v>
      </c>
      <c r="L2773" s="17" t="n">
        <v>4</v>
      </c>
      <c r="M2773" s="17"/>
      <c r="N2773" s="19"/>
      <c r="O2773" s="31" t="n">
        <f aca="false">L2773+(0.05*M2773)+(N2773/240)</f>
        <v>4</v>
      </c>
      <c r="P2773" s="21" t="n">
        <v>1200</v>
      </c>
      <c r="Q2773" s="21"/>
      <c r="R2773" s="21"/>
      <c r="S2773" s="22" t="n">
        <f aca="false">P2773+(0.05*Q2773)+(R2773/240)</f>
        <v>1200</v>
      </c>
      <c r="T2773" s="22" t="n">
        <f aca="false">J2773*O2773</f>
        <v>1200</v>
      </c>
      <c r="U2773" s="22" t="n">
        <f aca="false">S2773-T2773</f>
        <v>0</v>
      </c>
      <c r="V2773" s="23"/>
    </row>
    <row r="2774" customFormat="false" ht="13.8" hidden="false" customHeight="false" outlineLevel="0" collapsed="false">
      <c r="A2774" s="13" t="n">
        <v>2773</v>
      </c>
      <c r="B2774" s="12" t="s">
        <v>22</v>
      </c>
      <c r="C2774" s="13" t="s">
        <v>792</v>
      </c>
      <c r="D2774" s="12" t="n">
        <v>56</v>
      </c>
      <c r="E2774" s="14" t="n">
        <v>1749</v>
      </c>
      <c r="F2774" s="14" t="s">
        <v>24</v>
      </c>
      <c r="G2774" s="15" t="s">
        <v>1304</v>
      </c>
      <c r="H2774" s="15" t="s">
        <v>793</v>
      </c>
      <c r="I2774" s="16" t="s">
        <v>796</v>
      </c>
      <c r="J2774" s="17" t="n">
        <v>6</v>
      </c>
      <c r="K2774" s="18" t="s">
        <v>811</v>
      </c>
      <c r="L2774" s="17" t="n">
        <v>3</v>
      </c>
      <c r="M2774" s="17"/>
      <c r="N2774" s="19"/>
      <c r="O2774" s="31" t="n">
        <f aca="false">L2774+(0.05*M2774)+(N2774/240)</f>
        <v>3</v>
      </c>
      <c r="P2774" s="21" t="n">
        <v>18</v>
      </c>
      <c r="Q2774" s="21"/>
      <c r="R2774" s="21"/>
      <c r="S2774" s="22" t="n">
        <f aca="false">P2774+(0.05*Q2774)+(R2774/240)</f>
        <v>18</v>
      </c>
      <c r="T2774" s="22" t="n">
        <f aca="false">J2774*O2774</f>
        <v>18</v>
      </c>
      <c r="U2774" s="22" t="n">
        <f aca="false">S2774-T2774</f>
        <v>0</v>
      </c>
      <c r="V2774" s="23"/>
    </row>
    <row r="2775" customFormat="false" ht="13.8" hidden="false" customHeight="false" outlineLevel="0" collapsed="false">
      <c r="A2775" s="13" t="n">
        <v>2774</v>
      </c>
      <c r="B2775" s="12" t="s">
        <v>22</v>
      </c>
      <c r="C2775" s="13" t="s">
        <v>792</v>
      </c>
      <c r="D2775" s="12" t="n">
        <v>56</v>
      </c>
      <c r="E2775" s="14" t="n">
        <v>1749</v>
      </c>
      <c r="F2775" s="14" t="s">
        <v>24</v>
      </c>
      <c r="G2775" s="15" t="s">
        <v>1305</v>
      </c>
      <c r="H2775" s="15" t="s">
        <v>793</v>
      </c>
      <c r="I2775" s="16" t="s">
        <v>799</v>
      </c>
      <c r="J2775" s="17" t="n">
        <v>6750</v>
      </c>
      <c r="K2775" s="18" t="s">
        <v>28</v>
      </c>
      <c r="L2775" s="17" t="n">
        <v>5</v>
      </c>
      <c r="M2775" s="17"/>
      <c r="N2775" s="19"/>
      <c r="O2775" s="31" t="n">
        <f aca="false">L2775+(0.05*M2775)+(N2775/240)</f>
        <v>5</v>
      </c>
      <c r="P2775" s="21" t="n">
        <v>33750</v>
      </c>
      <c r="Q2775" s="21"/>
      <c r="R2775" s="21"/>
      <c r="S2775" s="22" t="n">
        <f aca="false">P2775+(0.05*Q2775)+(R2775/240)</f>
        <v>33750</v>
      </c>
      <c r="T2775" s="22" t="n">
        <f aca="false">J2775*O2775</f>
        <v>33750</v>
      </c>
      <c r="U2775" s="22" t="n">
        <f aca="false">S2775-T2775</f>
        <v>0</v>
      </c>
      <c r="V2775" s="23"/>
    </row>
    <row r="2776" customFormat="false" ht="13.8" hidden="false" customHeight="false" outlineLevel="0" collapsed="false">
      <c r="A2776" s="13" t="n">
        <v>2775</v>
      </c>
      <c r="B2776" s="12" t="s">
        <v>22</v>
      </c>
      <c r="C2776" s="13" t="s">
        <v>792</v>
      </c>
      <c r="D2776" s="12" t="n">
        <v>56</v>
      </c>
      <c r="E2776" s="14" t="n">
        <v>1749</v>
      </c>
      <c r="F2776" s="14" t="s">
        <v>40</v>
      </c>
      <c r="G2776" s="15" t="s">
        <v>1306</v>
      </c>
      <c r="H2776" s="15" t="s">
        <v>793</v>
      </c>
      <c r="I2776" s="16" t="s">
        <v>685</v>
      </c>
      <c r="J2776" s="17" t="n">
        <v>240</v>
      </c>
      <c r="K2776" s="18" t="s">
        <v>811</v>
      </c>
      <c r="L2776" s="17"/>
      <c r="M2776" s="17" t="n">
        <v>36</v>
      </c>
      <c r="N2776" s="19"/>
      <c r="O2776" s="31" t="n">
        <f aca="false">L2776+(0.05*M2776)+(N2776/240)</f>
        <v>1.8</v>
      </c>
      <c r="P2776" s="21" t="n">
        <v>432</v>
      </c>
      <c r="Q2776" s="21"/>
      <c r="R2776" s="21"/>
      <c r="S2776" s="22" t="n">
        <f aca="false">P2776+(0.05*Q2776)+(R2776/240)</f>
        <v>432</v>
      </c>
      <c r="T2776" s="22" t="n">
        <f aca="false">J2776*O2776</f>
        <v>432</v>
      </c>
      <c r="U2776" s="22" t="n">
        <f aca="false">S2776-T2776</f>
        <v>0</v>
      </c>
      <c r="V2776" s="23"/>
    </row>
    <row r="2777" customFormat="false" ht="13.8" hidden="false" customHeight="false" outlineLevel="0" collapsed="false">
      <c r="A2777" s="13" t="n">
        <v>2776</v>
      </c>
      <c r="B2777" s="12" t="s">
        <v>22</v>
      </c>
      <c r="C2777" s="13" t="s">
        <v>792</v>
      </c>
      <c r="D2777" s="12" t="n">
        <v>56</v>
      </c>
      <c r="E2777" s="14" t="n">
        <v>1749</v>
      </c>
      <c r="F2777" s="14" t="s">
        <v>40</v>
      </c>
      <c r="G2777" s="15" t="s">
        <v>1307</v>
      </c>
      <c r="H2777" s="15" t="s">
        <v>793</v>
      </c>
      <c r="I2777" s="16" t="s">
        <v>794</v>
      </c>
      <c r="J2777" s="17" t="n">
        <v>291</v>
      </c>
      <c r="K2777" s="18" t="s">
        <v>35</v>
      </c>
      <c r="L2777" s="17" t="n">
        <v>35</v>
      </c>
      <c r="M2777" s="17"/>
      <c r="N2777" s="19"/>
      <c r="O2777" s="31" t="n">
        <f aca="false">L2777+(0.05*M2777)+(N2777/240)</f>
        <v>35</v>
      </c>
      <c r="P2777" s="21" t="n">
        <v>10185</v>
      </c>
      <c r="Q2777" s="21"/>
      <c r="R2777" s="21"/>
      <c r="S2777" s="22" t="n">
        <f aca="false">P2777+(0.05*Q2777)+(R2777/240)</f>
        <v>10185</v>
      </c>
      <c r="T2777" s="22" t="n">
        <f aca="false">J2777*O2777</f>
        <v>10185</v>
      </c>
      <c r="U2777" s="22" t="n">
        <f aca="false">S2777-T2777</f>
        <v>0</v>
      </c>
      <c r="V2777" s="23"/>
    </row>
    <row r="2778" customFormat="false" ht="13.8" hidden="false" customHeight="false" outlineLevel="0" collapsed="false">
      <c r="A2778" s="13" t="n">
        <v>2777</v>
      </c>
      <c r="B2778" s="12" t="s">
        <v>22</v>
      </c>
      <c r="C2778" s="13" t="s">
        <v>792</v>
      </c>
      <c r="D2778" s="12" t="n">
        <v>56</v>
      </c>
      <c r="E2778" s="14" t="n">
        <v>1749</v>
      </c>
      <c r="F2778" s="14" t="s">
        <v>40</v>
      </c>
      <c r="G2778" s="15" t="s">
        <v>1307</v>
      </c>
      <c r="H2778" s="15" t="s">
        <v>793</v>
      </c>
      <c r="I2778" s="16" t="s">
        <v>799</v>
      </c>
      <c r="J2778" s="17" t="n">
        <v>56626</v>
      </c>
      <c r="K2778" s="18" t="s">
        <v>28</v>
      </c>
      <c r="L2778" s="17" t="n">
        <v>4</v>
      </c>
      <c r="M2778" s="17"/>
      <c r="N2778" s="19"/>
      <c r="O2778" s="31" t="n">
        <f aca="false">L2778+(0.05*M2778)+(N2778/240)</f>
        <v>4</v>
      </c>
      <c r="P2778" s="21" t="n">
        <v>226504</v>
      </c>
      <c r="Q2778" s="21"/>
      <c r="R2778" s="21"/>
      <c r="S2778" s="22" t="n">
        <f aca="false">P2778+(0.05*Q2778)+(R2778/240)</f>
        <v>226504</v>
      </c>
      <c r="T2778" s="22" t="n">
        <f aca="false">J2778*O2778</f>
        <v>226504</v>
      </c>
      <c r="U2778" s="22" t="n">
        <f aca="false">S2778-T2778</f>
        <v>0</v>
      </c>
      <c r="V2778" s="23"/>
    </row>
    <row r="2779" customFormat="false" ht="13.8" hidden="false" customHeight="false" outlineLevel="0" collapsed="false">
      <c r="A2779" s="13" t="n">
        <v>2778</v>
      </c>
      <c r="B2779" s="12" t="s">
        <v>22</v>
      </c>
      <c r="C2779" s="13" t="s">
        <v>792</v>
      </c>
      <c r="D2779" s="12" t="n">
        <v>56</v>
      </c>
      <c r="E2779" s="14" t="n">
        <v>1749</v>
      </c>
      <c r="F2779" s="14" t="s">
        <v>40</v>
      </c>
      <c r="G2779" s="15" t="s">
        <v>1308</v>
      </c>
      <c r="H2779" s="15" t="s">
        <v>793</v>
      </c>
      <c r="I2779" s="16" t="s">
        <v>799</v>
      </c>
      <c r="J2779" s="17" t="n">
        <v>55</v>
      </c>
      <c r="K2779" s="18" t="s">
        <v>35</v>
      </c>
      <c r="L2779" s="17" t="n">
        <v>15</v>
      </c>
      <c r="M2779" s="17"/>
      <c r="N2779" s="19"/>
      <c r="O2779" s="31" t="n">
        <f aca="false">L2779+(0.05*M2779)+(N2779/240)</f>
        <v>15</v>
      </c>
      <c r="P2779" s="21" t="n">
        <v>825</v>
      </c>
      <c r="Q2779" s="21"/>
      <c r="R2779" s="21"/>
      <c r="S2779" s="22" t="n">
        <f aca="false">P2779+(0.05*Q2779)+(R2779/240)</f>
        <v>825</v>
      </c>
      <c r="T2779" s="22" t="n">
        <f aca="false">J2779*O2779</f>
        <v>825</v>
      </c>
      <c r="U2779" s="22" t="n">
        <f aca="false">S2779-T2779</f>
        <v>0</v>
      </c>
      <c r="V2779" s="23"/>
    </row>
    <row r="2780" customFormat="false" ht="13.8" hidden="false" customHeight="false" outlineLevel="0" collapsed="false">
      <c r="A2780" s="13" t="n">
        <v>2779</v>
      </c>
      <c r="B2780" s="12" t="s">
        <v>22</v>
      </c>
      <c r="C2780" s="13" t="s">
        <v>792</v>
      </c>
      <c r="D2780" s="12" t="n">
        <v>56</v>
      </c>
      <c r="E2780" s="14" t="n">
        <v>1749</v>
      </c>
      <c r="F2780" s="14" t="s">
        <v>40</v>
      </c>
      <c r="G2780" s="15" t="s">
        <v>1309</v>
      </c>
      <c r="H2780" s="15" t="s">
        <v>793</v>
      </c>
      <c r="I2780" s="16" t="s">
        <v>799</v>
      </c>
      <c r="J2780" s="17" t="n">
        <v>1590</v>
      </c>
      <c r="K2780" s="18" t="s">
        <v>35</v>
      </c>
      <c r="L2780" s="17" t="n">
        <v>12</v>
      </c>
      <c r="M2780" s="17"/>
      <c r="N2780" s="19"/>
      <c r="O2780" s="31" t="n">
        <f aca="false">L2780+(0.05*M2780)+(N2780/240)</f>
        <v>12</v>
      </c>
      <c r="P2780" s="21" t="n">
        <v>19080</v>
      </c>
      <c r="Q2780" s="21"/>
      <c r="R2780" s="21"/>
      <c r="S2780" s="22" t="n">
        <f aca="false">P2780+(0.05*Q2780)+(R2780/240)</f>
        <v>19080</v>
      </c>
      <c r="T2780" s="22" t="n">
        <f aca="false">J2780*O2780</f>
        <v>19080</v>
      </c>
      <c r="U2780" s="22" t="n">
        <f aca="false">S2780-T2780</f>
        <v>0</v>
      </c>
      <c r="V2780" s="23"/>
    </row>
    <row r="2781" customFormat="false" ht="13.8" hidden="false" customHeight="false" outlineLevel="0" collapsed="false">
      <c r="A2781" s="13" t="n">
        <v>2780</v>
      </c>
      <c r="B2781" s="12" t="s">
        <v>22</v>
      </c>
      <c r="C2781" s="13" t="s">
        <v>792</v>
      </c>
      <c r="D2781" s="12" t="n">
        <v>56</v>
      </c>
      <c r="E2781" s="14" t="n">
        <v>1749</v>
      </c>
      <c r="F2781" s="14" t="s">
        <v>40</v>
      </c>
      <c r="G2781" s="15" t="s">
        <v>608</v>
      </c>
      <c r="H2781" s="15" t="s">
        <v>793</v>
      </c>
      <c r="I2781" s="16" t="s">
        <v>794</v>
      </c>
      <c r="J2781" s="17" t="n">
        <v>145</v>
      </c>
      <c r="K2781" s="18" t="s">
        <v>28</v>
      </c>
      <c r="L2781" s="17" t="n">
        <v>30</v>
      </c>
      <c r="M2781" s="17"/>
      <c r="N2781" s="19"/>
      <c r="O2781" s="31" t="n">
        <f aca="false">L2781+(0.05*M2781)+(N2781/240)</f>
        <v>30</v>
      </c>
      <c r="P2781" s="21" t="n">
        <v>4350</v>
      </c>
      <c r="Q2781" s="21"/>
      <c r="R2781" s="21"/>
      <c r="S2781" s="22" t="n">
        <f aca="false">P2781+(0.05*Q2781)+(R2781/240)</f>
        <v>4350</v>
      </c>
      <c r="T2781" s="22" t="n">
        <f aca="false">J2781*O2781</f>
        <v>4350</v>
      </c>
      <c r="U2781" s="22" t="n">
        <f aca="false">S2781-T2781</f>
        <v>0</v>
      </c>
      <c r="V2781" s="23"/>
    </row>
    <row r="2782" customFormat="false" ht="13.8" hidden="false" customHeight="false" outlineLevel="0" collapsed="false">
      <c r="A2782" s="13" t="n">
        <v>2781</v>
      </c>
      <c r="B2782" s="12" t="s">
        <v>22</v>
      </c>
      <c r="C2782" s="13" t="s">
        <v>792</v>
      </c>
      <c r="D2782" s="12" t="n">
        <v>56</v>
      </c>
      <c r="E2782" s="14" t="n">
        <v>1749</v>
      </c>
      <c r="F2782" s="14" t="s">
        <v>40</v>
      </c>
      <c r="G2782" s="15" t="s">
        <v>608</v>
      </c>
      <c r="H2782" s="15" t="s">
        <v>793</v>
      </c>
      <c r="I2782" s="16" t="s">
        <v>43</v>
      </c>
      <c r="J2782" s="17" t="n">
        <v>831</v>
      </c>
      <c r="K2782" s="18" t="s">
        <v>35</v>
      </c>
      <c r="L2782" s="17" t="n">
        <v>62</v>
      </c>
      <c r="M2782" s="17"/>
      <c r="N2782" s="19"/>
      <c r="O2782" s="31" t="n">
        <f aca="false">L2782+(0.05*M2782)+(N2782/240)</f>
        <v>62</v>
      </c>
      <c r="P2782" s="21" t="n">
        <v>51522</v>
      </c>
      <c r="Q2782" s="21"/>
      <c r="R2782" s="21"/>
      <c r="S2782" s="22" t="n">
        <f aca="false">P2782+(0.05*Q2782)+(R2782/240)</f>
        <v>51522</v>
      </c>
      <c r="T2782" s="22" t="n">
        <f aca="false">J2782*O2782</f>
        <v>51522</v>
      </c>
      <c r="U2782" s="22" t="n">
        <f aca="false">S2782-T2782</f>
        <v>0</v>
      </c>
      <c r="V2782" s="23"/>
    </row>
    <row r="2783" customFormat="false" ht="13.8" hidden="false" customHeight="false" outlineLevel="0" collapsed="false">
      <c r="A2783" s="13" t="n">
        <v>2782</v>
      </c>
      <c r="B2783" s="12" t="s">
        <v>22</v>
      </c>
      <c r="C2783" s="13" t="s">
        <v>792</v>
      </c>
      <c r="D2783" s="12" t="n">
        <v>56</v>
      </c>
      <c r="E2783" s="14" t="n">
        <v>1749</v>
      </c>
      <c r="F2783" s="14" t="s">
        <v>40</v>
      </c>
      <c r="G2783" s="15" t="s">
        <v>608</v>
      </c>
      <c r="H2783" s="15" t="s">
        <v>793</v>
      </c>
      <c r="I2783" s="16" t="s">
        <v>50</v>
      </c>
      <c r="J2783" s="17" t="n">
        <v>26</v>
      </c>
      <c r="K2783" s="18" t="s">
        <v>28</v>
      </c>
      <c r="L2783" s="17" t="n">
        <v>35</v>
      </c>
      <c r="M2783" s="17"/>
      <c r="N2783" s="19"/>
      <c r="O2783" s="31" t="n">
        <f aca="false">L2783+(0.05*M2783)+(N2783/240)</f>
        <v>35</v>
      </c>
      <c r="P2783" s="21" t="n">
        <v>910</v>
      </c>
      <c r="Q2783" s="21"/>
      <c r="R2783" s="21"/>
      <c r="S2783" s="22" t="n">
        <f aca="false">P2783+(0.05*Q2783)+(R2783/240)</f>
        <v>910</v>
      </c>
      <c r="T2783" s="22" t="n">
        <f aca="false">J2783*O2783</f>
        <v>910</v>
      </c>
      <c r="U2783" s="22" t="n">
        <f aca="false">S2783-T2783</f>
        <v>0</v>
      </c>
      <c r="V2783" s="23"/>
    </row>
    <row r="2784" customFormat="false" ht="13.8" hidden="false" customHeight="false" outlineLevel="0" collapsed="false">
      <c r="A2784" s="13" t="n">
        <v>2783</v>
      </c>
      <c r="B2784" s="12" t="s">
        <v>22</v>
      </c>
      <c r="C2784" s="13" t="s">
        <v>792</v>
      </c>
      <c r="D2784" s="12" t="n">
        <v>56</v>
      </c>
      <c r="E2784" s="14" t="n">
        <v>1749</v>
      </c>
      <c r="F2784" s="14" t="s">
        <v>40</v>
      </c>
      <c r="G2784" s="15" t="s">
        <v>608</v>
      </c>
      <c r="H2784" s="15" t="s">
        <v>793</v>
      </c>
      <c r="I2784" s="16" t="s">
        <v>186</v>
      </c>
      <c r="J2784" s="17" t="n">
        <v>650</v>
      </c>
      <c r="K2784" s="18" t="s">
        <v>28</v>
      </c>
      <c r="L2784" s="17" t="n">
        <v>35</v>
      </c>
      <c r="M2784" s="17"/>
      <c r="N2784" s="19"/>
      <c r="O2784" s="31" t="n">
        <f aca="false">L2784+(0.05*M2784)+(N2784/240)</f>
        <v>35</v>
      </c>
      <c r="P2784" s="21" t="n">
        <v>22750</v>
      </c>
      <c r="Q2784" s="21"/>
      <c r="R2784" s="21"/>
      <c r="S2784" s="22" t="n">
        <f aca="false">P2784+(0.05*Q2784)+(R2784/240)</f>
        <v>22750</v>
      </c>
      <c r="T2784" s="22" t="n">
        <f aca="false">J2784*O2784</f>
        <v>22750</v>
      </c>
      <c r="U2784" s="22" t="n">
        <f aca="false">S2784-T2784</f>
        <v>0</v>
      </c>
      <c r="V2784" s="23"/>
    </row>
    <row r="2785" customFormat="false" ht="13.8" hidden="false" customHeight="false" outlineLevel="0" collapsed="false">
      <c r="A2785" s="13" t="n">
        <v>2784</v>
      </c>
      <c r="B2785" s="12" t="s">
        <v>22</v>
      </c>
      <c r="C2785" s="13" t="s">
        <v>792</v>
      </c>
      <c r="D2785" s="12" t="n">
        <v>56</v>
      </c>
      <c r="E2785" s="14" t="n">
        <v>1749</v>
      </c>
      <c r="F2785" s="14" t="s">
        <v>40</v>
      </c>
      <c r="G2785" s="15" t="s">
        <v>1310</v>
      </c>
      <c r="H2785" s="15" t="s">
        <v>793</v>
      </c>
      <c r="I2785" s="16" t="s">
        <v>794</v>
      </c>
      <c r="J2785" s="17" t="n">
        <v>20</v>
      </c>
      <c r="K2785" s="18" t="s">
        <v>35</v>
      </c>
      <c r="L2785" s="17" t="n">
        <v>108</v>
      </c>
      <c r="M2785" s="17"/>
      <c r="N2785" s="19"/>
      <c r="O2785" s="31" t="n">
        <f aca="false">L2785+(0.05*M2785)+(N2785/240)</f>
        <v>108</v>
      </c>
      <c r="P2785" s="21" t="n">
        <v>2160</v>
      </c>
      <c r="Q2785" s="21"/>
      <c r="R2785" s="21"/>
      <c r="S2785" s="22" t="n">
        <f aca="false">P2785+(0.05*Q2785)+(R2785/240)</f>
        <v>2160</v>
      </c>
      <c r="T2785" s="22" t="n">
        <f aca="false">J2785*O2785</f>
        <v>2160</v>
      </c>
      <c r="U2785" s="22" t="n">
        <f aca="false">S2785-T2785</f>
        <v>0</v>
      </c>
      <c r="V2785" s="23"/>
    </row>
    <row r="2786" customFormat="false" ht="13.8" hidden="false" customHeight="false" outlineLevel="0" collapsed="false">
      <c r="A2786" s="13" t="n">
        <v>2785</v>
      </c>
      <c r="B2786" s="12" t="s">
        <v>22</v>
      </c>
      <c r="C2786" s="13" t="s">
        <v>792</v>
      </c>
      <c r="D2786" s="12" t="n">
        <v>56</v>
      </c>
      <c r="E2786" s="14" t="n">
        <v>1749</v>
      </c>
      <c r="F2786" s="14" t="s">
        <v>40</v>
      </c>
      <c r="G2786" s="15" t="s">
        <v>1311</v>
      </c>
      <c r="H2786" s="15" t="s">
        <v>793</v>
      </c>
      <c r="I2786" s="16" t="s">
        <v>682</v>
      </c>
      <c r="J2786" s="17" t="n">
        <v>377</v>
      </c>
      <c r="K2786" s="18" t="s">
        <v>248</v>
      </c>
      <c r="L2786" s="17" t="n">
        <v>2</v>
      </c>
      <c r="M2786" s="17"/>
      <c r="N2786" s="19"/>
      <c r="O2786" s="31" t="n">
        <f aca="false">L2786+(0.05*M2786)+(N2786/240)</f>
        <v>2</v>
      </c>
      <c r="P2786" s="21" t="n">
        <v>754</v>
      </c>
      <c r="Q2786" s="21"/>
      <c r="R2786" s="21"/>
      <c r="S2786" s="22" t="n">
        <f aca="false">P2786+(0.05*Q2786)+(R2786/240)</f>
        <v>754</v>
      </c>
      <c r="T2786" s="22" t="n">
        <f aca="false">J2786*O2786</f>
        <v>754</v>
      </c>
      <c r="U2786" s="22" t="n">
        <f aca="false">S2786-T2786</f>
        <v>0</v>
      </c>
      <c r="V2786" s="23"/>
    </row>
    <row r="2787" customFormat="false" ht="13.8" hidden="false" customHeight="false" outlineLevel="0" collapsed="false">
      <c r="A2787" s="13" t="n">
        <v>2786</v>
      </c>
      <c r="B2787" s="12" t="s">
        <v>22</v>
      </c>
      <c r="C2787" s="13" t="s">
        <v>792</v>
      </c>
      <c r="D2787" s="12" t="n">
        <v>56</v>
      </c>
      <c r="E2787" s="14" t="n">
        <v>1749</v>
      </c>
      <c r="F2787" s="14" t="s">
        <v>40</v>
      </c>
      <c r="G2787" s="15" t="s">
        <v>1311</v>
      </c>
      <c r="H2787" s="15" t="s">
        <v>793</v>
      </c>
      <c r="I2787" s="16" t="s">
        <v>186</v>
      </c>
      <c r="J2787" s="17" t="n">
        <v>225496</v>
      </c>
      <c r="K2787" s="18" t="s">
        <v>28</v>
      </c>
      <c r="L2787" s="17" t="n">
        <v>3</v>
      </c>
      <c r="M2787" s="17" t="n">
        <v>15</v>
      </c>
      <c r="N2787" s="19"/>
      <c r="O2787" s="31" t="n">
        <f aca="false">L2787+(0.05*M2787)+(N2787/240)</f>
        <v>3.75</v>
      </c>
      <c r="P2787" s="21" t="n">
        <v>845610</v>
      </c>
      <c r="Q2787" s="21"/>
      <c r="R2787" s="21"/>
      <c r="S2787" s="22" t="n">
        <f aca="false">P2787+(0.05*Q2787)+(R2787/240)</f>
        <v>845610</v>
      </c>
      <c r="T2787" s="22" t="n">
        <f aca="false">J2787*O2787</f>
        <v>845610</v>
      </c>
      <c r="U2787" s="22" t="n">
        <f aca="false">S2787-T2787</f>
        <v>0</v>
      </c>
      <c r="V2787" s="23"/>
    </row>
    <row r="2788" customFormat="false" ht="13.8" hidden="false" customHeight="false" outlineLevel="0" collapsed="false">
      <c r="A2788" s="13" t="n">
        <v>2787</v>
      </c>
      <c r="B2788" s="12" t="s">
        <v>22</v>
      </c>
      <c r="C2788" s="13" t="s">
        <v>792</v>
      </c>
      <c r="D2788" s="12" t="n">
        <v>56</v>
      </c>
      <c r="E2788" s="14" t="n">
        <v>1749</v>
      </c>
      <c r="F2788" s="14" t="s">
        <v>40</v>
      </c>
      <c r="G2788" s="15" t="s">
        <v>1304</v>
      </c>
      <c r="H2788" s="15" t="s">
        <v>793</v>
      </c>
      <c r="I2788" s="16" t="s">
        <v>43</v>
      </c>
      <c r="J2788" s="17" t="n">
        <v>961</v>
      </c>
      <c r="K2788" s="18" t="s">
        <v>35</v>
      </c>
      <c r="L2788" s="17" t="n">
        <v>80</v>
      </c>
      <c r="M2788" s="17"/>
      <c r="N2788" s="19"/>
      <c r="O2788" s="31" t="n">
        <f aca="false">L2788+(0.05*M2788)+(N2788/240)</f>
        <v>80</v>
      </c>
      <c r="P2788" s="21" t="n">
        <v>76880</v>
      </c>
      <c r="Q2788" s="21"/>
      <c r="R2788" s="21"/>
      <c r="S2788" s="22" t="n">
        <f aca="false">P2788+(0.05*Q2788)+(R2788/240)</f>
        <v>76880</v>
      </c>
      <c r="T2788" s="22" t="n">
        <f aca="false">J2788*O2788</f>
        <v>76880</v>
      </c>
      <c r="U2788" s="22" t="n">
        <f aca="false">S2788-T2788</f>
        <v>0</v>
      </c>
      <c r="V2788" s="23"/>
    </row>
    <row r="2789" customFormat="false" ht="13.8" hidden="false" customHeight="false" outlineLevel="0" collapsed="false">
      <c r="A2789" s="13" t="n">
        <v>2788</v>
      </c>
      <c r="B2789" s="12" t="s">
        <v>22</v>
      </c>
      <c r="C2789" s="13" t="s">
        <v>792</v>
      </c>
      <c r="D2789" s="12" t="n">
        <v>56</v>
      </c>
      <c r="E2789" s="14" t="n">
        <v>1749</v>
      </c>
      <c r="F2789" s="14" t="s">
        <v>40</v>
      </c>
      <c r="G2789" s="15" t="s">
        <v>1304</v>
      </c>
      <c r="H2789" s="15" t="s">
        <v>793</v>
      </c>
      <c r="I2789" s="16" t="s">
        <v>43</v>
      </c>
      <c r="J2789" s="17" t="n">
        <v>247</v>
      </c>
      <c r="K2789" s="18" t="s">
        <v>35</v>
      </c>
      <c r="L2789" s="17" t="n">
        <v>70</v>
      </c>
      <c r="M2789" s="17"/>
      <c r="N2789" s="19"/>
      <c r="O2789" s="31" t="n">
        <f aca="false">L2789+(0.05*M2789)+(N2789/240)</f>
        <v>70</v>
      </c>
      <c r="P2789" s="21" t="n">
        <v>17290</v>
      </c>
      <c r="Q2789" s="21"/>
      <c r="R2789" s="21"/>
      <c r="S2789" s="22" t="n">
        <f aca="false">P2789+(0.05*Q2789)+(R2789/240)</f>
        <v>17290</v>
      </c>
      <c r="T2789" s="22" t="n">
        <f aca="false">J2789*O2789</f>
        <v>17290</v>
      </c>
      <c r="U2789" s="22" t="n">
        <f aca="false">S2789-T2789</f>
        <v>0</v>
      </c>
      <c r="V2789" s="23"/>
    </row>
    <row r="2790" customFormat="false" ht="13.8" hidden="false" customHeight="false" outlineLevel="0" collapsed="false">
      <c r="A2790" s="13" t="n">
        <v>2789</v>
      </c>
      <c r="B2790" s="12" t="s">
        <v>22</v>
      </c>
      <c r="C2790" s="13" t="s">
        <v>792</v>
      </c>
      <c r="D2790" s="12" t="n">
        <v>56</v>
      </c>
      <c r="E2790" s="14" t="n">
        <v>1749</v>
      </c>
      <c r="F2790" s="14" t="s">
        <v>40</v>
      </c>
      <c r="G2790" s="15" t="s">
        <v>1304</v>
      </c>
      <c r="H2790" s="15" t="s">
        <v>793</v>
      </c>
      <c r="I2790" s="16" t="s">
        <v>50</v>
      </c>
      <c r="J2790" s="17" t="n">
        <v>51062</v>
      </c>
      <c r="K2790" s="18" t="s">
        <v>28</v>
      </c>
      <c r="L2790" s="17" t="n">
        <v>3</v>
      </c>
      <c r="M2790" s="17"/>
      <c r="N2790" s="19"/>
      <c r="O2790" s="31" t="n">
        <f aca="false">L2790+(0.05*M2790)+(N2790/240)</f>
        <v>3</v>
      </c>
      <c r="P2790" s="21" t="n">
        <v>153186</v>
      </c>
      <c r="Q2790" s="21"/>
      <c r="R2790" s="21"/>
      <c r="S2790" s="22" t="n">
        <f aca="false">P2790+(0.05*Q2790)+(R2790/240)</f>
        <v>153186</v>
      </c>
      <c r="T2790" s="22" t="n">
        <f aca="false">J2790*O2790</f>
        <v>153186</v>
      </c>
      <c r="U2790" s="22" t="n">
        <f aca="false">S2790-T2790</f>
        <v>0</v>
      </c>
      <c r="V2790" s="23"/>
    </row>
    <row r="2791" customFormat="false" ht="13.8" hidden="false" customHeight="false" outlineLevel="0" collapsed="false">
      <c r="A2791" s="13" t="n">
        <v>2790</v>
      </c>
      <c r="B2791" s="12" t="s">
        <v>22</v>
      </c>
      <c r="C2791" s="13" t="s">
        <v>792</v>
      </c>
      <c r="D2791" s="12" t="n">
        <v>56</v>
      </c>
      <c r="E2791" s="14" t="n">
        <v>1749</v>
      </c>
      <c r="F2791" s="14" t="s">
        <v>40</v>
      </c>
      <c r="G2791" s="15" t="s">
        <v>1304</v>
      </c>
      <c r="H2791" s="15" t="s">
        <v>793</v>
      </c>
      <c r="I2791" s="16" t="s">
        <v>799</v>
      </c>
      <c r="J2791" s="17" t="n">
        <v>53244</v>
      </c>
      <c r="K2791" s="18" t="s">
        <v>28</v>
      </c>
      <c r="L2791" s="17" t="n">
        <v>4</v>
      </c>
      <c r="M2791" s="17"/>
      <c r="N2791" s="19"/>
      <c r="O2791" s="31" t="n">
        <f aca="false">L2791+(0.05*M2791)+(N2791/240)</f>
        <v>4</v>
      </c>
      <c r="P2791" s="21" t="n">
        <v>212976</v>
      </c>
      <c r="Q2791" s="21"/>
      <c r="R2791" s="21"/>
      <c r="S2791" s="22" t="n">
        <f aca="false">P2791+(0.05*Q2791)+(R2791/240)</f>
        <v>212976</v>
      </c>
      <c r="T2791" s="22" t="n">
        <f aca="false">J2791*O2791</f>
        <v>212976</v>
      </c>
      <c r="U2791" s="22" t="n">
        <f aca="false">S2791-T2791</f>
        <v>0</v>
      </c>
      <c r="V2791" s="23"/>
    </row>
    <row r="2792" customFormat="false" ht="13.8" hidden="false" customHeight="false" outlineLevel="0" collapsed="false">
      <c r="A2792" s="13" t="n">
        <v>2791</v>
      </c>
      <c r="B2792" s="12" t="s">
        <v>22</v>
      </c>
      <c r="C2792" s="13" t="s">
        <v>792</v>
      </c>
      <c r="D2792" s="12" t="n">
        <v>56</v>
      </c>
      <c r="E2792" s="14" t="n">
        <v>1749</v>
      </c>
      <c r="F2792" s="14" t="s">
        <v>40</v>
      </c>
      <c r="G2792" s="15" t="s">
        <v>1304</v>
      </c>
      <c r="H2792" s="15" t="s">
        <v>793</v>
      </c>
      <c r="I2792" s="16" t="s">
        <v>685</v>
      </c>
      <c r="J2792" s="17" t="n">
        <v>69821</v>
      </c>
      <c r="K2792" s="18" t="s">
        <v>28</v>
      </c>
      <c r="L2792" s="17"/>
      <c r="M2792" s="17" t="n">
        <v>40</v>
      </c>
      <c r="N2792" s="19"/>
      <c r="O2792" s="31" t="n">
        <f aca="false">L2792+(0.05*M2792)+(N2792/240)</f>
        <v>2</v>
      </c>
      <c r="P2792" s="21" t="n">
        <v>139642</v>
      </c>
      <c r="Q2792" s="21"/>
      <c r="R2792" s="21"/>
      <c r="S2792" s="22" t="n">
        <f aca="false">P2792+(0.05*Q2792)+(R2792/240)</f>
        <v>139642</v>
      </c>
      <c r="T2792" s="22" t="n">
        <f aca="false">J2792*O2792</f>
        <v>139642</v>
      </c>
      <c r="U2792" s="22" t="n">
        <f aca="false">S2792-T2792</f>
        <v>0</v>
      </c>
      <c r="V2792" s="23"/>
    </row>
    <row r="2793" customFormat="false" ht="13.8" hidden="false" customHeight="false" outlineLevel="0" collapsed="false">
      <c r="A2793" s="13" t="n">
        <v>2792</v>
      </c>
      <c r="B2793" s="12" t="s">
        <v>22</v>
      </c>
      <c r="C2793" s="13" t="s">
        <v>792</v>
      </c>
      <c r="D2793" s="12" t="n">
        <v>56</v>
      </c>
      <c r="E2793" s="14" t="n">
        <v>1749</v>
      </c>
      <c r="F2793" s="14" t="s">
        <v>40</v>
      </c>
      <c r="G2793" s="15" t="s">
        <v>1304</v>
      </c>
      <c r="H2793" s="15" t="s">
        <v>793</v>
      </c>
      <c r="I2793" s="16" t="s">
        <v>796</v>
      </c>
      <c r="J2793" s="17" t="n">
        <v>6</v>
      </c>
      <c r="K2793" s="18" t="s">
        <v>35</v>
      </c>
      <c r="L2793" s="17" t="n">
        <v>60</v>
      </c>
      <c r="M2793" s="17"/>
      <c r="N2793" s="19"/>
      <c r="O2793" s="31" t="n">
        <f aca="false">L2793+(0.05*M2793)+(N2793/240)</f>
        <v>60</v>
      </c>
      <c r="P2793" s="21" t="n">
        <v>360</v>
      </c>
      <c r="Q2793" s="21"/>
      <c r="R2793" s="21"/>
      <c r="S2793" s="22" t="n">
        <f aca="false">P2793+(0.05*Q2793)+(R2793/240)</f>
        <v>360</v>
      </c>
      <c r="T2793" s="22" t="n">
        <f aca="false">J2793*O2793</f>
        <v>360</v>
      </c>
      <c r="U2793" s="22" t="n">
        <f aca="false">S2793-T2793</f>
        <v>0</v>
      </c>
      <c r="V2793" s="23"/>
    </row>
    <row r="2794" customFormat="false" ht="13.8" hidden="false" customHeight="false" outlineLevel="0" collapsed="false">
      <c r="A2794" s="13" t="n">
        <v>2793</v>
      </c>
      <c r="B2794" s="12" t="s">
        <v>22</v>
      </c>
      <c r="C2794" s="13" t="s">
        <v>792</v>
      </c>
      <c r="D2794" s="12" t="n">
        <v>56</v>
      </c>
      <c r="E2794" s="14" t="n">
        <v>1749</v>
      </c>
      <c r="F2794" s="14" t="s">
        <v>40</v>
      </c>
      <c r="G2794" s="15" t="s">
        <v>1304</v>
      </c>
      <c r="H2794" s="15" t="s">
        <v>793</v>
      </c>
      <c r="I2794" s="16" t="s">
        <v>796</v>
      </c>
      <c r="J2794" s="17" t="n">
        <v>228</v>
      </c>
      <c r="K2794" s="18" t="s">
        <v>811</v>
      </c>
      <c r="L2794" s="17" t="n">
        <v>3</v>
      </c>
      <c r="M2794" s="17"/>
      <c r="N2794" s="19"/>
      <c r="O2794" s="31" t="n">
        <f aca="false">L2794+(0.05*M2794)+(N2794/240)</f>
        <v>3</v>
      </c>
      <c r="P2794" s="21" t="n">
        <v>684</v>
      </c>
      <c r="Q2794" s="21"/>
      <c r="R2794" s="21"/>
      <c r="S2794" s="22" t="n">
        <f aca="false">P2794+(0.05*Q2794)+(R2794/240)</f>
        <v>684</v>
      </c>
      <c r="T2794" s="22" t="n">
        <f aca="false">J2794*O2794</f>
        <v>684</v>
      </c>
      <c r="U2794" s="22" t="n">
        <f aca="false">S2794-T2794</f>
        <v>0</v>
      </c>
      <c r="V2794" s="23"/>
    </row>
    <row r="2795" customFormat="false" ht="13.8" hidden="false" customHeight="false" outlineLevel="0" collapsed="false">
      <c r="A2795" s="13" t="n">
        <v>2794</v>
      </c>
      <c r="B2795" s="12" t="s">
        <v>22</v>
      </c>
      <c r="C2795" s="13" t="s">
        <v>792</v>
      </c>
      <c r="D2795" s="12" t="n">
        <v>56</v>
      </c>
      <c r="E2795" s="14" t="n">
        <v>1749</v>
      </c>
      <c r="F2795" s="14" t="s">
        <v>40</v>
      </c>
      <c r="G2795" s="15" t="s">
        <v>1304</v>
      </c>
      <c r="H2795" s="15" t="s">
        <v>793</v>
      </c>
      <c r="I2795" s="16" t="s">
        <v>796</v>
      </c>
      <c r="J2795" s="17" t="n">
        <v>554</v>
      </c>
      <c r="K2795" s="18" t="s">
        <v>28</v>
      </c>
      <c r="L2795" s="17"/>
      <c r="M2795" s="17" t="n">
        <v>40</v>
      </c>
      <c r="N2795" s="19"/>
      <c r="O2795" s="31" t="n">
        <f aca="false">L2795+(0.05*M2795)+(N2795/240)</f>
        <v>2</v>
      </c>
      <c r="P2795" s="21" t="n">
        <v>1108</v>
      </c>
      <c r="Q2795" s="21"/>
      <c r="R2795" s="21"/>
      <c r="S2795" s="22" t="n">
        <f aca="false">P2795+(0.05*Q2795)+(R2795/240)</f>
        <v>1108</v>
      </c>
      <c r="T2795" s="22" t="n">
        <f aca="false">J2795*O2795</f>
        <v>1108</v>
      </c>
      <c r="U2795" s="22" t="n">
        <f aca="false">S2795-T2795</f>
        <v>0</v>
      </c>
      <c r="V2795" s="23"/>
    </row>
    <row r="2796" customFormat="false" ht="13.8" hidden="false" customHeight="false" outlineLevel="0" collapsed="false">
      <c r="A2796" s="13" t="n">
        <v>2795</v>
      </c>
      <c r="B2796" s="12" t="s">
        <v>22</v>
      </c>
      <c r="C2796" s="13" t="s">
        <v>792</v>
      </c>
      <c r="D2796" s="12" t="n">
        <v>56</v>
      </c>
      <c r="E2796" s="14" t="n">
        <v>1749</v>
      </c>
      <c r="F2796" s="14" t="s">
        <v>40</v>
      </c>
      <c r="G2796" s="15" t="s">
        <v>1305</v>
      </c>
      <c r="H2796" s="15" t="s">
        <v>793</v>
      </c>
      <c r="I2796" s="16" t="s">
        <v>679</v>
      </c>
      <c r="J2796" s="17" t="n">
        <v>124761</v>
      </c>
      <c r="K2796" s="18" t="s">
        <v>28</v>
      </c>
      <c r="L2796" s="17" t="n">
        <v>4</v>
      </c>
      <c r="M2796" s="17" t="n">
        <v>5</v>
      </c>
      <c r="N2796" s="19"/>
      <c r="O2796" s="31" t="n">
        <f aca="false">L2796+(0.05*M2796)+(N2796/240)</f>
        <v>4.25</v>
      </c>
      <c r="P2796" s="21" t="n">
        <v>530234</v>
      </c>
      <c r="Q2796" s="21" t="n">
        <v>5</v>
      </c>
      <c r="R2796" s="21"/>
      <c r="S2796" s="22" t="n">
        <f aca="false">P2796+(0.05*Q2796)+(R2796/240)</f>
        <v>530234.25</v>
      </c>
      <c r="T2796" s="22" t="n">
        <f aca="false">J2796*O2796</f>
        <v>530234.25</v>
      </c>
      <c r="U2796" s="22" t="n">
        <f aca="false">S2796-T2796</f>
        <v>0</v>
      </c>
      <c r="V2796" s="23"/>
    </row>
    <row r="2797" customFormat="false" ht="13.8" hidden="false" customHeight="false" outlineLevel="0" collapsed="false">
      <c r="A2797" s="13" t="n">
        <v>2796</v>
      </c>
      <c r="B2797" s="12" t="s">
        <v>22</v>
      </c>
      <c r="C2797" s="13" t="s">
        <v>792</v>
      </c>
      <c r="D2797" s="12" t="n">
        <v>56</v>
      </c>
      <c r="E2797" s="14" t="n">
        <v>1749</v>
      </c>
      <c r="F2797" s="14" t="s">
        <v>40</v>
      </c>
      <c r="G2797" s="15" t="s">
        <v>1312</v>
      </c>
      <c r="H2797" s="15" t="s">
        <v>793</v>
      </c>
      <c r="I2797" s="16" t="s">
        <v>682</v>
      </c>
      <c r="J2797" s="17" t="n">
        <v>960</v>
      </c>
      <c r="K2797" s="18" t="s">
        <v>248</v>
      </c>
      <c r="L2797" s="17"/>
      <c r="M2797" s="17" t="n">
        <v>35</v>
      </c>
      <c r="N2797" s="19"/>
      <c r="O2797" s="31" t="n">
        <f aca="false">L2797+(0.05*M2797)+(N2797/240)</f>
        <v>1.75</v>
      </c>
      <c r="P2797" s="21" t="n">
        <v>1680</v>
      </c>
      <c r="Q2797" s="21"/>
      <c r="R2797" s="21"/>
      <c r="S2797" s="22" t="n">
        <f aca="false">P2797+(0.05*Q2797)+(R2797/240)</f>
        <v>1680</v>
      </c>
      <c r="T2797" s="22" t="n">
        <f aca="false">J2797*O2797</f>
        <v>1680</v>
      </c>
      <c r="U2797" s="22" t="n">
        <f aca="false">S2797-T2797</f>
        <v>0</v>
      </c>
      <c r="V2797" s="23"/>
    </row>
    <row r="2798" customFormat="false" ht="13.8" hidden="false" customHeight="false" outlineLevel="0" collapsed="false">
      <c r="A2798" s="13" t="n">
        <v>2797</v>
      </c>
      <c r="B2798" s="12" t="s">
        <v>22</v>
      </c>
      <c r="C2798" s="13" t="s">
        <v>792</v>
      </c>
      <c r="D2798" s="12" t="n">
        <v>56</v>
      </c>
      <c r="E2798" s="14" t="n">
        <v>1749</v>
      </c>
      <c r="F2798" s="14" t="s">
        <v>40</v>
      </c>
      <c r="G2798" s="15" t="s">
        <v>1313</v>
      </c>
      <c r="H2798" s="15" t="s">
        <v>793</v>
      </c>
      <c r="I2798" s="16" t="s">
        <v>682</v>
      </c>
      <c r="J2798" s="17" t="n">
        <v>316</v>
      </c>
      <c r="K2798" s="18" t="s">
        <v>248</v>
      </c>
      <c r="L2798" s="17"/>
      <c r="M2798" s="17" t="n">
        <v>30</v>
      </c>
      <c r="N2798" s="19"/>
      <c r="O2798" s="31" t="n">
        <f aca="false">L2798+(0.05*M2798)+(N2798/240)</f>
        <v>1.5</v>
      </c>
      <c r="P2798" s="21" t="n">
        <v>474</v>
      </c>
      <c r="Q2798" s="21"/>
      <c r="R2798" s="21"/>
      <c r="S2798" s="22" t="n">
        <f aca="false">P2798+(0.05*Q2798)+(R2798/240)</f>
        <v>474</v>
      </c>
      <c r="T2798" s="22" t="n">
        <f aca="false">J2798*O2798</f>
        <v>474</v>
      </c>
      <c r="U2798" s="22" t="n">
        <f aca="false">S2798-T2798</f>
        <v>0</v>
      </c>
      <c r="V2798" s="23"/>
    </row>
    <row r="2799" customFormat="false" ht="13.8" hidden="false" customHeight="false" outlineLevel="0" collapsed="false">
      <c r="A2799" s="13" t="n">
        <v>2798</v>
      </c>
      <c r="B2799" s="12" t="s">
        <v>22</v>
      </c>
      <c r="C2799" s="13" t="s">
        <v>792</v>
      </c>
      <c r="D2799" s="12" t="n">
        <v>56</v>
      </c>
      <c r="E2799" s="14" t="n">
        <v>1749</v>
      </c>
      <c r="F2799" s="14" t="s">
        <v>40</v>
      </c>
      <c r="G2799" s="15" t="s">
        <v>1314</v>
      </c>
      <c r="H2799" s="15" t="s">
        <v>793</v>
      </c>
      <c r="I2799" s="16" t="s">
        <v>794</v>
      </c>
      <c r="J2799" s="17" t="n">
        <v>649</v>
      </c>
      <c r="K2799" s="18" t="s">
        <v>35</v>
      </c>
      <c r="L2799" s="17" t="n">
        <v>40</v>
      </c>
      <c r="M2799" s="17"/>
      <c r="N2799" s="19"/>
      <c r="O2799" s="31" t="n">
        <f aca="false">L2799+(0.05*M2799)+(N2799/240)</f>
        <v>40</v>
      </c>
      <c r="P2799" s="21" t="n">
        <v>25960</v>
      </c>
      <c r="Q2799" s="21"/>
      <c r="R2799" s="21"/>
      <c r="S2799" s="22" t="n">
        <f aca="false">P2799+(0.05*Q2799)+(R2799/240)</f>
        <v>25960</v>
      </c>
      <c r="T2799" s="22" t="n">
        <f aca="false">J2799*O2799</f>
        <v>25960</v>
      </c>
      <c r="U2799" s="22" t="n">
        <f aca="false">S2799-T2799</f>
        <v>0</v>
      </c>
      <c r="V2799" s="23"/>
    </row>
    <row r="2800" customFormat="false" ht="13.8" hidden="false" customHeight="false" outlineLevel="0" collapsed="false">
      <c r="A2800" s="13" t="n">
        <v>2799</v>
      </c>
      <c r="B2800" s="12" t="s">
        <v>22</v>
      </c>
      <c r="C2800" s="13" t="s">
        <v>792</v>
      </c>
      <c r="D2800" s="12" t="n">
        <v>56</v>
      </c>
      <c r="E2800" s="14" t="n">
        <v>1749</v>
      </c>
      <c r="F2800" s="14" t="s">
        <v>40</v>
      </c>
      <c r="G2800" s="15" t="s">
        <v>1315</v>
      </c>
      <c r="H2800" s="15" t="s">
        <v>793</v>
      </c>
      <c r="I2800" s="16" t="s">
        <v>794</v>
      </c>
      <c r="J2800" s="17" t="n">
        <v>617</v>
      </c>
      <c r="K2800" s="18" t="s">
        <v>35</v>
      </c>
      <c r="L2800" s="17" t="n">
        <v>120</v>
      </c>
      <c r="M2800" s="17"/>
      <c r="N2800" s="19"/>
      <c r="O2800" s="31" t="n">
        <f aca="false">L2800+(0.05*M2800)+(N2800/240)</f>
        <v>120</v>
      </c>
      <c r="P2800" s="21" t="n">
        <v>74040</v>
      </c>
      <c r="Q2800" s="21"/>
      <c r="R2800" s="21"/>
      <c r="S2800" s="22" t="n">
        <f aca="false">P2800+(0.05*Q2800)+(R2800/240)</f>
        <v>74040</v>
      </c>
      <c r="T2800" s="22" t="n">
        <f aca="false">J2800*O2800</f>
        <v>74040</v>
      </c>
      <c r="U2800" s="22" t="n">
        <f aca="false">S2800-T2800</f>
        <v>0</v>
      </c>
      <c r="V2800" s="23"/>
    </row>
    <row r="2801" customFormat="false" ht="13.8" hidden="false" customHeight="false" outlineLevel="0" collapsed="false">
      <c r="A2801" s="13" t="n">
        <v>2800</v>
      </c>
      <c r="B2801" s="12" t="s">
        <v>22</v>
      </c>
      <c r="C2801" s="13" t="s">
        <v>792</v>
      </c>
      <c r="D2801" s="12" t="n">
        <v>56</v>
      </c>
      <c r="E2801" s="14" t="n">
        <v>1749</v>
      </c>
      <c r="F2801" s="14" t="s">
        <v>40</v>
      </c>
      <c r="G2801" s="15" t="s">
        <v>1316</v>
      </c>
      <c r="H2801" s="15" t="s">
        <v>793</v>
      </c>
      <c r="I2801" s="16" t="s">
        <v>682</v>
      </c>
      <c r="J2801" s="17" t="n">
        <v>6</v>
      </c>
      <c r="K2801" s="18" t="s">
        <v>869</v>
      </c>
      <c r="L2801" s="17" t="n">
        <v>180</v>
      </c>
      <c r="M2801" s="17"/>
      <c r="N2801" s="19"/>
      <c r="O2801" s="31" t="n">
        <f aca="false">L2801+(0.05*M2801)+(N2801/240)</f>
        <v>180</v>
      </c>
      <c r="P2801" s="21" t="n">
        <v>1080</v>
      </c>
      <c r="Q2801" s="21"/>
      <c r="R2801" s="21"/>
      <c r="S2801" s="22" t="n">
        <f aca="false">P2801+(0.05*Q2801)+(R2801/240)</f>
        <v>1080</v>
      </c>
      <c r="T2801" s="22" t="n">
        <f aca="false">J2801*O2801</f>
        <v>1080</v>
      </c>
      <c r="U2801" s="22" t="n">
        <f aca="false">S2801-T2801</f>
        <v>0</v>
      </c>
      <c r="V2801" s="23"/>
    </row>
    <row r="2802" customFormat="false" ht="13.8" hidden="false" customHeight="false" outlineLevel="0" collapsed="false">
      <c r="A2802" s="13" t="n">
        <v>2801</v>
      </c>
      <c r="B2802" s="12" t="s">
        <v>22</v>
      </c>
      <c r="C2802" s="13" t="s">
        <v>792</v>
      </c>
      <c r="D2802" s="12" t="n">
        <v>56</v>
      </c>
      <c r="E2802" s="14" t="n">
        <v>1749</v>
      </c>
      <c r="F2802" s="14" t="s">
        <v>40</v>
      </c>
      <c r="G2802" s="15" t="s">
        <v>1316</v>
      </c>
      <c r="H2802" s="15" t="s">
        <v>793</v>
      </c>
      <c r="I2802" s="16" t="s">
        <v>682</v>
      </c>
      <c r="J2802" s="17" t="n">
        <v>142757</v>
      </c>
      <c r="K2802" s="18" t="s">
        <v>248</v>
      </c>
      <c r="L2802" s="17"/>
      <c r="M2802" s="17" t="n">
        <v>45</v>
      </c>
      <c r="N2802" s="19"/>
      <c r="O2802" s="31" t="n">
        <f aca="false">L2802+(0.05*M2802)+(N2802/240)</f>
        <v>2.25</v>
      </c>
      <c r="P2802" s="21" t="n">
        <v>321203</v>
      </c>
      <c r="Q2802" s="21" t="n">
        <v>5</v>
      </c>
      <c r="R2802" s="21"/>
      <c r="S2802" s="22" t="n">
        <f aca="false">P2802+(0.05*Q2802)+(R2802/240)</f>
        <v>321203.25</v>
      </c>
      <c r="T2802" s="22" t="n">
        <f aca="false">J2802*O2802</f>
        <v>321203.25</v>
      </c>
      <c r="U2802" s="22" t="n">
        <f aca="false">S2802-T2802</f>
        <v>0</v>
      </c>
      <c r="V2802" s="23"/>
    </row>
    <row r="2803" customFormat="false" ht="14.2" hidden="false" customHeight="false" outlineLevel="0" collapsed="false">
      <c r="A2803" s="13" t="n">
        <v>2802</v>
      </c>
      <c r="B2803" s="12" t="s">
        <v>22</v>
      </c>
      <c r="C2803" s="13" t="s">
        <v>792</v>
      </c>
      <c r="D2803" s="12" t="n">
        <v>56</v>
      </c>
      <c r="E2803" s="14" t="n">
        <v>1749</v>
      </c>
      <c r="F2803" s="14" t="s">
        <v>40</v>
      </c>
      <c r="G2803" s="15" t="s">
        <v>1317</v>
      </c>
      <c r="H2803" s="15" t="s">
        <v>793</v>
      </c>
      <c r="I2803" s="16" t="s">
        <v>682</v>
      </c>
      <c r="J2803" s="17" t="n">
        <v>74822</v>
      </c>
      <c r="K2803" s="18" t="s">
        <v>248</v>
      </c>
      <c r="L2803" s="17"/>
      <c r="M2803" s="17" t="n">
        <v>35</v>
      </c>
      <c r="N2803" s="19"/>
      <c r="O2803" s="31" t="n">
        <f aca="false">L2803+(0.05*M2803)+(N2803/240)</f>
        <v>1.75</v>
      </c>
      <c r="P2803" s="21" t="n">
        <v>131938</v>
      </c>
      <c r="Q2803" s="21" t="n">
        <v>10</v>
      </c>
      <c r="R2803" s="21"/>
      <c r="S2803" s="22" t="n">
        <f aca="false">P2803+(0.05*Q2803)+(R2803/240)</f>
        <v>131938.5</v>
      </c>
      <c r="T2803" s="22" t="n">
        <f aca="false">J2803*O2803</f>
        <v>130938.5</v>
      </c>
      <c r="U2803" s="22" t="n">
        <f aca="false">S2803-T2803</f>
        <v>1000</v>
      </c>
      <c r="V2803" s="23" t="s">
        <v>31</v>
      </c>
    </row>
    <row r="2804" customFormat="false" ht="14.2" hidden="false" customHeight="false" outlineLevel="0" collapsed="false">
      <c r="A2804" s="13" t="n">
        <v>2803</v>
      </c>
      <c r="B2804" s="12" t="s">
        <v>22</v>
      </c>
      <c r="C2804" s="13" t="s">
        <v>792</v>
      </c>
      <c r="D2804" s="12" t="n">
        <v>56</v>
      </c>
      <c r="E2804" s="14" t="n">
        <v>1749</v>
      </c>
      <c r="F2804" s="14" t="s">
        <v>40</v>
      </c>
      <c r="G2804" s="15" t="s">
        <v>1318</v>
      </c>
      <c r="H2804" s="15" t="s">
        <v>793</v>
      </c>
      <c r="I2804" s="16" t="s">
        <v>682</v>
      </c>
      <c r="J2804" s="17" t="n">
        <v>249885.5</v>
      </c>
      <c r="K2804" s="18" t="s">
        <v>35</v>
      </c>
      <c r="L2804" s="17" t="n">
        <v>20</v>
      </c>
      <c r="M2804" s="17"/>
      <c r="N2804" s="19"/>
      <c r="O2804" s="31" t="n">
        <f aca="false">L2804+(0.05*M2804)+(N2804/240)</f>
        <v>20</v>
      </c>
      <c r="P2804" s="21" t="n">
        <v>4997700</v>
      </c>
      <c r="Q2804" s="21"/>
      <c r="R2804" s="21"/>
      <c r="S2804" s="22" t="n">
        <f aca="false">P2804+(0.05*Q2804)+(R2804/240)</f>
        <v>4997700</v>
      </c>
      <c r="T2804" s="22" t="n">
        <f aca="false">J2804*O2804</f>
        <v>4997710</v>
      </c>
      <c r="U2804" s="22" t="n">
        <f aca="false">S2804-T2804</f>
        <v>-10</v>
      </c>
      <c r="V2804" s="23" t="s">
        <v>31</v>
      </c>
    </row>
    <row r="2805" customFormat="false" ht="13.8" hidden="false" customHeight="false" outlineLevel="0" collapsed="false">
      <c r="A2805" s="13" t="n">
        <v>2804</v>
      </c>
      <c r="B2805" s="12" t="s">
        <v>22</v>
      </c>
      <c r="C2805" s="13" t="s">
        <v>792</v>
      </c>
      <c r="D2805" s="12" t="n">
        <v>56</v>
      </c>
      <c r="E2805" s="14" t="n">
        <v>1749</v>
      </c>
      <c r="F2805" s="14" t="s">
        <v>40</v>
      </c>
      <c r="G2805" s="15" t="s">
        <v>1318</v>
      </c>
      <c r="H2805" s="15" t="s">
        <v>793</v>
      </c>
      <c r="I2805" s="16" t="s">
        <v>682</v>
      </c>
      <c r="J2805" s="17" t="n">
        <v>227599</v>
      </c>
      <c r="K2805" s="18" t="s">
        <v>248</v>
      </c>
      <c r="L2805" s="17"/>
      <c r="M2805" s="17" t="n">
        <v>30</v>
      </c>
      <c r="N2805" s="19"/>
      <c r="O2805" s="31" t="n">
        <f aca="false">L2805+(0.05*M2805)+(N2805/240)</f>
        <v>1.5</v>
      </c>
      <c r="P2805" s="21" t="n">
        <v>341398</v>
      </c>
      <c r="Q2805" s="21" t="n">
        <v>10</v>
      </c>
      <c r="R2805" s="21"/>
      <c r="S2805" s="22" t="n">
        <f aca="false">P2805+(0.05*Q2805)+(R2805/240)</f>
        <v>341398.5</v>
      </c>
      <c r="T2805" s="22" t="n">
        <f aca="false">J2805*O2805</f>
        <v>341398.5</v>
      </c>
      <c r="U2805" s="22" t="n">
        <f aca="false">S2805-T2805</f>
        <v>0</v>
      </c>
      <c r="V2805" s="23"/>
    </row>
    <row r="2806" customFormat="false" ht="13.8" hidden="false" customHeight="false" outlineLevel="0" collapsed="false">
      <c r="A2806" s="13" t="n">
        <v>2805</v>
      </c>
      <c r="B2806" s="12" t="s">
        <v>22</v>
      </c>
      <c r="C2806" s="13" t="s">
        <v>792</v>
      </c>
      <c r="D2806" s="12" t="n">
        <v>57</v>
      </c>
      <c r="E2806" s="14" t="n">
        <v>1749</v>
      </c>
      <c r="F2806" s="14" t="s">
        <v>40</v>
      </c>
      <c r="G2806" s="15" t="s">
        <v>1319</v>
      </c>
      <c r="H2806" s="15" t="s">
        <v>793</v>
      </c>
      <c r="I2806" s="16" t="s">
        <v>682</v>
      </c>
      <c r="J2806" s="17" t="n">
        <v>1046709</v>
      </c>
      <c r="K2806" s="18" t="s">
        <v>248</v>
      </c>
      <c r="L2806" s="17"/>
      <c r="M2806" s="17" t="n">
        <v>30</v>
      </c>
      <c r="N2806" s="19"/>
      <c r="O2806" s="31" t="n">
        <f aca="false">L2806+(0.05*M2806)+(N2806/240)</f>
        <v>1.5</v>
      </c>
      <c r="P2806" s="21" t="n">
        <v>1570063</v>
      </c>
      <c r="Q2806" s="21" t="n">
        <v>10</v>
      </c>
      <c r="R2806" s="21"/>
      <c r="S2806" s="22" t="n">
        <f aca="false">P2806+(0.05*Q2806)+(R2806/240)</f>
        <v>1570063.5</v>
      </c>
      <c r="T2806" s="22" t="n">
        <f aca="false">J2806*O2806</f>
        <v>1570063.5</v>
      </c>
      <c r="U2806" s="22" t="n">
        <f aca="false">S2806-T2806</f>
        <v>0</v>
      </c>
      <c r="V2806" s="23"/>
    </row>
    <row r="2807" customFormat="false" ht="13.8" hidden="false" customHeight="false" outlineLevel="0" collapsed="false">
      <c r="A2807" s="13" t="n">
        <v>2806</v>
      </c>
      <c r="B2807" s="12" t="s">
        <v>22</v>
      </c>
      <c r="C2807" s="13" t="s">
        <v>792</v>
      </c>
      <c r="D2807" s="12" t="n">
        <v>57</v>
      </c>
      <c r="E2807" s="14" t="n">
        <v>1749</v>
      </c>
      <c r="F2807" s="14" t="s">
        <v>40</v>
      </c>
      <c r="G2807" s="15" t="s">
        <v>1320</v>
      </c>
      <c r="H2807" s="15" t="s">
        <v>793</v>
      </c>
      <c r="I2807" s="16" t="s">
        <v>682</v>
      </c>
      <c r="J2807" s="17" t="n">
        <v>6325</v>
      </c>
      <c r="K2807" s="18" t="s">
        <v>248</v>
      </c>
      <c r="L2807" s="17"/>
      <c r="M2807" s="17" t="n">
        <v>25</v>
      </c>
      <c r="N2807" s="19"/>
      <c r="O2807" s="31" t="n">
        <f aca="false">L2807+(0.05*M2807)+(N2807/240)</f>
        <v>1.25</v>
      </c>
      <c r="P2807" s="21" t="n">
        <v>7906</v>
      </c>
      <c r="Q2807" s="21" t="n">
        <v>5</v>
      </c>
      <c r="R2807" s="21"/>
      <c r="S2807" s="22" t="n">
        <f aca="false">P2807+(0.05*Q2807)+(R2807/240)</f>
        <v>7906.25</v>
      </c>
      <c r="T2807" s="22" t="n">
        <f aca="false">J2807*O2807</f>
        <v>7906.25</v>
      </c>
      <c r="U2807" s="22" t="n">
        <f aca="false">S2807-T2807</f>
        <v>0</v>
      </c>
      <c r="V2807" s="23"/>
    </row>
    <row r="2808" customFormat="false" ht="13.8" hidden="false" customHeight="false" outlineLevel="0" collapsed="false">
      <c r="A2808" s="13" t="n">
        <v>2807</v>
      </c>
      <c r="B2808" s="12" t="s">
        <v>22</v>
      </c>
      <c r="C2808" s="13" t="s">
        <v>792</v>
      </c>
      <c r="D2808" s="12" t="n">
        <v>57</v>
      </c>
      <c r="E2808" s="14" t="n">
        <v>1749</v>
      </c>
      <c r="F2808" s="14" t="s">
        <v>40</v>
      </c>
      <c r="G2808" s="15" t="s">
        <v>1321</v>
      </c>
      <c r="H2808" s="15" t="s">
        <v>793</v>
      </c>
      <c r="I2808" s="16" t="s">
        <v>682</v>
      </c>
      <c r="J2808" s="17" t="n">
        <v>5301</v>
      </c>
      <c r="K2808" s="18" t="s">
        <v>248</v>
      </c>
      <c r="L2808" s="17"/>
      <c r="M2808" s="17" t="n">
        <v>30</v>
      </c>
      <c r="N2808" s="19"/>
      <c r="O2808" s="31" t="n">
        <f aca="false">L2808+(0.05*M2808)+(N2808/240)</f>
        <v>1.5</v>
      </c>
      <c r="P2808" s="21" t="n">
        <v>7951</v>
      </c>
      <c r="Q2808" s="21" t="n">
        <v>10</v>
      </c>
      <c r="R2808" s="21"/>
      <c r="S2808" s="22" t="n">
        <f aca="false">P2808+(0.05*Q2808)+(R2808/240)</f>
        <v>7951.5</v>
      </c>
      <c r="T2808" s="22" t="n">
        <f aca="false">J2808*O2808</f>
        <v>7951.5</v>
      </c>
      <c r="U2808" s="22" t="n">
        <f aca="false">S2808-T2808</f>
        <v>0</v>
      </c>
      <c r="V2808" s="23"/>
    </row>
    <row r="2809" customFormat="false" ht="13.8" hidden="false" customHeight="false" outlineLevel="0" collapsed="false">
      <c r="A2809" s="13" t="n">
        <v>2808</v>
      </c>
      <c r="B2809" s="12" t="s">
        <v>22</v>
      </c>
      <c r="C2809" s="13" t="s">
        <v>792</v>
      </c>
      <c r="D2809" s="12" t="n">
        <v>57</v>
      </c>
      <c r="E2809" s="14" t="n">
        <v>1749</v>
      </c>
      <c r="F2809" s="14" t="s">
        <v>40</v>
      </c>
      <c r="G2809" s="15" t="s">
        <v>1322</v>
      </c>
      <c r="H2809" s="15" t="s">
        <v>793</v>
      </c>
      <c r="I2809" s="16" t="s">
        <v>682</v>
      </c>
      <c r="J2809" s="17" t="n">
        <v>92</v>
      </c>
      <c r="K2809" s="18" t="s">
        <v>248</v>
      </c>
      <c r="L2809" s="17"/>
      <c r="M2809" s="17" t="n">
        <v>20</v>
      </c>
      <c r="N2809" s="19"/>
      <c r="O2809" s="31" t="n">
        <f aca="false">L2809+(0.05*M2809)+(N2809/240)</f>
        <v>1</v>
      </c>
      <c r="P2809" s="21" t="n">
        <v>92</v>
      </c>
      <c r="Q2809" s="21"/>
      <c r="R2809" s="21"/>
      <c r="S2809" s="22" t="n">
        <f aca="false">P2809+(0.05*Q2809)+(R2809/240)</f>
        <v>92</v>
      </c>
      <c r="T2809" s="22" t="n">
        <f aca="false">J2809*O2809</f>
        <v>92</v>
      </c>
      <c r="U2809" s="22" t="n">
        <f aca="false">S2809-T2809</f>
        <v>0</v>
      </c>
      <c r="V2809" s="23"/>
    </row>
    <row r="2810" customFormat="false" ht="13.8" hidden="false" customHeight="false" outlineLevel="0" collapsed="false">
      <c r="A2810" s="13" t="n">
        <v>2809</v>
      </c>
      <c r="B2810" s="12" t="s">
        <v>22</v>
      </c>
      <c r="C2810" s="13" t="s">
        <v>792</v>
      </c>
      <c r="D2810" s="12" t="n">
        <v>57</v>
      </c>
      <c r="E2810" s="14" t="n">
        <v>1749</v>
      </c>
      <c r="F2810" s="14" t="s">
        <v>40</v>
      </c>
      <c r="G2810" s="15" t="s">
        <v>1323</v>
      </c>
      <c r="H2810" s="15" t="s">
        <v>793</v>
      </c>
      <c r="I2810" s="16" t="s">
        <v>794</v>
      </c>
      <c r="J2810" s="17" t="n">
        <v>60</v>
      </c>
      <c r="K2810" s="18" t="s">
        <v>35</v>
      </c>
      <c r="L2810" s="17" t="n">
        <v>120</v>
      </c>
      <c r="M2810" s="17"/>
      <c r="N2810" s="19"/>
      <c r="O2810" s="31" t="n">
        <f aca="false">L2810+(0.05*M2810)+(N2810/240)</f>
        <v>120</v>
      </c>
      <c r="P2810" s="21" t="n">
        <v>7200</v>
      </c>
      <c r="Q2810" s="21"/>
      <c r="R2810" s="21"/>
      <c r="S2810" s="22" t="n">
        <f aca="false">P2810+(0.05*Q2810)+(R2810/240)</f>
        <v>7200</v>
      </c>
      <c r="T2810" s="22" t="n">
        <f aca="false">J2810*O2810</f>
        <v>7200</v>
      </c>
      <c r="U2810" s="22" t="n">
        <f aca="false">S2810-T2810</f>
        <v>0</v>
      </c>
      <c r="V2810" s="23"/>
    </row>
    <row r="2811" customFormat="false" ht="13.8" hidden="false" customHeight="false" outlineLevel="0" collapsed="false">
      <c r="A2811" s="13" t="n">
        <v>2810</v>
      </c>
      <c r="B2811" s="12" t="s">
        <v>22</v>
      </c>
      <c r="C2811" s="13" t="s">
        <v>792</v>
      </c>
      <c r="D2811" s="12" t="n">
        <v>57</v>
      </c>
      <c r="E2811" s="14" t="n">
        <v>1749</v>
      </c>
      <c r="F2811" s="14" t="s">
        <v>40</v>
      </c>
      <c r="G2811" s="15" t="s">
        <v>1323</v>
      </c>
      <c r="H2811" s="15" t="s">
        <v>793</v>
      </c>
      <c r="I2811" s="16" t="s">
        <v>678</v>
      </c>
      <c r="J2811" s="17" t="n">
        <v>2400</v>
      </c>
      <c r="K2811" s="18" t="s">
        <v>248</v>
      </c>
      <c r="L2811" s="17"/>
      <c r="M2811" s="17" t="n">
        <v>28</v>
      </c>
      <c r="N2811" s="19"/>
      <c r="O2811" s="31" t="n">
        <f aca="false">L2811+(0.05*M2811)+(N2811/240)</f>
        <v>1.4</v>
      </c>
      <c r="P2811" s="21" t="n">
        <v>3360</v>
      </c>
      <c r="Q2811" s="21"/>
      <c r="R2811" s="21"/>
      <c r="S2811" s="22" t="n">
        <f aca="false">P2811+(0.05*Q2811)+(R2811/240)</f>
        <v>3360</v>
      </c>
      <c r="T2811" s="22" t="n">
        <f aca="false">J2811*O2811</f>
        <v>3360</v>
      </c>
      <c r="U2811" s="22" t="n">
        <f aca="false">S2811-T2811</f>
        <v>0</v>
      </c>
      <c r="V2811" s="23"/>
    </row>
    <row r="2812" customFormat="false" ht="13.8" hidden="false" customHeight="false" outlineLevel="0" collapsed="false">
      <c r="A2812" s="13" t="n">
        <v>2811</v>
      </c>
      <c r="B2812" s="12" t="s">
        <v>22</v>
      </c>
      <c r="C2812" s="13" t="s">
        <v>792</v>
      </c>
      <c r="D2812" s="12" t="n">
        <v>57</v>
      </c>
      <c r="E2812" s="14" t="n">
        <v>1749</v>
      </c>
      <c r="F2812" s="14" t="s">
        <v>40</v>
      </c>
      <c r="G2812" s="15" t="s">
        <v>1323</v>
      </c>
      <c r="H2812" s="15" t="s">
        <v>793</v>
      </c>
      <c r="I2812" s="16" t="s">
        <v>682</v>
      </c>
      <c r="J2812" s="17" t="n">
        <v>4416</v>
      </c>
      <c r="K2812" s="18" t="s">
        <v>248</v>
      </c>
      <c r="L2812" s="17"/>
      <c r="M2812" s="17" t="n">
        <v>18</v>
      </c>
      <c r="N2812" s="19"/>
      <c r="O2812" s="31" t="n">
        <f aca="false">L2812+(0.05*M2812)+(N2812/240)</f>
        <v>0.9</v>
      </c>
      <c r="P2812" s="21" t="n">
        <v>3974</v>
      </c>
      <c r="Q2812" s="21" t="n">
        <v>8</v>
      </c>
      <c r="R2812" s="21"/>
      <c r="S2812" s="22" t="n">
        <f aca="false">P2812+(0.05*Q2812)+(R2812/240)</f>
        <v>3974.4</v>
      </c>
      <c r="T2812" s="22" t="n">
        <f aca="false">J2812*O2812</f>
        <v>3974.4</v>
      </c>
      <c r="U2812" s="22" t="n">
        <f aca="false">S2812-T2812</f>
        <v>0</v>
      </c>
      <c r="V2812" s="23"/>
    </row>
    <row r="2813" customFormat="false" ht="13.8" hidden="false" customHeight="false" outlineLevel="0" collapsed="false">
      <c r="A2813" s="13" t="n">
        <v>2812</v>
      </c>
      <c r="B2813" s="12" t="s">
        <v>22</v>
      </c>
      <c r="C2813" s="13" t="s">
        <v>792</v>
      </c>
      <c r="D2813" s="12" t="n">
        <v>57</v>
      </c>
      <c r="E2813" s="14" t="n">
        <v>1749</v>
      </c>
      <c r="F2813" s="14" t="s">
        <v>40</v>
      </c>
      <c r="G2813" s="15" t="s">
        <v>1324</v>
      </c>
      <c r="H2813" s="15" t="s">
        <v>793</v>
      </c>
      <c r="I2813" s="16" t="s">
        <v>682</v>
      </c>
      <c r="J2813" s="17" t="n">
        <v>99762</v>
      </c>
      <c r="K2813" s="18" t="s">
        <v>35</v>
      </c>
      <c r="L2813" s="17" t="n">
        <v>25</v>
      </c>
      <c r="M2813" s="17"/>
      <c r="N2813" s="19"/>
      <c r="O2813" s="31" t="n">
        <f aca="false">L2813+(0.05*M2813)+(N2813/240)</f>
        <v>25</v>
      </c>
      <c r="P2813" s="21" t="n">
        <v>2494050</v>
      </c>
      <c r="Q2813" s="21"/>
      <c r="R2813" s="21"/>
      <c r="S2813" s="22" t="n">
        <f aca="false">P2813+(0.05*Q2813)+(R2813/240)</f>
        <v>2494050</v>
      </c>
      <c r="T2813" s="22" t="n">
        <f aca="false">J2813*O2813</f>
        <v>2494050</v>
      </c>
      <c r="U2813" s="22" t="n">
        <f aca="false">S2813-T2813</f>
        <v>0</v>
      </c>
      <c r="V2813" s="23"/>
    </row>
    <row r="2814" customFormat="false" ht="13.8" hidden="false" customHeight="false" outlineLevel="0" collapsed="false">
      <c r="A2814" s="13" t="n">
        <v>2813</v>
      </c>
      <c r="B2814" s="12" t="s">
        <v>22</v>
      </c>
      <c r="C2814" s="13" t="s">
        <v>792</v>
      </c>
      <c r="D2814" s="12" t="n">
        <v>57</v>
      </c>
      <c r="E2814" s="14" t="n">
        <v>1749</v>
      </c>
      <c r="F2814" s="14" t="s">
        <v>40</v>
      </c>
      <c r="G2814" s="15" t="s">
        <v>1324</v>
      </c>
      <c r="H2814" s="15" t="s">
        <v>793</v>
      </c>
      <c r="I2814" s="16" t="s">
        <v>682</v>
      </c>
      <c r="J2814" s="17" t="n">
        <v>74057</v>
      </c>
      <c r="K2814" s="18" t="s">
        <v>248</v>
      </c>
      <c r="L2814" s="17"/>
      <c r="M2814" s="17" t="n">
        <v>15</v>
      </c>
      <c r="N2814" s="19"/>
      <c r="O2814" s="31" t="n">
        <f aca="false">L2814+(0.05*M2814)+(N2814/240)</f>
        <v>0.75</v>
      </c>
      <c r="P2814" s="21" t="n">
        <v>55542</v>
      </c>
      <c r="Q2814" s="21" t="n">
        <v>15</v>
      </c>
      <c r="R2814" s="21"/>
      <c r="S2814" s="22" t="n">
        <f aca="false">P2814+(0.05*Q2814)+(R2814/240)</f>
        <v>55542.75</v>
      </c>
      <c r="T2814" s="22" t="n">
        <f aca="false">J2814*O2814</f>
        <v>55542.75</v>
      </c>
      <c r="U2814" s="22" t="n">
        <f aca="false">S2814-T2814</f>
        <v>0</v>
      </c>
      <c r="V2814" s="23"/>
    </row>
    <row r="2815" customFormat="false" ht="13.8" hidden="false" customHeight="false" outlineLevel="0" collapsed="false">
      <c r="A2815" s="13" t="n">
        <v>2814</v>
      </c>
      <c r="B2815" s="12" t="s">
        <v>22</v>
      </c>
      <c r="C2815" s="13" t="s">
        <v>792</v>
      </c>
      <c r="D2815" s="12" t="n">
        <v>57</v>
      </c>
      <c r="E2815" s="14" t="n">
        <v>1749</v>
      </c>
      <c r="F2815" s="14" t="s">
        <v>40</v>
      </c>
      <c r="G2815" s="15" t="s">
        <v>1325</v>
      </c>
      <c r="H2815" s="15" t="s">
        <v>793</v>
      </c>
      <c r="I2815" s="16" t="s">
        <v>682</v>
      </c>
      <c r="J2815" s="17" t="n">
        <v>1</v>
      </c>
      <c r="K2815" s="18" t="s">
        <v>260</v>
      </c>
      <c r="L2815" s="17" t="n">
        <v>15</v>
      </c>
      <c r="M2815" s="17"/>
      <c r="N2815" s="19"/>
      <c r="O2815" s="31" t="n">
        <f aca="false">L2815+(0.05*M2815)+(N2815/240)</f>
        <v>15</v>
      </c>
      <c r="P2815" s="21" t="n">
        <v>15</v>
      </c>
      <c r="Q2815" s="21"/>
      <c r="R2815" s="21"/>
      <c r="S2815" s="22" t="n">
        <f aca="false">P2815+(0.05*Q2815)+(R2815/240)</f>
        <v>15</v>
      </c>
      <c r="T2815" s="22" t="n">
        <f aca="false">J2815*O2815</f>
        <v>15</v>
      </c>
      <c r="U2815" s="22" t="n">
        <f aca="false">S2815-T2815</f>
        <v>0</v>
      </c>
      <c r="V2815" s="23"/>
    </row>
    <row r="2816" customFormat="false" ht="14.2" hidden="false" customHeight="false" outlineLevel="0" collapsed="false">
      <c r="A2816" s="13" t="n">
        <v>2815</v>
      </c>
      <c r="B2816" s="12" t="s">
        <v>22</v>
      </c>
      <c r="C2816" s="13" t="s">
        <v>792</v>
      </c>
      <c r="D2816" s="12" t="n">
        <v>57</v>
      </c>
      <c r="E2816" s="14" t="n">
        <v>1749</v>
      </c>
      <c r="F2816" s="14" t="s">
        <v>40</v>
      </c>
      <c r="G2816" s="15" t="s">
        <v>1325</v>
      </c>
      <c r="H2816" s="15" t="s">
        <v>793</v>
      </c>
      <c r="I2816" s="16" t="s">
        <v>682</v>
      </c>
      <c r="J2816" s="17" t="n">
        <v>8688.5</v>
      </c>
      <c r="K2816" s="18" t="s">
        <v>248</v>
      </c>
      <c r="L2816" s="17"/>
      <c r="M2816" s="17" t="n">
        <v>18</v>
      </c>
      <c r="N2816" s="19"/>
      <c r="O2816" s="31" t="n">
        <f aca="false">L2816+(0.05*M2816)+(N2816/240)</f>
        <v>0.9</v>
      </c>
      <c r="P2816" s="21" t="n">
        <v>5319</v>
      </c>
      <c r="Q2816" s="21" t="n">
        <v>13</v>
      </c>
      <c r="R2816" s="21"/>
      <c r="S2816" s="22" t="n">
        <f aca="false">P2816+(0.05*Q2816)+(R2816/240)</f>
        <v>5319.65</v>
      </c>
      <c r="T2816" s="22" t="n">
        <f aca="false">J2816*O2816</f>
        <v>7819.65</v>
      </c>
      <c r="U2816" s="22" t="n">
        <f aca="false">S2816-T2816</f>
        <v>-2500</v>
      </c>
      <c r="V2816" s="23" t="s">
        <v>31</v>
      </c>
    </row>
    <row r="2817" customFormat="false" ht="14.2" hidden="false" customHeight="false" outlineLevel="0" collapsed="false">
      <c r="A2817" s="13" t="n">
        <v>2816</v>
      </c>
      <c r="B2817" s="12" t="s">
        <v>22</v>
      </c>
      <c r="C2817" s="13" t="s">
        <v>792</v>
      </c>
      <c r="D2817" s="12" t="n">
        <v>57</v>
      </c>
      <c r="E2817" s="14" t="n">
        <v>1749</v>
      </c>
      <c r="F2817" s="14" t="s">
        <v>40</v>
      </c>
      <c r="G2817" s="15" t="s">
        <v>1326</v>
      </c>
      <c r="H2817" s="15" t="s">
        <v>793</v>
      </c>
      <c r="I2817" s="16" t="s">
        <v>682</v>
      </c>
      <c r="J2817" s="17" t="n">
        <v>7575.75</v>
      </c>
      <c r="K2817" s="18" t="s">
        <v>248</v>
      </c>
      <c r="L2817" s="17"/>
      <c r="M2817" s="17" t="n">
        <v>30</v>
      </c>
      <c r="N2817" s="19"/>
      <c r="O2817" s="31" t="n">
        <f aca="false">L2817+(0.05*M2817)+(N2817/240)</f>
        <v>1.5</v>
      </c>
      <c r="P2817" s="21" t="n">
        <v>11363</v>
      </c>
      <c r="Q2817" s="21" t="n">
        <v>12</v>
      </c>
      <c r="R2817" s="21"/>
      <c r="S2817" s="22" t="n">
        <f aca="false">P2817+(0.05*Q2817)+(R2817/240)</f>
        <v>11363.6</v>
      </c>
      <c r="T2817" s="22" t="n">
        <f aca="false">J2817*O2817</f>
        <v>11363.625</v>
      </c>
      <c r="U2817" s="22" t="n">
        <f aca="false">S2817-T2817</f>
        <v>-0.0249999999996362</v>
      </c>
      <c r="V2817" s="23" t="s">
        <v>114</v>
      </c>
    </row>
    <row r="2818" customFormat="false" ht="13.8" hidden="false" customHeight="false" outlineLevel="0" collapsed="false">
      <c r="A2818" s="13" t="n">
        <v>2817</v>
      </c>
      <c r="B2818" s="12" t="s">
        <v>22</v>
      </c>
      <c r="C2818" s="13" t="s">
        <v>792</v>
      </c>
      <c r="D2818" s="12" t="n">
        <v>57</v>
      </c>
      <c r="E2818" s="14" t="n">
        <v>1749</v>
      </c>
      <c r="F2818" s="14" t="s">
        <v>40</v>
      </c>
      <c r="G2818" s="15" t="s">
        <v>1327</v>
      </c>
      <c r="H2818" s="15" t="s">
        <v>793</v>
      </c>
      <c r="I2818" s="16" t="s">
        <v>678</v>
      </c>
      <c r="J2818" s="17" t="n">
        <v>1181</v>
      </c>
      <c r="K2818" s="18" t="s">
        <v>248</v>
      </c>
      <c r="L2818" s="17"/>
      <c r="M2818" s="17" t="n">
        <v>18</v>
      </c>
      <c r="N2818" s="19"/>
      <c r="O2818" s="31" t="n">
        <f aca="false">L2818+(0.05*M2818)+(N2818/240)</f>
        <v>0.9</v>
      </c>
      <c r="P2818" s="21" t="n">
        <v>1062</v>
      </c>
      <c r="Q2818" s="21" t="n">
        <v>18</v>
      </c>
      <c r="R2818" s="21"/>
      <c r="S2818" s="22" t="n">
        <f aca="false">P2818+(0.05*Q2818)+(R2818/240)</f>
        <v>1062.9</v>
      </c>
      <c r="T2818" s="22" t="n">
        <f aca="false">J2818*O2818</f>
        <v>1062.9</v>
      </c>
      <c r="U2818" s="22" t="n">
        <f aca="false">S2818-T2818</f>
        <v>0</v>
      </c>
      <c r="V2818" s="23"/>
    </row>
    <row r="2819" customFormat="false" ht="13.8" hidden="false" customHeight="false" outlineLevel="0" collapsed="false">
      <c r="A2819" s="13" t="n">
        <v>2818</v>
      </c>
      <c r="B2819" s="12" t="s">
        <v>22</v>
      </c>
      <c r="C2819" s="13" t="s">
        <v>792</v>
      </c>
      <c r="D2819" s="12" t="n">
        <v>57</v>
      </c>
      <c r="E2819" s="14" t="n">
        <v>1749</v>
      </c>
      <c r="F2819" s="14" t="s">
        <v>40</v>
      </c>
      <c r="G2819" s="15" t="s">
        <v>1327</v>
      </c>
      <c r="H2819" s="15" t="s">
        <v>793</v>
      </c>
      <c r="I2819" s="16" t="s">
        <v>682</v>
      </c>
      <c r="J2819" s="17" t="n">
        <v>900</v>
      </c>
      <c r="K2819" s="18" t="s">
        <v>248</v>
      </c>
      <c r="L2819" s="17"/>
      <c r="M2819" s="17" t="n">
        <v>30</v>
      </c>
      <c r="N2819" s="19"/>
      <c r="O2819" s="31" t="n">
        <f aca="false">L2819+(0.05*M2819)+(N2819/240)</f>
        <v>1.5</v>
      </c>
      <c r="P2819" s="21" t="n">
        <v>1350</v>
      </c>
      <c r="Q2819" s="21"/>
      <c r="R2819" s="21"/>
      <c r="S2819" s="22" t="n">
        <f aca="false">P2819+(0.05*Q2819)+(R2819/240)</f>
        <v>1350</v>
      </c>
      <c r="T2819" s="22" t="n">
        <f aca="false">J2819*O2819</f>
        <v>1350</v>
      </c>
      <c r="U2819" s="22" t="n">
        <f aca="false">S2819-T2819</f>
        <v>0</v>
      </c>
      <c r="V2819" s="23"/>
    </row>
    <row r="2820" customFormat="false" ht="13.8" hidden="false" customHeight="false" outlineLevel="0" collapsed="false">
      <c r="A2820" s="13" t="n">
        <v>2819</v>
      </c>
      <c r="B2820" s="12" t="s">
        <v>22</v>
      </c>
      <c r="C2820" s="13" t="s">
        <v>792</v>
      </c>
      <c r="D2820" s="12" t="n">
        <v>57</v>
      </c>
      <c r="E2820" s="14" t="n">
        <v>1749</v>
      </c>
      <c r="F2820" s="14" t="s">
        <v>40</v>
      </c>
      <c r="G2820" s="15" t="s">
        <v>1328</v>
      </c>
      <c r="H2820" s="15" t="s">
        <v>793</v>
      </c>
      <c r="I2820" s="16" t="s">
        <v>682</v>
      </c>
      <c r="J2820" s="17" t="n">
        <v>28</v>
      </c>
      <c r="K2820" s="18" t="s">
        <v>35</v>
      </c>
      <c r="L2820" s="17" t="n">
        <v>60</v>
      </c>
      <c r="M2820" s="17"/>
      <c r="N2820" s="19"/>
      <c r="O2820" s="31" t="n">
        <f aca="false">L2820+(0.05*M2820)+(N2820/240)</f>
        <v>60</v>
      </c>
      <c r="P2820" s="21" t="n">
        <v>1680</v>
      </c>
      <c r="Q2820" s="21"/>
      <c r="R2820" s="21"/>
      <c r="S2820" s="22" t="n">
        <f aca="false">P2820+(0.05*Q2820)+(R2820/240)</f>
        <v>1680</v>
      </c>
      <c r="T2820" s="22" t="n">
        <f aca="false">J2820*O2820</f>
        <v>1680</v>
      </c>
      <c r="U2820" s="22" t="n">
        <f aca="false">S2820-T2820</f>
        <v>0</v>
      </c>
      <c r="V2820" s="23"/>
    </row>
    <row r="2821" customFormat="false" ht="13.8" hidden="false" customHeight="false" outlineLevel="0" collapsed="false">
      <c r="A2821" s="13" t="n">
        <v>2820</v>
      </c>
      <c r="B2821" s="12" t="s">
        <v>22</v>
      </c>
      <c r="C2821" s="13" t="s">
        <v>792</v>
      </c>
      <c r="D2821" s="12" t="n">
        <v>57</v>
      </c>
      <c r="E2821" s="14" t="n">
        <v>1749</v>
      </c>
      <c r="F2821" s="14" t="s">
        <v>40</v>
      </c>
      <c r="G2821" s="15" t="s">
        <v>1329</v>
      </c>
      <c r="H2821" s="15" t="s">
        <v>793</v>
      </c>
      <c r="I2821" s="16" t="s">
        <v>682</v>
      </c>
      <c r="J2821" s="17" t="n">
        <v>4725</v>
      </c>
      <c r="K2821" s="18" t="s">
        <v>248</v>
      </c>
      <c r="L2821" s="17"/>
      <c r="M2821" s="17" t="n">
        <v>15</v>
      </c>
      <c r="N2821" s="19"/>
      <c r="O2821" s="31" t="n">
        <f aca="false">L2821+(0.05*M2821)+(N2821/240)</f>
        <v>0.75</v>
      </c>
      <c r="P2821" s="21" t="n">
        <v>3543</v>
      </c>
      <c r="Q2821" s="21" t="n">
        <v>15</v>
      </c>
      <c r="R2821" s="21"/>
      <c r="S2821" s="22" t="n">
        <f aca="false">P2821+(0.05*Q2821)+(R2821/240)</f>
        <v>3543.75</v>
      </c>
      <c r="T2821" s="22" t="n">
        <f aca="false">J2821*O2821</f>
        <v>3543.75</v>
      </c>
      <c r="U2821" s="22" t="n">
        <f aca="false">S2821-T2821</f>
        <v>0</v>
      </c>
      <c r="V2821" s="23"/>
    </row>
    <row r="2822" customFormat="false" ht="13.8" hidden="false" customHeight="false" outlineLevel="0" collapsed="false">
      <c r="A2822" s="13" t="n">
        <v>2821</v>
      </c>
      <c r="B2822" s="12" t="s">
        <v>22</v>
      </c>
      <c r="C2822" s="13" t="s">
        <v>792</v>
      </c>
      <c r="D2822" s="12" t="n">
        <v>57</v>
      </c>
      <c r="E2822" s="14" t="n">
        <v>1749</v>
      </c>
      <c r="F2822" s="14" t="s">
        <v>40</v>
      </c>
      <c r="G2822" s="15" t="s">
        <v>1330</v>
      </c>
      <c r="H2822" s="15" t="s">
        <v>793</v>
      </c>
      <c r="I2822" s="16" t="s">
        <v>682</v>
      </c>
      <c r="J2822" s="17" t="n">
        <v>154650</v>
      </c>
      <c r="K2822" s="18" t="s">
        <v>248</v>
      </c>
      <c r="L2822" s="17"/>
      <c r="M2822" s="17" t="n">
        <v>18</v>
      </c>
      <c r="N2822" s="19"/>
      <c r="O2822" s="31" t="n">
        <f aca="false">L2822+(0.05*M2822)+(N2822/240)</f>
        <v>0.9</v>
      </c>
      <c r="P2822" s="21" t="n">
        <v>139185</v>
      </c>
      <c r="Q2822" s="21"/>
      <c r="R2822" s="21"/>
      <c r="S2822" s="22" t="n">
        <f aca="false">P2822+(0.05*Q2822)+(R2822/240)</f>
        <v>139185</v>
      </c>
      <c r="T2822" s="22" t="n">
        <f aca="false">J2822*O2822</f>
        <v>139185</v>
      </c>
      <c r="U2822" s="22" t="n">
        <f aca="false">S2822-T2822</f>
        <v>0</v>
      </c>
      <c r="V2822" s="23"/>
    </row>
    <row r="2823" customFormat="false" ht="13.8" hidden="false" customHeight="false" outlineLevel="0" collapsed="false">
      <c r="A2823" s="13" t="n">
        <v>2822</v>
      </c>
      <c r="B2823" s="12" t="s">
        <v>22</v>
      </c>
      <c r="C2823" s="13" t="s">
        <v>792</v>
      </c>
      <c r="D2823" s="12" t="n">
        <v>57</v>
      </c>
      <c r="E2823" s="14" t="n">
        <v>1749</v>
      </c>
      <c r="F2823" s="14" t="s">
        <v>40</v>
      </c>
      <c r="G2823" s="15" t="s">
        <v>1331</v>
      </c>
      <c r="H2823" s="15" t="s">
        <v>793</v>
      </c>
      <c r="I2823" s="16" t="s">
        <v>682</v>
      </c>
      <c r="J2823" s="17" t="n">
        <v>13960</v>
      </c>
      <c r="K2823" s="18" t="s">
        <v>248</v>
      </c>
      <c r="L2823" s="17"/>
      <c r="M2823" s="17" t="n">
        <v>18</v>
      </c>
      <c r="N2823" s="19"/>
      <c r="O2823" s="31" t="n">
        <f aca="false">L2823+(0.05*M2823)+(N2823/240)</f>
        <v>0.9</v>
      </c>
      <c r="P2823" s="21" t="n">
        <v>12564</v>
      </c>
      <c r="Q2823" s="21"/>
      <c r="R2823" s="21"/>
      <c r="S2823" s="22" t="n">
        <f aca="false">P2823+(0.05*Q2823)+(R2823/240)</f>
        <v>12564</v>
      </c>
      <c r="T2823" s="22" t="n">
        <f aca="false">J2823*O2823</f>
        <v>12564</v>
      </c>
      <c r="U2823" s="22" t="n">
        <f aca="false">S2823-T2823</f>
        <v>0</v>
      </c>
      <c r="V2823" s="23"/>
    </row>
    <row r="2824" customFormat="false" ht="13.8" hidden="false" customHeight="false" outlineLevel="0" collapsed="false">
      <c r="A2824" s="13" t="n">
        <v>2823</v>
      </c>
      <c r="B2824" s="12" t="s">
        <v>22</v>
      </c>
      <c r="C2824" s="13" t="s">
        <v>792</v>
      </c>
      <c r="D2824" s="12" t="n">
        <v>57</v>
      </c>
      <c r="E2824" s="14" t="n">
        <v>1749</v>
      </c>
      <c r="F2824" s="14" t="s">
        <v>40</v>
      </c>
      <c r="G2824" s="15" t="s">
        <v>1332</v>
      </c>
      <c r="H2824" s="15" t="s">
        <v>793</v>
      </c>
      <c r="I2824" s="16" t="s">
        <v>682</v>
      </c>
      <c r="J2824" s="17" t="n">
        <v>10540</v>
      </c>
      <c r="K2824" s="18" t="s">
        <v>248</v>
      </c>
      <c r="L2824" s="17"/>
      <c r="M2824" s="17" t="n">
        <v>15</v>
      </c>
      <c r="N2824" s="19"/>
      <c r="O2824" s="31" t="n">
        <f aca="false">L2824+(0.05*M2824)+(N2824/240)</f>
        <v>0.75</v>
      </c>
      <c r="P2824" s="21" t="n">
        <v>7905</v>
      </c>
      <c r="Q2824" s="21"/>
      <c r="R2824" s="21"/>
      <c r="S2824" s="22" t="n">
        <f aca="false">P2824+(0.05*Q2824)+(R2824/240)</f>
        <v>7905</v>
      </c>
      <c r="T2824" s="22" t="n">
        <f aca="false">J2824*O2824</f>
        <v>7905</v>
      </c>
      <c r="U2824" s="22" t="n">
        <f aca="false">S2824-T2824</f>
        <v>0</v>
      </c>
      <c r="V2824" s="23"/>
    </row>
    <row r="2825" customFormat="false" ht="13.8" hidden="false" customHeight="false" outlineLevel="0" collapsed="false">
      <c r="A2825" s="13" t="n">
        <v>2824</v>
      </c>
      <c r="B2825" s="12" t="s">
        <v>22</v>
      </c>
      <c r="C2825" s="13" t="s">
        <v>792</v>
      </c>
      <c r="D2825" s="12" t="n">
        <v>57</v>
      </c>
      <c r="E2825" s="14" t="n">
        <v>1749</v>
      </c>
      <c r="F2825" s="14" t="s">
        <v>40</v>
      </c>
      <c r="G2825" s="15" t="s">
        <v>1333</v>
      </c>
      <c r="H2825" s="15" t="s">
        <v>793</v>
      </c>
      <c r="I2825" s="16" t="s">
        <v>799</v>
      </c>
      <c r="J2825" s="17" t="n">
        <v>30</v>
      </c>
      <c r="K2825" s="18" t="s">
        <v>35</v>
      </c>
      <c r="L2825" s="17" t="n">
        <v>5</v>
      </c>
      <c r="M2825" s="17"/>
      <c r="N2825" s="19"/>
      <c r="O2825" s="31" t="n">
        <f aca="false">L2825+(0.05*M2825)+(N2825/240)</f>
        <v>5</v>
      </c>
      <c r="P2825" s="21" t="n">
        <v>150</v>
      </c>
      <c r="Q2825" s="21"/>
      <c r="R2825" s="21"/>
      <c r="S2825" s="22" t="n">
        <f aca="false">P2825+(0.05*Q2825)+(R2825/240)</f>
        <v>150</v>
      </c>
      <c r="T2825" s="22" t="n">
        <f aca="false">J2825*O2825</f>
        <v>150</v>
      </c>
      <c r="U2825" s="22" t="n">
        <f aca="false">S2825-T2825</f>
        <v>0</v>
      </c>
      <c r="V2825" s="23"/>
    </row>
    <row r="2826" customFormat="false" ht="13.8" hidden="false" customHeight="false" outlineLevel="0" collapsed="false">
      <c r="A2826" s="13" t="n">
        <v>2825</v>
      </c>
      <c r="B2826" s="12" t="s">
        <v>22</v>
      </c>
      <c r="C2826" s="13" t="s">
        <v>792</v>
      </c>
      <c r="D2826" s="12" t="n">
        <v>57</v>
      </c>
      <c r="E2826" s="14" t="n">
        <v>1749</v>
      </c>
      <c r="F2826" s="14" t="s">
        <v>40</v>
      </c>
      <c r="G2826" s="15" t="s">
        <v>1334</v>
      </c>
      <c r="H2826" s="15" t="s">
        <v>793</v>
      </c>
      <c r="I2826" s="16" t="s">
        <v>43</v>
      </c>
      <c r="J2826" s="17" t="n">
        <v>130</v>
      </c>
      <c r="K2826" s="18" t="s">
        <v>35</v>
      </c>
      <c r="L2826" s="17" t="n">
        <v>48</v>
      </c>
      <c r="M2826" s="17"/>
      <c r="N2826" s="19"/>
      <c r="O2826" s="31" t="n">
        <f aca="false">L2826+(0.05*M2826)+(N2826/240)</f>
        <v>48</v>
      </c>
      <c r="P2826" s="21" t="n">
        <v>6240</v>
      </c>
      <c r="Q2826" s="21"/>
      <c r="R2826" s="21"/>
      <c r="S2826" s="22" t="n">
        <f aca="false">P2826+(0.05*Q2826)+(R2826/240)</f>
        <v>6240</v>
      </c>
      <c r="T2826" s="22" t="n">
        <f aca="false">J2826*O2826</f>
        <v>6240</v>
      </c>
      <c r="U2826" s="22" t="n">
        <f aca="false">S2826-T2826</f>
        <v>0</v>
      </c>
      <c r="V2826" s="23"/>
    </row>
    <row r="2827" customFormat="false" ht="13.8" hidden="false" customHeight="false" outlineLevel="0" collapsed="false">
      <c r="A2827" s="13" t="n">
        <v>2826</v>
      </c>
      <c r="B2827" s="12" t="s">
        <v>22</v>
      </c>
      <c r="C2827" s="13" t="s">
        <v>792</v>
      </c>
      <c r="D2827" s="12" t="n">
        <v>57</v>
      </c>
      <c r="E2827" s="14" t="n">
        <v>1749</v>
      </c>
      <c r="F2827" s="14" t="s">
        <v>40</v>
      </c>
      <c r="G2827" s="15" t="s">
        <v>1334</v>
      </c>
      <c r="H2827" s="15" t="s">
        <v>793</v>
      </c>
      <c r="I2827" s="16" t="s">
        <v>799</v>
      </c>
      <c r="J2827" s="17" t="n">
        <v>520</v>
      </c>
      <c r="K2827" s="18" t="s">
        <v>28</v>
      </c>
      <c r="L2827" s="17" t="n">
        <v>40</v>
      </c>
      <c r="M2827" s="17"/>
      <c r="N2827" s="19"/>
      <c r="O2827" s="31" t="n">
        <f aca="false">L2827+(0.05*M2827)+(N2827/240)</f>
        <v>40</v>
      </c>
      <c r="P2827" s="21" t="n">
        <v>20800</v>
      </c>
      <c r="Q2827" s="21"/>
      <c r="R2827" s="21"/>
      <c r="S2827" s="22" t="n">
        <f aca="false">P2827+(0.05*Q2827)+(R2827/240)</f>
        <v>20800</v>
      </c>
      <c r="T2827" s="22" t="n">
        <f aca="false">J2827*O2827</f>
        <v>20800</v>
      </c>
      <c r="U2827" s="22" t="n">
        <f aca="false">S2827-T2827</f>
        <v>0</v>
      </c>
      <c r="V2827" s="23"/>
    </row>
    <row r="2828" customFormat="false" ht="13.8" hidden="false" customHeight="false" outlineLevel="0" collapsed="false">
      <c r="A2828" s="13" t="n">
        <v>2827</v>
      </c>
      <c r="B2828" s="12" t="s">
        <v>22</v>
      </c>
      <c r="C2828" s="13" t="s">
        <v>792</v>
      </c>
      <c r="D2828" s="12" t="n">
        <v>57</v>
      </c>
      <c r="E2828" s="14" t="n">
        <v>1749</v>
      </c>
      <c r="F2828" s="14" t="s">
        <v>40</v>
      </c>
      <c r="G2828" s="15" t="s">
        <v>1335</v>
      </c>
      <c r="H2828" s="15" t="s">
        <v>793</v>
      </c>
      <c r="I2828" s="16" t="s">
        <v>794</v>
      </c>
      <c r="J2828" s="17" t="n">
        <v>58</v>
      </c>
      <c r="K2828" s="18" t="s">
        <v>35</v>
      </c>
      <c r="L2828" s="17" t="n">
        <v>80</v>
      </c>
      <c r="M2828" s="17"/>
      <c r="N2828" s="19"/>
      <c r="O2828" s="31" t="n">
        <f aca="false">L2828+(0.05*M2828)+(N2828/240)</f>
        <v>80</v>
      </c>
      <c r="P2828" s="21" t="n">
        <v>4640</v>
      </c>
      <c r="Q2828" s="21"/>
      <c r="R2828" s="21"/>
      <c r="S2828" s="22" t="n">
        <f aca="false">P2828+(0.05*Q2828)+(R2828/240)</f>
        <v>4640</v>
      </c>
      <c r="T2828" s="22" t="n">
        <f aca="false">J2828*O2828</f>
        <v>4640</v>
      </c>
      <c r="U2828" s="22" t="n">
        <f aca="false">S2828-T2828</f>
        <v>0</v>
      </c>
      <c r="V2828" s="23"/>
    </row>
    <row r="2829" customFormat="false" ht="13.8" hidden="false" customHeight="false" outlineLevel="0" collapsed="false">
      <c r="A2829" s="13" t="n">
        <v>2828</v>
      </c>
      <c r="B2829" s="12" t="s">
        <v>22</v>
      </c>
      <c r="C2829" s="13" t="s">
        <v>792</v>
      </c>
      <c r="D2829" s="12" t="n">
        <v>57</v>
      </c>
      <c r="E2829" s="14" t="n">
        <v>1749</v>
      </c>
      <c r="F2829" s="14" t="s">
        <v>40</v>
      </c>
      <c r="G2829" s="15" t="s">
        <v>1335</v>
      </c>
      <c r="H2829" s="15" t="s">
        <v>793</v>
      </c>
      <c r="I2829" s="16" t="s">
        <v>678</v>
      </c>
      <c r="J2829" s="17" t="n">
        <v>168</v>
      </c>
      <c r="K2829" s="18" t="s">
        <v>248</v>
      </c>
      <c r="L2829" s="17"/>
      <c r="M2829" s="17" t="n">
        <v>24</v>
      </c>
      <c r="N2829" s="19"/>
      <c r="O2829" s="31" t="n">
        <f aca="false">L2829+(0.05*M2829)+(N2829/240)</f>
        <v>1.2</v>
      </c>
      <c r="P2829" s="21" t="n">
        <v>201</v>
      </c>
      <c r="Q2829" s="21" t="n">
        <v>12</v>
      </c>
      <c r="R2829" s="21"/>
      <c r="S2829" s="22" t="n">
        <f aca="false">P2829+(0.05*Q2829)+(R2829/240)</f>
        <v>201.6</v>
      </c>
      <c r="T2829" s="22" t="n">
        <f aca="false">J2829*O2829</f>
        <v>201.6</v>
      </c>
      <c r="U2829" s="22" t="n">
        <f aca="false">S2829-T2829</f>
        <v>0</v>
      </c>
      <c r="V2829" s="23"/>
    </row>
    <row r="2830" customFormat="false" ht="13.8" hidden="false" customHeight="false" outlineLevel="0" collapsed="false">
      <c r="A2830" s="13" t="n">
        <v>2829</v>
      </c>
      <c r="B2830" s="12" t="s">
        <v>22</v>
      </c>
      <c r="C2830" s="13" t="s">
        <v>792</v>
      </c>
      <c r="D2830" s="12" t="n">
        <v>57</v>
      </c>
      <c r="E2830" s="14" t="n">
        <v>1749</v>
      </c>
      <c r="F2830" s="14" t="s">
        <v>40</v>
      </c>
      <c r="G2830" s="15" t="s">
        <v>1335</v>
      </c>
      <c r="H2830" s="15" t="s">
        <v>793</v>
      </c>
      <c r="I2830" s="16" t="s">
        <v>43</v>
      </c>
      <c r="J2830" s="17" t="n">
        <v>39</v>
      </c>
      <c r="K2830" s="18" t="s">
        <v>35</v>
      </c>
      <c r="L2830" s="17" t="n">
        <v>64</v>
      </c>
      <c r="M2830" s="17"/>
      <c r="N2830" s="19"/>
      <c r="O2830" s="31" t="n">
        <f aca="false">L2830+(0.05*M2830)+(N2830/240)</f>
        <v>64</v>
      </c>
      <c r="P2830" s="21" t="n">
        <v>2496</v>
      </c>
      <c r="Q2830" s="21"/>
      <c r="R2830" s="21"/>
      <c r="S2830" s="22" t="n">
        <f aca="false">P2830+(0.05*Q2830)+(R2830/240)</f>
        <v>2496</v>
      </c>
      <c r="T2830" s="22" t="n">
        <f aca="false">J2830*O2830</f>
        <v>2496</v>
      </c>
      <c r="U2830" s="22" t="n">
        <f aca="false">S2830-T2830</f>
        <v>0</v>
      </c>
      <c r="V2830" s="23"/>
    </row>
    <row r="2831" customFormat="false" ht="13.8" hidden="false" customHeight="false" outlineLevel="0" collapsed="false">
      <c r="A2831" s="13" t="n">
        <v>2830</v>
      </c>
      <c r="B2831" s="12" t="s">
        <v>22</v>
      </c>
      <c r="C2831" s="13" t="s">
        <v>792</v>
      </c>
      <c r="D2831" s="12" t="n">
        <v>57</v>
      </c>
      <c r="E2831" s="14" t="n">
        <v>1749</v>
      </c>
      <c r="F2831" s="14" t="s">
        <v>40</v>
      </c>
      <c r="G2831" s="15" t="s">
        <v>1335</v>
      </c>
      <c r="H2831" s="15" t="s">
        <v>793</v>
      </c>
      <c r="I2831" s="16" t="s">
        <v>186</v>
      </c>
      <c r="J2831" s="17" t="n">
        <v>1300</v>
      </c>
      <c r="K2831" s="18" t="s">
        <v>28</v>
      </c>
      <c r="L2831" s="17" t="n">
        <v>4</v>
      </c>
      <c r="M2831" s="17"/>
      <c r="N2831" s="19"/>
      <c r="O2831" s="31" t="n">
        <f aca="false">L2831+(0.05*M2831)+(N2831/240)</f>
        <v>4</v>
      </c>
      <c r="P2831" s="21" t="n">
        <v>5200</v>
      </c>
      <c r="Q2831" s="21"/>
      <c r="R2831" s="21"/>
      <c r="S2831" s="22" t="n">
        <f aca="false">P2831+(0.05*Q2831)+(R2831/240)</f>
        <v>5200</v>
      </c>
      <c r="T2831" s="22" t="n">
        <f aca="false">J2831*O2831</f>
        <v>5200</v>
      </c>
      <c r="U2831" s="22" t="n">
        <f aca="false">S2831-T2831</f>
        <v>0</v>
      </c>
      <c r="V2831" s="23"/>
    </row>
    <row r="2832" customFormat="false" ht="13.8" hidden="false" customHeight="false" outlineLevel="0" collapsed="false">
      <c r="A2832" s="13" t="n">
        <v>2831</v>
      </c>
      <c r="B2832" s="12" t="s">
        <v>22</v>
      </c>
      <c r="C2832" s="13" t="s">
        <v>792</v>
      </c>
      <c r="D2832" s="12" t="n">
        <v>57</v>
      </c>
      <c r="E2832" s="14" t="n">
        <v>1749</v>
      </c>
      <c r="F2832" s="14" t="s">
        <v>40</v>
      </c>
      <c r="G2832" s="16" t="s">
        <v>611</v>
      </c>
      <c r="H2832" s="15" t="s">
        <v>793</v>
      </c>
      <c r="I2832" s="16" t="s">
        <v>43</v>
      </c>
      <c r="J2832" s="17" t="n">
        <v>103</v>
      </c>
      <c r="K2832" s="18" t="s">
        <v>35</v>
      </c>
      <c r="L2832" s="17" t="n">
        <v>38</v>
      </c>
      <c r="M2832" s="17"/>
      <c r="N2832" s="19"/>
      <c r="O2832" s="31" t="n">
        <f aca="false">L2832+(0.05*M2832)+(N2832/240)</f>
        <v>38</v>
      </c>
      <c r="P2832" s="21" t="n">
        <v>3914</v>
      </c>
      <c r="Q2832" s="21"/>
      <c r="R2832" s="21"/>
      <c r="S2832" s="22" t="n">
        <f aca="false">P2832+(0.05*Q2832)+(R2832/240)</f>
        <v>3914</v>
      </c>
      <c r="T2832" s="22" t="n">
        <f aca="false">J2832*O2832</f>
        <v>3914</v>
      </c>
      <c r="U2832" s="22" t="n">
        <f aca="false">S2832-T2832</f>
        <v>0</v>
      </c>
      <c r="V2832" s="23"/>
    </row>
    <row r="2833" customFormat="false" ht="13.8" hidden="false" customHeight="false" outlineLevel="0" collapsed="false">
      <c r="A2833" s="13" t="n">
        <v>2832</v>
      </c>
      <c r="B2833" s="12" t="s">
        <v>22</v>
      </c>
      <c r="C2833" s="13" t="s">
        <v>792</v>
      </c>
      <c r="D2833" s="12" t="n">
        <v>58</v>
      </c>
      <c r="E2833" s="14" t="n">
        <v>1749</v>
      </c>
      <c r="F2833" s="14" t="s">
        <v>24</v>
      </c>
      <c r="G2833" s="15" t="s">
        <v>614</v>
      </c>
      <c r="H2833" s="15" t="s">
        <v>793</v>
      </c>
      <c r="I2833" s="16" t="s">
        <v>796</v>
      </c>
      <c r="J2833" s="17" t="n">
        <v>19</v>
      </c>
      <c r="K2833" s="18" t="s">
        <v>811</v>
      </c>
      <c r="L2833" s="17"/>
      <c r="M2833" s="17" t="n">
        <v>45</v>
      </c>
      <c r="N2833" s="19"/>
      <c r="O2833" s="31" t="n">
        <f aca="false">L2833+(0.05*M2833)+(N2833/240)</f>
        <v>2.25</v>
      </c>
      <c r="P2833" s="21" t="n">
        <v>42</v>
      </c>
      <c r="Q2833" s="21" t="n">
        <v>15</v>
      </c>
      <c r="R2833" s="21"/>
      <c r="S2833" s="22" t="n">
        <f aca="false">P2833+(0.05*Q2833)+(R2833/240)</f>
        <v>42.75</v>
      </c>
      <c r="T2833" s="22" t="n">
        <f aca="false">J2833*O2833</f>
        <v>42.75</v>
      </c>
      <c r="U2833" s="22" t="n">
        <f aca="false">S2833-T2833</f>
        <v>0</v>
      </c>
      <c r="V2833" s="23"/>
    </row>
    <row r="2834" customFormat="false" ht="13.8" hidden="false" customHeight="false" outlineLevel="0" collapsed="false">
      <c r="A2834" s="13" t="n">
        <v>2833</v>
      </c>
      <c r="B2834" s="12" t="s">
        <v>22</v>
      </c>
      <c r="C2834" s="13" t="s">
        <v>792</v>
      </c>
      <c r="D2834" s="12" t="n">
        <v>58</v>
      </c>
      <c r="E2834" s="14" t="n">
        <v>1749</v>
      </c>
      <c r="F2834" s="14" t="s">
        <v>40</v>
      </c>
      <c r="G2834" s="15" t="s">
        <v>1336</v>
      </c>
      <c r="H2834" s="15" t="s">
        <v>793</v>
      </c>
      <c r="I2834" s="16" t="s">
        <v>678</v>
      </c>
      <c r="J2834" s="17" t="n">
        <v>1503</v>
      </c>
      <c r="K2834" s="18" t="s">
        <v>248</v>
      </c>
      <c r="L2834" s="17"/>
      <c r="M2834" s="17" t="n">
        <v>25</v>
      </c>
      <c r="N2834" s="19"/>
      <c r="O2834" s="31" t="n">
        <f aca="false">L2834+(0.05*M2834)+(N2834/240)</f>
        <v>1.25</v>
      </c>
      <c r="P2834" s="21" t="n">
        <v>1878</v>
      </c>
      <c r="Q2834" s="21" t="n">
        <v>15</v>
      </c>
      <c r="R2834" s="21"/>
      <c r="S2834" s="22" t="n">
        <f aca="false">P2834+(0.05*Q2834)+(R2834/240)</f>
        <v>1878.75</v>
      </c>
      <c r="T2834" s="22" t="n">
        <f aca="false">J2834*O2834</f>
        <v>1878.75</v>
      </c>
      <c r="U2834" s="22" t="n">
        <f aca="false">S2834-T2834</f>
        <v>0</v>
      </c>
      <c r="V2834" s="23"/>
    </row>
    <row r="2835" customFormat="false" ht="13.8" hidden="false" customHeight="false" outlineLevel="0" collapsed="false">
      <c r="A2835" s="13" t="n">
        <v>2834</v>
      </c>
      <c r="B2835" s="12" t="s">
        <v>22</v>
      </c>
      <c r="C2835" s="13" t="s">
        <v>792</v>
      </c>
      <c r="D2835" s="12" t="n">
        <v>58</v>
      </c>
      <c r="E2835" s="14" t="n">
        <v>1749</v>
      </c>
      <c r="F2835" s="14" t="s">
        <v>40</v>
      </c>
      <c r="G2835" s="15" t="s">
        <v>1336</v>
      </c>
      <c r="H2835" s="15" t="s">
        <v>793</v>
      </c>
      <c r="I2835" s="16" t="s">
        <v>679</v>
      </c>
      <c r="J2835" s="17" t="n">
        <v>450</v>
      </c>
      <c r="K2835" s="18" t="s">
        <v>28</v>
      </c>
      <c r="L2835" s="17" t="n">
        <v>5</v>
      </c>
      <c r="M2835" s="17"/>
      <c r="N2835" s="19"/>
      <c r="O2835" s="31" t="n">
        <f aca="false">L2835+(0.05*M2835)+(N2835/240)</f>
        <v>5</v>
      </c>
      <c r="P2835" s="21" t="n">
        <v>2250</v>
      </c>
      <c r="Q2835" s="21"/>
      <c r="R2835" s="21"/>
      <c r="S2835" s="22" t="n">
        <f aca="false">P2835+(0.05*Q2835)+(R2835/240)</f>
        <v>2250</v>
      </c>
      <c r="T2835" s="22" t="n">
        <f aca="false">J2835*O2835</f>
        <v>2250</v>
      </c>
      <c r="U2835" s="22" t="n">
        <f aca="false">S2835-T2835</f>
        <v>0</v>
      </c>
      <c r="V2835" s="23"/>
    </row>
    <row r="2836" customFormat="false" ht="13.8" hidden="false" customHeight="false" outlineLevel="0" collapsed="false">
      <c r="A2836" s="13" t="n">
        <v>2835</v>
      </c>
      <c r="B2836" s="12" t="s">
        <v>22</v>
      </c>
      <c r="C2836" s="13" t="s">
        <v>792</v>
      </c>
      <c r="D2836" s="12" t="n">
        <v>58</v>
      </c>
      <c r="E2836" s="14" t="n">
        <v>1749</v>
      </c>
      <c r="F2836" s="14" t="s">
        <v>40</v>
      </c>
      <c r="G2836" s="15" t="s">
        <v>1336</v>
      </c>
      <c r="H2836" s="15" t="s">
        <v>793</v>
      </c>
      <c r="I2836" s="16" t="s">
        <v>682</v>
      </c>
      <c r="J2836" s="17" t="n">
        <v>14</v>
      </c>
      <c r="K2836" s="18" t="s">
        <v>35</v>
      </c>
      <c r="L2836" s="17" t="n">
        <v>30</v>
      </c>
      <c r="M2836" s="17"/>
      <c r="N2836" s="19"/>
      <c r="O2836" s="31" t="n">
        <f aca="false">L2836+(0.05*M2836)+(N2836/240)</f>
        <v>30</v>
      </c>
      <c r="P2836" s="21" t="n">
        <v>420</v>
      </c>
      <c r="Q2836" s="21"/>
      <c r="R2836" s="21"/>
      <c r="S2836" s="22" t="n">
        <f aca="false">P2836+(0.05*Q2836)+(R2836/240)</f>
        <v>420</v>
      </c>
      <c r="T2836" s="22" t="n">
        <f aca="false">J2836*O2836</f>
        <v>420</v>
      </c>
      <c r="U2836" s="22" t="n">
        <f aca="false">S2836-T2836</f>
        <v>0</v>
      </c>
      <c r="V2836" s="23"/>
    </row>
    <row r="2837" customFormat="false" ht="13.8" hidden="false" customHeight="false" outlineLevel="0" collapsed="false">
      <c r="A2837" s="13" t="n">
        <v>2836</v>
      </c>
      <c r="B2837" s="12" t="s">
        <v>22</v>
      </c>
      <c r="C2837" s="13" t="s">
        <v>792</v>
      </c>
      <c r="D2837" s="12" t="n">
        <v>58</v>
      </c>
      <c r="E2837" s="14" t="n">
        <v>1749</v>
      </c>
      <c r="F2837" s="14" t="s">
        <v>40</v>
      </c>
      <c r="G2837" s="15" t="s">
        <v>613</v>
      </c>
      <c r="H2837" s="15" t="s">
        <v>793</v>
      </c>
      <c r="I2837" s="16" t="s">
        <v>186</v>
      </c>
      <c r="J2837" s="17" t="n">
        <v>670</v>
      </c>
      <c r="K2837" s="18" t="s">
        <v>28</v>
      </c>
      <c r="L2837" s="17"/>
      <c r="M2837" s="17" t="n">
        <v>25</v>
      </c>
      <c r="N2837" s="19"/>
      <c r="O2837" s="31" t="n">
        <f aca="false">L2837+(0.05*M2837)+(N2837/240)</f>
        <v>1.25</v>
      </c>
      <c r="P2837" s="21" t="n">
        <v>837</v>
      </c>
      <c r="Q2837" s="21" t="n">
        <v>10</v>
      </c>
      <c r="R2837" s="21"/>
      <c r="S2837" s="22" t="n">
        <f aca="false">P2837+(0.05*Q2837)+(R2837/240)</f>
        <v>837.5</v>
      </c>
      <c r="T2837" s="22" t="n">
        <f aca="false">J2837*O2837</f>
        <v>837.5</v>
      </c>
      <c r="U2837" s="22" t="n">
        <f aca="false">S2837-T2837</f>
        <v>0</v>
      </c>
      <c r="V2837" s="23"/>
    </row>
    <row r="2838" customFormat="false" ht="13.8" hidden="false" customHeight="false" outlineLevel="0" collapsed="false">
      <c r="A2838" s="13" t="n">
        <v>2837</v>
      </c>
      <c r="B2838" s="12" t="s">
        <v>22</v>
      </c>
      <c r="C2838" s="13" t="s">
        <v>792</v>
      </c>
      <c r="D2838" s="12" t="n">
        <v>58</v>
      </c>
      <c r="E2838" s="14" t="n">
        <v>1749</v>
      </c>
      <c r="F2838" s="14" t="s">
        <v>40</v>
      </c>
      <c r="G2838" s="15" t="s">
        <v>614</v>
      </c>
      <c r="H2838" s="15" t="s">
        <v>793</v>
      </c>
      <c r="I2838" s="16" t="s">
        <v>794</v>
      </c>
      <c r="J2838" s="17" t="n">
        <v>173.75</v>
      </c>
      <c r="K2838" s="18" t="s">
        <v>35</v>
      </c>
      <c r="L2838" s="17" t="n">
        <v>25</v>
      </c>
      <c r="M2838" s="17"/>
      <c r="N2838" s="19"/>
      <c r="O2838" s="31" t="n">
        <f aca="false">L2838+(0.05*M2838)+(N2838/240)</f>
        <v>25</v>
      </c>
      <c r="P2838" s="21" t="n">
        <v>4343</v>
      </c>
      <c r="Q2838" s="21" t="n">
        <v>15</v>
      </c>
      <c r="R2838" s="21"/>
      <c r="S2838" s="22" t="n">
        <f aca="false">P2838+(0.05*Q2838)+(R2838/240)</f>
        <v>4343.75</v>
      </c>
      <c r="T2838" s="22" t="n">
        <f aca="false">J2838*O2838</f>
        <v>4343.75</v>
      </c>
      <c r="U2838" s="22" t="n">
        <f aca="false">S2838-T2838</f>
        <v>0</v>
      </c>
      <c r="V2838" s="23"/>
    </row>
    <row r="2839" customFormat="false" ht="13.8" hidden="false" customHeight="false" outlineLevel="0" collapsed="false">
      <c r="A2839" s="13" t="n">
        <v>2838</v>
      </c>
      <c r="B2839" s="12" t="s">
        <v>22</v>
      </c>
      <c r="C2839" s="13" t="s">
        <v>792</v>
      </c>
      <c r="D2839" s="12" t="n">
        <v>58</v>
      </c>
      <c r="E2839" s="14" t="n">
        <v>1749</v>
      </c>
      <c r="F2839" s="14" t="s">
        <v>40</v>
      </c>
      <c r="G2839" s="15" t="s">
        <v>1337</v>
      </c>
      <c r="H2839" s="15" t="s">
        <v>793</v>
      </c>
      <c r="I2839" s="16" t="s">
        <v>678</v>
      </c>
      <c r="J2839" s="17" t="n">
        <v>60</v>
      </c>
      <c r="K2839" s="18" t="s">
        <v>248</v>
      </c>
      <c r="L2839" s="17" t="n">
        <v>3</v>
      </c>
      <c r="M2839" s="17"/>
      <c r="N2839" s="19"/>
      <c r="O2839" s="31" t="n">
        <f aca="false">L2839+(0.05*M2839)+(N2839/240)</f>
        <v>3</v>
      </c>
      <c r="P2839" s="21" t="n">
        <v>180</v>
      </c>
      <c r="Q2839" s="21"/>
      <c r="R2839" s="21"/>
      <c r="S2839" s="22" t="n">
        <f aca="false">P2839+(0.05*Q2839)+(R2839/240)</f>
        <v>180</v>
      </c>
      <c r="T2839" s="22" t="n">
        <f aca="false">J2839*O2839</f>
        <v>180</v>
      </c>
      <c r="U2839" s="22" t="n">
        <f aca="false">S2839-T2839</f>
        <v>0</v>
      </c>
      <c r="V2839" s="23"/>
    </row>
    <row r="2840" customFormat="false" ht="13.8" hidden="false" customHeight="false" outlineLevel="0" collapsed="false">
      <c r="A2840" s="13" t="n">
        <v>2839</v>
      </c>
      <c r="B2840" s="12" t="s">
        <v>22</v>
      </c>
      <c r="C2840" s="13" t="s">
        <v>792</v>
      </c>
      <c r="D2840" s="12" t="n">
        <v>58</v>
      </c>
      <c r="E2840" s="14" t="n">
        <v>1749</v>
      </c>
      <c r="F2840" s="14" t="s">
        <v>40</v>
      </c>
      <c r="G2840" s="15" t="s">
        <v>605</v>
      </c>
      <c r="H2840" s="15" t="s">
        <v>793</v>
      </c>
      <c r="I2840" s="16" t="s">
        <v>799</v>
      </c>
      <c r="J2840" s="17" t="n">
        <v>300</v>
      </c>
      <c r="K2840" s="18" t="s">
        <v>28</v>
      </c>
      <c r="L2840" s="17"/>
      <c r="M2840" s="17" t="n">
        <v>20</v>
      </c>
      <c r="N2840" s="19"/>
      <c r="O2840" s="31" t="n">
        <f aca="false">L2840+(0.05*M2840)+(N2840/240)</f>
        <v>1</v>
      </c>
      <c r="P2840" s="21" t="n">
        <v>300</v>
      </c>
      <c r="Q2840" s="21"/>
      <c r="R2840" s="21"/>
      <c r="S2840" s="22" t="n">
        <f aca="false">P2840+(0.05*Q2840)+(R2840/240)</f>
        <v>300</v>
      </c>
      <c r="T2840" s="22" t="n">
        <f aca="false">J2840*O2840</f>
        <v>300</v>
      </c>
      <c r="U2840" s="22" t="n">
        <f aca="false">S2840-T2840</f>
        <v>0</v>
      </c>
      <c r="V2840" s="23"/>
    </row>
    <row r="2841" customFormat="false" ht="13.8" hidden="false" customHeight="false" outlineLevel="0" collapsed="false">
      <c r="A2841" s="13" t="n">
        <v>2840</v>
      </c>
      <c r="B2841" s="12" t="s">
        <v>22</v>
      </c>
      <c r="C2841" s="13" t="s">
        <v>792</v>
      </c>
      <c r="D2841" s="12" t="n">
        <v>58</v>
      </c>
      <c r="E2841" s="14" t="n">
        <v>1749</v>
      </c>
      <c r="F2841" s="14" t="s">
        <v>40</v>
      </c>
      <c r="G2841" s="15" t="s">
        <v>605</v>
      </c>
      <c r="H2841" s="15" t="s">
        <v>793</v>
      </c>
      <c r="I2841" s="16" t="s">
        <v>682</v>
      </c>
      <c r="J2841" s="17" t="n">
        <v>1</v>
      </c>
      <c r="K2841" s="18" t="s">
        <v>984</v>
      </c>
      <c r="L2841" s="17" t="n">
        <v>50</v>
      </c>
      <c r="M2841" s="17"/>
      <c r="N2841" s="19"/>
      <c r="O2841" s="31" t="n">
        <f aca="false">L2841+(0.05*M2841)+(N2841/240)</f>
        <v>50</v>
      </c>
      <c r="P2841" s="21" t="n">
        <v>50</v>
      </c>
      <c r="Q2841" s="21"/>
      <c r="R2841" s="21"/>
      <c r="S2841" s="22" t="n">
        <f aca="false">P2841+(0.05*Q2841)+(R2841/240)</f>
        <v>50</v>
      </c>
      <c r="T2841" s="22" t="n">
        <f aca="false">J2841*O2841</f>
        <v>50</v>
      </c>
      <c r="U2841" s="22" t="n">
        <f aca="false">S2841-T2841</f>
        <v>0</v>
      </c>
      <c r="V2841" s="23"/>
    </row>
    <row r="2842" customFormat="false" ht="13.8" hidden="false" customHeight="false" outlineLevel="0" collapsed="false">
      <c r="A2842" s="13" t="n">
        <v>2841</v>
      </c>
      <c r="B2842" s="12" t="s">
        <v>22</v>
      </c>
      <c r="C2842" s="13" t="s">
        <v>792</v>
      </c>
      <c r="D2842" s="12" t="n">
        <v>58</v>
      </c>
      <c r="E2842" s="14" t="n">
        <v>1749</v>
      </c>
      <c r="F2842" s="14" t="s">
        <v>40</v>
      </c>
      <c r="G2842" s="15" t="s">
        <v>605</v>
      </c>
      <c r="H2842" s="15" t="s">
        <v>793</v>
      </c>
      <c r="I2842" s="16" t="s">
        <v>682</v>
      </c>
      <c r="J2842" s="17" t="n">
        <v>1</v>
      </c>
      <c r="K2842" s="18" t="s">
        <v>46</v>
      </c>
      <c r="L2842" s="17" t="n">
        <v>232</v>
      </c>
      <c r="M2842" s="17"/>
      <c r="N2842" s="19"/>
      <c r="O2842" s="31" t="n">
        <f aca="false">L2842+(0.05*M2842)+(N2842/240)</f>
        <v>232</v>
      </c>
      <c r="P2842" s="21" t="n">
        <v>232</v>
      </c>
      <c r="Q2842" s="21"/>
      <c r="R2842" s="21"/>
      <c r="S2842" s="22" t="n">
        <f aca="false">P2842+(0.05*Q2842)+(R2842/240)</f>
        <v>232</v>
      </c>
      <c r="T2842" s="22" t="n">
        <f aca="false">J2842*O2842</f>
        <v>232</v>
      </c>
      <c r="U2842" s="22" t="n">
        <f aca="false">S2842-T2842</f>
        <v>0</v>
      </c>
      <c r="V2842" s="23"/>
    </row>
    <row r="2843" customFormat="false" ht="13.8" hidden="false" customHeight="false" outlineLevel="0" collapsed="false">
      <c r="A2843" s="13" t="n">
        <v>2842</v>
      </c>
      <c r="B2843" s="12" t="s">
        <v>22</v>
      </c>
      <c r="C2843" s="13" t="s">
        <v>792</v>
      </c>
      <c r="D2843" s="12" t="n">
        <v>58</v>
      </c>
      <c r="E2843" s="14" t="n">
        <v>1749</v>
      </c>
      <c r="F2843" s="14" t="s">
        <v>40</v>
      </c>
      <c r="G2843" s="15" t="s">
        <v>605</v>
      </c>
      <c r="H2843" s="15" t="s">
        <v>793</v>
      </c>
      <c r="I2843" s="16" t="s">
        <v>186</v>
      </c>
      <c r="J2843" s="17" t="n">
        <v>400</v>
      </c>
      <c r="K2843" s="18" t="s">
        <v>28</v>
      </c>
      <c r="L2843" s="17" t="n">
        <v>5</v>
      </c>
      <c r="M2843" s="17"/>
      <c r="N2843" s="19"/>
      <c r="O2843" s="31" t="n">
        <f aca="false">L2843+(0.05*M2843)+(N2843/240)</f>
        <v>5</v>
      </c>
      <c r="P2843" s="21" t="n">
        <v>2000</v>
      </c>
      <c r="Q2843" s="21"/>
      <c r="R2843" s="21"/>
      <c r="S2843" s="22" t="n">
        <f aca="false">P2843+(0.05*Q2843)+(R2843/240)</f>
        <v>2000</v>
      </c>
      <c r="T2843" s="22" t="n">
        <f aca="false">J2843*O2843</f>
        <v>2000</v>
      </c>
      <c r="U2843" s="22" t="n">
        <f aca="false">S2843-T2843</f>
        <v>0</v>
      </c>
      <c r="V2843" s="23"/>
    </row>
    <row r="2844" customFormat="false" ht="13.8" hidden="false" customHeight="false" outlineLevel="0" collapsed="false">
      <c r="A2844" s="13" t="n">
        <v>2843</v>
      </c>
      <c r="B2844" s="12" t="s">
        <v>22</v>
      </c>
      <c r="C2844" s="13" t="s">
        <v>792</v>
      </c>
      <c r="D2844" s="12" t="n">
        <v>58</v>
      </c>
      <c r="E2844" s="14" t="n">
        <v>1749</v>
      </c>
      <c r="F2844" s="14" t="s">
        <v>40</v>
      </c>
      <c r="G2844" s="15" t="s">
        <v>1338</v>
      </c>
      <c r="H2844" s="15" t="s">
        <v>793</v>
      </c>
      <c r="I2844" s="16" t="s">
        <v>43</v>
      </c>
      <c r="J2844" s="17" t="n">
        <v>68</v>
      </c>
      <c r="K2844" s="18" t="s">
        <v>35</v>
      </c>
      <c r="L2844" s="17" t="n">
        <v>24</v>
      </c>
      <c r="M2844" s="17"/>
      <c r="N2844" s="19"/>
      <c r="O2844" s="31" t="n">
        <f aca="false">L2844+(0.05*M2844)+(N2844/240)</f>
        <v>24</v>
      </c>
      <c r="P2844" s="21" t="n">
        <v>1632</v>
      </c>
      <c r="Q2844" s="21"/>
      <c r="R2844" s="21"/>
      <c r="S2844" s="22" t="n">
        <f aca="false">P2844+(0.05*Q2844)+(R2844/240)</f>
        <v>1632</v>
      </c>
      <c r="T2844" s="22" t="n">
        <f aca="false">J2844*O2844</f>
        <v>1632</v>
      </c>
      <c r="U2844" s="22" t="n">
        <f aca="false">S2844-T2844</f>
        <v>0</v>
      </c>
      <c r="V2844" s="23"/>
    </row>
    <row r="2845" customFormat="false" ht="13.8" hidden="false" customHeight="false" outlineLevel="0" collapsed="false">
      <c r="A2845" s="13" t="n">
        <v>2844</v>
      </c>
      <c r="B2845" s="12" t="s">
        <v>22</v>
      </c>
      <c r="C2845" s="13" t="s">
        <v>792</v>
      </c>
      <c r="D2845" s="12" t="n">
        <v>58</v>
      </c>
      <c r="E2845" s="14" t="n">
        <v>1749</v>
      </c>
      <c r="F2845" s="14" t="s">
        <v>40</v>
      </c>
      <c r="G2845" s="15" t="s">
        <v>1339</v>
      </c>
      <c r="H2845" s="15" t="s">
        <v>793</v>
      </c>
      <c r="I2845" s="16" t="s">
        <v>794</v>
      </c>
      <c r="J2845" s="17" t="n">
        <v>60</v>
      </c>
      <c r="K2845" s="18" t="s">
        <v>35</v>
      </c>
      <c r="L2845" s="17" t="n">
        <v>12</v>
      </c>
      <c r="M2845" s="17"/>
      <c r="N2845" s="19"/>
      <c r="O2845" s="31" t="n">
        <f aca="false">L2845+(0.05*M2845)+(N2845/240)</f>
        <v>12</v>
      </c>
      <c r="P2845" s="21" t="n">
        <v>720</v>
      </c>
      <c r="Q2845" s="21"/>
      <c r="R2845" s="21"/>
      <c r="S2845" s="22" t="n">
        <f aca="false">P2845+(0.05*Q2845)+(R2845/240)</f>
        <v>720</v>
      </c>
      <c r="T2845" s="22" t="n">
        <f aca="false">J2845*O2845</f>
        <v>720</v>
      </c>
      <c r="U2845" s="22" t="n">
        <f aca="false">S2845-T2845</f>
        <v>0</v>
      </c>
      <c r="V2845" s="23"/>
    </row>
    <row r="2846" customFormat="false" ht="13.8" hidden="false" customHeight="false" outlineLevel="0" collapsed="false">
      <c r="A2846" s="13" t="n">
        <v>2845</v>
      </c>
      <c r="B2846" s="12" t="s">
        <v>22</v>
      </c>
      <c r="C2846" s="13" t="s">
        <v>792</v>
      </c>
      <c r="D2846" s="12" t="n">
        <v>58</v>
      </c>
      <c r="E2846" s="14" t="n">
        <v>1749</v>
      </c>
      <c r="F2846" s="14" t="s">
        <v>40</v>
      </c>
      <c r="G2846" s="15" t="s">
        <v>1339</v>
      </c>
      <c r="H2846" s="15" t="s">
        <v>793</v>
      </c>
      <c r="I2846" s="16" t="s">
        <v>678</v>
      </c>
      <c r="J2846" s="17" t="n">
        <v>9820</v>
      </c>
      <c r="K2846" s="18" t="s">
        <v>248</v>
      </c>
      <c r="L2846" s="17"/>
      <c r="M2846" s="17" t="n">
        <v>15</v>
      </c>
      <c r="N2846" s="19"/>
      <c r="O2846" s="31" t="n">
        <f aca="false">L2846+(0.05*M2846)+(N2846/240)</f>
        <v>0.75</v>
      </c>
      <c r="P2846" s="21" t="n">
        <v>7365</v>
      </c>
      <c r="Q2846" s="21"/>
      <c r="R2846" s="21"/>
      <c r="S2846" s="22" t="n">
        <f aca="false">P2846+(0.05*Q2846)+(R2846/240)</f>
        <v>7365</v>
      </c>
      <c r="T2846" s="22" t="n">
        <f aca="false">J2846*O2846</f>
        <v>7365</v>
      </c>
      <c r="U2846" s="22" t="n">
        <f aca="false">S2846-T2846</f>
        <v>0</v>
      </c>
      <c r="V2846" s="23"/>
    </row>
    <row r="2847" customFormat="false" ht="13.8" hidden="false" customHeight="false" outlineLevel="0" collapsed="false">
      <c r="A2847" s="13" t="n">
        <v>2846</v>
      </c>
      <c r="B2847" s="12" t="s">
        <v>22</v>
      </c>
      <c r="C2847" s="13" t="s">
        <v>792</v>
      </c>
      <c r="D2847" s="12" t="n">
        <v>58</v>
      </c>
      <c r="E2847" s="14" t="n">
        <v>1749</v>
      </c>
      <c r="F2847" s="14" t="s">
        <v>40</v>
      </c>
      <c r="G2847" s="15" t="s">
        <v>1340</v>
      </c>
      <c r="H2847" s="15" t="s">
        <v>793</v>
      </c>
      <c r="I2847" s="16" t="s">
        <v>68</v>
      </c>
      <c r="J2847" s="17" t="n">
        <v>2037.5</v>
      </c>
      <c r="K2847" s="18" t="s">
        <v>28</v>
      </c>
      <c r="L2847" s="17" t="n">
        <v>2</v>
      </c>
      <c r="M2847" s="17"/>
      <c r="N2847" s="19"/>
      <c r="O2847" s="31" t="n">
        <f aca="false">L2847+(0.05*M2847)+(N2847/240)</f>
        <v>2</v>
      </c>
      <c r="P2847" s="21" t="n">
        <v>4075</v>
      </c>
      <c r="Q2847" s="21"/>
      <c r="R2847" s="21"/>
      <c r="S2847" s="22" t="n">
        <f aca="false">P2847+(0.05*Q2847)+(R2847/240)</f>
        <v>4075</v>
      </c>
      <c r="T2847" s="22" t="n">
        <f aca="false">J2847*O2847</f>
        <v>4075</v>
      </c>
      <c r="U2847" s="22" t="n">
        <f aca="false">S2847-T2847</f>
        <v>0</v>
      </c>
      <c r="V2847" s="23"/>
    </row>
    <row r="2848" customFormat="false" ht="13.8" hidden="false" customHeight="false" outlineLevel="0" collapsed="false">
      <c r="A2848" s="13" t="n">
        <v>2847</v>
      </c>
      <c r="B2848" s="12" t="s">
        <v>22</v>
      </c>
      <c r="C2848" s="13" t="s">
        <v>792</v>
      </c>
      <c r="D2848" s="12" t="n">
        <v>58</v>
      </c>
      <c r="E2848" s="14" t="n">
        <v>1749</v>
      </c>
      <c r="F2848" s="14" t="s">
        <v>40</v>
      </c>
      <c r="G2848" s="15" t="s">
        <v>1341</v>
      </c>
      <c r="H2848" s="15" t="s">
        <v>793</v>
      </c>
      <c r="I2848" s="16" t="s">
        <v>68</v>
      </c>
      <c r="J2848" s="17" t="n">
        <v>620</v>
      </c>
      <c r="K2848" s="18" t="s">
        <v>28</v>
      </c>
      <c r="L2848" s="17" t="n">
        <v>12</v>
      </c>
      <c r="M2848" s="17"/>
      <c r="N2848" s="19"/>
      <c r="O2848" s="31" t="n">
        <f aca="false">L2848+(0.05*M2848)+(N2848/240)</f>
        <v>12</v>
      </c>
      <c r="P2848" s="21" t="n">
        <v>7440</v>
      </c>
      <c r="Q2848" s="21"/>
      <c r="R2848" s="21"/>
      <c r="S2848" s="22" t="n">
        <f aca="false">P2848+(0.05*Q2848)+(R2848/240)</f>
        <v>7440</v>
      </c>
      <c r="T2848" s="22" t="n">
        <f aca="false">J2848*O2848</f>
        <v>7440</v>
      </c>
      <c r="U2848" s="22" t="n">
        <f aca="false">S2848-T2848</f>
        <v>0</v>
      </c>
      <c r="V2848" s="23"/>
    </row>
    <row r="2849" customFormat="false" ht="13.8" hidden="false" customHeight="false" outlineLevel="0" collapsed="false">
      <c r="A2849" s="13" t="n">
        <v>2848</v>
      </c>
      <c r="B2849" s="12" t="s">
        <v>22</v>
      </c>
      <c r="C2849" s="13" t="s">
        <v>792</v>
      </c>
      <c r="D2849" s="12" t="n">
        <v>58</v>
      </c>
      <c r="E2849" s="14" t="n">
        <v>1749</v>
      </c>
      <c r="F2849" s="14" t="s">
        <v>40</v>
      </c>
      <c r="G2849" s="15" t="s">
        <v>1342</v>
      </c>
      <c r="H2849" s="15" t="s">
        <v>793</v>
      </c>
      <c r="I2849" s="16" t="s">
        <v>678</v>
      </c>
      <c r="J2849" s="17" t="n">
        <v>596</v>
      </c>
      <c r="K2849" s="18" t="s">
        <v>248</v>
      </c>
      <c r="L2849" s="17"/>
      <c r="M2849" s="17" t="n">
        <v>50</v>
      </c>
      <c r="N2849" s="19"/>
      <c r="O2849" s="31" t="n">
        <f aca="false">L2849+(0.05*M2849)+(N2849/240)</f>
        <v>2.5</v>
      </c>
      <c r="P2849" s="21" t="n">
        <v>1490</v>
      </c>
      <c r="Q2849" s="21"/>
      <c r="R2849" s="21"/>
      <c r="S2849" s="22" t="n">
        <f aca="false">P2849+(0.05*Q2849)+(R2849/240)</f>
        <v>1490</v>
      </c>
      <c r="T2849" s="22" t="n">
        <f aca="false">J2849*O2849</f>
        <v>1490</v>
      </c>
      <c r="U2849" s="22" t="n">
        <f aca="false">S2849-T2849</f>
        <v>0</v>
      </c>
      <c r="V2849" s="23"/>
    </row>
    <row r="2850" customFormat="false" ht="13.8" hidden="false" customHeight="false" outlineLevel="0" collapsed="false">
      <c r="A2850" s="13" t="n">
        <v>2849</v>
      </c>
      <c r="B2850" s="12" t="s">
        <v>22</v>
      </c>
      <c r="C2850" s="13" t="s">
        <v>792</v>
      </c>
      <c r="D2850" s="12" t="n">
        <v>58</v>
      </c>
      <c r="E2850" s="14" t="n">
        <v>1749</v>
      </c>
      <c r="F2850" s="14" t="s">
        <v>40</v>
      </c>
      <c r="G2850" s="15" t="s">
        <v>1343</v>
      </c>
      <c r="H2850" s="15" t="s">
        <v>793</v>
      </c>
      <c r="I2850" s="16" t="s">
        <v>679</v>
      </c>
      <c r="J2850" s="17" t="n">
        <v>6.5</v>
      </c>
      <c r="K2850" s="18" t="s">
        <v>35</v>
      </c>
      <c r="L2850" s="17" t="n">
        <v>20</v>
      </c>
      <c r="M2850" s="17"/>
      <c r="N2850" s="19"/>
      <c r="O2850" s="31" t="n">
        <f aca="false">L2850+(0.05*M2850)+(N2850/240)</f>
        <v>20</v>
      </c>
      <c r="P2850" s="21" t="n">
        <v>130</v>
      </c>
      <c r="Q2850" s="21"/>
      <c r="R2850" s="21"/>
      <c r="S2850" s="22" t="n">
        <f aca="false">P2850+(0.05*Q2850)+(R2850/240)</f>
        <v>130</v>
      </c>
      <c r="T2850" s="22" t="n">
        <f aca="false">J2850*O2850</f>
        <v>130</v>
      </c>
      <c r="U2850" s="22" t="n">
        <f aca="false">S2850-T2850</f>
        <v>0</v>
      </c>
      <c r="V2850" s="23"/>
    </row>
    <row r="2851" customFormat="false" ht="13.8" hidden="false" customHeight="false" outlineLevel="0" collapsed="false">
      <c r="A2851" s="13" t="n">
        <v>2850</v>
      </c>
      <c r="B2851" s="12" t="s">
        <v>22</v>
      </c>
      <c r="C2851" s="13" t="s">
        <v>792</v>
      </c>
      <c r="D2851" s="12" t="n">
        <v>58</v>
      </c>
      <c r="E2851" s="14" t="n">
        <v>1749</v>
      </c>
      <c r="F2851" s="14" t="s">
        <v>40</v>
      </c>
      <c r="G2851" s="15" t="s">
        <v>1343</v>
      </c>
      <c r="H2851" s="15" t="s">
        <v>793</v>
      </c>
      <c r="I2851" s="16" t="s">
        <v>186</v>
      </c>
      <c r="J2851" s="17" t="n">
        <v>2129</v>
      </c>
      <c r="K2851" s="18" t="s">
        <v>28</v>
      </c>
      <c r="L2851" s="17" t="n">
        <v>3</v>
      </c>
      <c r="M2851" s="17" t="n">
        <v>10</v>
      </c>
      <c r="N2851" s="19"/>
      <c r="O2851" s="31" t="n">
        <f aca="false">L2851+(0.05*M2851)+(N2851/240)</f>
        <v>3.5</v>
      </c>
      <c r="P2851" s="21" t="n">
        <v>7451</v>
      </c>
      <c r="Q2851" s="21" t="n">
        <v>10</v>
      </c>
      <c r="R2851" s="21"/>
      <c r="S2851" s="22" t="n">
        <f aca="false">P2851+(0.05*Q2851)+(R2851/240)</f>
        <v>7451.5</v>
      </c>
      <c r="T2851" s="22" t="n">
        <f aca="false">J2851*O2851</f>
        <v>7451.5</v>
      </c>
      <c r="U2851" s="22" t="n">
        <f aca="false">S2851-T2851</f>
        <v>0</v>
      </c>
      <c r="V2851" s="23"/>
    </row>
    <row r="2852" customFormat="false" ht="13.8" hidden="false" customHeight="false" outlineLevel="0" collapsed="false">
      <c r="A2852" s="13" t="n">
        <v>2851</v>
      </c>
      <c r="B2852" s="12" t="s">
        <v>22</v>
      </c>
      <c r="C2852" s="13" t="s">
        <v>792</v>
      </c>
      <c r="D2852" s="12" t="n">
        <v>58</v>
      </c>
      <c r="E2852" s="14" t="n">
        <v>1749</v>
      </c>
      <c r="F2852" s="14" t="s">
        <v>40</v>
      </c>
      <c r="G2852" s="15" t="s">
        <v>1344</v>
      </c>
      <c r="H2852" s="15" t="s">
        <v>793</v>
      </c>
      <c r="I2852" s="16" t="s">
        <v>799</v>
      </c>
      <c r="J2852" s="17" t="n">
        <v>2695</v>
      </c>
      <c r="K2852" s="18" t="s">
        <v>28</v>
      </c>
      <c r="L2852" s="17"/>
      <c r="M2852" s="17" t="n">
        <v>30</v>
      </c>
      <c r="N2852" s="19"/>
      <c r="O2852" s="31" t="n">
        <f aca="false">L2852+(0.05*M2852)+(N2852/240)</f>
        <v>1.5</v>
      </c>
      <c r="P2852" s="21" t="n">
        <v>4042</v>
      </c>
      <c r="Q2852" s="21" t="n">
        <v>10</v>
      </c>
      <c r="R2852" s="21"/>
      <c r="S2852" s="22" t="n">
        <f aca="false">P2852+(0.05*Q2852)+(R2852/240)</f>
        <v>4042.5</v>
      </c>
      <c r="T2852" s="22" t="n">
        <f aca="false">J2852*O2852</f>
        <v>4042.5</v>
      </c>
      <c r="U2852" s="22" t="n">
        <f aca="false">S2852-T2852</f>
        <v>0</v>
      </c>
      <c r="V2852" s="23"/>
    </row>
    <row r="2853" customFormat="false" ht="13.8" hidden="false" customHeight="false" outlineLevel="0" collapsed="false">
      <c r="A2853" s="13" t="n">
        <v>2852</v>
      </c>
      <c r="B2853" s="12" t="s">
        <v>22</v>
      </c>
      <c r="C2853" s="13" t="s">
        <v>792</v>
      </c>
      <c r="D2853" s="12" t="n">
        <v>58</v>
      </c>
      <c r="E2853" s="14" t="n">
        <v>1749</v>
      </c>
      <c r="F2853" s="14" t="s">
        <v>40</v>
      </c>
      <c r="G2853" s="15" t="s">
        <v>1345</v>
      </c>
      <c r="H2853" s="15" t="s">
        <v>793</v>
      </c>
      <c r="I2853" s="16" t="s">
        <v>43</v>
      </c>
      <c r="J2853" s="17" t="n">
        <v>174</v>
      </c>
      <c r="K2853" s="18" t="s">
        <v>35</v>
      </c>
      <c r="L2853" s="17" t="n">
        <v>50</v>
      </c>
      <c r="M2853" s="17"/>
      <c r="N2853" s="19"/>
      <c r="O2853" s="31" t="n">
        <f aca="false">L2853+(0.05*M2853)+(N2853/240)</f>
        <v>50</v>
      </c>
      <c r="P2853" s="21" t="n">
        <v>8700</v>
      </c>
      <c r="Q2853" s="21"/>
      <c r="R2853" s="21"/>
      <c r="S2853" s="22" t="n">
        <f aca="false">P2853+(0.05*Q2853)+(R2853/240)</f>
        <v>8700</v>
      </c>
      <c r="T2853" s="22" t="n">
        <f aca="false">J2853*O2853</f>
        <v>8700</v>
      </c>
      <c r="U2853" s="22" t="n">
        <f aca="false">S2853-T2853</f>
        <v>0</v>
      </c>
      <c r="V2853" s="23"/>
    </row>
    <row r="2854" customFormat="false" ht="13.8" hidden="false" customHeight="false" outlineLevel="0" collapsed="false">
      <c r="A2854" s="13" t="n">
        <v>2853</v>
      </c>
      <c r="B2854" s="12" t="s">
        <v>22</v>
      </c>
      <c r="C2854" s="13" t="s">
        <v>792</v>
      </c>
      <c r="D2854" s="12" t="n">
        <v>58</v>
      </c>
      <c r="E2854" s="14" t="n">
        <v>1749</v>
      </c>
      <c r="F2854" s="14" t="s">
        <v>40</v>
      </c>
      <c r="G2854" s="15" t="s">
        <v>1346</v>
      </c>
      <c r="H2854" s="15" t="s">
        <v>793</v>
      </c>
      <c r="I2854" s="16" t="s">
        <v>796</v>
      </c>
      <c r="J2854" s="17" t="n">
        <v>4</v>
      </c>
      <c r="K2854" s="18" t="s">
        <v>811</v>
      </c>
      <c r="L2854" s="17" t="n">
        <v>8</v>
      </c>
      <c r="M2854" s="17"/>
      <c r="N2854" s="19"/>
      <c r="O2854" s="31" t="n">
        <f aca="false">L2854+(0.05*M2854)+(N2854/240)</f>
        <v>8</v>
      </c>
      <c r="P2854" s="21" t="n">
        <v>32</v>
      </c>
      <c r="Q2854" s="21"/>
      <c r="R2854" s="21"/>
      <c r="S2854" s="22" t="n">
        <f aca="false">P2854+(0.05*Q2854)+(R2854/240)</f>
        <v>32</v>
      </c>
      <c r="T2854" s="22" t="n">
        <f aca="false">J2854*O2854</f>
        <v>32</v>
      </c>
      <c r="U2854" s="22" t="n">
        <f aca="false">S2854-T2854</f>
        <v>0</v>
      </c>
      <c r="V2854" s="23"/>
    </row>
    <row r="2855" customFormat="false" ht="13.8" hidden="false" customHeight="false" outlineLevel="0" collapsed="false">
      <c r="A2855" s="13" t="n">
        <v>2854</v>
      </c>
      <c r="B2855" s="12" t="s">
        <v>22</v>
      </c>
      <c r="C2855" s="13" t="s">
        <v>792</v>
      </c>
      <c r="D2855" s="12" t="n">
        <v>58</v>
      </c>
      <c r="E2855" s="14" t="n">
        <v>1749</v>
      </c>
      <c r="F2855" s="14" t="s">
        <v>40</v>
      </c>
      <c r="G2855" s="15" t="s">
        <v>1347</v>
      </c>
      <c r="H2855" s="15" t="s">
        <v>793</v>
      </c>
      <c r="I2855" s="16" t="s">
        <v>794</v>
      </c>
      <c r="J2855" s="17" t="n">
        <v>365</v>
      </c>
      <c r="K2855" s="18" t="s">
        <v>971</v>
      </c>
      <c r="L2855" s="17" t="n">
        <v>850</v>
      </c>
      <c r="M2855" s="17"/>
      <c r="N2855" s="19"/>
      <c r="O2855" s="31" t="n">
        <f aca="false">L2855+(0.05*M2855)+(N2855/240)</f>
        <v>850</v>
      </c>
      <c r="P2855" s="21" t="n">
        <v>310250</v>
      </c>
      <c r="Q2855" s="21"/>
      <c r="R2855" s="21"/>
      <c r="S2855" s="22" t="n">
        <f aca="false">P2855+(0.05*Q2855)+(R2855/240)</f>
        <v>310250</v>
      </c>
      <c r="T2855" s="22" t="n">
        <f aca="false">J2855*O2855</f>
        <v>310250</v>
      </c>
      <c r="U2855" s="22" t="n">
        <f aca="false">S2855-T2855</f>
        <v>0</v>
      </c>
      <c r="V2855" s="23"/>
    </row>
    <row r="2856" customFormat="false" ht="13.8" hidden="false" customHeight="false" outlineLevel="0" collapsed="false">
      <c r="A2856" s="13" t="n">
        <v>2855</v>
      </c>
      <c r="B2856" s="12" t="s">
        <v>22</v>
      </c>
      <c r="C2856" s="13" t="s">
        <v>792</v>
      </c>
      <c r="D2856" s="12" t="n">
        <v>58</v>
      </c>
      <c r="E2856" s="14" t="n">
        <v>1749</v>
      </c>
      <c r="F2856" s="14" t="s">
        <v>40</v>
      </c>
      <c r="G2856" s="15" t="s">
        <v>1347</v>
      </c>
      <c r="H2856" s="15" t="s">
        <v>793</v>
      </c>
      <c r="I2856" s="16" t="s">
        <v>794</v>
      </c>
      <c r="J2856" s="17" t="n">
        <v>23800</v>
      </c>
      <c r="K2856" s="18" t="s">
        <v>28</v>
      </c>
      <c r="L2856" s="17" t="n">
        <v>4</v>
      </c>
      <c r="M2856" s="17" t="n">
        <v>5</v>
      </c>
      <c r="N2856" s="19"/>
      <c r="O2856" s="31" t="n">
        <f aca="false">L2856+(0.05*M2856)+(N2856/240)</f>
        <v>4.25</v>
      </c>
      <c r="P2856" s="21" t="n">
        <v>101150</v>
      </c>
      <c r="Q2856" s="21"/>
      <c r="R2856" s="21"/>
      <c r="S2856" s="22" t="n">
        <f aca="false">P2856+(0.05*Q2856)+(R2856/240)</f>
        <v>101150</v>
      </c>
      <c r="T2856" s="22" t="n">
        <f aca="false">J2856*O2856</f>
        <v>101150</v>
      </c>
      <c r="U2856" s="22" t="n">
        <f aca="false">S2856-T2856</f>
        <v>0</v>
      </c>
      <c r="V2856" s="23"/>
    </row>
    <row r="2857" customFormat="false" ht="13.8" hidden="false" customHeight="false" outlineLevel="0" collapsed="false">
      <c r="A2857" s="13" t="n">
        <v>2856</v>
      </c>
      <c r="B2857" s="12" t="s">
        <v>22</v>
      </c>
      <c r="C2857" s="13" t="s">
        <v>792</v>
      </c>
      <c r="D2857" s="12" t="n">
        <v>58</v>
      </c>
      <c r="E2857" s="14" t="n">
        <v>1749</v>
      </c>
      <c r="F2857" s="14" t="s">
        <v>40</v>
      </c>
      <c r="G2857" s="15" t="s">
        <v>1347</v>
      </c>
      <c r="H2857" s="15" t="s">
        <v>793</v>
      </c>
      <c r="I2857" s="16" t="s">
        <v>678</v>
      </c>
      <c r="J2857" s="17" t="n">
        <v>912</v>
      </c>
      <c r="K2857" s="18" t="s">
        <v>248</v>
      </c>
      <c r="L2857" s="17"/>
      <c r="M2857" s="17" t="n">
        <v>30</v>
      </c>
      <c r="N2857" s="19"/>
      <c r="O2857" s="31" t="n">
        <f aca="false">L2857+(0.05*M2857)+(N2857/240)</f>
        <v>1.5</v>
      </c>
      <c r="P2857" s="21" t="n">
        <v>1368</v>
      </c>
      <c r="Q2857" s="21"/>
      <c r="R2857" s="21"/>
      <c r="S2857" s="22" t="n">
        <f aca="false">P2857+(0.05*Q2857)+(R2857/240)</f>
        <v>1368</v>
      </c>
      <c r="T2857" s="22" t="n">
        <f aca="false">J2857*O2857</f>
        <v>1368</v>
      </c>
      <c r="U2857" s="22" t="n">
        <f aca="false">S2857-T2857</f>
        <v>0</v>
      </c>
      <c r="V2857" s="23"/>
    </row>
    <row r="2858" customFormat="false" ht="13.8" hidden="false" customHeight="false" outlineLevel="0" collapsed="false">
      <c r="A2858" s="13" t="n">
        <v>2857</v>
      </c>
      <c r="B2858" s="12" t="s">
        <v>22</v>
      </c>
      <c r="C2858" s="13" t="s">
        <v>792</v>
      </c>
      <c r="D2858" s="12" t="n">
        <v>58</v>
      </c>
      <c r="E2858" s="14" t="n">
        <v>1749</v>
      </c>
      <c r="F2858" s="14" t="s">
        <v>40</v>
      </c>
      <c r="G2858" s="15" t="s">
        <v>1347</v>
      </c>
      <c r="H2858" s="15" t="s">
        <v>793</v>
      </c>
      <c r="I2858" s="16" t="s">
        <v>799</v>
      </c>
      <c r="J2858" s="17" t="n">
        <v>1380</v>
      </c>
      <c r="K2858" s="18" t="s">
        <v>28</v>
      </c>
      <c r="L2858" s="17" t="n">
        <v>8</v>
      </c>
      <c r="M2858" s="17"/>
      <c r="N2858" s="19"/>
      <c r="O2858" s="31" t="n">
        <f aca="false">L2858+(0.05*M2858)+(N2858/240)</f>
        <v>8</v>
      </c>
      <c r="P2858" s="21" t="n">
        <v>11040</v>
      </c>
      <c r="Q2858" s="21"/>
      <c r="R2858" s="21"/>
      <c r="S2858" s="22" t="n">
        <f aca="false">P2858+(0.05*Q2858)+(R2858/240)</f>
        <v>11040</v>
      </c>
      <c r="T2858" s="22" t="n">
        <f aca="false">J2858*O2858</f>
        <v>11040</v>
      </c>
      <c r="U2858" s="22" t="n">
        <f aca="false">S2858-T2858</f>
        <v>0</v>
      </c>
      <c r="V2858" s="23"/>
    </row>
    <row r="2859" customFormat="false" ht="13.8" hidden="false" customHeight="false" outlineLevel="0" collapsed="false">
      <c r="A2859" s="13" t="n">
        <v>2858</v>
      </c>
      <c r="B2859" s="12" t="s">
        <v>22</v>
      </c>
      <c r="C2859" s="13" t="s">
        <v>792</v>
      </c>
      <c r="D2859" s="12" t="n">
        <v>58</v>
      </c>
      <c r="E2859" s="14" t="n">
        <v>1749</v>
      </c>
      <c r="F2859" s="14" t="s">
        <v>40</v>
      </c>
      <c r="G2859" s="15" t="s">
        <v>1347</v>
      </c>
      <c r="H2859" s="15" t="s">
        <v>793</v>
      </c>
      <c r="I2859" s="16" t="s">
        <v>679</v>
      </c>
      <c r="J2859" s="17" t="n">
        <v>380</v>
      </c>
      <c r="K2859" s="18" t="s">
        <v>28</v>
      </c>
      <c r="L2859" s="17" t="n">
        <v>4</v>
      </c>
      <c r="M2859" s="17" t="n">
        <v>10</v>
      </c>
      <c r="N2859" s="19"/>
      <c r="O2859" s="31" t="n">
        <f aca="false">L2859+(0.05*M2859)+(N2859/240)</f>
        <v>4.5</v>
      </c>
      <c r="P2859" s="21" t="n">
        <v>1710</v>
      </c>
      <c r="Q2859" s="21"/>
      <c r="R2859" s="21"/>
      <c r="S2859" s="22" t="n">
        <f aca="false">P2859+(0.05*Q2859)+(R2859/240)</f>
        <v>1710</v>
      </c>
      <c r="T2859" s="22" t="n">
        <f aca="false">J2859*O2859</f>
        <v>1710</v>
      </c>
      <c r="U2859" s="22" t="n">
        <f aca="false">S2859-T2859</f>
        <v>0</v>
      </c>
      <c r="V2859" s="23"/>
    </row>
    <row r="2860" customFormat="false" ht="13.8" hidden="false" customHeight="false" outlineLevel="0" collapsed="false">
      <c r="A2860" s="13" t="n">
        <v>2859</v>
      </c>
      <c r="B2860" s="12" t="s">
        <v>22</v>
      </c>
      <c r="C2860" s="13" t="s">
        <v>792</v>
      </c>
      <c r="D2860" s="12" t="n">
        <v>58</v>
      </c>
      <c r="E2860" s="14" t="n">
        <v>1749</v>
      </c>
      <c r="F2860" s="14" t="s">
        <v>40</v>
      </c>
      <c r="G2860" s="15" t="s">
        <v>1347</v>
      </c>
      <c r="H2860" s="15" t="s">
        <v>793</v>
      </c>
      <c r="I2860" s="16" t="s">
        <v>682</v>
      </c>
      <c r="J2860" s="17" t="n">
        <v>86</v>
      </c>
      <c r="K2860" s="18" t="s">
        <v>869</v>
      </c>
      <c r="L2860" s="17" t="n">
        <v>180</v>
      </c>
      <c r="M2860" s="17"/>
      <c r="N2860" s="19"/>
      <c r="O2860" s="31" t="n">
        <f aca="false">L2860+(0.05*M2860)+(N2860/240)</f>
        <v>180</v>
      </c>
      <c r="P2860" s="21" t="n">
        <v>15480</v>
      </c>
      <c r="Q2860" s="21"/>
      <c r="R2860" s="21"/>
      <c r="S2860" s="22" t="n">
        <f aca="false">P2860+(0.05*Q2860)+(R2860/240)</f>
        <v>15480</v>
      </c>
      <c r="T2860" s="22" t="n">
        <f aca="false">J2860*O2860</f>
        <v>15480</v>
      </c>
      <c r="U2860" s="22" t="n">
        <f aca="false">S2860-T2860</f>
        <v>0</v>
      </c>
      <c r="V2860" s="23"/>
    </row>
    <row r="2861" customFormat="false" ht="13.8" hidden="false" customHeight="false" outlineLevel="0" collapsed="false">
      <c r="A2861" s="13" t="n">
        <v>2860</v>
      </c>
      <c r="B2861" s="12" t="s">
        <v>22</v>
      </c>
      <c r="C2861" s="13" t="s">
        <v>792</v>
      </c>
      <c r="D2861" s="12" t="n">
        <v>58</v>
      </c>
      <c r="E2861" s="14" t="n">
        <v>1749</v>
      </c>
      <c r="F2861" s="14" t="s">
        <v>40</v>
      </c>
      <c r="G2861" s="15" t="s">
        <v>1347</v>
      </c>
      <c r="H2861" s="15" t="s">
        <v>793</v>
      </c>
      <c r="I2861" s="16" t="s">
        <v>682</v>
      </c>
      <c r="J2861" s="17" t="n">
        <v>250</v>
      </c>
      <c r="K2861" s="18" t="s">
        <v>1348</v>
      </c>
      <c r="L2861" s="17" t="n">
        <v>22</v>
      </c>
      <c r="M2861" s="17" t="n">
        <v>10</v>
      </c>
      <c r="N2861" s="19"/>
      <c r="O2861" s="31" t="n">
        <f aca="false">L2861+(0.05*M2861)+(N2861/240)</f>
        <v>22.5</v>
      </c>
      <c r="P2861" s="21" t="n">
        <v>5625</v>
      </c>
      <c r="Q2861" s="21"/>
      <c r="R2861" s="21"/>
      <c r="S2861" s="22" t="n">
        <f aca="false">P2861+(0.05*Q2861)+(R2861/240)</f>
        <v>5625</v>
      </c>
      <c r="T2861" s="22" t="n">
        <f aca="false">J2861*O2861</f>
        <v>5625</v>
      </c>
      <c r="U2861" s="22" t="n">
        <f aca="false">S2861-T2861</f>
        <v>0</v>
      </c>
      <c r="V2861" s="23"/>
    </row>
    <row r="2862" customFormat="false" ht="13.8" hidden="false" customHeight="false" outlineLevel="0" collapsed="false">
      <c r="A2862" s="13" t="n">
        <v>2861</v>
      </c>
      <c r="B2862" s="12" t="s">
        <v>22</v>
      </c>
      <c r="C2862" s="13" t="s">
        <v>792</v>
      </c>
      <c r="D2862" s="12" t="n">
        <v>58</v>
      </c>
      <c r="E2862" s="14" t="n">
        <v>1749</v>
      </c>
      <c r="F2862" s="14" t="s">
        <v>40</v>
      </c>
      <c r="G2862" s="15" t="s">
        <v>1347</v>
      </c>
      <c r="H2862" s="15" t="s">
        <v>793</v>
      </c>
      <c r="I2862" s="16" t="s">
        <v>186</v>
      </c>
      <c r="J2862" s="17" t="n">
        <v>5</v>
      </c>
      <c r="K2862" s="18" t="s">
        <v>28</v>
      </c>
      <c r="L2862" s="17" t="n">
        <v>5</v>
      </c>
      <c r="M2862" s="17"/>
      <c r="N2862" s="19"/>
      <c r="O2862" s="31" t="n">
        <f aca="false">L2862+(0.05*M2862)+(N2862/240)</f>
        <v>5</v>
      </c>
      <c r="P2862" s="21" t="n">
        <v>25</v>
      </c>
      <c r="Q2862" s="21"/>
      <c r="R2862" s="21"/>
      <c r="S2862" s="22" t="n">
        <f aca="false">P2862+(0.05*Q2862)+(R2862/240)</f>
        <v>25</v>
      </c>
      <c r="T2862" s="22" t="n">
        <f aca="false">J2862*O2862</f>
        <v>25</v>
      </c>
      <c r="U2862" s="22" t="n">
        <f aca="false">S2862-T2862</f>
        <v>0</v>
      </c>
      <c r="V2862" s="23"/>
    </row>
    <row r="2863" customFormat="false" ht="13.8" hidden="false" customHeight="false" outlineLevel="0" collapsed="false">
      <c r="A2863" s="13" t="n">
        <v>2862</v>
      </c>
      <c r="B2863" s="12" t="s">
        <v>22</v>
      </c>
      <c r="C2863" s="13" t="s">
        <v>792</v>
      </c>
      <c r="D2863" s="12" t="n">
        <v>59</v>
      </c>
      <c r="E2863" s="14" t="n">
        <v>1749</v>
      </c>
      <c r="F2863" s="14" t="s">
        <v>40</v>
      </c>
      <c r="G2863" s="15" t="s">
        <v>617</v>
      </c>
      <c r="H2863" s="15" t="s">
        <v>793</v>
      </c>
      <c r="I2863" s="16" t="s">
        <v>68</v>
      </c>
      <c r="J2863" s="17" t="n">
        <v>780</v>
      </c>
      <c r="K2863" s="18" t="s">
        <v>28</v>
      </c>
      <c r="L2863" s="17" t="n">
        <v>10</v>
      </c>
      <c r="M2863" s="17"/>
      <c r="N2863" s="19"/>
      <c r="O2863" s="31" t="n">
        <f aca="false">L2863+(0.05*M2863)+(N2863/240)</f>
        <v>10</v>
      </c>
      <c r="P2863" s="21" t="n">
        <v>7800</v>
      </c>
      <c r="Q2863" s="21"/>
      <c r="R2863" s="21"/>
      <c r="S2863" s="22" t="n">
        <f aca="false">P2863+(0.05*Q2863)+(R2863/240)</f>
        <v>7800</v>
      </c>
      <c r="T2863" s="22" t="n">
        <f aca="false">J2863*O2863</f>
        <v>7800</v>
      </c>
      <c r="U2863" s="22" t="n">
        <f aca="false">S2863-T2863</f>
        <v>0</v>
      </c>
      <c r="V2863" s="23"/>
    </row>
    <row r="2864" customFormat="false" ht="13.8" hidden="false" customHeight="false" outlineLevel="0" collapsed="false">
      <c r="A2864" s="13" t="n">
        <v>2863</v>
      </c>
      <c r="B2864" s="12" t="s">
        <v>22</v>
      </c>
      <c r="C2864" s="13" t="s">
        <v>792</v>
      </c>
      <c r="D2864" s="12" t="n">
        <v>59</v>
      </c>
      <c r="E2864" s="14" t="n">
        <v>1749</v>
      </c>
      <c r="F2864" s="14" t="s">
        <v>40</v>
      </c>
      <c r="G2864" s="15" t="s">
        <v>617</v>
      </c>
      <c r="H2864" s="15" t="s">
        <v>793</v>
      </c>
      <c r="I2864" s="16" t="s">
        <v>29</v>
      </c>
      <c r="J2864" s="17" t="n">
        <v>1077</v>
      </c>
      <c r="K2864" s="18" t="s">
        <v>28</v>
      </c>
      <c r="L2864" s="17" t="n">
        <v>6</v>
      </c>
      <c r="M2864" s="17"/>
      <c r="N2864" s="19"/>
      <c r="O2864" s="31" t="n">
        <f aca="false">L2864+(0.05*M2864)+(N2864/240)</f>
        <v>6</v>
      </c>
      <c r="P2864" s="21" t="n">
        <v>6462</v>
      </c>
      <c r="Q2864" s="21"/>
      <c r="R2864" s="21"/>
      <c r="S2864" s="22" t="n">
        <f aca="false">P2864+(0.05*Q2864)+(R2864/240)</f>
        <v>6462</v>
      </c>
      <c r="T2864" s="22" t="n">
        <f aca="false">J2864*O2864</f>
        <v>6462</v>
      </c>
      <c r="U2864" s="22" t="n">
        <f aca="false">S2864-T2864</f>
        <v>0</v>
      </c>
      <c r="V2864" s="23"/>
    </row>
    <row r="2865" customFormat="false" ht="13.8" hidden="false" customHeight="false" outlineLevel="0" collapsed="false">
      <c r="A2865" s="13" t="n">
        <v>2864</v>
      </c>
      <c r="B2865" s="12" t="s">
        <v>22</v>
      </c>
      <c r="C2865" s="13" t="s">
        <v>792</v>
      </c>
      <c r="D2865" s="12" t="n">
        <v>59</v>
      </c>
      <c r="E2865" s="14" t="n">
        <v>1749</v>
      </c>
      <c r="F2865" s="14" t="s">
        <v>40</v>
      </c>
      <c r="G2865" s="15" t="s">
        <v>617</v>
      </c>
      <c r="H2865" s="15" t="s">
        <v>793</v>
      </c>
      <c r="I2865" s="16" t="s">
        <v>186</v>
      </c>
      <c r="J2865" s="17" t="n">
        <v>10652</v>
      </c>
      <c r="K2865" s="18" t="s">
        <v>28</v>
      </c>
      <c r="L2865" s="17" t="n">
        <v>10</v>
      </c>
      <c r="M2865" s="17"/>
      <c r="N2865" s="19"/>
      <c r="O2865" s="31" t="n">
        <f aca="false">L2865+(0.05*M2865)+(N2865/240)</f>
        <v>10</v>
      </c>
      <c r="P2865" s="21" t="n">
        <v>106520</v>
      </c>
      <c r="Q2865" s="21"/>
      <c r="R2865" s="21"/>
      <c r="S2865" s="22" t="n">
        <f aca="false">P2865+(0.05*Q2865)+(R2865/240)</f>
        <v>106520</v>
      </c>
      <c r="T2865" s="22" t="n">
        <f aca="false">J2865*O2865</f>
        <v>106520</v>
      </c>
      <c r="U2865" s="22" t="n">
        <f aca="false">S2865-T2865</f>
        <v>0</v>
      </c>
      <c r="V2865" s="23"/>
    </row>
    <row r="2866" customFormat="false" ht="13.8" hidden="false" customHeight="false" outlineLevel="0" collapsed="false">
      <c r="A2866" s="13" t="n">
        <v>2865</v>
      </c>
      <c r="B2866" s="12" t="s">
        <v>22</v>
      </c>
      <c r="C2866" s="13" t="s">
        <v>792</v>
      </c>
      <c r="D2866" s="12" t="n">
        <v>59</v>
      </c>
      <c r="E2866" s="14" t="n">
        <v>1749</v>
      </c>
      <c r="F2866" s="14" t="s">
        <v>40</v>
      </c>
      <c r="G2866" s="15" t="s">
        <v>1349</v>
      </c>
      <c r="H2866" s="15" t="s">
        <v>793</v>
      </c>
      <c r="I2866" s="16" t="s">
        <v>186</v>
      </c>
      <c r="J2866" s="17" t="n">
        <v>3043</v>
      </c>
      <c r="K2866" s="18" t="s">
        <v>28</v>
      </c>
      <c r="L2866" s="17" t="n">
        <v>10</v>
      </c>
      <c r="M2866" s="17"/>
      <c r="N2866" s="19"/>
      <c r="O2866" s="31" t="n">
        <f aca="false">L2866+(0.05*M2866)+(N2866/240)</f>
        <v>10</v>
      </c>
      <c r="P2866" s="21" t="n">
        <v>30430</v>
      </c>
      <c r="Q2866" s="21"/>
      <c r="R2866" s="21"/>
      <c r="S2866" s="22" t="n">
        <f aca="false">P2866+(0.05*Q2866)+(R2866/240)</f>
        <v>30430</v>
      </c>
      <c r="T2866" s="22" t="n">
        <f aca="false">J2866*O2866</f>
        <v>30430</v>
      </c>
      <c r="U2866" s="22" t="n">
        <f aca="false">S2866-T2866</f>
        <v>0</v>
      </c>
      <c r="V2866" s="23"/>
    </row>
    <row r="2867" customFormat="false" ht="13.8" hidden="false" customHeight="false" outlineLevel="0" collapsed="false">
      <c r="A2867" s="13" t="n">
        <v>2866</v>
      </c>
      <c r="B2867" s="12" t="s">
        <v>22</v>
      </c>
      <c r="C2867" s="13" t="s">
        <v>792</v>
      </c>
      <c r="D2867" s="12" t="n">
        <v>59</v>
      </c>
      <c r="E2867" s="14" t="n">
        <v>1749</v>
      </c>
      <c r="F2867" s="14" t="s">
        <v>40</v>
      </c>
      <c r="G2867" s="15" t="s">
        <v>1350</v>
      </c>
      <c r="H2867" s="15" t="s">
        <v>793</v>
      </c>
      <c r="I2867" s="16" t="s">
        <v>68</v>
      </c>
      <c r="J2867" s="17" t="n">
        <v>1522.5</v>
      </c>
      <c r="K2867" s="18" t="s">
        <v>28</v>
      </c>
      <c r="L2867" s="17" t="n">
        <v>28</v>
      </c>
      <c r="M2867" s="17"/>
      <c r="N2867" s="19"/>
      <c r="O2867" s="31" t="n">
        <f aca="false">L2867+(0.05*M2867)+(N2867/240)</f>
        <v>28</v>
      </c>
      <c r="P2867" s="21" t="n">
        <v>42630</v>
      </c>
      <c r="Q2867" s="21"/>
      <c r="R2867" s="21"/>
      <c r="S2867" s="22" t="n">
        <f aca="false">P2867+(0.05*Q2867)+(R2867/240)</f>
        <v>42630</v>
      </c>
      <c r="T2867" s="22" t="n">
        <f aca="false">J2867*O2867</f>
        <v>42630</v>
      </c>
      <c r="U2867" s="22" t="n">
        <f aca="false">S2867-T2867</f>
        <v>0</v>
      </c>
      <c r="V2867" s="23"/>
    </row>
    <row r="2868" customFormat="false" ht="13.8" hidden="false" customHeight="false" outlineLevel="0" collapsed="false">
      <c r="A2868" s="13" t="n">
        <v>2867</v>
      </c>
      <c r="B2868" s="12" t="s">
        <v>22</v>
      </c>
      <c r="C2868" s="13" t="s">
        <v>792</v>
      </c>
      <c r="D2868" s="12" t="n">
        <v>59</v>
      </c>
      <c r="E2868" s="14" t="n">
        <v>1749</v>
      </c>
      <c r="F2868" s="14" t="s">
        <v>40</v>
      </c>
      <c r="G2868" s="15" t="s">
        <v>1350</v>
      </c>
      <c r="H2868" s="15" t="s">
        <v>793</v>
      </c>
      <c r="I2868" s="16" t="s">
        <v>794</v>
      </c>
      <c r="J2868" s="17" t="n">
        <v>4715</v>
      </c>
      <c r="K2868" s="18" t="s">
        <v>28</v>
      </c>
      <c r="L2868" s="17" t="n">
        <v>25</v>
      </c>
      <c r="M2868" s="17"/>
      <c r="N2868" s="19"/>
      <c r="O2868" s="31" t="n">
        <f aca="false">L2868+(0.05*M2868)+(N2868/240)</f>
        <v>25</v>
      </c>
      <c r="P2868" s="21" t="n">
        <v>117875</v>
      </c>
      <c r="Q2868" s="21"/>
      <c r="R2868" s="21"/>
      <c r="S2868" s="22" t="n">
        <f aca="false">P2868+(0.05*Q2868)+(R2868/240)</f>
        <v>117875</v>
      </c>
      <c r="T2868" s="22" t="n">
        <f aca="false">J2868*O2868</f>
        <v>117875</v>
      </c>
      <c r="U2868" s="22" t="n">
        <f aca="false">S2868-T2868</f>
        <v>0</v>
      </c>
      <c r="V2868" s="23"/>
    </row>
    <row r="2869" customFormat="false" ht="13.8" hidden="false" customHeight="false" outlineLevel="0" collapsed="false">
      <c r="A2869" s="13" t="n">
        <v>2868</v>
      </c>
      <c r="B2869" s="12" t="s">
        <v>22</v>
      </c>
      <c r="C2869" s="13" t="s">
        <v>792</v>
      </c>
      <c r="D2869" s="12" t="n">
        <v>59</v>
      </c>
      <c r="E2869" s="14" t="n">
        <v>1749</v>
      </c>
      <c r="F2869" s="14" t="s">
        <v>40</v>
      </c>
      <c r="G2869" s="15" t="s">
        <v>1350</v>
      </c>
      <c r="H2869" s="15" t="s">
        <v>793</v>
      </c>
      <c r="I2869" s="16" t="s">
        <v>186</v>
      </c>
      <c r="J2869" s="17" t="n">
        <v>460</v>
      </c>
      <c r="K2869" s="18" t="s">
        <v>28</v>
      </c>
      <c r="L2869" s="17" t="n">
        <v>28</v>
      </c>
      <c r="M2869" s="17"/>
      <c r="N2869" s="19"/>
      <c r="O2869" s="31" t="n">
        <f aca="false">L2869+(0.05*M2869)+(N2869/240)</f>
        <v>28</v>
      </c>
      <c r="P2869" s="21" t="n">
        <v>12880</v>
      </c>
      <c r="Q2869" s="21"/>
      <c r="R2869" s="21"/>
      <c r="S2869" s="22" t="n">
        <f aca="false">P2869+(0.05*Q2869)+(R2869/240)</f>
        <v>12880</v>
      </c>
      <c r="T2869" s="22" t="n">
        <f aca="false">J2869*O2869</f>
        <v>12880</v>
      </c>
      <c r="U2869" s="22" t="n">
        <f aca="false">S2869-T2869</f>
        <v>0</v>
      </c>
      <c r="V2869" s="23"/>
    </row>
    <row r="2870" customFormat="false" ht="13.8" hidden="false" customHeight="false" outlineLevel="0" collapsed="false">
      <c r="A2870" s="13" t="n">
        <v>2869</v>
      </c>
      <c r="B2870" s="12" t="s">
        <v>22</v>
      </c>
      <c r="C2870" s="13" t="s">
        <v>792</v>
      </c>
      <c r="D2870" s="12" t="n">
        <v>59</v>
      </c>
      <c r="E2870" s="14" t="n">
        <v>1749</v>
      </c>
      <c r="F2870" s="14" t="s">
        <v>40</v>
      </c>
      <c r="G2870" s="15" t="s">
        <v>1350</v>
      </c>
      <c r="H2870" s="15" t="s">
        <v>793</v>
      </c>
      <c r="I2870" s="16" t="s">
        <v>33</v>
      </c>
      <c r="J2870" s="17" t="n">
        <v>33755</v>
      </c>
      <c r="K2870" s="18" t="s">
        <v>28</v>
      </c>
      <c r="L2870" s="17" t="n">
        <v>28</v>
      </c>
      <c r="M2870" s="17"/>
      <c r="N2870" s="19"/>
      <c r="O2870" s="31" t="n">
        <f aca="false">L2870+(0.05*M2870)+(N2870/240)</f>
        <v>28</v>
      </c>
      <c r="P2870" s="21" t="n">
        <v>945140</v>
      </c>
      <c r="Q2870" s="21"/>
      <c r="R2870" s="21"/>
      <c r="S2870" s="22" t="n">
        <f aca="false">P2870+(0.05*Q2870)+(R2870/240)</f>
        <v>945140</v>
      </c>
      <c r="T2870" s="22" t="n">
        <f aca="false">J2870*O2870</f>
        <v>945140</v>
      </c>
      <c r="U2870" s="22" t="n">
        <f aca="false">S2870-T2870</f>
        <v>0</v>
      </c>
      <c r="V2870" s="23"/>
    </row>
    <row r="2871" customFormat="false" ht="13.8" hidden="false" customHeight="false" outlineLevel="0" collapsed="false">
      <c r="A2871" s="13" t="n">
        <v>2870</v>
      </c>
      <c r="B2871" s="12" t="s">
        <v>22</v>
      </c>
      <c r="C2871" s="13" t="s">
        <v>792</v>
      </c>
      <c r="D2871" s="12" t="n">
        <v>59</v>
      </c>
      <c r="E2871" s="14" t="n">
        <v>1749</v>
      </c>
      <c r="F2871" s="14" t="s">
        <v>40</v>
      </c>
      <c r="G2871" s="15" t="s">
        <v>621</v>
      </c>
      <c r="H2871" s="15" t="s">
        <v>793</v>
      </c>
      <c r="I2871" s="16" t="s">
        <v>794</v>
      </c>
      <c r="J2871" s="17" t="n">
        <v>30</v>
      </c>
      <c r="K2871" s="18" t="s">
        <v>35</v>
      </c>
      <c r="L2871" s="17" t="n">
        <v>32</v>
      </c>
      <c r="M2871" s="17"/>
      <c r="N2871" s="19"/>
      <c r="O2871" s="31" t="n">
        <f aca="false">L2871+(0.05*M2871)+(N2871/240)</f>
        <v>32</v>
      </c>
      <c r="P2871" s="21" t="n">
        <v>960</v>
      </c>
      <c r="Q2871" s="21"/>
      <c r="R2871" s="21"/>
      <c r="S2871" s="22" t="n">
        <f aca="false">P2871+(0.05*Q2871)+(R2871/240)</f>
        <v>960</v>
      </c>
      <c r="T2871" s="22" t="n">
        <f aca="false">J2871*O2871</f>
        <v>960</v>
      </c>
      <c r="U2871" s="22" t="n">
        <f aca="false">S2871-T2871</f>
        <v>0</v>
      </c>
      <c r="V2871" s="23"/>
    </row>
    <row r="2872" customFormat="false" ht="13.8" hidden="false" customHeight="false" outlineLevel="0" collapsed="false">
      <c r="A2872" s="13" t="n">
        <v>2871</v>
      </c>
      <c r="B2872" s="12" t="s">
        <v>22</v>
      </c>
      <c r="C2872" s="13" t="s">
        <v>792</v>
      </c>
      <c r="D2872" s="12" t="n">
        <v>59</v>
      </c>
      <c r="E2872" s="14" t="n">
        <v>1749</v>
      </c>
      <c r="F2872" s="14" t="s">
        <v>40</v>
      </c>
      <c r="G2872" s="15" t="s">
        <v>1351</v>
      </c>
      <c r="H2872" s="15" t="s">
        <v>793</v>
      </c>
      <c r="I2872" s="16" t="s">
        <v>799</v>
      </c>
      <c r="J2872" s="17" t="n">
        <v>100</v>
      </c>
      <c r="K2872" s="18" t="s">
        <v>35</v>
      </c>
      <c r="L2872" s="17" t="n">
        <v>7</v>
      </c>
      <c r="M2872" s="17"/>
      <c r="N2872" s="19"/>
      <c r="O2872" s="31" t="n">
        <f aca="false">L2872+(0.05*M2872)+(N2872/240)</f>
        <v>7</v>
      </c>
      <c r="P2872" s="21" t="n">
        <v>700</v>
      </c>
      <c r="Q2872" s="21"/>
      <c r="R2872" s="21"/>
      <c r="S2872" s="22" t="n">
        <f aca="false">P2872+(0.05*Q2872)+(R2872/240)</f>
        <v>700</v>
      </c>
      <c r="T2872" s="22" t="n">
        <f aca="false">J2872*O2872</f>
        <v>700</v>
      </c>
      <c r="U2872" s="22" t="n">
        <f aca="false">S2872-T2872</f>
        <v>0</v>
      </c>
      <c r="V2872" s="23"/>
    </row>
    <row r="2873" customFormat="false" ht="13.8" hidden="false" customHeight="false" outlineLevel="0" collapsed="false">
      <c r="A2873" s="13" t="n">
        <v>2872</v>
      </c>
      <c r="B2873" s="12" t="s">
        <v>22</v>
      </c>
      <c r="C2873" s="13" t="s">
        <v>792</v>
      </c>
      <c r="D2873" s="12" t="n">
        <v>59</v>
      </c>
      <c r="E2873" s="14" t="n">
        <v>1749</v>
      </c>
      <c r="F2873" s="14" t="s">
        <v>40</v>
      </c>
      <c r="G2873" s="15" t="s">
        <v>1352</v>
      </c>
      <c r="H2873" s="15" t="s">
        <v>793</v>
      </c>
      <c r="I2873" s="16" t="s">
        <v>43</v>
      </c>
      <c r="J2873" s="17" t="n">
        <v>185.5</v>
      </c>
      <c r="K2873" s="18" t="s">
        <v>35</v>
      </c>
      <c r="L2873" s="17" t="n">
        <v>60</v>
      </c>
      <c r="M2873" s="17"/>
      <c r="N2873" s="19"/>
      <c r="O2873" s="31" t="n">
        <f aca="false">L2873+(0.05*M2873)+(N2873/240)</f>
        <v>60</v>
      </c>
      <c r="P2873" s="21" t="n">
        <v>11130</v>
      </c>
      <c r="Q2873" s="21"/>
      <c r="R2873" s="21"/>
      <c r="S2873" s="22" t="n">
        <f aca="false">P2873+(0.05*Q2873)+(R2873/240)</f>
        <v>11130</v>
      </c>
      <c r="T2873" s="22" t="n">
        <f aca="false">J2873*O2873</f>
        <v>11130</v>
      </c>
      <c r="U2873" s="22" t="n">
        <f aca="false">S2873-T2873</f>
        <v>0</v>
      </c>
      <c r="V2873" s="23"/>
    </row>
    <row r="2874" customFormat="false" ht="13.8" hidden="false" customHeight="false" outlineLevel="0" collapsed="false">
      <c r="A2874" s="13" t="n">
        <v>2873</v>
      </c>
      <c r="B2874" s="12" t="s">
        <v>22</v>
      </c>
      <c r="C2874" s="13" t="s">
        <v>792</v>
      </c>
      <c r="D2874" s="12" t="n">
        <v>59</v>
      </c>
      <c r="E2874" s="14" t="n">
        <v>1749</v>
      </c>
      <c r="F2874" s="14" t="s">
        <v>40</v>
      </c>
      <c r="G2874" s="15" t="s">
        <v>1353</v>
      </c>
      <c r="H2874" s="15" t="s">
        <v>793</v>
      </c>
      <c r="I2874" s="16" t="s">
        <v>678</v>
      </c>
      <c r="J2874" s="17" t="n">
        <v>30</v>
      </c>
      <c r="K2874" s="18" t="s">
        <v>248</v>
      </c>
      <c r="L2874" s="17"/>
      <c r="M2874" s="17" t="n">
        <v>25</v>
      </c>
      <c r="N2874" s="19"/>
      <c r="O2874" s="31" t="n">
        <f aca="false">L2874+(0.05*M2874)+(N2874/240)</f>
        <v>1.25</v>
      </c>
      <c r="P2874" s="21" t="n">
        <v>37</v>
      </c>
      <c r="Q2874" s="21" t="n">
        <v>10</v>
      </c>
      <c r="R2874" s="21"/>
      <c r="S2874" s="22" t="n">
        <f aca="false">P2874+(0.05*Q2874)+(R2874/240)</f>
        <v>37.5</v>
      </c>
      <c r="T2874" s="22" t="n">
        <f aca="false">J2874*O2874</f>
        <v>37.5</v>
      </c>
      <c r="U2874" s="22" t="n">
        <f aca="false">S2874-T2874</f>
        <v>0</v>
      </c>
      <c r="V2874" s="23"/>
    </row>
    <row r="2875" customFormat="false" ht="13.8" hidden="false" customHeight="false" outlineLevel="0" collapsed="false">
      <c r="A2875" s="13" t="n">
        <v>2874</v>
      </c>
      <c r="B2875" s="12" t="s">
        <v>22</v>
      </c>
      <c r="C2875" s="13" t="s">
        <v>792</v>
      </c>
      <c r="D2875" s="12" t="n">
        <v>59</v>
      </c>
      <c r="E2875" s="14" t="n">
        <v>1749</v>
      </c>
      <c r="F2875" s="14" t="s">
        <v>40</v>
      </c>
      <c r="G2875" s="15" t="s">
        <v>1353</v>
      </c>
      <c r="H2875" s="15" t="s">
        <v>793</v>
      </c>
      <c r="I2875" s="16" t="s">
        <v>43</v>
      </c>
      <c r="J2875" s="17" t="n">
        <v>125</v>
      </c>
      <c r="K2875" s="18" t="s">
        <v>35</v>
      </c>
      <c r="L2875" s="17" t="n">
        <v>80</v>
      </c>
      <c r="M2875" s="17"/>
      <c r="N2875" s="19"/>
      <c r="O2875" s="31" t="n">
        <f aca="false">L2875+(0.05*M2875)+(N2875/240)</f>
        <v>80</v>
      </c>
      <c r="P2875" s="21" t="n">
        <v>10000</v>
      </c>
      <c r="Q2875" s="21"/>
      <c r="R2875" s="21"/>
      <c r="S2875" s="22" t="n">
        <f aca="false">P2875+(0.05*Q2875)+(R2875/240)</f>
        <v>10000</v>
      </c>
      <c r="T2875" s="22" t="n">
        <f aca="false">J2875*O2875</f>
        <v>10000</v>
      </c>
      <c r="U2875" s="22" t="n">
        <f aca="false">S2875-T2875</f>
        <v>0</v>
      </c>
      <c r="V2875" s="23"/>
    </row>
    <row r="2876" customFormat="false" ht="13.8" hidden="false" customHeight="false" outlineLevel="0" collapsed="false">
      <c r="A2876" s="13" t="n">
        <v>2875</v>
      </c>
      <c r="B2876" s="12" t="s">
        <v>22</v>
      </c>
      <c r="C2876" s="13" t="s">
        <v>792</v>
      </c>
      <c r="D2876" s="12" t="n">
        <v>59</v>
      </c>
      <c r="E2876" s="14" t="n">
        <v>1749</v>
      </c>
      <c r="F2876" s="14" t="s">
        <v>40</v>
      </c>
      <c r="G2876" s="15" t="s">
        <v>1354</v>
      </c>
      <c r="H2876" s="15" t="s">
        <v>793</v>
      </c>
      <c r="I2876" s="16" t="s">
        <v>799</v>
      </c>
      <c r="J2876" s="17" t="n">
        <v>119833</v>
      </c>
      <c r="K2876" s="18" t="s">
        <v>28</v>
      </c>
      <c r="L2876" s="17"/>
      <c r="M2876" s="17" t="n">
        <v>30</v>
      </c>
      <c r="N2876" s="19"/>
      <c r="O2876" s="31" t="n">
        <f aca="false">L2876+(0.05*M2876)+(N2876/240)</f>
        <v>1.5</v>
      </c>
      <c r="P2876" s="21" t="n">
        <v>179749</v>
      </c>
      <c r="Q2876" s="21" t="n">
        <v>10</v>
      </c>
      <c r="R2876" s="21"/>
      <c r="S2876" s="22" t="n">
        <f aca="false">P2876+(0.05*Q2876)+(R2876/240)</f>
        <v>179749.5</v>
      </c>
      <c r="T2876" s="22" t="n">
        <f aca="false">J2876*O2876</f>
        <v>179749.5</v>
      </c>
      <c r="U2876" s="22" t="n">
        <f aca="false">S2876-T2876</f>
        <v>0</v>
      </c>
      <c r="V2876" s="23"/>
    </row>
    <row r="2877" customFormat="false" ht="13.8" hidden="false" customHeight="false" outlineLevel="0" collapsed="false">
      <c r="A2877" s="13" t="n">
        <v>2876</v>
      </c>
      <c r="B2877" s="12" t="s">
        <v>22</v>
      </c>
      <c r="C2877" s="13" t="s">
        <v>792</v>
      </c>
      <c r="D2877" s="12" t="n">
        <v>59</v>
      </c>
      <c r="E2877" s="14" t="n">
        <v>1749</v>
      </c>
      <c r="F2877" s="14" t="s">
        <v>40</v>
      </c>
      <c r="G2877" s="15" t="s">
        <v>1355</v>
      </c>
      <c r="H2877" s="15" t="s">
        <v>793</v>
      </c>
      <c r="I2877" s="16" t="s">
        <v>794</v>
      </c>
      <c r="J2877" s="17" t="n">
        <v>875</v>
      </c>
      <c r="K2877" s="18" t="s">
        <v>28</v>
      </c>
      <c r="L2877" s="17" t="n">
        <v>4</v>
      </c>
      <c r="M2877" s="17"/>
      <c r="N2877" s="19"/>
      <c r="O2877" s="31" t="n">
        <f aca="false">L2877+(0.05*M2877)+(N2877/240)</f>
        <v>4</v>
      </c>
      <c r="P2877" s="21" t="n">
        <v>3500</v>
      </c>
      <c r="Q2877" s="21"/>
      <c r="R2877" s="21"/>
      <c r="S2877" s="22" t="n">
        <f aca="false">P2877+(0.05*Q2877)+(R2877/240)</f>
        <v>3500</v>
      </c>
      <c r="T2877" s="22" t="n">
        <f aca="false">J2877*O2877</f>
        <v>3500</v>
      </c>
      <c r="U2877" s="22" t="n">
        <f aca="false">S2877-T2877</f>
        <v>0</v>
      </c>
      <c r="V2877" s="23"/>
    </row>
    <row r="2878" customFormat="false" ht="13.8" hidden="false" customHeight="false" outlineLevel="0" collapsed="false">
      <c r="A2878" s="13" t="n">
        <v>2877</v>
      </c>
      <c r="B2878" s="12" t="s">
        <v>22</v>
      </c>
      <c r="C2878" s="13" t="s">
        <v>792</v>
      </c>
      <c r="D2878" s="12" t="n">
        <v>59</v>
      </c>
      <c r="E2878" s="14" t="n">
        <v>1749</v>
      </c>
      <c r="F2878" s="14" t="s">
        <v>40</v>
      </c>
      <c r="G2878" s="15" t="s">
        <v>1356</v>
      </c>
      <c r="H2878" s="15" t="s">
        <v>793</v>
      </c>
      <c r="I2878" s="16" t="s">
        <v>679</v>
      </c>
      <c r="J2878" s="17" t="n">
        <v>67</v>
      </c>
      <c r="K2878" s="18" t="s">
        <v>35</v>
      </c>
      <c r="L2878" s="17" t="n">
        <v>25</v>
      </c>
      <c r="M2878" s="17"/>
      <c r="N2878" s="19"/>
      <c r="O2878" s="31" t="n">
        <f aca="false">L2878+(0.05*M2878)+(N2878/240)</f>
        <v>25</v>
      </c>
      <c r="P2878" s="21" t="n">
        <v>1675</v>
      </c>
      <c r="Q2878" s="21"/>
      <c r="R2878" s="21"/>
      <c r="S2878" s="22" t="n">
        <f aca="false">P2878+(0.05*Q2878)+(R2878/240)</f>
        <v>1675</v>
      </c>
      <c r="T2878" s="22" t="n">
        <f aca="false">J2878*O2878</f>
        <v>1675</v>
      </c>
      <c r="U2878" s="22" t="n">
        <f aca="false">S2878-T2878</f>
        <v>0</v>
      </c>
      <c r="V2878" s="23"/>
    </row>
    <row r="2879" customFormat="false" ht="13.8" hidden="false" customHeight="false" outlineLevel="0" collapsed="false">
      <c r="A2879" s="13" t="n">
        <v>2878</v>
      </c>
      <c r="B2879" s="12" t="s">
        <v>22</v>
      </c>
      <c r="C2879" s="13" t="s">
        <v>792</v>
      </c>
      <c r="D2879" s="12" t="n">
        <v>59</v>
      </c>
      <c r="E2879" s="14" t="n">
        <v>1749</v>
      </c>
      <c r="F2879" s="14" t="s">
        <v>40</v>
      </c>
      <c r="G2879" s="15" t="s">
        <v>622</v>
      </c>
      <c r="H2879" s="15" t="s">
        <v>793</v>
      </c>
      <c r="I2879" s="16" t="s">
        <v>799</v>
      </c>
      <c r="J2879" s="17" t="n">
        <v>300</v>
      </c>
      <c r="K2879" s="18" t="s">
        <v>28</v>
      </c>
      <c r="L2879" s="17" t="n">
        <v>10</v>
      </c>
      <c r="M2879" s="17"/>
      <c r="N2879" s="19"/>
      <c r="O2879" s="31" t="n">
        <f aca="false">L2879+(0.05*M2879)+(N2879/240)</f>
        <v>10</v>
      </c>
      <c r="P2879" s="21" t="n">
        <v>3000</v>
      </c>
      <c r="Q2879" s="21"/>
      <c r="R2879" s="21"/>
      <c r="S2879" s="22" t="n">
        <f aca="false">P2879+(0.05*Q2879)+(R2879/240)</f>
        <v>3000</v>
      </c>
      <c r="T2879" s="22" t="n">
        <f aca="false">J2879*O2879</f>
        <v>3000</v>
      </c>
      <c r="U2879" s="22" t="n">
        <f aca="false">S2879-T2879</f>
        <v>0</v>
      </c>
      <c r="V2879" s="23"/>
    </row>
    <row r="2880" customFormat="false" ht="13.8" hidden="false" customHeight="false" outlineLevel="0" collapsed="false">
      <c r="A2880" s="13" t="n">
        <v>2879</v>
      </c>
      <c r="B2880" s="12" t="s">
        <v>22</v>
      </c>
      <c r="C2880" s="13" t="s">
        <v>792</v>
      </c>
      <c r="D2880" s="12" t="n">
        <v>59</v>
      </c>
      <c r="E2880" s="14" t="n">
        <v>1749</v>
      </c>
      <c r="F2880" s="14" t="s">
        <v>40</v>
      </c>
      <c r="G2880" s="15" t="s">
        <v>1357</v>
      </c>
      <c r="H2880" s="15" t="s">
        <v>793</v>
      </c>
      <c r="I2880" s="16" t="s">
        <v>43</v>
      </c>
      <c r="J2880" s="17" t="n">
        <v>44.5</v>
      </c>
      <c r="K2880" s="18" t="s">
        <v>35</v>
      </c>
      <c r="L2880" s="17" t="n">
        <v>75</v>
      </c>
      <c r="M2880" s="17"/>
      <c r="N2880" s="19"/>
      <c r="O2880" s="31" t="n">
        <f aca="false">L2880+(0.05*M2880)+(N2880/240)</f>
        <v>75</v>
      </c>
      <c r="P2880" s="21" t="n">
        <v>3337</v>
      </c>
      <c r="Q2880" s="21" t="n">
        <v>10</v>
      </c>
      <c r="R2880" s="21"/>
      <c r="S2880" s="22" t="n">
        <f aca="false">P2880+(0.05*Q2880)+(R2880/240)</f>
        <v>3337.5</v>
      </c>
      <c r="T2880" s="22" t="n">
        <f aca="false">J2880*O2880</f>
        <v>3337.5</v>
      </c>
      <c r="U2880" s="22" t="n">
        <f aca="false">S2880-T2880</f>
        <v>0</v>
      </c>
      <c r="V2880" s="23"/>
    </row>
    <row r="2881" customFormat="false" ht="13.8" hidden="false" customHeight="false" outlineLevel="0" collapsed="false">
      <c r="A2881" s="13" t="n">
        <v>2880</v>
      </c>
      <c r="B2881" s="12" t="s">
        <v>22</v>
      </c>
      <c r="C2881" s="13" t="s">
        <v>792</v>
      </c>
      <c r="D2881" s="12" t="n">
        <v>59</v>
      </c>
      <c r="E2881" s="14" t="n">
        <v>1749</v>
      </c>
      <c r="F2881" s="14" t="s">
        <v>40</v>
      </c>
      <c r="G2881" s="15" t="s">
        <v>1358</v>
      </c>
      <c r="H2881" s="15" t="s">
        <v>793</v>
      </c>
      <c r="I2881" s="16" t="s">
        <v>685</v>
      </c>
      <c r="J2881" s="17" t="n">
        <v>550</v>
      </c>
      <c r="K2881" s="18" t="s">
        <v>28</v>
      </c>
      <c r="L2881" s="17"/>
      <c r="M2881" s="17" t="n">
        <v>20</v>
      </c>
      <c r="N2881" s="19"/>
      <c r="O2881" s="31" t="n">
        <f aca="false">L2881+(0.05*M2881)+(N2881/240)</f>
        <v>1</v>
      </c>
      <c r="P2881" s="21" t="n">
        <v>550</v>
      </c>
      <c r="Q2881" s="21"/>
      <c r="R2881" s="21"/>
      <c r="S2881" s="22" t="n">
        <f aca="false">P2881+(0.05*Q2881)+(R2881/240)</f>
        <v>550</v>
      </c>
      <c r="T2881" s="22" t="n">
        <f aca="false">J2881*O2881</f>
        <v>550</v>
      </c>
      <c r="U2881" s="22" t="n">
        <f aca="false">S2881-T2881</f>
        <v>0</v>
      </c>
      <c r="V2881" s="23"/>
    </row>
    <row r="2882" customFormat="false" ht="13.8" hidden="false" customHeight="false" outlineLevel="0" collapsed="false">
      <c r="A2882" s="13" t="n">
        <v>2881</v>
      </c>
      <c r="B2882" s="12" t="s">
        <v>22</v>
      </c>
      <c r="C2882" s="13" t="s">
        <v>792</v>
      </c>
      <c r="D2882" s="12" t="n">
        <v>59</v>
      </c>
      <c r="E2882" s="14" t="n">
        <v>1749</v>
      </c>
      <c r="F2882" s="14" t="s">
        <v>40</v>
      </c>
      <c r="G2882" s="15" t="s">
        <v>1359</v>
      </c>
      <c r="H2882" s="15" t="s">
        <v>793</v>
      </c>
      <c r="I2882" s="16" t="s">
        <v>50</v>
      </c>
      <c r="J2882" s="17" t="n">
        <v>12390</v>
      </c>
      <c r="K2882" s="18" t="s">
        <v>28</v>
      </c>
      <c r="L2882" s="17" t="n">
        <v>4</v>
      </c>
      <c r="M2882" s="17"/>
      <c r="N2882" s="19"/>
      <c r="O2882" s="31" t="n">
        <f aca="false">L2882+(0.05*M2882)+(N2882/240)</f>
        <v>4</v>
      </c>
      <c r="P2882" s="21" t="n">
        <v>49560</v>
      </c>
      <c r="Q2882" s="21"/>
      <c r="R2882" s="21"/>
      <c r="S2882" s="22" t="n">
        <f aca="false">P2882+(0.05*Q2882)+(R2882/240)</f>
        <v>49560</v>
      </c>
      <c r="T2882" s="22" t="n">
        <f aca="false">J2882*O2882</f>
        <v>49560</v>
      </c>
      <c r="U2882" s="22" t="n">
        <f aca="false">S2882-T2882</f>
        <v>0</v>
      </c>
      <c r="V2882" s="23"/>
    </row>
    <row r="2883" customFormat="false" ht="13.8" hidden="false" customHeight="false" outlineLevel="0" collapsed="false">
      <c r="A2883" s="13" t="n">
        <v>2882</v>
      </c>
      <c r="B2883" s="12" t="s">
        <v>22</v>
      </c>
      <c r="C2883" s="13" t="s">
        <v>792</v>
      </c>
      <c r="D2883" s="12" t="n">
        <v>59</v>
      </c>
      <c r="E2883" s="14" t="n">
        <v>1749</v>
      </c>
      <c r="F2883" s="14" t="s">
        <v>40</v>
      </c>
      <c r="G2883" s="15" t="s">
        <v>1359</v>
      </c>
      <c r="H2883" s="15" t="s">
        <v>793</v>
      </c>
      <c r="I2883" s="16" t="s">
        <v>682</v>
      </c>
      <c r="J2883" s="17" t="n">
        <v>2133</v>
      </c>
      <c r="K2883" s="18" t="s">
        <v>248</v>
      </c>
      <c r="L2883" s="17" t="n">
        <v>3</v>
      </c>
      <c r="M2883" s="17"/>
      <c r="N2883" s="19"/>
      <c r="O2883" s="31" t="n">
        <f aca="false">L2883+(0.05*M2883)+(N2883/240)</f>
        <v>3</v>
      </c>
      <c r="P2883" s="21" t="n">
        <v>6399</v>
      </c>
      <c r="Q2883" s="21"/>
      <c r="R2883" s="21"/>
      <c r="S2883" s="22" t="n">
        <f aca="false">P2883+(0.05*Q2883)+(R2883/240)</f>
        <v>6399</v>
      </c>
      <c r="T2883" s="22" t="n">
        <f aca="false">J2883*O2883</f>
        <v>6399</v>
      </c>
      <c r="U2883" s="22" t="n">
        <f aca="false">S2883-T2883</f>
        <v>0</v>
      </c>
      <c r="V2883" s="23"/>
    </row>
    <row r="2884" customFormat="false" ht="13.8" hidden="false" customHeight="false" outlineLevel="0" collapsed="false">
      <c r="A2884" s="13" t="n">
        <v>2883</v>
      </c>
      <c r="B2884" s="12" t="s">
        <v>22</v>
      </c>
      <c r="C2884" s="13" t="s">
        <v>792</v>
      </c>
      <c r="D2884" s="12" t="n">
        <v>59</v>
      </c>
      <c r="E2884" s="14" t="n">
        <v>1749</v>
      </c>
      <c r="F2884" s="14" t="s">
        <v>40</v>
      </c>
      <c r="G2884" s="15" t="s">
        <v>1360</v>
      </c>
      <c r="H2884" s="15" t="s">
        <v>793</v>
      </c>
      <c r="I2884" s="16" t="s">
        <v>685</v>
      </c>
      <c r="J2884" s="17" t="n">
        <v>1023</v>
      </c>
      <c r="K2884" s="18" t="s">
        <v>811</v>
      </c>
      <c r="L2884" s="17"/>
      <c r="M2884" s="17" t="n">
        <v>30</v>
      </c>
      <c r="N2884" s="19"/>
      <c r="O2884" s="31" t="n">
        <f aca="false">L2884+(0.05*M2884)+(N2884/240)</f>
        <v>1.5</v>
      </c>
      <c r="P2884" s="21" t="n">
        <v>1534</v>
      </c>
      <c r="Q2884" s="21" t="n">
        <v>10</v>
      </c>
      <c r="R2884" s="21"/>
      <c r="S2884" s="22" t="n">
        <f aca="false">P2884+(0.05*Q2884)+(R2884/240)</f>
        <v>1534.5</v>
      </c>
      <c r="T2884" s="22" t="n">
        <f aca="false">J2884*O2884</f>
        <v>1534.5</v>
      </c>
      <c r="U2884" s="22" t="n">
        <f aca="false">S2884-T2884</f>
        <v>0</v>
      </c>
      <c r="V2884" s="23"/>
    </row>
    <row r="2885" customFormat="false" ht="13.8" hidden="false" customHeight="false" outlineLevel="0" collapsed="false">
      <c r="A2885" s="13" t="n">
        <v>2884</v>
      </c>
      <c r="B2885" s="12" t="s">
        <v>22</v>
      </c>
      <c r="C2885" s="13" t="s">
        <v>792</v>
      </c>
      <c r="D2885" s="12" t="n">
        <v>59</v>
      </c>
      <c r="E2885" s="14" t="n">
        <v>1749</v>
      </c>
      <c r="F2885" s="14" t="s">
        <v>40</v>
      </c>
      <c r="G2885" s="15" t="s">
        <v>1361</v>
      </c>
      <c r="H2885" s="15" t="s">
        <v>793</v>
      </c>
      <c r="I2885" s="16" t="s">
        <v>678</v>
      </c>
      <c r="J2885" s="17" t="n">
        <v>7864</v>
      </c>
      <c r="K2885" s="18" t="s">
        <v>248</v>
      </c>
      <c r="L2885" s="17"/>
      <c r="M2885" s="17" t="n">
        <v>17</v>
      </c>
      <c r="N2885" s="19"/>
      <c r="O2885" s="31" t="n">
        <f aca="false">L2885+(0.05*M2885)+(N2885/240)</f>
        <v>0.85</v>
      </c>
      <c r="P2885" s="21" t="n">
        <v>6684</v>
      </c>
      <c r="Q2885" s="21" t="n">
        <v>8</v>
      </c>
      <c r="R2885" s="21"/>
      <c r="S2885" s="22" t="n">
        <f aca="false">P2885+(0.05*Q2885)+(R2885/240)</f>
        <v>6684.4</v>
      </c>
      <c r="T2885" s="22" t="n">
        <f aca="false">J2885*O2885</f>
        <v>6684.4</v>
      </c>
      <c r="U2885" s="22" t="n">
        <f aca="false">S2885-T2885</f>
        <v>0</v>
      </c>
      <c r="V2885" s="23"/>
    </row>
    <row r="2886" customFormat="false" ht="13.8" hidden="false" customHeight="false" outlineLevel="0" collapsed="false">
      <c r="A2886" s="13" t="n">
        <v>2885</v>
      </c>
      <c r="B2886" s="12" t="s">
        <v>22</v>
      </c>
      <c r="C2886" s="13" t="s">
        <v>792</v>
      </c>
      <c r="D2886" s="12" t="n">
        <v>59</v>
      </c>
      <c r="E2886" s="14" t="n">
        <v>1749</v>
      </c>
      <c r="F2886" s="14" t="s">
        <v>40</v>
      </c>
      <c r="G2886" s="15" t="s">
        <v>1362</v>
      </c>
      <c r="H2886" s="15" t="s">
        <v>793</v>
      </c>
      <c r="I2886" s="16" t="s">
        <v>799</v>
      </c>
      <c r="J2886" s="17" t="n">
        <v>200</v>
      </c>
      <c r="K2886" s="18" t="s">
        <v>28</v>
      </c>
      <c r="L2886" s="17"/>
      <c r="M2886" s="17" t="n">
        <v>40</v>
      </c>
      <c r="N2886" s="19"/>
      <c r="O2886" s="31" t="n">
        <f aca="false">L2886+(0.05*M2886)+(N2886/240)</f>
        <v>2</v>
      </c>
      <c r="P2886" s="21" t="n">
        <v>400</v>
      </c>
      <c r="Q2886" s="21"/>
      <c r="R2886" s="21"/>
      <c r="S2886" s="22" t="n">
        <f aca="false">P2886+(0.05*Q2886)+(R2886/240)</f>
        <v>400</v>
      </c>
      <c r="T2886" s="22" t="n">
        <f aca="false">J2886*O2886</f>
        <v>400</v>
      </c>
      <c r="U2886" s="22" t="n">
        <f aca="false">S2886-T2886</f>
        <v>0</v>
      </c>
      <c r="V2886" s="23"/>
    </row>
    <row r="2887" customFormat="false" ht="13.8" hidden="false" customHeight="false" outlineLevel="0" collapsed="false">
      <c r="A2887" s="13" t="n">
        <v>2886</v>
      </c>
      <c r="B2887" s="12" t="s">
        <v>22</v>
      </c>
      <c r="C2887" s="13" t="s">
        <v>792</v>
      </c>
      <c r="D2887" s="12" t="n">
        <v>59</v>
      </c>
      <c r="E2887" s="14" t="n">
        <v>1749</v>
      </c>
      <c r="F2887" s="14" t="s">
        <v>40</v>
      </c>
      <c r="G2887" s="15" t="s">
        <v>1363</v>
      </c>
      <c r="H2887" s="15" t="s">
        <v>793</v>
      </c>
      <c r="I2887" s="16" t="s">
        <v>799</v>
      </c>
      <c r="J2887" s="17" t="n">
        <v>32056</v>
      </c>
      <c r="K2887" s="18" t="s">
        <v>28</v>
      </c>
      <c r="L2887" s="17" t="n">
        <v>4</v>
      </c>
      <c r="M2887" s="17"/>
      <c r="N2887" s="19"/>
      <c r="O2887" s="31" t="n">
        <f aca="false">L2887+(0.05*M2887)+(N2887/240)</f>
        <v>4</v>
      </c>
      <c r="P2887" s="21" t="n">
        <v>128224</v>
      </c>
      <c r="Q2887" s="21"/>
      <c r="R2887" s="21"/>
      <c r="S2887" s="22" t="n">
        <f aca="false">P2887+(0.05*Q2887)+(R2887/240)</f>
        <v>128224</v>
      </c>
      <c r="T2887" s="22" t="n">
        <f aca="false">J2887*O2887</f>
        <v>128224</v>
      </c>
      <c r="U2887" s="22" t="n">
        <f aca="false">S2887-T2887</f>
        <v>0</v>
      </c>
      <c r="V2887" s="23"/>
    </row>
    <row r="2888" customFormat="false" ht="13.8" hidden="false" customHeight="false" outlineLevel="0" collapsed="false">
      <c r="A2888" s="13" t="n">
        <v>2887</v>
      </c>
      <c r="B2888" s="12" t="s">
        <v>22</v>
      </c>
      <c r="C2888" s="13" t="s">
        <v>792</v>
      </c>
      <c r="D2888" s="12" t="n">
        <v>59</v>
      </c>
      <c r="E2888" s="14" t="n">
        <v>1749</v>
      </c>
      <c r="F2888" s="14" t="s">
        <v>40</v>
      </c>
      <c r="G2888" s="15" t="s">
        <v>624</v>
      </c>
      <c r="H2888" s="15" t="s">
        <v>793</v>
      </c>
      <c r="I2888" s="16" t="s">
        <v>50</v>
      </c>
      <c r="J2888" s="17" t="n">
        <v>20165</v>
      </c>
      <c r="K2888" s="18" t="s">
        <v>28</v>
      </c>
      <c r="L2888" s="17"/>
      <c r="M2888" s="17" t="n">
        <v>40</v>
      </c>
      <c r="N2888" s="19"/>
      <c r="O2888" s="31" t="n">
        <f aca="false">L2888+(0.05*M2888)+(N2888/240)</f>
        <v>2</v>
      </c>
      <c r="P2888" s="21" t="n">
        <v>40330</v>
      </c>
      <c r="Q2888" s="21"/>
      <c r="R2888" s="21"/>
      <c r="S2888" s="22" t="n">
        <f aca="false">P2888+(0.05*Q2888)+(R2888/240)</f>
        <v>40330</v>
      </c>
      <c r="T2888" s="22" t="n">
        <f aca="false">J2888*O2888</f>
        <v>40330</v>
      </c>
      <c r="U2888" s="22" t="n">
        <f aca="false">S2888-T2888</f>
        <v>0</v>
      </c>
      <c r="V2888" s="23"/>
    </row>
    <row r="2889" customFormat="false" ht="13.8" hidden="false" customHeight="false" outlineLevel="0" collapsed="false">
      <c r="A2889" s="13" t="n">
        <v>2888</v>
      </c>
      <c r="B2889" s="12" t="s">
        <v>22</v>
      </c>
      <c r="C2889" s="13" t="s">
        <v>792</v>
      </c>
      <c r="D2889" s="12" t="n">
        <v>59</v>
      </c>
      <c r="E2889" s="14" t="n">
        <v>1749</v>
      </c>
      <c r="F2889" s="14" t="s">
        <v>40</v>
      </c>
      <c r="G2889" s="15" t="s">
        <v>1364</v>
      </c>
      <c r="H2889" s="15" t="s">
        <v>793</v>
      </c>
      <c r="I2889" s="16" t="s">
        <v>794</v>
      </c>
      <c r="J2889" s="17" t="n">
        <v>60</v>
      </c>
      <c r="K2889" s="18" t="s">
        <v>35</v>
      </c>
      <c r="L2889" s="17" t="n">
        <v>48</v>
      </c>
      <c r="M2889" s="17"/>
      <c r="N2889" s="19"/>
      <c r="O2889" s="31" t="n">
        <f aca="false">L2889+(0.05*M2889)+(N2889/240)</f>
        <v>48</v>
      </c>
      <c r="P2889" s="21" t="n">
        <v>2880</v>
      </c>
      <c r="Q2889" s="21"/>
      <c r="R2889" s="21"/>
      <c r="S2889" s="22" t="n">
        <f aca="false">P2889+(0.05*Q2889)+(R2889/240)</f>
        <v>2880</v>
      </c>
      <c r="T2889" s="22" t="n">
        <f aca="false">J2889*O2889</f>
        <v>2880</v>
      </c>
      <c r="U2889" s="22" t="n">
        <f aca="false">S2889-T2889</f>
        <v>0</v>
      </c>
      <c r="V2889" s="23"/>
    </row>
    <row r="2890" customFormat="false" ht="13.8" hidden="false" customHeight="false" outlineLevel="0" collapsed="false">
      <c r="A2890" s="13" t="n">
        <v>2889</v>
      </c>
      <c r="B2890" s="12" t="s">
        <v>22</v>
      </c>
      <c r="C2890" s="13" t="s">
        <v>792</v>
      </c>
      <c r="D2890" s="12" t="n">
        <v>59</v>
      </c>
      <c r="E2890" s="14" t="n">
        <v>1749</v>
      </c>
      <c r="F2890" s="14" t="s">
        <v>40</v>
      </c>
      <c r="G2890" s="15" t="s">
        <v>1364</v>
      </c>
      <c r="H2890" s="15" t="s">
        <v>793</v>
      </c>
      <c r="I2890" s="16" t="s">
        <v>799</v>
      </c>
      <c r="J2890" s="17" t="n">
        <v>8</v>
      </c>
      <c r="K2890" s="18" t="s">
        <v>35</v>
      </c>
      <c r="L2890" s="17" t="n">
        <v>26</v>
      </c>
      <c r="M2890" s="17"/>
      <c r="N2890" s="19"/>
      <c r="O2890" s="31" t="n">
        <f aca="false">L2890+(0.05*M2890)+(N2890/240)</f>
        <v>26</v>
      </c>
      <c r="P2890" s="21" t="n">
        <v>208</v>
      </c>
      <c r="Q2890" s="21"/>
      <c r="R2890" s="21"/>
      <c r="S2890" s="22" t="n">
        <f aca="false">P2890+(0.05*Q2890)+(R2890/240)</f>
        <v>208</v>
      </c>
      <c r="T2890" s="22" t="n">
        <f aca="false">J2890*O2890</f>
        <v>208</v>
      </c>
      <c r="U2890" s="22" t="n">
        <f aca="false">S2890-T2890</f>
        <v>0</v>
      </c>
      <c r="V2890" s="23"/>
    </row>
    <row r="2891" customFormat="false" ht="13.8" hidden="false" customHeight="false" outlineLevel="0" collapsed="false">
      <c r="A2891" s="13" t="n">
        <v>2890</v>
      </c>
      <c r="B2891" s="12" t="s">
        <v>22</v>
      </c>
      <c r="C2891" s="13" t="s">
        <v>792</v>
      </c>
      <c r="D2891" s="12" t="n">
        <v>59</v>
      </c>
      <c r="E2891" s="14" t="n">
        <v>1749</v>
      </c>
      <c r="F2891" s="14" t="s">
        <v>40</v>
      </c>
      <c r="G2891" s="15" t="s">
        <v>1364</v>
      </c>
      <c r="H2891" s="15" t="s">
        <v>793</v>
      </c>
      <c r="I2891" s="16" t="s">
        <v>799</v>
      </c>
      <c r="J2891" s="17" t="n">
        <v>180</v>
      </c>
      <c r="K2891" s="18" t="s">
        <v>28</v>
      </c>
      <c r="L2891" s="17"/>
      <c r="M2891" s="17" t="n">
        <v>16</v>
      </c>
      <c r="N2891" s="19"/>
      <c r="O2891" s="31" t="n">
        <f aca="false">L2891+(0.05*M2891)+(N2891/240)</f>
        <v>0.8</v>
      </c>
      <c r="P2891" s="21" t="n">
        <v>144</v>
      </c>
      <c r="Q2891" s="21"/>
      <c r="R2891" s="21"/>
      <c r="S2891" s="22" t="n">
        <f aca="false">P2891+(0.05*Q2891)+(R2891/240)</f>
        <v>144</v>
      </c>
      <c r="T2891" s="22" t="n">
        <f aca="false">J2891*O2891</f>
        <v>144</v>
      </c>
      <c r="U2891" s="22" t="n">
        <f aca="false">S2891-T2891</f>
        <v>0</v>
      </c>
      <c r="V2891" s="23"/>
    </row>
    <row r="2892" customFormat="false" ht="13.8" hidden="false" customHeight="false" outlineLevel="0" collapsed="false">
      <c r="A2892" s="13" t="n">
        <v>2891</v>
      </c>
      <c r="B2892" s="12" t="s">
        <v>22</v>
      </c>
      <c r="C2892" s="13" t="s">
        <v>792</v>
      </c>
      <c r="D2892" s="12" t="n">
        <v>59</v>
      </c>
      <c r="E2892" s="14" t="n">
        <v>1749</v>
      </c>
      <c r="F2892" s="14" t="s">
        <v>40</v>
      </c>
      <c r="G2892" s="15" t="s">
        <v>1364</v>
      </c>
      <c r="H2892" s="15" t="s">
        <v>793</v>
      </c>
      <c r="I2892" s="16" t="s">
        <v>186</v>
      </c>
      <c r="J2892" s="17" t="n">
        <v>200</v>
      </c>
      <c r="K2892" s="18" t="s">
        <v>28</v>
      </c>
      <c r="L2892" s="17"/>
      <c r="M2892" s="17" t="n">
        <v>40</v>
      </c>
      <c r="N2892" s="19"/>
      <c r="O2892" s="31" t="n">
        <f aca="false">L2892+(0.05*M2892)+(N2892/240)</f>
        <v>2</v>
      </c>
      <c r="P2892" s="21" t="n">
        <v>400</v>
      </c>
      <c r="Q2892" s="21"/>
      <c r="R2892" s="21"/>
      <c r="S2892" s="22" t="n">
        <f aca="false">P2892+(0.05*Q2892)+(R2892/240)</f>
        <v>400</v>
      </c>
      <c r="T2892" s="22" t="n">
        <f aca="false">J2892*O2892</f>
        <v>400</v>
      </c>
      <c r="U2892" s="22" t="n">
        <f aca="false">S2892-T2892</f>
        <v>0</v>
      </c>
      <c r="V2892" s="23"/>
    </row>
    <row r="2893" customFormat="false" ht="13.8" hidden="false" customHeight="false" outlineLevel="0" collapsed="false">
      <c r="A2893" s="13" t="n">
        <v>2892</v>
      </c>
      <c r="B2893" s="12" t="s">
        <v>22</v>
      </c>
      <c r="C2893" s="13" t="s">
        <v>792</v>
      </c>
      <c r="D2893" s="12" t="n">
        <v>60</v>
      </c>
      <c r="E2893" s="14" t="n">
        <v>1749</v>
      </c>
      <c r="F2893" s="14" t="s">
        <v>24</v>
      </c>
      <c r="G2893" s="15" t="s">
        <v>1365</v>
      </c>
      <c r="H2893" s="15" t="s">
        <v>793</v>
      </c>
      <c r="I2893" s="16" t="s">
        <v>186</v>
      </c>
      <c r="J2893" s="17" t="n">
        <v>1</v>
      </c>
      <c r="K2893" s="18" t="s">
        <v>260</v>
      </c>
      <c r="L2893" s="17" t="n">
        <v>75</v>
      </c>
      <c r="M2893" s="17"/>
      <c r="N2893" s="19"/>
      <c r="O2893" s="31" t="n">
        <f aca="false">L2893+(0.05*M2893)+(N2893/240)</f>
        <v>75</v>
      </c>
      <c r="P2893" s="21" t="n">
        <v>75</v>
      </c>
      <c r="Q2893" s="21"/>
      <c r="R2893" s="21"/>
      <c r="S2893" s="22" t="n">
        <f aca="false">P2893+(0.05*Q2893)+(R2893/240)</f>
        <v>75</v>
      </c>
      <c r="T2893" s="22" t="n">
        <f aca="false">J2893*O2893</f>
        <v>75</v>
      </c>
      <c r="U2893" s="22" t="n">
        <f aca="false">S2893-T2893</f>
        <v>0</v>
      </c>
      <c r="V2893" s="23"/>
    </row>
    <row r="2894" customFormat="false" ht="13.8" hidden="false" customHeight="false" outlineLevel="0" collapsed="false">
      <c r="A2894" s="13" t="n">
        <v>2893</v>
      </c>
      <c r="B2894" s="12" t="s">
        <v>22</v>
      </c>
      <c r="C2894" s="13" t="s">
        <v>792</v>
      </c>
      <c r="D2894" s="12" t="n">
        <v>60</v>
      </c>
      <c r="E2894" s="14" t="n">
        <v>1749</v>
      </c>
      <c r="F2894" s="14" t="s">
        <v>24</v>
      </c>
      <c r="G2894" s="15" t="s">
        <v>1366</v>
      </c>
      <c r="H2894" s="15" t="s">
        <v>793</v>
      </c>
      <c r="I2894" s="16" t="s">
        <v>799</v>
      </c>
      <c r="J2894" s="17" t="n">
        <v>2494</v>
      </c>
      <c r="K2894" s="18" t="s">
        <v>28</v>
      </c>
      <c r="L2894" s="17"/>
      <c r="M2894" s="17" t="n">
        <v>6</v>
      </c>
      <c r="N2894" s="19"/>
      <c r="O2894" s="31" t="n">
        <f aca="false">L2894+(0.05*M2894)+(N2894/240)</f>
        <v>0.3</v>
      </c>
      <c r="P2894" s="21" t="n">
        <v>748</v>
      </c>
      <c r="Q2894" s="21" t="n">
        <v>4</v>
      </c>
      <c r="R2894" s="21"/>
      <c r="S2894" s="22" t="n">
        <f aca="false">P2894+(0.05*Q2894)+(R2894/240)</f>
        <v>748.2</v>
      </c>
      <c r="T2894" s="22" t="n">
        <f aca="false">J2894*O2894</f>
        <v>748.2</v>
      </c>
      <c r="U2894" s="22" t="n">
        <f aca="false">S2894-T2894</f>
        <v>0</v>
      </c>
      <c r="V2894" s="23"/>
    </row>
    <row r="2895" customFormat="false" ht="13.8" hidden="false" customHeight="false" outlineLevel="0" collapsed="false">
      <c r="A2895" s="13" t="n">
        <v>2894</v>
      </c>
      <c r="B2895" s="12" t="s">
        <v>22</v>
      </c>
      <c r="C2895" s="13" t="s">
        <v>792</v>
      </c>
      <c r="D2895" s="12" t="n">
        <v>60</v>
      </c>
      <c r="E2895" s="14" t="n">
        <v>1749</v>
      </c>
      <c r="F2895" s="14" t="s">
        <v>24</v>
      </c>
      <c r="G2895" s="15" t="s">
        <v>1367</v>
      </c>
      <c r="H2895" s="15" t="s">
        <v>793</v>
      </c>
      <c r="I2895" s="16" t="s">
        <v>799</v>
      </c>
      <c r="J2895" s="17" t="n">
        <v>52240</v>
      </c>
      <c r="K2895" s="18" t="s">
        <v>28</v>
      </c>
      <c r="L2895" s="17"/>
      <c r="M2895" s="17" t="n">
        <v>3</v>
      </c>
      <c r="N2895" s="19"/>
      <c r="O2895" s="31" t="n">
        <f aca="false">L2895+(0.05*M2895)+(N2895/240)</f>
        <v>0.15</v>
      </c>
      <c r="P2895" s="21" t="n">
        <v>7836</v>
      </c>
      <c r="Q2895" s="21"/>
      <c r="R2895" s="21"/>
      <c r="S2895" s="22" t="n">
        <f aca="false">P2895+(0.05*Q2895)+(R2895/240)</f>
        <v>7836</v>
      </c>
      <c r="T2895" s="22" t="n">
        <f aca="false">J2895*O2895</f>
        <v>7836</v>
      </c>
      <c r="U2895" s="22" t="n">
        <f aca="false">S2895-T2895</f>
        <v>0</v>
      </c>
      <c r="V2895" s="23"/>
    </row>
    <row r="2896" customFormat="false" ht="13.8" hidden="false" customHeight="false" outlineLevel="0" collapsed="false">
      <c r="A2896" s="13" t="n">
        <v>2895</v>
      </c>
      <c r="B2896" s="12" t="s">
        <v>22</v>
      </c>
      <c r="C2896" s="13" t="s">
        <v>792</v>
      </c>
      <c r="D2896" s="12" t="n">
        <v>60</v>
      </c>
      <c r="E2896" s="14" t="n">
        <v>1749</v>
      </c>
      <c r="F2896" s="14" t="s">
        <v>24</v>
      </c>
      <c r="G2896" s="15" t="s">
        <v>1367</v>
      </c>
      <c r="H2896" s="15" t="s">
        <v>793</v>
      </c>
      <c r="I2896" s="16" t="s">
        <v>796</v>
      </c>
      <c r="J2896" s="17" t="n">
        <v>1295</v>
      </c>
      <c r="K2896" s="18" t="s">
        <v>858</v>
      </c>
      <c r="L2896" s="17" t="n">
        <v>6</v>
      </c>
      <c r="M2896" s="17"/>
      <c r="N2896" s="19"/>
      <c r="O2896" s="31" t="n">
        <f aca="false">L2896+(0.05*M2896)+(N2896/240)</f>
        <v>6</v>
      </c>
      <c r="P2896" s="21" t="n">
        <v>7770</v>
      </c>
      <c r="Q2896" s="21"/>
      <c r="R2896" s="21"/>
      <c r="S2896" s="22" t="n">
        <f aca="false">P2896+(0.05*Q2896)+(R2896/240)</f>
        <v>7770</v>
      </c>
      <c r="T2896" s="22" t="n">
        <f aca="false">J2896*O2896</f>
        <v>7770</v>
      </c>
      <c r="U2896" s="22" t="n">
        <f aca="false">S2896-T2896</f>
        <v>0</v>
      </c>
      <c r="V2896" s="23"/>
    </row>
    <row r="2897" customFormat="false" ht="13.8" hidden="false" customHeight="false" outlineLevel="0" collapsed="false">
      <c r="A2897" s="13" t="n">
        <v>2896</v>
      </c>
      <c r="B2897" s="12" t="s">
        <v>22</v>
      </c>
      <c r="C2897" s="13" t="s">
        <v>792</v>
      </c>
      <c r="D2897" s="12" t="n">
        <v>60</v>
      </c>
      <c r="E2897" s="14" t="n">
        <v>1749</v>
      </c>
      <c r="F2897" s="14" t="s">
        <v>24</v>
      </c>
      <c r="G2897" s="15" t="s">
        <v>1367</v>
      </c>
      <c r="H2897" s="15" t="s">
        <v>793</v>
      </c>
      <c r="I2897" s="16" t="s">
        <v>796</v>
      </c>
      <c r="J2897" s="17" t="n">
        <v>100</v>
      </c>
      <c r="K2897" s="18" t="s">
        <v>1368</v>
      </c>
      <c r="L2897" s="17"/>
      <c r="M2897" s="17" t="n">
        <v>20</v>
      </c>
      <c r="N2897" s="19"/>
      <c r="O2897" s="31" t="n">
        <f aca="false">L2897+(0.05*M2897)+(N2897/240)</f>
        <v>1</v>
      </c>
      <c r="P2897" s="21" t="n">
        <v>100</v>
      </c>
      <c r="Q2897" s="21"/>
      <c r="R2897" s="21"/>
      <c r="S2897" s="22" t="n">
        <f aca="false">P2897+(0.05*Q2897)+(R2897/240)</f>
        <v>100</v>
      </c>
      <c r="T2897" s="22" t="n">
        <f aca="false">J2897*O2897</f>
        <v>100</v>
      </c>
      <c r="U2897" s="22" t="n">
        <f aca="false">S2897-T2897</f>
        <v>0</v>
      </c>
      <c r="V2897" s="23"/>
    </row>
    <row r="2898" customFormat="false" ht="13.8" hidden="false" customHeight="false" outlineLevel="0" collapsed="false">
      <c r="A2898" s="13" t="n">
        <v>2897</v>
      </c>
      <c r="B2898" s="12" t="s">
        <v>22</v>
      </c>
      <c r="C2898" s="13" t="s">
        <v>792</v>
      </c>
      <c r="D2898" s="12" t="n">
        <v>60</v>
      </c>
      <c r="E2898" s="14" t="n">
        <v>1749</v>
      </c>
      <c r="F2898" s="14" t="s">
        <v>24</v>
      </c>
      <c r="G2898" s="15" t="s">
        <v>1369</v>
      </c>
      <c r="H2898" s="15" t="s">
        <v>793</v>
      </c>
      <c r="I2898" s="16" t="s">
        <v>796</v>
      </c>
      <c r="J2898" s="17" t="n">
        <v>8</v>
      </c>
      <c r="K2898" s="18" t="s">
        <v>35</v>
      </c>
      <c r="L2898" s="17"/>
      <c r="M2898" s="17" t="n">
        <v>25</v>
      </c>
      <c r="N2898" s="19"/>
      <c r="O2898" s="31" t="n">
        <f aca="false">L2898+(0.05*M2898)+(N2898/240)</f>
        <v>1.25</v>
      </c>
      <c r="P2898" s="21" t="n">
        <v>10</v>
      </c>
      <c r="Q2898" s="21"/>
      <c r="R2898" s="21"/>
      <c r="S2898" s="22" t="n">
        <f aca="false">P2898+(0.05*Q2898)+(R2898/240)</f>
        <v>10</v>
      </c>
      <c r="T2898" s="22" t="n">
        <f aca="false">J2898*O2898</f>
        <v>10</v>
      </c>
      <c r="U2898" s="22" t="n">
        <f aca="false">S2898-T2898</f>
        <v>0</v>
      </c>
      <c r="V2898" s="23"/>
    </row>
    <row r="2899" customFormat="false" ht="13.8" hidden="false" customHeight="false" outlineLevel="0" collapsed="false">
      <c r="A2899" s="13" t="n">
        <v>2898</v>
      </c>
      <c r="B2899" s="12" t="s">
        <v>22</v>
      </c>
      <c r="C2899" s="13" t="s">
        <v>792</v>
      </c>
      <c r="D2899" s="12" t="n">
        <v>60</v>
      </c>
      <c r="E2899" s="14" t="n">
        <v>1749</v>
      </c>
      <c r="F2899" s="14" t="s">
        <v>24</v>
      </c>
      <c r="G2899" s="15" t="s">
        <v>1370</v>
      </c>
      <c r="H2899" s="15" t="s">
        <v>793</v>
      </c>
      <c r="I2899" s="16" t="s">
        <v>796</v>
      </c>
      <c r="J2899" s="17" t="n">
        <v>7</v>
      </c>
      <c r="K2899" s="18" t="s">
        <v>28</v>
      </c>
      <c r="L2899" s="17"/>
      <c r="M2899" s="17" t="n">
        <v>12</v>
      </c>
      <c r="N2899" s="19"/>
      <c r="O2899" s="31" t="n">
        <f aca="false">L2899+(0.05*M2899)+(N2899/240)</f>
        <v>0.6</v>
      </c>
      <c r="P2899" s="21" t="n">
        <v>4</v>
      </c>
      <c r="Q2899" s="21" t="n">
        <v>4</v>
      </c>
      <c r="R2899" s="21"/>
      <c r="S2899" s="22" t="n">
        <f aca="false">P2899+(0.05*Q2899)+(R2899/240)</f>
        <v>4.2</v>
      </c>
      <c r="T2899" s="22" t="n">
        <f aca="false">J2899*O2899</f>
        <v>4.2</v>
      </c>
      <c r="U2899" s="22" t="n">
        <f aca="false">S2899-T2899</f>
        <v>0</v>
      </c>
      <c r="V2899" s="23"/>
    </row>
    <row r="2900" customFormat="false" ht="13.8" hidden="false" customHeight="false" outlineLevel="0" collapsed="false">
      <c r="A2900" s="13" t="n">
        <v>2899</v>
      </c>
      <c r="B2900" s="12" t="s">
        <v>22</v>
      </c>
      <c r="C2900" s="13" t="s">
        <v>792</v>
      </c>
      <c r="D2900" s="12" t="n">
        <v>60</v>
      </c>
      <c r="E2900" s="14" t="n">
        <v>1749</v>
      </c>
      <c r="F2900" s="14" t="s">
        <v>40</v>
      </c>
      <c r="G2900" s="15" t="s">
        <v>176</v>
      </c>
      <c r="H2900" s="15" t="s">
        <v>793</v>
      </c>
      <c r="I2900" s="16" t="s">
        <v>685</v>
      </c>
      <c r="J2900" s="17" t="n">
        <v>60</v>
      </c>
      <c r="K2900" s="18" t="s">
        <v>44</v>
      </c>
      <c r="L2900" s="17" t="n">
        <v>15</v>
      </c>
      <c r="M2900" s="17"/>
      <c r="N2900" s="19"/>
      <c r="O2900" s="31" t="n">
        <f aca="false">L2900+(0.05*M2900)+(N2900/240)</f>
        <v>15</v>
      </c>
      <c r="P2900" s="21" t="n">
        <v>900</v>
      </c>
      <c r="Q2900" s="21"/>
      <c r="R2900" s="21"/>
      <c r="S2900" s="22" t="n">
        <f aca="false">P2900+(0.05*Q2900)+(R2900/240)</f>
        <v>900</v>
      </c>
      <c r="T2900" s="22" t="n">
        <f aca="false">J2900*O2900</f>
        <v>900</v>
      </c>
      <c r="U2900" s="22" t="n">
        <f aca="false">S2900-T2900</f>
        <v>0</v>
      </c>
      <c r="V2900" s="23"/>
    </row>
    <row r="2901" customFormat="false" ht="14.2" hidden="false" customHeight="false" outlineLevel="0" collapsed="false">
      <c r="A2901" s="13" t="n">
        <v>2900</v>
      </c>
      <c r="B2901" s="12" t="s">
        <v>22</v>
      </c>
      <c r="C2901" s="13" t="s">
        <v>792</v>
      </c>
      <c r="D2901" s="12" t="n">
        <v>60</v>
      </c>
      <c r="E2901" s="14" t="n">
        <v>1749</v>
      </c>
      <c r="F2901" s="14" t="s">
        <v>40</v>
      </c>
      <c r="G2901" s="15" t="s">
        <v>1371</v>
      </c>
      <c r="H2901" s="15" t="s">
        <v>793</v>
      </c>
      <c r="I2901" s="16" t="s">
        <v>43</v>
      </c>
      <c r="J2901" s="17" t="n">
        <v>144</v>
      </c>
      <c r="K2901" s="18" t="s">
        <v>35</v>
      </c>
      <c r="L2901" s="17" t="n">
        <v>30</v>
      </c>
      <c r="M2901" s="17"/>
      <c r="N2901" s="19"/>
      <c r="O2901" s="31" t="n">
        <f aca="false">L2901+(0.05*M2901)+(N2901/240)</f>
        <v>30</v>
      </c>
      <c r="P2901" s="21" t="n">
        <v>4220</v>
      </c>
      <c r="Q2901" s="21"/>
      <c r="R2901" s="21"/>
      <c r="S2901" s="22" t="n">
        <f aca="false">P2901+(0.05*Q2901)+(R2901/240)</f>
        <v>4220</v>
      </c>
      <c r="T2901" s="22" t="n">
        <f aca="false">J2901*O2901</f>
        <v>4320</v>
      </c>
      <c r="U2901" s="22" t="n">
        <f aca="false">S2901-T2901</f>
        <v>-100</v>
      </c>
      <c r="V2901" s="23" t="s">
        <v>31</v>
      </c>
    </row>
    <row r="2902" customFormat="false" ht="13.8" hidden="false" customHeight="false" outlineLevel="0" collapsed="false">
      <c r="A2902" s="13" t="n">
        <v>2901</v>
      </c>
      <c r="B2902" s="12" t="s">
        <v>22</v>
      </c>
      <c r="C2902" s="13" t="s">
        <v>792</v>
      </c>
      <c r="D2902" s="12" t="n">
        <v>60</v>
      </c>
      <c r="E2902" s="14" t="n">
        <v>1749</v>
      </c>
      <c r="F2902" s="14" t="s">
        <v>40</v>
      </c>
      <c r="G2902" s="15" t="s">
        <v>1371</v>
      </c>
      <c r="H2902" s="15" t="s">
        <v>793</v>
      </c>
      <c r="I2902" s="16" t="s">
        <v>799</v>
      </c>
      <c r="J2902" s="17" t="n">
        <v>730</v>
      </c>
      <c r="K2902" s="18" t="s">
        <v>28</v>
      </c>
      <c r="L2902" s="17"/>
      <c r="M2902" s="17" t="n">
        <v>25</v>
      </c>
      <c r="N2902" s="19"/>
      <c r="O2902" s="31" t="n">
        <f aca="false">L2902+(0.05*M2902)+(N2902/240)</f>
        <v>1.25</v>
      </c>
      <c r="P2902" s="21" t="n">
        <v>912</v>
      </c>
      <c r="Q2902" s="21" t="n">
        <v>10</v>
      </c>
      <c r="R2902" s="21"/>
      <c r="S2902" s="22" t="n">
        <f aca="false">P2902+(0.05*Q2902)+(R2902/240)</f>
        <v>912.5</v>
      </c>
      <c r="T2902" s="22" t="n">
        <f aca="false">J2902*O2902</f>
        <v>912.5</v>
      </c>
      <c r="U2902" s="22" t="n">
        <f aca="false">S2902-T2902</f>
        <v>0</v>
      </c>
      <c r="V2902" s="23"/>
    </row>
    <row r="2903" customFormat="false" ht="13.8" hidden="false" customHeight="false" outlineLevel="0" collapsed="false">
      <c r="A2903" s="13" t="n">
        <v>2902</v>
      </c>
      <c r="B2903" s="12" t="s">
        <v>22</v>
      </c>
      <c r="C2903" s="13" t="s">
        <v>792</v>
      </c>
      <c r="D2903" s="12" t="n">
        <v>60</v>
      </c>
      <c r="E2903" s="14" t="n">
        <v>1749</v>
      </c>
      <c r="F2903" s="14" t="s">
        <v>40</v>
      </c>
      <c r="G2903" s="15" t="s">
        <v>1372</v>
      </c>
      <c r="H2903" s="15" t="s">
        <v>793</v>
      </c>
      <c r="I2903" s="16" t="s">
        <v>43</v>
      </c>
      <c r="J2903" s="17" t="n">
        <v>2950</v>
      </c>
      <c r="K2903" s="18" t="s">
        <v>35</v>
      </c>
      <c r="L2903" s="17" t="n">
        <v>112</v>
      </c>
      <c r="M2903" s="17"/>
      <c r="N2903" s="19"/>
      <c r="O2903" s="31" t="n">
        <f aca="false">L2903+(0.05*M2903)+(N2903/240)</f>
        <v>112</v>
      </c>
      <c r="P2903" s="21" t="n">
        <v>330400</v>
      </c>
      <c r="Q2903" s="21"/>
      <c r="R2903" s="21"/>
      <c r="S2903" s="22" t="n">
        <f aca="false">P2903+(0.05*Q2903)+(R2903/240)</f>
        <v>330400</v>
      </c>
      <c r="T2903" s="22" t="n">
        <f aca="false">J2903*O2903</f>
        <v>330400</v>
      </c>
      <c r="U2903" s="22" t="n">
        <f aca="false">S2903-T2903</f>
        <v>0</v>
      </c>
      <c r="V2903" s="23"/>
    </row>
    <row r="2904" customFormat="false" ht="13.8" hidden="false" customHeight="false" outlineLevel="0" collapsed="false">
      <c r="A2904" s="13" t="n">
        <v>2903</v>
      </c>
      <c r="B2904" s="12" t="s">
        <v>22</v>
      </c>
      <c r="C2904" s="13" t="s">
        <v>792</v>
      </c>
      <c r="D2904" s="12" t="n">
        <v>60</v>
      </c>
      <c r="E2904" s="14" t="n">
        <v>1749</v>
      </c>
      <c r="F2904" s="14" t="s">
        <v>40</v>
      </c>
      <c r="G2904" s="15" t="s">
        <v>1370</v>
      </c>
      <c r="H2904" s="15" t="s">
        <v>793</v>
      </c>
      <c r="I2904" s="16" t="s">
        <v>799</v>
      </c>
      <c r="J2904" s="17" t="n">
        <v>700</v>
      </c>
      <c r="K2904" s="18" t="s">
        <v>28</v>
      </c>
      <c r="L2904" s="17" t="n">
        <v>4</v>
      </c>
      <c r="M2904" s="17"/>
      <c r="N2904" s="19"/>
      <c r="O2904" s="31" t="n">
        <f aca="false">L2904+(0.05*M2904)+(N2904/240)</f>
        <v>4</v>
      </c>
      <c r="P2904" s="21" t="n">
        <v>2800</v>
      </c>
      <c r="Q2904" s="21"/>
      <c r="R2904" s="21"/>
      <c r="S2904" s="22" t="n">
        <f aca="false">P2904+(0.05*Q2904)+(R2904/240)</f>
        <v>2800</v>
      </c>
      <c r="T2904" s="22" t="n">
        <f aca="false">J2904*O2904</f>
        <v>2800</v>
      </c>
      <c r="U2904" s="22" t="n">
        <f aca="false">S2904-T2904</f>
        <v>0</v>
      </c>
      <c r="V2904" s="23"/>
    </row>
    <row r="2905" customFormat="false" ht="13.8" hidden="false" customHeight="false" outlineLevel="0" collapsed="false">
      <c r="A2905" s="13" t="n">
        <v>2904</v>
      </c>
      <c r="B2905" s="12" t="s">
        <v>22</v>
      </c>
      <c r="C2905" s="13" t="s">
        <v>792</v>
      </c>
      <c r="D2905" s="12" t="n">
        <v>60</v>
      </c>
      <c r="E2905" s="14" t="n">
        <v>1749</v>
      </c>
      <c r="F2905" s="14" t="s">
        <v>40</v>
      </c>
      <c r="G2905" s="15" t="s">
        <v>1370</v>
      </c>
      <c r="H2905" s="15" t="s">
        <v>793</v>
      </c>
      <c r="I2905" s="16" t="s">
        <v>685</v>
      </c>
      <c r="J2905" s="17" t="n">
        <v>1</v>
      </c>
      <c r="K2905" s="18" t="s">
        <v>46</v>
      </c>
      <c r="L2905" s="17" t="n">
        <v>1002</v>
      </c>
      <c r="M2905" s="17" t="n">
        <v>10</v>
      </c>
      <c r="N2905" s="19"/>
      <c r="O2905" s="31" t="n">
        <f aca="false">L2905+(0.05*M2905)+(N2905/240)</f>
        <v>1002.5</v>
      </c>
      <c r="P2905" s="21" t="n">
        <v>1002</v>
      </c>
      <c r="Q2905" s="21" t="n">
        <v>10</v>
      </c>
      <c r="R2905" s="21"/>
      <c r="S2905" s="22" t="n">
        <f aca="false">P2905+(0.05*Q2905)+(R2905/240)</f>
        <v>1002.5</v>
      </c>
      <c r="T2905" s="22" t="n">
        <f aca="false">J2905*O2905</f>
        <v>1002.5</v>
      </c>
      <c r="U2905" s="22" t="n">
        <f aca="false">S2905-T2905</f>
        <v>0</v>
      </c>
      <c r="V2905" s="23"/>
    </row>
    <row r="2906" customFormat="false" ht="13.8" hidden="false" customHeight="false" outlineLevel="0" collapsed="false">
      <c r="A2906" s="13" t="n">
        <v>2905</v>
      </c>
      <c r="B2906" s="12" t="s">
        <v>22</v>
      </c>
      <c r="C2906" s="13" t="s">
        <v>792</v>
      </c>
      <c r="D2906" s="12" t="n">
        <v>60</v>
      </c>
      <c r="E2906" s="14" t="n">
        <v>1749</v>
      </c>
      <c r="F2906" s="14" t="s">
        <v>40</v>
      </c>
      <c r="G2906" s="15" t="s">
        <v>628</v>
      </c>
      <c r="H2906" s="15" t="s">
        <v>793</v>
      </c>
      <c r="I2906" s="16" t="s">
        <v>794</v>
      </c>
      <c r="J2906" s="17" t="n">
        <v>7</v>
      </c>
      <c r="K2906" s="18" t="s">
        <v>35</v>
      </c>
      <c r="L2906" s="17" t="n">
        <v>40</v>
      </c>
      <c r="M2906" s="17"/>
      <c r="N2906" s="19"/>
      <c r="O2906" s="31" t="n">
        <f aca="false">L2906+(0.05*M2906)+(N2906/240)</f>
        <v>40</v>
      </c>
      <c r="P2906" s="21" t="n">
        <v>280</v>
      </c>
      <c r="Q2906" s="21"/>
      <c r="R2906" s="21"/>
      <c r="S2906" s="22" t="n">
        <f aca="false">P2906+(0.05*Q2906)+(R2906/240)</f>
        <v>280</v>
      </c>
      <c r="T2906" s="22" t="n">
        <f aca="false">J2906*O2906</f>
        <v>280</v>
      </c>
      <c r="U2906" s="22" t="n">
        <f aca="false">S2906-T2906</f>
        <v>0</v>
      </c>
      <c r="V2906" s="23"/>
    </row>
    <row r="2907" customFormat="false" ht="13.8" hidden="false" customHeight="false" outlineLevel="0" collapsed="false">
      <c r="A2907" s="13" t="n">
        <v>2906</v>
      </c>
      <c r="B2907" s="12" t="s">
        <v>22</v>
      </c>
      <c r="C2907" s="13" t="s">
        <v>792</v>
      </c>
      <c r="D2907" s="12" t="n">
        <v>60</v>
      </c>
      <c r="E2907" s="14" t="n">
        <v>1749</v>
      </c>
      <c r="F2907" s="14" t="s">
        <v>40</v>
      </c>
      <c r="G2907" s="15" t="s">
        <v>628</v>
      </c>
      <c r="H2907" s="15" t="s">
        <v>793</v>
      </c>
      <c r="I2907" s="16" t="s">
        <v>796</v>
      </c>
      <c r="J2907" s="17" t="n">
        <v>2</v>
      </c>
      <c r="K2907" s="18" t="s">
        <v>35</v>
      </c>
      <c r="L2907" s="17" t="n">
        <v>100</v>
      </c>
      <c r="M2907" s="17"/>
      <c r="N2907" s="19"/>
      <c r="O2907" s="31" t="n">
        <f aca="false">L2907+(0.05*M2907)+(N2907/240)</f>
        <v>100</v>
      </c>
      <c r="P2907" s="21" t="n">
        <v>200</v>
      </c>
      <c r="Q2907" s="21"/>
      <c r="R2907" s="21"/>
      <c r="S2907" s="22" t="n">
        <f aca="false">P2907+(0.05*Q2907)+(R2907/240)</f>
        <v>200</v>
      </c>
      <c r="T2907" s="22" t="n">
        <f aca="false">J2907*O2907</f>
        <v>200</v>
      </c>
      <c r="U2907" s="22" t="n">
        <f aca="false">S2907-T2907</f>
        <v>0</v>
      </c>
      <c r="V2907" s="23"/>
    </row>
    <row r="2908" customFormat="false" ht="13.8" hidden="false" customHeight="false" outlineLevel="0" collapsed="false">
      <c r="A2908" s="13" t="n">
        <v>2907</v>
      </c>
      <c r="B2908" s="12" t="s">
        <v>22</v>
      </c>
      <c r="C2908" s="13" t="s">
        <v>792</v>
      </c>
      <c r="D2908" s="12" t="n">
        <v>60</v>
      </c>
      <c r="E2908" s="14" t="n">
        <v>1749</v>
      </c>
      <c r="F2908" s="14" t="s">
        <v>40</v>
      </c>
      <c r="G2908" s="15" t="s">
        <v>1373</v>
      </c>
      <c r="H2908" s="15" t="s">
        <v>793</v>
      </c>
      <c r="I2908" s="16" t="s">
        <v>799</v>
      </c>
      <c r="J2908" s="17" t="n">
        <v>300</v>
      </c>
      <c r="K2908" s="18" t="s">
        <v>35</v>
      </c>
      <c r="L2908" s="17" t="n">
        <v>4</v>
      </c>
      <c r="M2908" s="17"/>
      <c r="N2908" s="19"/>
      <c r="O2908" s="31" t="n">
        <f aca="false">L2908+(0.05*M2908)+(N2908/240)</f>
        <v>4</v>
      </c>
      <c r="P2908" s="21" t="n">
        <v>1200</v>
      </c>
      <c r="Q2908" s="21"/>
      <c r="R2908" s="21"/>
      <c r="S2908" s="22" t="n">
        <f aca="false">P2908+(0.05*Q2908)+(R2908/240)</f>
        <v>1200</v>
      </c>
      <c r="T2908" s="22" t="n">
        <f aca="false">J2908*O2908</f>
        <v>1200</v>
      </c>
      <c r="U2908" s="22" t="n">
        <f aca="false">S2908-T2908</f>
        <v>0</v>
      </c>
      <c r="V2908" s="23"/>
    </row>
    <row r="2909" customFormat="false" ht="14.2" hidden="false" customHeight="false" outlineLevel="0" collapsed="false">
      <c r="A2909" s="13" t="n">
        <v>2908</v>
      </c>
      <c r="B2909" s="12" t="s">
        <v>22</v>
      </c>
      <c r="C2909" s="13" t="s">
        <v>792</v>
      </c>
      <c r="D2909" s="12" t="n">
        <v>60</v>
      </c>
      <c r="E2909" s="14" t="n">
        <v>1749</v>
      </c>
      <c r="F2909" s="14" t="s">
        <v>40</v>
      </c>
      <c r="G2909" s="15" t="s">
        <v>1374</v>
      </c>
      <c r="H2909" s="15" t="s">
        <v>793</v>
      </c>
      <c r="I2909" s="16" t="s">
        <v>794</v>
      </c>
      <c r="J2909" s="17" t="n">
        <f aca="false">188+(1/16)*7.5</f>
        <v>188.46875</v>
      </c>
      <c r="K2909" s="18" t="s">
        <v>1183</v>
      </c>
      <c r="L2909" s="17" t="n">
        <v>55</v>
      </c>
      <c r="M2909" s="17"/>
      <c r="N2909" s="19"/>
      <c r="O2909" s="31" t="n">
        <f aca="false">L2909+(0.05*M2909)+(N2909/240)</f>
        <v>55</v>
      </c>
      <c r="P2909" s="21" t="n">
        <v>10388</v>
      </c>
      <c r="Q2909" s="21" t="n">
        <v>2</v>
      </c>
      <c r="R2909" s="21"/>
      <c r="S2909" s="22" t="n">
        <f aca="false">P2909+(0.05*Q2909)+(R2909/240)</f>
        <v>10388.1</v>
      </c>
      <c r="T2909" s="22" t="n">
        <f aca="false">J2909*O2909</f>
        <v>10365.78125</v>
      </c>
      <c r="U2909" s="22" t="n">
        <f aca="false">S2909-T2909</f>
        <v>22.3187500000004</v>
      </c>
      <c r="V2909" s="23" t="s">
        <v>1375</v>
      </c>
    </row>
    <row r="2910" customFormat="false" ht="13.8" hidden="false" customHeight="false" outlineLevel="0" collapsed="false">
      <c r="A2910" s="13" t="n">
        <v>2909</v>
      </c>
      <c r="B2910" s="12" t="s">
        <v>22</v>
      </c>
      <c r="C2910" s="13" t="s">
        <v>792</v>
      </c>
      <c r="D2910" s="12" t="n">
        <v>60</v>
      </c>
      <c r="E2910" s="14" t="n">
        <v>1749</v>
      </c>
      <c r="F2910" s="14" t="s">
        <v>40</v>
      </c>
      <c r="G2910" s="15" t="s">
        <v>1374</v>
      </c>
      <c r="H2910" s="15" t="s">
        <v>793</v>
      </c>
      <c r="I2910" s="16" t="s">
        <v>796</v>
      </c>
      <c r="J2910" s="17" t="n">
        <v>1</v>
      </c>
      <c r="K2910" s="18" t="s">
        <v>46</v>
      </c>
      <c r="L2910" s="17" t="n">
        <v>62400</v>
      </c>
      <c r="M2910" s="17"/>
      <c r="N2910" s="19"/>
      <c r="O2910" s="31" t="n">
        <f aca="false">L2910+(0.05*M2910)+(N2910/240)</f>
        <v>62400</v>
      </c>
      <c r="P2910" s="21" t="n">
        <v>62400</v>
      </c>
      <c r="Q2910" s="21"/>
      <c r="R2910" s="21"/>
      <c r="S2910" s="22" t="n">
        <f aca="false">P2910+(0.05*Q2910)+(R2910/240)</f>
        <v>62400</v>
      </c>
      <c r="T2910" s="22" t="n">
        <f aca="false">J2910*O2910</f>
        <v>62400</v>
      </c>
      <c r="U2910" s="22" t="n">
        <f aca="false">S2910-T2910</f>
        <v>0</v>
      </c>
      <c r="V2910" s="23"/>
    </row>
    <row r="2911" customFormat="false" ht="13.8" hidden="false" customHeight="false" outlineLevel="0" collapsed="false">
      <c r="A2911" s="13" t="n">
        <v>2910</v>
      </c>
      <c r="B2911" s="12" t="s">
        <v>22</v>
      </c>
      <c r="C2911" s="13" t="s">
        <v>792</v>
      </c>
      <c r="D2911" s="12" t="n">
        <v>61</v>
      </c>
      <c r="E2911" s="14" t="n">
        <v>1749</v>
      </c>
      <c r="F2911" s="14" t="s">
        <v>24</v>
      </c>
      <c r="G2911" s="15" t="s">
        <v>638</v>
      </c>
      <c r="H2911" s="15" t="s">
        <v>793</v>
      </c>
      <c r="I2911" s="16" t="s">
        <v>799</v>
      </c>
      <c r="J2911" s="17" t="n">
        <v>173</v>
      </c>
      <c r="K2911" s="18" t="s">
        <v>35</v>
      </c>
      <c r="L2911" s="17" t="n">
        <v>400</v>
      </c>
      <c r="M2911" s="17"/>
      <c r="N2911" s="19"/>
      <c r="O2911" s="31" t="n">
        <f aca="false">L2911+(0.05*M2911)+(N2911/240)</f>
        <v>400</v>
      </c>
      <c r="P2911" s="21" t="n">
        <v>69200</v>
      </c>
      <c r="Q2911" s="21"/>
      <c r="R2911" s="21"/>
      <c r="S2911" s="22" t="n">
        <f aca="false">P2911+(0.05*Q2911)+(R2911/240)</f>
        <v>69200</v>
      </c>
      <c r="T2911" s="22" t="n">
        <f aca="false">J2911*O2911</f>
        <v>69200</v>
      </c>
      <c r="U2911" s="22" t="n">
        <f aca="false">S2911-T2911</f>
        <v>0</v>
      </c>
      <c r="V2911" s="23"/>
    </row>
    <row r="2912" customFormat="false" ht="13.8" hidden="false" customHeight="false" outlineLevel="0" collapsed="false">
      <c r="A2912" s="13" t="n">
        <v>2911</v>
      </c>
      <c r="B2912" s="12" t="s">
        <v>22</v>
      </c>
      <c r="C2912" s="13" t="s">
        <v>792</v>
      </c>
      <c r="D2912" s="12" t="n">
        <v>61</v>
      </c>
      <c r="E2912" s="14" t="n">
        <v>1749</v>
      </c>
      <c r="F2912" s="14" t="s">
        <v>24</v>
      </c>
      <c r="G2912" s="15" t="s">
        <v>638</v>
      </c>
      <c r="H2912" s="15" t="s">
        <v>793</v>
      </c>
      <c r="I2912" s="16" t="s">
        <v>796</v>
      </c>
      <c r="J2912" s="17" t="n">
        <v>10</v>
      </c>
      <c r="K2912" s="18" t="s">
        <v>28</v>
      </c>
      <c r="L2912" s="17" t="n">
        <v>5</v>
      </c>
      <c r="M2912" s="17"/>
      <c r="N2912" s="19"/>
      <c r="O2912" s="31" t="n">
        <f aca="false">L2912+(0.05*M2912)+(N2912/240)</f>
        <v>5</v>
      </c>
      <c r="P2912" s="21" t="n">
        <v>50</v>
      </c>
      <c r="Q2912" s="21"/>
      <c r="R2912" s="21"/>
      <c r="S2912" s="22" t="n">
        <f aca="false">P2912+(0.05*Q2912)+(R2912/240)</f>
        <v>50</v>
      </c>
      <c r="T2912" s="22" t="n">
        <f aca="false">J2912*O2912</f>
        <v>50</v>
      </c>
      <c r="U2912" s="22" t="n">
        <f aca="false">S2912-T2912</f>
        <v>0</v>
      </c>
      <c r="V2912" s="23"/>
    </row>
    <row r="2913" customFormat="false" ht="13.8" hidden="false" customHeight="false" outlineLevel="0" collapsed="false">
      <c r="A2913" s="13" t="n">
        <v>2912</v>
      </c>
      <c r="B2913" s="12" t="s">
        <v>22</v>
      </c>
      <c r="C2913" s="13" t="s">
        <v>792</v>
      </c>
      <c r="D2913" s="12" t="n">
        <v>61</v>
      </c>
      <c r="E2913" s="14" t="n">
        <v>1749</v>
      </c>
      <c r="F2913" s="14" t="s">
        <v>24</v>
      </c>
      <c r="G2913" s="15" t="s">
        <v>1376</v>
      </c>
      <c r="H2913" s="15" t="s">
        <v>793</v>
      </c>
      <c r="I2913" s="16" t="s">
        <v>799</v>
      </c>
      <c r="J2913" s="17" t="n">
        <v>600</v>
      </c>
      <c r="K2913" s="18" t="s">
        <v>28</v>
      </c>
      <c r="L2913" s="17"/>
      <c r="M2913" s="17" t="n">
        <v>4</v>
      </c>
      <c r="N2913" s="19"/>
      <c r="O2913" s="31" t="n">
        <f aca="false">L2913+(0.05*M2913)+(N2913/240)</f>
        <v>0.2</v>
      </c>
      <c r="P2913" s="21" t="n">
        <v>120</v>
      </c>
      <c r="Q2913" s="21"/>
      <c r="R2913" s="21"/>
      <c r="S2913" s="22" t="n">
        <f aca="false">P2913+(0.05*Q2913)+(R2913/240)</f>
        <v>120</v>
      </c>
      <c r="T2913" s="22" t="n">
        <f aca="false">J2913*O2913</f>
        <v>120</v>
      </c>
      <c r="U2913" s="22" t="n">
        <f aca="false">S2913-T2913</f>
        <v>0</v>
      </c>
      <c r="V2913" s="23"/>
    </row>
    <row r="2914" customFormat="false" ht="13.8" hidden="false" customHeight="false" outlineLevel="0" collapsed="false">
      <c r="A2914" s="13" t="n">
        <v>2913</v>
      </c>
      <c r="B2914" s="12" t="s">
        <v>22</v>
      </c>
      <c r="C2914" s="13" t="s">
        <v>792</v>
      </c>
      <c r="D2914" s="12" t="n">
        <v>61</v>
      </c>
      <c r="E2914" s="14" t="n">
        <v>1749</v>
      </c>
      <c r="F2914" s="14" t="s">
        <v>24</v>
      </c>
      <c r="G2914" s="15" t="s">
        <v>1377</v>
      </c>
      <c r="H2914" s="15" t="s">
        <v>793</v>
      </c>
      <c r="I2914" s="16" t="s">
        <v>799</v>
      </c>
      <c r="J2914" s="17" t="n">
        <v>67103</v>
      </c>
      <c r="K2914" s="18" t="s">
        <v>28</v>
      </c>
      <c r="L2914" s="17" t="n">
        <v>5</v>
      </c>
      <c r="M2914" s="17"/>
      <c r="N2914" s="19"/>
      <c r="O2914" s="31" t="n">
        <f aca="false">L2914+(0.05*M2914)+(N2914/240)</f>
        <v>5</v>
      </c>
      <c r="P2914" s="21" t="n">
        <v>335515</v>
      </c>
      <c r="Q2914" s="21"/>
      <c r="R2914" s="21"/>
      <c r="S2914" s="22" t="n">
        <f aca="false">P2914+(0.05*Q2914)+(R2914/240)</f>
        <v>335515</v>
      </c>
      <c r="T2914" s="22" t="n">
        <f aca="false">J2914*O2914</f>
        <v>335515</v>
      </c>
      <c r="U2914" s="22" t="n">
        <f aca="false">S2914-T2914</f>
        <v>0</v>
      </c>
      <c r="V2914" s="23"/>
    </row>
    <row r="2915" customFormat="false" ht="13.8" hidden="false" customHeight="false" outlineLevel="0" collapsed="false">
      <c r="A2915" s="13" t="n">
        <v>2914</v>
      </c>
      <c r="B2915" s="12" t="s">
        <v>22</v>
      </c>
      <c r="C2915" s="13" t="s">
        <v>792</v>
      </c>
      <c r="D2915" s="12" t="n">
        <v>61</v>
      </c>
      <c r="E2915" s="14" t="n">
        <v>1749</v>
      </c>
      <c r="F2915" s="14" t="s">
        <v>24</v>
      </c>
      <c r="G2915" s="15" t="s">
        <v>1378</v>
      </c>
      <c r="H2915" s="15" t="s">
        <v>793</v>
      </c>
      <c r="I2915" s="16" t="s">
        <v>68</v>
      </c>
      <c r="J2915" s="17" t="n">
        <v>317.5</v>
      </c>
      <c r="K2915" s="18" t="s">
        <v>718</v>
      </c>
      <c r="L2915" s="17" t="n">
        <v>4</v>
      </c>
      <c r="M2915" s="17"/>
      <c r="N2915" s="19"/>
      <c r="O2915" s="31" t="n">
        <f aca="false">L2915+(0.05*M2915)+(N2915/240)</f>
        <v>4</v>
      </c>
      <c r="P2915" s="21" t="n">
        <v>1270</v>
      </c>
      <c r="Q2915" s="21"/>
      <c r="R2915" s="21"/>
      <c r="S2915" s="22" t="n">
        <f aca="false">P2915+(0.05*Q2915)+(R2915/240)</f>
        <v>1270</v>
      </c>
      <c r="T2915" s="22" t="n">
        <f aca="false">J2915*O2915</f>
        <v>1270</v>
      </c>
      <c r="U2915" s="22" t="n">
        <f aca="false">S2915-T2915</f>
        <v>0</v>
      </c>
      <c r="V2915" s="23"/>
    </row>
    <row r="2916" customFormat="false" ht="13.8" hidden="false" customHeight="false" outlineLevel="0" collapsed="false">
      <c r="A2916" s="13" t="n">
        <v>2915</v>
      </c>
      <c r="B2916" s="12" t="s">
        <v>22</v>
      </c>
      <c r="C2916" s="13" t="s">
        <v>792</v>
      </c>
      <c r="D2916" s="12" t="n">
        <v>61</v>
      </c>
      <c r="E2916" s="14" t="n">
        <v>1749</v>
      </c>
      <c r="F2916" s="14" t="s">
        <v>24</v>
      </c>
      <c r="G2916" s="15" t="s">
        <v>1378</v>
      </c>
      <c r="H2916" s="15" t="s">
        <v>793</v>
      </c>
      <c r="I2916" s="16" t="s">
        <v>186</v>
      </c>
      <c r="J2916" s="17" t="n">
        <v>139</v>
      </c>
      <c r="K2916" s="18" t="s">
        <v>44</v>
      </c>
      <c r="L2916" s="17" t="n">
        <v>432</v>
      </c>
      <c r="M2916" s="17"/>
      <c r="N2916" s="19"/>
      <c r="O2916" s="31" t="n">
        <f aca="false">L2916+(0.05*M2916)+(N2916/240)</f>
        <v>432</v>
      </c>
      <c r="P2916" s="21" t="n">
        <v>60048</v>
      </c>
      <c r="Q2916" s="21"/>
      <c r="R2916" s="21"/>
      <c r="S2916" s="22" t="n">
        <f aca="false">P2916+(0.05*Q2916)+(R2916/240)</f>
        <v>60048</v>
      </c>
      <c r="T2916" s="22" t="n">
        <f aca="false">J2916*O2916</f>
        <v>60048</v>
      </c>
      <c r="U2916" s="22" t="n">
        <f aca="false">S2916-T2916</f>
        <v>0</v>
      </c>
      <c r="V2916" s="23"/>
    </row>
    <row r="2917" customFormat="false" ht="13.8" hidden="false" customHeight="false" outlineLevel="0" collapsed="false">
      <c r="A2917" s="13" t="n">
        <v>2916</v>
      </c>
      <c r="B2917" s="12" t="s">
        <v>22</v>
      </c>
      <c r="C2917" s="13" t="s">
        <v>792</v>
      </c>
      <c r="D2917" s="12" t="n">
        <v>61</v>
      </c>
      <c r="E2917" s="14" t="n">
        <v>1749</v>
      </c>
      <c r="F2917" s="14" t="s">
        <v>24</v>
      </c>
      <c r="G2917" s="15" t="s">
        <v>1378</v>
      </c>
      <c r="H2917" s="15" t="s">
        <v>793</v>
      </c>
      <c r="I2917" s="16" t="s">
        <v>186</v>
      </c>
      <c r="J2917" s="17" t="n">
        <v>57</v>
      </c>
      <c r="K2917" s="18" t="s">
        <v>437</v>
      </c>
      <c r="L2917" s="17" t="n">
        <v>3</v>
      </c>
      <c r="M2917" s="17"/>
      <c r="N2917" s="19"/>
      <c r="O2917" s="31" t="n">
        <f aca="false">L2917+(0.05*M2917)+(N2917/240)</f>
        <v>3</v>
      </c>
      <c r="P2917" s="21" t="n">
        <v>171</v>
      </c>
      <c r="Q2917" s="21"/>
      <c r="R2917" s="21"/>
      <c r="S2917" s="22" t="n">
        <f aca="false">P2917+(0.05*Q2917)+(R2917/240)</f>
        <v>171</v>
      </c>
      <c r="T2917" s="22" t="n">
        <f aca="false">J2917*O2917</f>
        <v>171</v>
      </c>
      <c r="U2917" s="22" t="n">
        <f aca="false">S2917-T2917</f>
        <v>0</v>
      </c>
      <c r="V2917" s="23"/>
    </row>
    <row r="2918" customFormat="false" ht="13.8" hidden="false" customHeight="false" outlineLevel="0" collapsed="false">
      <c r="A2918" s="13" t="n">
        <v>2917</v>
      </c>
      <c r="B2918" s="12" t="s">
        <v>22</v>
      </c>
      <c r="C2918" s="13" t="s">
        <v>792</v>
      </c>
      <c r="D2918" s="12" t="n">
        <v>61</v>
      </c>
      <c r="E2918" s="14" t="n">
        <v>1749</v>
      </c>
      <c r="F2918" s="14" t="s">
        <v>24</v>
      </c>
      <c r="G2918" s="15" t="s">
        <v>647</v>
      </c>
      <c r="H2918" s="15" t="s">
        <v>793</v>
      </c>
      <c r="I2918" s="16" t="s">
        <v>799</v>
      </c>
      <c r="J2918" s="17" t="n">
        <v>36</v>
      </c>
      <c r="K2918" s="18" t="s">
        <v>1071</v>
      </c>
      <c r="L2918" s="17" t="n">
        <v>15</v>
      </c>
      <c r="M2918" s="17"/>
      <c r="N2918" s="19"/>
      <c r="O2918" s="31" t="n">
        <f aca="false">L2918+(0.05*M2918)+(N2918/240)</f>
        <v>15</v>
      </c>
      <c r="P2918" s="21" t="n">
        <v>540</v>
      </c>
      <c r="Q2918" s="21"/>
      <c r="R2918" s="21"/>
      <c r="S2918" s="22" t="n">
        <f aca="false">P2918+(0.05*Q2918)+(R2918/240)</f>
        <v>540</v>
      </c>
      <c r="T2918" s="22" t="n">
        <f aca="false">J2918*O2918</f>
        <v>540</v>
      </c>
      <c r="U2918" s="22" t="n">
        <f aca="false">S2918-T2918</f>
        <v>0</v>
      </c>
      <c r="V2918" s="23"/>
    </row>
    <row r="2919" customFormat="false" ht="13.8" hidden="false" customHeight="false" outlineLevel="0" collapsed="false">
      <c r="A2919" s="13" t="n">
        <v>2918</v>
      </c>
      <c r="B2919" s="12" t="s">
        <v>22</v>
      </c>
      <c r="C2919" s="13" t="s">
        <v>792</v>
      </c>
      <c r="D2919" s="12" t="n">
        <v>61</v>
      </c>
      <c r="E2919" s="14" t="n">
        <v>1749</v>
      </c>
      <c r="F2919" s="14" t="s">
        <v>40</v>
      </c>
      <c r="G2919" s="15" t="s">
        <v>638</v>
      </c>
      <c r="H2919" s="15" t="s">
        <v>793</v>
      </c>
      <c r="I2919" s="16" t="s">
        <v>50</v>
      </c>
      <c r="J2919" s="17" t="n">
        <v>48</v>
      </c>
      <c r="K2919" s="18" t="s">
        <v>28</v>
      </c>
      <c r="L2919" s="17" t="n">
        <v>50</v>
      </c>
      <c r="M2919" s="17"/>
      <c r="N2919" s="19"/>
      <c r="O2919" s="31" t="n">
        <f aca="false">L2919+(0.05*M2919)+(N2919/240)</f>
        <v>50</v>
      </c>
      <c r="P2919" s="21" t="n">
        <v>2400</v>
      </c>
      <c r="Q2919" s="21"/>
      <c r="R2919" s="21"/>
      <c r="S2919" s="22" t="n">
        <f aca="false">P2919+(0.05*Q2919)+(R2919/240)</f>
        <v>2400</v>
      </c>
      <c r="T2919" s="22" t="n">
        <f aca="false">J2919*O2919</f>
        <v>2400</v>
      </c>
      <c r="U2919" s="22" t="n">
        <f aca="false">S2919-T2919</f>
        <v>0</v>
      </c>
      <c r="V2919" s="23"/>
    </row>
    <row r="2920" customFormat="false" ht="13.8" hidden="false" customHeight="false" outlineLevel="0" collapsed="false">
      <c r="A2920" s="13" t="n">
        <v>2919</v>
      </c>
      <c r="B2920" s="12" t="s">
        <v>22</v>
      </c>
      <c r="C2920" s="13" t="s">
        <v>792</v>
      </c>
      <c r="D2920" s="12" t="n">
        <v>61</v>
      </c>
      <c r="E2920" s="14" t="n">
        <v>1749</v>
      </c>
      <c r="F2920" s="14" t="s">
        <v>40</v>
      </c>
      <c r="G2920" s="15" t="s">
        <v>638</v>
      </c>
      <c r="H2920" s="15" t="s">
        <v>793</v>
      </c>
      <c r="I2920" s="16" t="s">
        <v>799</v>
      </c>
      <c r="J2920" s="17" t="n">
        <v>65</v>
      </c>
      <c r="K2920" s="18" t="s">
        <v>35</v>
      </c>
      <c r="L2920" s="17" t="n">
        <v>400</v>
      </c>
      <c r="M2920" s="17"/>
      <c r="N2920" s="19"/>
      <c r="O2920" s="31" t="n">
        <f aca="false">L2920+(0.05*M2920)+(N2920/240)</f>
        <v>400</v>
      </c>
      <c r="P2920" s="21" t="n">
        <v>26000</v>
      </c>
      <c r="Q2920" s="21"/>
      <c r="R2920" s="21"/>
      <c r="S2920" s="22" t="n">
        <f aca="false">P2920+(0.05*Q2920)+(R2920/240)</f>
        <v>26000</v>
      </c>
      <c r="T2920" s="22" t="n">
        <f aca="false">J2920*O2920</f>
        <v>26000</v>
      </c>
      <c r="U2920" s="22" t="n">
        <f aca="false">S2920-T2920</f>
        <v>0</v>
      </c>
      <c r="V2920" s="23"/>
    </row>
    <row r="2921" customFormat="false" ht="13.8" hidden="false" customHeight="false" outlineLevel="0" collapsed="false">
      <c r="A2921" s="13" t="n">
        <v>2920</v>
      </c>
      <c r="B2921" s="12" t="s">
        <v>22</v>
      </c>
      <c r="C2921" s="13" t="s">
        <v>792</v>
      </c>
      <c r="D2921" s="12" t="n">
        <v>61</v>
      </c>
      <c r="E2921" s="14" t="n">
        <v>1749</v>
      </c>
      <c r="F2921" s="14" t="s">
        <v>40</v>
      </c>
      <c r="G2921" s="15" t="s">
        <v>649</v>
      </c>
      <c r="H2921" s="15" t="s">
        <v>793</v>
      </c>
      <c r="I2921" s="16" t="s">
        <v>799</v>
      </c>
      <c r="J2921" s="17" t="n">
        <v>7480</v>
      </c>
      <c r="K2921" s="18" t="s">
        <v>28</v>
      </c>
      <c r="L2921" s="17"/>
      <c r="M2921" s="17" t="n">
        <v>16</v>
      </c>
      <c r="N2921" s="19"/>
      <c r="O2921" s="31" t="n">
        <f aca="false">L2921+(0.05*M2921)+(N2921/240)</f>
        <v>0.8</v>
      </c>
      <c r="P2921" s="21" t="n">
        <v>5984</v>
      </c>
      <c r="Q2921" s="21"/>
      <c r="R2921" s="21"/>
      <c r="S2921" s="22" t="n">
        <f aca="false">P2921+(0.05*Q2921)+(R2921/240)</f>
        <v>5984</v>
      </c>
      <c r="T2921" s="22" t="n">
        <f aca="false">J2921*O2921</f>
        <v>5984</v>
      </c>
      <c r="U2921" s="22" t="n">
        <f aca="false">S2921-T2921</f>
        <v>0</v>
      </c>
      <c r="V2921" s="23"/>
    </row>
    <row r="2922" customFormat="false" ht="13.8" hidden="false" customHeight="false" outlineLevel="0" collapsed="false">
      <c r="A2922" s="13" t="n">
        <v>2921</v>
      </c>
      <c r="B2922" s="12" t="s">
        <v>22</v>
      </c>
      <c r="C2922" s="13" t="s">
        <v>792</v>
      </c>
      <c r="D2922" s="12" t="n">
        <v>61</v>
      </c>
      <c r="E2922" s="14" t="n">
        <v>1749</v>
      </c>
      <c r="F2922" s="14" t="s">
        <v>40</v>
      </c>
      <c r="G2922" s="15" t="s">
        <v>649</v>
      </c>
      <c r="H2922" s="15" t="s">
        <v>793</v>
      </c>
      <c r="I2922" s="16" t="s">
        <v>685</v>
      </c>
      <c r="J2922" s="17" t="n">
        <v>1678</v>
      </c>
      <c r="K2922" s="18" t="s">
        <v>28</v>
      </c>
      <c r="L2922" s="17"/>
      <c r="M2922" s="17" t="n">
        <v>15</v>
      </c>
      <c r="N2922" s="19"/>
      <c r="O2922" s="31" t="n">
        <f aca="false">L2922+(0.05*M2922)+(N2922/240)</f>
        <v>0.75</v>
      </c>
      <c r="P2922" s="21" t="n">
        <v>1258</v>
      </c>
      <c r="Q2922" s="21" t="n">
        <v>10</v>
      </c>
      <c r="R2922" s="21"/>
      <c r="S2922" s="22" t="n">
        <f aca="false">P2922+(0.05*Q2922)+(R2922/240)</f>
        <v>1258.5</v>
      </c>
      <c r="T2922" s="22" t="n">
        <f aca="false">J2922*O2922</f>
        <v>1258.5</v>
      </c>
      <c r="U2922" s="22" t="n">
        <f aca="false">S2922-T2922</f>
        <v>0</v>
      </c>
      <c r="V2922" s="23"/>
    </row>
    <row r="2923" customFormat="false" ht="13.8" hidden="false" customHeight="false" outlineLevel="0" collapsed="false">
      <c r="A2923" s="13" t="n">
        <v>2922</v>
      </c>
      <c r="B2923" s="12" t="s">
        <v>22</v>
      </c>
      <c r="C2923" s="13" t="s">
        <v>792</v>
      </c>
      <c r="D2923" s="12" t="n">
        <v>61</v>
      </c>
      <c r="E2923" s="14" t="n">
        <v>1749</v>
      </c>
      <c r="F2923" s="14" t="s">
        <v>40</v>
      </c>
      <c r="G2923" s="15" t="s">
        <v>641</v>
      </c>
      <c r="H2923" s="15" t="s">
        <v>793</v>
      </c>
      <c r="I2923" s="16" t="s">
        <v>799</v>
      </c>
      <c r="J2923" s="17" t="n">
        <v>752</v>
      </c>
      <c r="K2923" s="18" t="s">
        <v>28</v>
      </c>
      <c r="L2923" s="17"/>
      <c r="M2923" s="17" t="n">
        <v>20</v>
      </c>
      <c r="N2923" s="19"/>
      <c r="O2923" s="31" t="n">
        <f aca="false">L2923+(0.05*M2923)+(N2923/240)</f>
        <v>1</v>
      </c>
      <c r="P2923" s="21" t="n">
        <v>752</v>
      </c>
      <c r="Q2923" s="21"/>
      <c r="R2923" s="21"/>
      <c r="S2923" s="22" t="n">
        <f aca="false">P2923+(0.05*Q2923)+(R2923/240)</f>
        <v>752</v>
      </c>
      <c r="T2923" s="22" t="n">
        <f aca="false">J2923*O2923</f>
        <v>752</v>
      </c>
      <c r="U2923" s="22" t="n">
        <f aca="false">S2923-T2923</f>
        <v>0</v>
      </c>
      <c r="V2923" s="23"/>
    </row>
    <row r="2924" customFormat="false" ht="13.8" hidden="false" customHeight="false" outlineLevel="0" collapsed="false">
      <c r="A2924" s="13" t="n">
        <v>2923</v>
      </c>
      <c r="B2924" s="12" t="s">
        <v>22</v>
      </c>
      <c r="C2924" s="13" t="s">
        <v>792</v>
      </c>
      <c r="D2924" s="12" t="n">
        <v>61</v>
      </c>
      <c r="E2924" s="14" t="n">
        <v>1749</v>
      </c>
      <c r="F2924" s="14" t="s">
        <v>40</v>
      </c>
      <c r="G2924" s="15" t="s">
        <v>641</v>
      </c>
      <c r="H2924" s="15" t="s">
        <v>793</v>
      </c>
      <c r="I2924" s="16" t="s">
        <v>186</v>
      </c>
      <c r="J2924" s="17" t="n">
        <v>365</v>
      </c>
      <c r="K2924" s="18" t="s">
        <v>28</v>
      </c>
      <c r="L2924" s="17"/>
      <c r="M2924" s="17" t="n">
        <v>20</v>
      </c>
      <c r="N2924" s="19"/>
      <c r="O2924" s="31" t="n">
        <f aca="false">L2924+(0.05*M2924)+(N2924/240)</f>
        <v>1</v>
      </c>
      <c r="P2924" s="21" t="n">
        <v>365</v>
      </c>
      <c r="Q2924" s="21"/>
      <c r="R2924" s="21"/>
      <c r="S2924" s="22" t="n">
        <f aca="false">P2924+(0.05*Q2924)+(R2924/240)</f>
        <v>365</v>
      </c>
      <c r="T2924" s="22" t="n">
        <f aca="false">J2924*O2924</f>
        <v>365</v>
      </c>
      <c r="U2924" s="22" t="n">
        <f aca="false">S2924-T2924</f>
        <v>0</v>
      </c>
      <c r="V2924" s="23"/>
    </row>
    <row r="2925" customFormat="false" ht="13.8" hidden="false" customHeight="false" outlineLevel="0" collapsed="false">
      <c r="A2925" s="13" t="n">
        <v>2924</v>
      </c>
      <c r="B2925" s="12" t="s">
        <v>22</v>
      </c>
      <c r="C2925" s="13" t="s">
        <v>792</v>
      </c>
      <c r="D2925" s="12" t="n">
        <v>61</v>
      </c>
      <c r="E2925" s="14" t="n">
        <v>1749</v>
      </c>
      <c r="F2925" s="14" t="s">
        <v>40</v>
      </c>
      <c r="G2925" s="15" t="s">
        <v>643</v>
      </c>
      <c r="H2925" s="15" t="s">
        <v>793</v>
      </c>
      <c r="I2925" s="16" t="s">
        <v>186</v>
      </c>
      <c r="J2925" s="17" t="n">
        <v>30</v>
      </c>
      <c r="K2925" s="18" t="s">
        <v>533</v>
      </c>
      <c r="L2925" s="17" t="n">
        <v>40</v>
      </c>
      <c r="M2925" s="17"/>
      <c r="N2925" s="19"/>
      <c r="O2925" s="31" t="n">
        <f aca="false">L2925+(0.05*M2925)+(N2925/240)</f>
        <v>40</v>
      </c>
      <c r="P2925" s="21" t="n">
        <v>1200</v>
      </c>
      <c r="Q2925" s="21"/>
      <c r="R2925" s="21"/>
      <c r="S2925" s="22" t="n">
        <f aca="false">P2925+(0.05*Q2925)+(R2925/240)</f>
        <v>1200</v>
      </c>
      <c r="T2925" s="22" t="n">
        <f aca="false">J2925*O2925</f>
        <v>1200</v>
      </c>
      <c r="U2925" s="22" t="n">
        <f aca="false">S2925-T2925</f>
        <v>0</v>
      </c>
      <c r="V2925" s="23"/>
    </row>
    <row r="2926" customFormat="false" ht="13.8" hidden="false" customHeight="false" outlineLevel="0" collapsed="false">
      <c r="A2926" s="13" t="n">
        <v>2925</v>
      </c>
      <c r="B2926" s="12" t="s">
        <v>22</v>
      </c>
      <c r="C2926" s="13" t="s">
        <v>792</v>
      </c>
      <c r="D2926" s="12" t="n">
        <v>61</v>
      </c>
      <c r="E2926" s="14" t="n">
        <v>1749</v>
      </c>
      <c r="F2926" s="14" t="s">
        <v>40</v>
      </c>
      <c r="G2926" s="15" t="s">
        <v>647</v>
      </c>
      <c r="H2926" s="15" t="s">
        <v>793</v>
      </c>
      <c r="I2926" s="16" t="s">
        <v>799</v>
      </c>
      <c r="J2926" s="17" t="n">
        <v>4</v>
      </c>
      <c r="K2926" s="18" t="s">
        <v>1071</v>
      </c>
      <c r="L2926" s="17" t="n">
        <v>15</v>
      </c>
      <c r="M2926" s="17"/>
      <c r="N2926" s="19"/>
      <c r="O2926" s="31" t="n">
        <f aca="false">L2926+(0.05*M2926)+(N2926/240)</f>
        <v>15</v>
      </c>
      <c r="P2926" s="21" t="n">
        <v>60</v>
      </c>
      <c r="Q2926" s="21"/>
      <c r="R2926" s="21"/>
      <c r="S2926" s="22" t="n">
        <f aca="false">P2926+(0.05*Q2926)+(R2926/240)</f>
        <v>60</v>
      </c>
      <c r="T2926" s="22" t="n">
        <f aca="false">J2926*O2926</f>
        <v>60</v>
      </c>
      <c r="U2926" s="22" t="n">
        <f aca="false">S2926-T2926</f>
        <v>0</v>
      </c>
      <c r="V2926" s="23"/>
    </row>
    <row r="2927" customFormat="false" ht="13.8" hidden="false" customHeight="false" outlineLevel="0" collapsed="false">
      <c r="A2927" s="13" t="n">
        <v>2926</v>
      </c>
      <c r="B2927" s="12" t="s">
        <v>22</v>
      </c>
      <c r="C2927" s="13" t="s">
        <v>792</v>
      </c>
      <c r="D2927" s="12" t="n">
        <v>61</v>
      </c>
      <c r="E2927" s="14" t="n">
        <v>1749</v>
      </c>
      <c r="F2927" s="14" t="s">
        <v>40</v>
      </c>
      <c r="G2927" s="15" t="s">
        <v>647</v>
      </c>
      <c r="H2927" s="15" t="s">
        <v>793</v>
      </c>
      <c r="I2927" s="16" t="s">
        <v>796</v>
      </c>
      <c r="J2927" s="17" t="n">
        <v>1</v>
      </c>
      <c r="K2927" s="18" t="s">
        <v>1037</v>
      </c>
      <c r="L2927" s="17" t="n">
        <v>15</v>
      </c>
      <c r="M2927" s="17"/>
      <c r="N2927" s="19"/>
      <c r="O2927" s="31" t="n">
        <f aca="false">L2927+(0.05*M2927)+(N2927/240)</f>
        <v>15</v>
      </c>
      <c r="P2927" s="21" t="n">
        <v>15</v>
      </c>
      <c r="Q2927" s="21"/>
      <c r="R2927" s="21"/>
      <c r="S2927" s="22" t="n">
        <f aca="false">P2927+(0.05*Q2927)+(R2927/240)</f>
        <v>15</v>
      </c>
      <c r="T2927" s="22" t="n">
        <f aca="false">J2927*O2927</f>
        <v>15</v>
      </c>
      <c r="U2927" s="22" t="n">
        <f aca="false">S2927-T2927</f>
        <v>0</v>
      </c>
      <c r="V2927" s="23"/>
    </row>
    <row r="2928" customFormat="false" ht="13.8" hidden="false" customHeight="false" outlineLevel="0" collapsed="false">
      <c r="A2928" s="13" t="n">
        <v>2927</v>
      </c>
      <c r="B2928" s="12" t="s">
        <v>22</v>
      </c>
      <c r="C2928" s="13" t="s">
        <v>792</v>
      </c>
      <c r="D2928" s="12" t="n">
        <v>61</v>
      </c>
      <c r="E2928" s="14" t="n">
        <v>1749</v>
      </c>
      <c r="F2928" s="14" t="s">
        <v>40</v>
      </c>
      <c r="G2928" s="15" t="s">
        <v>647</v>
      </c>
      <c r="H2928" s="15" t="s">
        <v>793</v>
      </c>
      <c r="I2928" s="16" t="s">
        <v>796</v>
      </c>
      <c r="J2928" s="17" t="n">
        <v>6</v>
      </c>
      <c r="K2928" s="18" t="s">
        <v>1379</v>
      </c>
      <c r="L2928" s="17" t="n">
        <v>5</v>
      </c>
      <c r="M2928" s="17"/>
      <c r="N2928" s="19"/>
      <c r="O2928" s="31" t="n">
        <f aca="false">L2928+(0.05*M2928)+(N2928/240)</f>
        <v>5</v>
      </c>
      <c r="P2928" s="21" t="n">
        <v>30</v>
      </c>
      <c r="Q2928" s="21"/>
      <c r="R2928" s="21"/>
      <c r="S2928" s="22" t="n">
        <f aca="false">P2928+(0.05*Q2928)+(R2928/240)</f>
        <v>30</v>
      </c>
      <c r="T2928" s="22" t="n">
        <f aca="false">J2928*O2928</f>
        <v>30</v>
      </c>
      <c r="U2928" s="22" t="n">
        <f aca="false">S2928-T2928</f>
        <v>0</v>
      </c>
      <c r="V2928" s="23"/>
    </row>
    <row r="2929" customFormat="false" ht="13.8" hidden="false" customHeight="false" outlineLevel="0" collapsed="false">
      <c r="A2929" s="13" t="n">
        <v>2928</v>
      </c>
      <c r="B2929" s="12" t="s">
        <v>22</v>
      </c>
      <c r="C2929" s="13" t="s">
        <v>792</v>
      </c>
      <c r="D2929" s="12" t="n">
        <v>61</v>
      </c>
      <c r="E2929" s="14" t="n">
        <v>1749</v>
      </c>
      <c r="F2929" s="14" t="s">
        <v>40</v>
      </c>
      <c r="G2929" s="15" t="s">
        <v>647</v>
      </c>
      <c r="H2929" s="15" t="s">
        <v>793</v>
      </c>
      <c r="I2929" s="16" t="s">
        <v>796</v>
      </c>
      <c r="J2929" s="17" t="n">
        <v>42</v>
      </c>
      <c r="K2929" s="18" t="s">
        <v>437</v>
      </c>
      <c r="L2929" s="17"/>
      <c r="M2929" s="17" t="n">
        <v>2</v>
      </c>
      <c r="N2929" s="19"/>
      <c r="O2929" s="31" t="n">
        <f aca="false">L2929+(0.05*M2929)+(N2929/240)</f>
        <v>0.1</v>
      </c>
      <c r="P2929" s="21" t="n">
        <v>4</v>
      </c>
      <c r="Q2929" s="21" t="n">
        <v>4</v>
      </c>
      <c r="R2929" s="21"/>
      <c r="S2929" s="22" t="n">
        <f aca="false">P2929+(0.05*Q2929)+(R2929/240)</f>
        <v>4.2</v>
      </c>
      <c r="T2929" s="22" t="n">
        <f aca="false">J2929*O2929</f>
        <v>4.2</v>
      </c>
      <c r="U2929" s="22" t="n">
        <f aca="false">S2929-T2929</f>
        <v>0</v>
      </c>
      <c r="V2929" s="23"/>
    </row>
    <row r="2930" customFormat="false" ht="13.8" hidden="false" customHeight="false" outlineLevel="0" collapsed="false">
      <c r="A2930" s="13" t="n">
        <v>2929</v>
      </c>
      <c r="B2930" s="12" t="s">
        <v>22</v>
      </c>
      <c r="C2930" s="13" t="s">
        <v>792</v>
      </c>
      <c r="D2930" s="12" t="n">
        <v>61</v>
      </c>
      <c r="E2930" s="14" t="n">
        <v>1749</v>
      </c>
      <c r="F2930" s="14" t="s">
        <v>40</v>
      </c>
      <c r="G2930" s="15" t="s">
        <v>647</v>
      </c>
      <c r="H2930" s="15" t="s">
        <v>793</v>
      </c>
      <c r="I2930" s="16" t="s">
        <v>796</v>
      </c>
      <c r="J2930" s="17" t="n">
        <v>400</v>
      </c>
      <c r="K2930" s="18" t="s">
        <v>28</v>
      </c>
      <c r="L2930" s="17"/>
      <c r="M2930" s="17"/>
      <c r="N2930" s="19" t="n">
        <v>9</v>
      </c>
      <c r="O2930" s="31" t="n">
        <f aca="false">L2930+(0.05*M2930)+(N2930/240)</f>
        <v>0.0375</v>
      </c>
      <c r="P2930" s="21" t="n">
        <v>15</v>
      </c>
      <c r="Q2930" s="21"/>
      <c r="R2930" s="21"/>
      <c r="S2930" s="22" t="n">
        <f aca="false">P2930+(0.05*Q2930)+(R2930/240)</f>
        <v>15</v>
      </c>
      <c r="T2930" s="22" t="n">
        <f aca="false">J2930*O2930</f>
        <v>15</v>
      </c>
      <c r="U2930" s="22" t="n">
        <f aca="false">S2930-T2930</f>
        <v>0</v>
      </c>
      <c r="V2930" s="23"/>
    </row>
    <row r="2931" customFormat="false" ht="13.8" hidden="false" customHeight="false" outlineLevel="0" collapsed="false">
      <c r="A2931" s="13" t="n">
        <v>2930</v>
      </c>
      <c r="B2931" s="12" t="s">
        <v>22</v>
      </c>
      <c r="C2931" s="13" t="s">
        <v>792</v>
      </c>
      <c r="D2931" s="12" t="n">
        <v>61</v>
      </c>
      <c r="E2931" s="14" t="n">
        <v>1749</v>
      </c>
      <c r="F2931" s="14" t="s">
        <v>40</v>
      </c>
      <c r="G2931" s="15" t="s">
        <v>783</v>
      </c>
      <c r="H2931" s="15" t="s">
        <v>793</v>
      </c>
      <c r="I2931" s="16" t="s">
        <v>68</v>
      </c>
      <c r="J2931" s="17" t="n">
        <v>3</v>
      </c>
      <c r="K2931" s="18" t="s">
        <v>44</v>
      </c>
      <c r="L2931" s="17" t="n">
        <v>70</v>
      </c>
      <c r="M2931" s="17" t="n">
        <v>4</v>
      </c>
      <c r="N2931" s="19"/>
      <c r="O2931" s="31" t="n">
        <f aca="false">L2931+(0.05*M2931)+(N2931/240)</f>
        <v>70.2</v>
      </c>
      <c r="P2931" s="21" t="n">
        <v>210</v>
      </c>
      <c r="Q2931" s="21" t="n">
        <v>12</v>
      </c>
      <c r="R2931" s="21"/>
      <c r="S2931" s="22" t="n">
        <f aca="false">P2931+(0.05*Q2931)+(R2931/240)</f>
        <v>210.6</v>
      </c>
      <c r="T2931" s="22" t="n">
        <f aca="false">J2931*O2931</f>
        <v>210.6</v>
      </c>
      <c r="U2931" s="22" t="n">
        <f aca="false">S2931-T2931</f>
        <v>0</v>
      </c>
      <c r="V2931" s="23"/>
    </row>
    <row r="2932" customFormat="false" ht="13.8" hidden="false" customHeight="false" outlineLevel="0" collapsed="false">
      <c r="A2932" s="13" t="n">
        <v>2931</v>
      </c>
      <c r="B2932" s="12" t="s">
        <v>22</v>
      </c>
      <c r="C2932" s="13" t="s">
        <v>792</v>
      </c>
      <c r="D2932" s="12" t="n">
        <v>61</v>
      </c>
      <c r="E2932" s="14" t="n">
        <v>1749</v>
      </c>
      <c r="F2932" s="14" t="s">
        <v>40</v>
      </c>
      <c r="G2932" s="15" t="s">
        <v>783</v>
      </c>
      <c r="H2932" s="15" t="s">
        <v>793</v>
      </c>
      <c r="I2932" s="16" t="s">
        <v>68</v>
      </c>
      <c r="J2932" s="17" t="n">
        <v>16</v>
      </c>
      <c r="K2932" s="18" t="s">
        <v>437</v>
      </c>
      <c r="L2932" s="17"/>
      <c r="M2932" s="17" t="n">
        <v>10</v>
      </c>
      <c r="N2932" s="19"/>
      <c r="O2932" s="31" t="n">
        <f aca="false">L2932+(0.05*M2932)+(N2932/240)</f>
        <v>0.5</v>
      </c>
      <c r="P2932" s="21" t="n">
        <v>8</v>
      </c>
      <c r="Q2932" s="21"/>
      <c r="R2932" s="21"/>
      <c r="S2932" s="22" t="n">
        <f aca="false">P2932+(0.05*Q2932)+(R2932/240)</f>
        <v>8</v>
      </c>
      <c r="T2932" s="22" t="n">
        <f aca="false">J2932*O2932</f>
        <v>8</v>
      </c>
      <c r="U2932" s="22" t="n">
        <f aca="false">S2932-T2932</f>
        <v>0</v>
      </c>
      <c r="V2932" s="23"/>
    </row>
    <row r="2933" customFormat="false" ht="13.8" hidden="false" customHeight="false" outlineLevel="0" collapsed="false">
      <c r="A2933" s="13" t="n">
        <v>2932</v>
      </c>
      <c r="B2933" s="12" t="s">
        <v>22</v>
      </c>
      <c r="C2933" s="13" t="s">
        <v>792</v>
      </c>
      <c r="D2933" s="12" t="n">
        <v>61</v>
      </c>
      <c r="E2933" s="14" t="n">
        <v>1749</v>
      </c>
      <c r="F2933" s="14" t="s">
        <v>40</v>
      </c>
      <c r="G2933" s="15" t="s">
        <v>783</v>
      </c>
      <c r="H2933" s="15" t="s">
        <v>793</v>
      </c>
      <c r="I2933" s="16" t="s">
        <v>679</v>
      </c>
      <c r="J2933" s="17" t="n">
        <v>21</v>
      </c>
      <c r="K2933" s="18" t="s">
        <v>714</v>
      </c>
      <c r="L2933" s="17" t="n">
        <v>62</v>
      </c>
      <c r="M2933" s="17" t="n">
        <v>10</v>
      </c>
      <c r="N2933" s="19"/>
      <c r="O2933" s="31" t="n">
        <f aca="false">L2933+(0.05*M2933)+(N2933/240)</f>
        <v>62.5</v>
      </c>
      <c r="P2933" s="21" t="n">
        <v>1312</v>
      </c>
      <c r="Q2933" s="21" t="n">
        <v>10</v>
      </c>
      <c r="R2933" s="21"/>
      <c r="S2933" s="22" t="n">
        <f aca="false">P2933+(0.05*Q2933)+(R2933/240)</f>
        <v>1312.5</v>
      </c>
      <c r="T2933" s="22" t="n">
        <f aca="false">J2933*O2933</f>
        <v>1312.5</v>
      </c>
      <c r="U2933" s="22" t="n">
        <f aca="false">S2933-T2933</f>
        <v>0</v>
      </c>
      <c r="V2933" s="23"/>
    </row>
    <row r="2934" customFormat="false" ht="13.8" hidden="false" customHeight="false" outlineLevel="0" collapsed="false">
      <c r="A2934" s="13" t="n">
        <v>2933</v>
      </c>
      <c r="B2934" s="12" t="s">
        <v>22</v>
      </c>
      <c r="C2934" s="13" t="s">
        <v>792</v>
      </c>
      <c r="D2934" s="12" t="n">
        <v>61</v>
      </c>
      <c r="E2934" s="14" t="n">
        <v>1749</v>
      </c>
      <c r="F2934" s="14" t="s">
        <v>40</v>
      </c>
      <c r="G2934" s="15" t="s">
        <v>783</v>
      </c>
      <c r="H2934" s="15" t="s">
        <v>793</v>
      </c>
      <c r="I2934" s="16" t="s">
        <v>679</v>
      </c>
      <c r="J2934" s="17" t="n">
        <v>6673</v>
      </c>
      <c r="K2934" s="18" t="s">
        <v>79</v>
      </c>
      <c r="L2934" s="17"/>
      <c r="M2934" s="17" t="n">
        <v>12</v>
      </c>
      <c r="N2934" s="19"/>
      <c r="O2934" s="31" t="n">
        <f aca="false">L2934+(0.05*M2934)+(N2934/240)</f>
        <v>0.6</v>
      </c>
      <c r="P2934" s="21" t="n">
        <v>4003</v>
      </c>
      <c r="Q2934" s="21" t="n">
        <v>16</v>
      </c>
      <c r="R2934" s="21"/>
      <c r="S2934" s="22" t="n">
        <f aca="false">P2934+(0.05*Q2934)+(R2934/240)</f>
        <v>4003.8</v>
      </c>
      <c r="T2934" s="22" t="n">
        <f aca="false">J2934*O2934</f>
        <v>4003.8</v>
      </c>
      <c r="U2934" s="22" t="n">
        <f aca="false">S2934-T2934</f>
        <v>0</v>
      </c>
      <c r="V2934" s="23"/>
    </row>
    <row r="2935" customFormat="false" ht="13.8" hidden="false" customHeight="false" outlineLevel="0" collapsed="false">
      <c r="A2935" s="13" t="n">
        <v>2934</v>
      </c>
      <c r="B2935" s="12" t="s">
        <v>22</v>
      </c>
      <c r="C2935" s="13" t="s">
        <v>792</v>
      </c>
      <c r="D2935" s="12" t="n">
        <v>61</v>
      </c>
      <c r="E2935" s="14" t="n">
        <v>1749</v>
      </c>
      <c r="F2935" s="14" t="s">
        <v>40</v>
      </c>
      <c r="G2935" s="15" t="s">
        <v>783</v>
      </c>
      <c r="H2935" s="15" t="s">
        <v>793</v>
      </c>
      <c r="I2935" s="16" t="s">
        <v>682</v>
      </c>
      <c r="J2935" s="17" t="n">
        <v>1</v>
      </c>
      <c r="K2935" s="18" t="s">
        <v>46</v>
      </c>
      <c r="L2935" s="17" t="n">
        <v>1291</v>
      </c>
      <c r="M2935" s="17" t="n">
        <v>13</v>
      </c>
      <c r="N2935" s="19"/>
      <c r="O2935" s="31" t="n">
        <f aca="false">L2935+(0.05*M2935)+(N2935/240)</f>
        <v>1291.65</v>
      </c>
      <c r="P2935" s="21" t="n">
        <v>1291</v>
      </c>
      <c r="Q2935" s="21" t="n">
        <v>13</v>
      </c>
      <c r="R2935" s="21"/>
      <c r="S2935" s="22" t="n">
        <f aca="false">P2935+(0.05*Q2935)+(R2935/240)</f>
        <v>1291.65</v>
      </c>
      <c r="T2935" s="22" t="n">
        <f aca="false">J2935*O2935</f>
        <v>1291.65</v>
      </c>
      <c r="U2935" s="22" t="n">
        <f aca="false">S2935-T2935</f>
        <v>0</v>
      </c>
      <c r="V2935" s="23"/>
    </row>
    <row r="2936" customFormat="false" ht="13.8" hidden="false" customHeight="false" outlineLevel="0" collapsed="false">
      <c r="A2936" s="13" t="n">
        <v>2935</v>
      </c>
      <c r="B2936" s="12" t="s">
        <v>22</v>
      </c>
      <c r="C2936" s="13" t="s">
        <v>792</v>
      </c>
      <c r="D2936" s="12" t="n">
        <v>61</v>
      </c>
      <c r="E2936" s="14" t="n">
        <v>1749</v>
      </c>
      <c r="F2936" s="14" t="s">
        <v>40</v>
      </c>
      <c r="G2936" s="15" t="s">
        <v>783</v>
      </c>
      <c r="H2936" s="15" t="s">
        <v>793</v>
      </c>
      <c r="I2936" s="16" t="s">
        <v>682</v>
      </c>
      <c r="J2936" s="17" t="n">
        <v>886</v>
      </c>
      <c r="K2936" s="18" t="s">
        <v>79</v>
      </c>
      <c r="L2936" s="17"/>
      <c r="M2936" s="17" t="n">
        <v>40</v>
      </c>
      <c r="N2936" s="19"/>
      <c r="O2936" s="31" t="n">
        <f aca="false">L2936+(0.05*M2936)+(N2936/240)</f>
        <v>2</v>
      </c>
      <c r="P2936" s="21" t="n">
        <v>1772</v>
      </c>
      <c r="Q2936" s="21"/>
      <c r="R2936" s="21"/>
      <c r="S2936" s="22" t="n">
        <f aca="false">P2936+(0.05*Q2936)+(R2936/240)</f>
        <v>1772</v>
      </c>
      <c r="T2936" s="22" t="n">
        <f aca="false">J2936*O2936</f>
        <v>1772</v>
      </c>
      <c r="U2936" s="22" t="n">
        <f aca="false">S2936-T2936</f>
        <v>0</v>
      </c>
      <c r="V2936" s="23"/>
    </row>
    <row r="2937" customFormat="false" ht="13.8" hidden="false" customHeight="false" outlineLevel="0" collapsed="false">
      <c r="A2937" s="13" t="n">
        <v>2936</v>
      </c>
      <c r="B2937" s="12" t="s">
        <v>22</v>
      </c>
      <c r="C2937" s="13" t="s">
        <v>792</v>
      </c>
      <c r="D2937" s="12" t="n">
        <v>62</v>
      </c>
      <c r="E2937" s="14" t="n">
        <v>1749</v>
      </c>
      <c r="F2937" s="14" t="s">
        <v>24</v>
      </c>
      <c r="G2937" s="15" t="s">
        <v>1380</v>
      </c>
      <c r="H2937" s="15" t="s">
        <v>793</v>
      </c>
      <c r="I2937" s="16" t="s">
        <v>794</v>
      </c>
      <c r="J2937" s="17" t="n">
        <v>20</v>
      </c>
      <c r="K2937" s="18" t="s">
        <v>447</v>
      </c>
      <c r="L2937" s="17" t="n">
        <v>60</v>
      </c>
      <c r="M2937" s="17"/>
      <c r="N2937" s="19"/>
      <c r="O2937" s="31" t="n">
        <f aca="false">L2937+(0.05*M2937)+(N2937/240)</f>
        <v>60</v>
      </c>
      <c r="P2937" s="21" t="n">
        <v>1200</v>
      </c>
      <c r="Q2937" s="21"/>
      <c r="R2937" s="21"/>
      <c r="S2937" s="22" t="n">
        <f aca="false">P2937+(0.05*Q2937)+(R2937/240)</f>
        <v>1200</v>
      </c>
      <c r="T2937" s="22" t="n">
        <f aca="false">J2937*O2937</f>
        <v>1200</v>
      </c>
      <c r="U2937" s="22" t="n">
        <f aca="false">S2937-T2937</f>
        <v>0</v>
      </c>
      <c r="V2937" s="23"/>
    </row>
    <row r="2938" customFormat="false" ht="13.8" hidden="false" customHeight="false" outlineLevel="0" collapsed="false">
      <c r="A2938" s="13" t="n">
        <v>2937</v>
      </c>
      <c r="B2938" s="12" t="s">
        <v>22</v>
      </c>
      <c r="C2938" s="13" t="s">
        <v>792</v>
      </c>
      <c r="D2938" s="12" t="n">
        <v>62</v>
      </c>
      <c r="E2938" s="14" t="n">
        <v>1749</v>
      </c>
      <c r="F2938" s="14" t="s">
        <v>24</v>
      </c>
      <c r="G2938" s="15" t="s">
        <v>1381</v>
      </c>
      <c r="H2938" s="15" t="s">
        <v>793</v>
      </c>
      <c r="I2938" s="16" t="s">
        <v>186</v>
      </c>
      <c r="J2938" s="17" t="n">
        <v>255</v>
      </c>
      <c r="K2938" s="18" t="s">
        <v>44</v>
      </c>
      <c r="L2938" s="17" t="n">
        <v>360</v>
      </c>
      <c r="M2938" s="17"/>
      <c r="N2938" s="19"/>
      <c r="O2938" s="31" t="n">
        <f aca="false">L2938+(0.05*M2938)+(N2938/240)</f>
        <v>360</v>
      </c>
      <c r="P2938" s="21" t="n">
        <v>91800</v>
      </c>
      <c r="Q2938" s="21"/>
      <c r="R2938" s="21"/>
      <c r="S2938" s="22" t="n">
        <f aca="false">P2938+(0.05*Q2938)+(R2938/240)</f>
        <v>91800</v>
      </c>
      <c r="T2938" s="22" t="n">
        <f aca="false">J2938*O2938</f>
        <v>91800</v>
      </c>
      <c r="U2938" s="22" t="n">
        <f aca="false">S2938-T2938</f>
        <v>0</v>
      </c>
      <c r="V2938" s="23"/>
    </row>
    <row r="2939" customFormat="false" ht="13.8" hidden="false" customHeight="false" outlineLevel="0" collapsed="false">
      <c r="A2939" s="13" t="n">
        <v>2938</v>
      </c>
      <c r="B2939" s="12" t="s">
        <v>22</v>
      </c>
      <c r="C2939" s="13" t="s">
        <v>792</v>
      </c>
      <c r="D2939" s="12" t="n">
        <v>62</v>
      </c>
      <c r="E2939" s="14" t="n">
        <v>1749</v>
      </c>
      <c r="F2939" s="14" t="s">
        <v>24</v>
      </c>
      <c r="G2939" s="15" t="s">
        <v>1381</v>
      </c>
      <c r="H2939" s="15" t="s">
        <v>793</v>
      </c>
      <c r="I2939" s="16" t="s">
        <v>186</v>
      </c>
      <c r="J2939" s="17" t="n">
        <v>138</v>
      </c>
      <c r="K2939" s="18" t="s">
        <v>437</v>
      </c>
      <c r="L2939" s="17"/>
      <c r="M2939" s="17" t="n">
        <v>50</v>
      </c>
      <c r="N2939" s="19"/>
      <c r="O2939" s="31" t="n">
        <f aca="false">L2939+(0.05*M2939)+(N2939/240)</f>
        <v>2.5</v>
      </c>
      <c r="P2939" s="21" t="n">
        <v>345</v>
      </c>
      <c r="Q2939" s="21"/>
      <c r="R2939" s="21"/>
      <c r="S2939" s="22" t="n">
        <f aca="false">P2939+(0.05*Q2939)+(R2939/240)</f>
        <v>345</v>
      </c>
      <c r="T2939" s="22" t="n">
        <f aca="false">J2939*O2939</f>
        <v>345</v>
      </c>
      <c r="U2939" s="22" t="n">
        <f aca="false">S2939-T2939</f>
        <v>0</v>
      </c>
      <c r="V2939" s="23"/>
    </row>
    <row r="2940" customFormat="false" ht="13.8" hidden="false" customHeight="false" outlineLevel="0" collapsed="false">
      <c r="A2940" s="13" t="n">
        <v>2939</v>
      </c>
      <c r="B2940" s="12" t="s">
        <v>22</v>
      </c>
      <c r="C2940" s="13" t="s">
        <v>792</v>
      </c>
      <c r="D2940" s="12" t="n">
        <v>62</v>
      </c>
      <c r="E2940" s="14" t="n">
        <v>1749</v>
      </c>
      <c r="F2940" s="14" t="s">
        <v>24</v>
      </c>
      <c r="G2940" s="15" t="s">
        <v>665</v>
      </c>
      <c r="H2940" s="15" t="s">
        <v>793</v>
      </c>
      <c r="I2940" s="16" t="s">
        <v>799</v>
      </c>
      <c r="J2940" s="17" t="n">
        <v>60</v>
      </c>
      <c r="K2940" s="18" t="s">
        <v>1071</v>
      </c>
      <c r="L2940" s="17" t="n">
        <v>45</v>
      </c>
      <c r="M2940" s="17"/>
      <c r="N2940" s="19"/>
      <c r="O2940" s="31" t="n">
        <f aca="false">L2940+(0.05*M2940)+(N2940/240)</f>
        <v>45</v>
      </c>
      <c r="P2940" s="21" t="n">
        <v>2700</v>
      </c>
      <c r="Q2940" s="21"/>
      <c r="R2940" s="21"/>
      <c r="S2940" s="22" t="n">
        <f aca="false">P2940+(0.05*Q2940)+(R2940/240)</f>
        <v>2700</v>
      </c>
      <c r="T2940" s="22" t="n">
        <f aca="false">J2940*O2940</f>
        <v>2700</v>
      </c>
      <c r="U2940" s="22" t="n">
        <f aca="false">S2940-T2940</f>
        <v>0</v>
      </c>
      <c r="V2940" s="23"/>
    </row>
    <row r="2941" customFormat="false" ht="13.8" hidden="false" customHeight="false" outlineLevel="0" collapsed="false">
      <c r="A2941" s="13" t="n">
        <v>2940</v>
      </c>
      <c r="B2941" s="12" t="s">
        <v>22</v>
      </c>
      <c r="C2941" s="13" t="s">
        <v>792</v>
      </c>
      <c r="D2941" s="12" t="n">
        <v>62</v>
      </c>
      <c r="E2941" s="14" t="n">
        <v>1749</v>
      </c>
      <c r="F2941" s="14" t="s">
        <v>24</v>
      </c>
      <c r="G2941" s="15" t="s">
        <v>1382</v>
      </c>
      <c r="H2941" s="15" t="s">
        <v>793</v>
      </c>
      <c r="I2941" s="16" t="s">
        <v>794</v>
      </c>
      <c r="J2941" s="17" t="n">
        <v>5</v>
      </c>
      <c r="K2941" s="18" t="s">
        <v>447</v>
      </c>
      <c r="L2941" s="17" t="n">
        <v>35</v>
      </c>
      <c r="M2941" s="17"/>
      <c r="N2941" s="19"/>
      <c r="O2941" s="31" t="n">
        <f aca="false">L2941+(0.05*M2941)+(N2941/240)</f>
        <v>35</v>
      </c>
      <c r="P2941" s="21" t="n">
        <v>175</v>
      </c>
      <c r="Q2941" s="21"/>
      <c r="R2941" s="21"/>
      <c r="S2941" s="22" t="n">
        <f aca="false">P2941+(0.05*Q2941)+(R2941/240)</f>
        <v>175</v>
      </c>
      <c r="T2941" s="22" t="n">
        <f aca="false">J2941*O2941</f>
        <v>175</v>
      </c>
      <c r="U2941" s="22" t="n">
        <f aca="false">S2941-T2941</f>
        <v>0</v>
      </c>
      <c r="V2941" s="23"/>
    </row>
    <row r="2942" customFormat="false" ht="13.8" hidden="false" customHeight="false" outlineLevel="0" collapsed="false">
      <c r="A2942" s="13" t="n">
        <v>2941</v>
      </c>
      <c r="B2942" s="12" t="s">
        <v>22</v>
      </c>
      <c r="C2942" s="13" t="s">
        <v>792</v>
      </c>
      <c r="D2942" s="12" t="n">
        <v>62</v>
      </c>
      <c r="E2942" s="14" t="n">
        <v>1749</v>
      </c>
      <c r="F2942" s="14" t="s">
        <v>24</v>
      </c>
      <c r="G2942" s="15" t="s">
        <v>1382</v>
      </c>
      <c r="H2942" s="15" t="s">
        <v>793</v>
      </c>
      <c r="I2942" s="16" t="s">
        <v>682</v>
      </c>
      <c r="J2942" s="17" t="n">
        <v>40</v>
      </c>
      <c r="K2942" s="18" t="s">
        <v>437</v>
      </c>
      <c r="L2942" s="17"/>
      <c r="M2942" s="17"/>
      <c r="N2942" s="19"/>
      <c r="O2942" s="31" t="n">
        <f aca="false">L2942+(0.05*M2942)+(N2942/240)</f>
        <v>0</v>
      </c>
      <c r="P2942" s="21" t="n">
        <v>30</v>
      </c>
      <c r="Q2942" s="21"/>
      <c r="R2942" s="21"/>
      <c r="S2942" s="22" t="n">
        <f aca="false">P2942+(0.05*Q2942)+(R2942/240)</f>
        <v>30</v>
      </c>
      <c r="T2942" s="22" t="n">
        <v>30</v>
      </c>
      <c r="U2942" s="22" t="n">
        <f aca="false">S2942-T2942</f>
        <v>0</v>
      </c>
      <c r="V2942" s="23"/>
    </row>
    <row r="2943" customFormat="false" ht="13.8" hidden="false" customHeight="false" outlineLevel="0" collapsed="false">
      <c r="A2943" s="13" t="n">
        <v>2942</v>
      </c>
      <c r="B2943" s="12" t="s">
        <v>22</v>
      </c>
      <c r="C2943" s="13" t="s">
        <v>792</v>
      </c>
      <c r="D2943" s="12" t="n">
        <v>62</v>
      </c>
      <c r="E2943" s="14" t="n">
        <v>1749</v>
      </c>
      <c r="F2943" s="14" t="s">
        <v>24</v>
      </c>
      <c r="G2943" s="15" t="s">
        <v>1383</v>
      </c>
      <c r="H2943" s="15" t="s">
        <v>793</v>
      </c>
      <c r="I2943" s="16" t="s">
        <v>682</v>
      </c>
      <c r="J2943" s="17" t="n">
        <v>30</v>
      </c>
      <c r="K2943" s="18" t="s">
        <v>148</v>
      </c>
      <c r="L2943" s="17" t="n">
        <v>35</v>
      </c>
      <c r="M2943" s="17"/>
      <c r="N2943" s="19"/>
      <c r="O2943" s="31" t="n">
        <f aca="false">L2943+(0.05*M2943)+(N2943/240)</f>
        <v>35</v>
      </c>
      <c r="P2943" s="21" t="n">
        <v>1050</v>
      </c>
      <c r="Q2943" s="21"/>
      <c r="R2943" s="21"/>
      <c r="S2943" s="22" t="n">
        <f aca="false">P2943+(0.05*Q2943)+(R2943/240)</f>
        <v>1050</v>
      </c>
      <c r="T2943" s="22" t="n">
        <f aca="false">J2943*O2943</f>
        <v>1050</v>
      </c>
      <c r="U2943" s="22" t="n">
        <f aca="false">S2943-T2943</f>
        <v>0</v>
      </c>
      <c r="V2943" s="23"/>
    </row>
    <row r="2944" customFormat="false" ht="13.8" hidden="false" customHeight="false" outlineLevel="0" collapsed="false">
      <c r="A2944" s="13" t="n">
        <v>2943</v>
      </c>
      <c r="B2944" s="12" t="s">
        <v>22</v>
      </c>
      <c r="C2944" s="13" t="s">
        <v>792</v>
      </c>
      <c r="D2944" s="12" t="n">
        <v>62</v>
      </c>
      <c r="E2944" s="14" t="n">
        <v>1749</v>
      </c>
      <c r="F2944" s="14" t="s">
        <v>24</v>
      </c>
      <c r="G2944" s="15" t="s">
        <v>1384</v>
      </c>
      <c r="H2944" s="15" t="s">
        <v>793</v>
      </c>
      <c r="I2944" s="16" t="s">
        <v>682</v>
      </c>
      <c r="J2944" s="17" t="n">
        <v>5</v>
      </c>
      <c r="K2944" s="18" t="s">
        <v>1385</v>
      </c>
      <c r="L2944" s="17" t="n">
        <v>60</v>
      </c>
      <c r="M2944" s="17"/>
      <c r="N2944" s="19"/>
      <c r="O2944" s="31" t="n">
        <f aca="false">L2944+(0.05*M2944)+(N2944/240)</f>
        <v>60</v>
      </c>
      <c r="P2944" s="21" t="n">
        <v>300</v>
      </c>
      <c r="Q2944" s="21"/>
      <c r="R2944" s="21"/>
      <c r="S2944" s="22" t="n">
        <f aca="false">P2944+(0.05*Q2944)+(R2944/240)</f>
        <v>300</v>
      </c>
      <c r="T2944" s="22" t="n">
        <f aca="false">J2944*O2944</f>
        <v>300</v>
      </c>
      <c r="U2944" s="22" t="n">
        <f aca="false">S2944-T2944</f>
        <v>0</v>
      </c>
      <c r="V2944" s="23"/>
    </row>
    <row r="2945" customFormat="false" ht="13.8" hidden="false" customHeight="false" outlineLevel="0" collapsed="false">
      <c r="A2945" s="13" t="n">
        <v>2944</v>
      </c>
      <c r="B2945" s="12" t="s">
        <v>22</v>
      </c>
      <c r="C2945" s="13" t="s">
        <v>792</v>
      </c>
      <c r="D2945" s="12" t="n">
        <v>62</v>
      </c>
      <c r="E2945" s="14" t="n">
        <v>1749</v>
      </c>
      <c r="F2945" s="14" t="s">
        <v>24</v>
      </c>
      <c r="G2945" s="15" t="s">
        <v>1386</v>
      </c>
      <c r="H2945" s="15" t="s">
        <v>793</v>
      </c>
      <c r="I2945" s="16" t="s">
        <v>799</v>
      </c>
      <c r="J2945" s="17" t="n">
        <v>125</v>
      </c>
      <c r="K2945" s="18" t="s">
        <v>693</v>
      </c>
      <c r="L2945" s="17" t="n">
        <v>8</v>
      </c>
      <c r="M2945" s="17"/>
      <c r="N2945" s="19"/>
      <c r="O2945" s="31" t="n">
        <f aca="false">L2945+(0.05*M2945)+(N2945/240)</f>
        <v>8</v>
      </c>
      <c r="P2945" s="21" t="n">
        <v>1000</v>
      </c>
      <c r="Q2945" s="21"/>
      <c r="R2945" s="21"/>
      <c r="S2945" s="22" t="n">
        <f aca="false">P2945+(0.05*Q2945)+(R2945/240)</f>
        <v>1000</v>
      </c>
      <c r="T2945" s="22" t="n">
        <f aca="false">J2945*O2945</f>
        <v>1000</v>
      </c>
      <c r="U2945" s="22" t="n">
        <f aca="false">S2945-T2945</f>
        <v>0</v>
      </c>
      <c r="V2945" s="23"/>
    </row>
    <row r="2946" customFormat="false" ht="14.2" hidden="false" customHeight="false" outlineLevel="0" collapsed="false">
      <c r="A2946" s="13" t="n">
        <v>2945</v>
      </c>
      <c r="B2946" s="12" t="s">
        <v>22</v>
      </c>
      <c r="C2946" s="13" t="s">
        <v>792</v>
      </c>
      <c r="D2946" s="12" t="n">
        <v>62</v>
      </c>
      <c r="E2946" s="14" t="n">
        <v>1749</v>
      </c>
      <c r="F2946" s="14" t="s">
        <v>24</v>
      </c>
      <c r="G2946" s="15" t="s">
        <v>1386</v>
      </c>
      <c r="H2946" s="15" t="s">
        <v>793</v>
      </c>
      <c r="I2946" s="16" t="s">
        <v>685</v>
      </c>
      <c r="J2946" s="17" t="n">
        <f aca="false">404+10/12</f>
        <v>404.833333333333</v>
      </c>
      <c r="K2946" s="18" t="s">
        <v>28</v>
      </c>
      <c r="L2946" s="17" t="n">
        <v>50</v>
      </c>
      <c r="M2946" s="17"/>
      <c r="N2946" s="19"/>
      <c r="O2946" s="31" t="n">
        <f aca="false">L2946+(0.05*M2946)+(N2946/240)</f>
        <v>50</v>
      </c>
      <c r="P2946" s="21" t="n">
        <v>20241</v>
      </c>
      <c r="Q2946" s="21" t="n">
        <v>13</v>
      </c>
      <c r="R2946" s="21"/>
      <c r="S2946" s="22" t="n">
        <f aca="false">P2946+(0.05*Q2946)+(R2946/240)</f>
        <v>20241.65</v>
      </c>
      <c r="T2946" s="22" t="n">
        <f aca="false">J2946*O2946</f>
        <v>20241.6666666667</v>
      </c>
      <c r="U2946" s="22" t="n">
        <f aca="false">S2946-T2946</f>
        <v>-0.0166666666627862</v>
      </c>
      <c r="V2946" s="23" t="s">
        <v>114</v>
      </c>
    </row>
    <row r="2947" customFormat="false" ht="13.8" hidden="false" customHeight="false" outlineLevel="0" collapsed="false">
      <c r="A2947" s="13" t="n">
        <v>2946</v>
      </c>
      <c r="B2947" s="12" t="s">
        <v>22</v>
      </c>
      <c r="C2947" s="13" t="s">
        <v>792</v>
      </c>
      <c r="D2947" s="12" t="n">
        <v>62</v>
      </c>
      <c r="E2947" s="14" t="n">
        <v>1749</v>
      </c>
      <c r="F2947" s="14" t="s">
        <v>24</v>
      </c>
      <c r="G2947" s="15" t="s">
        <v>1386</v>
      </c>
      <c r="H2947" s="15" t="s">
        <v>793</v>
      </c>
      <c r="I2947" s="16" t="s">
        <v>796</v>
      </c>
      <c r="J2947" s="17" t="n">
        <v>2</v>
      </c>
      <c r="K2947" s="18" t="s">
        <v>714</v>
      </c>
      <c r="L2947" s="17" t="n">
        <v>20</v>
      </c>
      <c r="M2947" s="17"/>
      <c r="N2947" s="19"/>
      <c r="O2947" s="31" t="n">
        <f aca="false">L2947+(0.05*M2947)+(N2947/240)</f>
        <v>20</v>
      </c>
      <c r="P2947" s="21" t="n">
        <v>40</v>
      </c>
      <c r="Q2947" s="21"/>
      <c r="R2947" s="21"/>
      <c r="S2947" s="22" t="n">
        <f aca="false">P2947+(0.05*Q2947)+(R2947/240)</f>
        <v>40</v>
      </c>
      <c r="T2947" s="22" t="n">
        <f aca="false">J2947*O2947</f>
        <v>40</v>
      </c>
      <c r="U2947" s="22" t="n">
        <f aca="false">S2947-T2947</f>
        <v>0</v>
      </c>
      <c r="V2947" s="23"/>
    </row>
    <row r="2948" customFormat="false" ht="13.8" hidden="false" customHeight="false" outlineLevel="0" collapsed="false">
      <c r="A2948" s="13" t="n">
        <v>2947</v>
      </c>
      <c r="B2948" s="12" t="s">
        <v>22</v>
      </c>
      <c r="C2948" s="13" t="s">
        <v>792</v>
      </c>
      <c r="D2948" s="12" t="n">
        <v>62</v>
      </c>
      <c r="E2948" s="14" t="n">
        <v>1749</v>
      </c>
      <c r="F2948" s="14" t="s">
        <v>24</v>
      </c>
      <c r="G2948" s="15" t="s">
        <v>1386</v>
      </c>
      <c r="H2948" s="15" t="s">
        <v>793</v>
      </c>
      <c r="I2948" s="16" t="s">
        <v>796</v>
      </c>
      <c r="J2948" s="17" t="n">
        <v>2</v>
      </c>
      <c r="K2948" s="18" t="s">
        <v>335</v>
      </c>
      <c r="L2948" s="17" t="n">
        <v>10</v>
      </c>
      <c r="M2948" s="17"/>
      <c r="N2948" s="19"/>
      <c r="O2948" s="31" t="n">
        <f aca="false">L2948+(0.05*M2948)+(N2948/240)</f>
        <v>10</v>
      </c>
      <c r="P2948" s="21" t="n">
        <v>20</v>
      </c>
      <c r="Q2948" s="21"/>
      <c r="R2948" s="21"/>
      <c r="S2948" s="22" t="n">
        <f aca="false">P2948+(0.05*Q2948)+(R2948/240)</f>
        <v>20</v>
      </c>
      <c r="T2948" s="22" t="n">
        <f aca="false">J2948*O2948</f>
        <v>20</v>
      </c>
      <c r="U2948" s="22" t="n">
        <f aca="false">S2948-T2948</f>
        <v>0</v>
      </c>
      <c r="V2948" s="23"/>
    </row>
    <row r="2949" customFormat="false" ht="13.8" hidden="false" customHeight="false" outlineLevel="0" collapsed="false">
      <c r="A2949" s="13" t="n">
        <v>2948</v>
      </c>
      <c r="B2949" s="12" t="s">
        <v>22</v>
      </c>
      <c r="C2949" s="13" t="s">
        <v>792</v>
      </c>
      <c r="D2949" s="12" t="n">
        <v>62</v>
      </c>
      <c r="E2949" s="14" t="n">
        <v>1749</v>
      </c>
      <c r="F2949" s="14" t="s">
        <v>24</v>
      </c>
      <c r="G2949" s="15" t="s">
        <v>1386</v>
      </c>
      <c r="H2949" s="15" t="s">
        <v>793</v>
      </c>
      <c r="I2949" s="16" t="s">
        <v>796</v>
      </c>
      <c r="J2949" s="17" t="n">
        <v>2</v>
      </c>
      <c r="K2949" s="18" t="s">
        <v>1379</v>
      </c>
      <c r="L2949" s="17" t="n">
        <v>4</v>
      </c>
      <c r="M2949" s="17"/>
      <c r="N2949" s="19"/>
      <c r="O2949" s="31" t="n">
        <f aca="false">L2949+(0.05*M2949)+(N2949/240)</f>
        <v>4</v>
      </c>
      <c r="P2949" s="21" t="n">
        <v>8</v>
      </c>
      <c r="Q2949" s="21"/>
      <c r="R2949" s="21"/>
      <c r="S2949" s="22" t="n">
        <f aca="false">P2949+(0.05*Q2949)+(R2949/240)</f>
        <v>8</v>
      </c>
      <c r="T2949" s="22" t="n">
        <f aca="false">J2949*O2949</f>
        <v>8</v>
      </c>
      <c r="U2949" s="22" t="n">
        <f aca="false">S2949-T2949</f>
        <v>0</v>
      </c>
      <c r="V2949" s="23"/>
    </row>
    <row r="2950" customFormat="false" ht="13.8" hidden="false" customHeight="false" outlineLevel="0" collapsed="false">
      <c r="A2950" s="13" t="n">
        <v>2949</v>
      </c>
      <c r="B2950" s="12" t="s">
        <v>22</v>
      </c>
      <c r="C2950" s="13" t="s">
        <v>792</v>
      </c>
      <c r="D2950" s="12" t="n">
        <v>62</v>
      </c>
      <c r="E2950" s="14" t="n">
        <v>1749</v>
      </c>
      <c r="F2950" s="14" t="s">
        <v>24</v>
      </c>
      <c r="G2950" s="24" t="s">
        <v>1387</v>
      </c>
      <c r="H2950" s="15" t="s">
        <v>793</v>
      </c>
      <c r="I2950" s="16" t="s">
        <v>799</v>
      </c>
      <c r="J2950" s="17" t="n">
        <v>92</v>
      </c>
      <c r="K2950" s="18" t="s">
        <v>693</v>
      </c>
      <c r="L2950" s="17" t="n">
        <v>80</v>
      </c>
      <c r="M2950" s="17"/>
      <c r="N2950" s="19"/>
      <c r="O2950" s="31" t="n">
        <f aca="false">L2950+(0.05*M2950)+(N2950/240)</f>
        <v>80</v>
      </c>
      <c r="P2950" s="21" t="n">
        <v>7360</v>
      </c>
      <c r="Q2950" s="21"/>
      <c r="R2950" s="21"/>
      <c r="S2950" s="22" t="n">
        <f aca="false">P2950+(0.05*Q2950)+(R2950/240)</f>
        <v>7360</v>
      </c>
      <c r="T2950" s="22" t="n">
        <f aca="false">J2950*O2950</f>
        <v>7360</v>
      </c>
      <c r="U2950" s="22" t="n">
        <f aca="false">S2950-T2950</f>
        <v>0</v>
      </c>
      <c r="V2950" s="23"/>
    </row>
    <row r="2951" customFormat="false" ht="13.8" hidden="false" customHeight="false" outlineLevel="0" collapsed="false">
      <c r="A2951" s="13" t="n">
        <v>2950</v>
      </c>
      <c r="B2951" s="12" t="s">
        <v>22</v>
      </c>
      <c r="C2951" s="13" t="s">
        <v>792</v>
      </c>
      <c r="D2951" s="12" t="n">
        <v>62</v>
      </c>
      <c r="E2951" s="14" t="n">
        <v>1749</v>
      </c>
      <c r="F2951" s="14" t="s">
        <v>24</v>
      </c>
      <c r="G2951" s="15" t="s">
        <v>1388</v>
      </c>
      <c r="H2951" s="15" t="s">
        <v>793</v>
      </c>
      <c r="I2951" s="16" t="s">
        <v>682</v>
      </c>
      <c r="J2951" s="17" t="n">
        <v>270</v>
      </c>
      <c r="K2951" s="18" t="s">
        <v>455</v>
      </c>
      <c r="L2951" s="17" t="n">
        <v>300</v>
      </c>
      <c r="M2951" s="17"/>
      <c r="N2951" s="19"/>
      <c r="O2951" s="31" t="n">
        <f aca="false">L2951+(0.05*M2951)+(N2951/240)</f>
        <v>300</v>
      </c>
      <c r="P2951" s="21" t="n">
        <v>81000</v>
      </c>
      <c r="Q2951" s="21"/>
      <c r="R2951" s="21"/>
      <c r="S2951" s="22" t="n">
        <f aca="false">P2951+(0.05*Q2951)+(R2951/240)</f>
        <v>81000</v>
      </c>
      <c r="T2951" s="22" t="n">
        <f aca="false">J2951*O2951</f>
        <v>81000</v>
      </c>
      <c r="U2951" s="22" t="n">
        <f aca="false">S2951-T2951</f>
        <v>0</v>
      </c>
      <c r="V2951" s="23"/>
    </row>
    <row r="2952" customFormat="false" ht="13.8" hidden="false" customHeight="false" outlineLevel="0" collapsed="false">
      <c r="A2952" s="13" t="n">
        <v>2951</v>
      </c>
      <c r="B2952" s="12" t="s">
        <v>22</v>
      </c>
      <c r="C2952" s="13" t="s">
        <v>792</v>
      </c>
      <c r="D2952" s="12" t="n">
        <v>62</v>
      </c>
      <c r="E2952" s="14" t="n">
        <v>1749</v>
      </c>
      <c r="F2952" s="14" t="s">
        <v>24</v>
      </c>
      <c r="G2952" s="15" t="s">
        <v>1389</v>
      </c>
      <c r="H2952" s="15" t="s">
        <v>793</v>
      </c>
      <c r="I2952" s="16" t="s">
        <v>682</v>
      </c>
      <c r="J2952" s="17" t="n">
        <v>230</v>
      </c>
      <c r="K2952" s="18" t="s">
        <v>1390</v>
      </c>
      <c r="L2952" s="17" t="n">
        <v>7</v>
      </c>
      <c r="M2952" s="17" t="n">
        <v>10</v>
      </c>
      <c r="N2952" s="19"/>
      <c r="O2952" s="31" t="n">
        <f aca="false">L2952+(0.05*M2952)+(N2952/240)</f>
        <v>7.5</v>
      </c>
      <c r="P2952" s="21" t="n">
        <v>1725</v>
      </c>
      <c r="Q2952" s="21"/>
      <c r="R2952" s="21"/>
      <c r="S2952" s="22" t="n">
        <f aca="false">P2952+(0.05*Q2952)+(R2952/240)</f>
        <v>1725</v>
      </c>
      <c r="T2952" s="22" t="n">
        <f aca="false">J2952*O2952</f>
        <v>1725</v>
      </c>
      <c r="U2952" s="22" t="n">
        <f aca="false">S2952-T2952</f>
        <v>0</v>
      </c>
      <c r="V2952" s="23"/>
    </row>
    <row r="2953" customFormat="false" ht="13.8" hidden="false" customHeight="false" outlineLevel="0" collapsed="false">
      <c r="A2953" s="13" t="n">
        <v>2952</v>
      </c>
      <c r="B2953" s="12" t="s">
        <v>22</v>
      </c>
      <c r="C2953" s="13" t="s">
        <v>792</v>
      </c>
      <c r="D2953" s="12" t="n">
        <v>62</v>
      </c>
      <c r="E2953" s="14" t="n">
        <v>1749</v>
      </c>
      <c r="F2953" s="14" t="s">
        <v>24</v>
      </c>
      <c r="G2953" s="15" t="s">
        <v>667</v>
      </c>
      <c r="H2953" s="15" t="s">
        <v>793</v>
      </c>
      <c r="I2953" s="16" t="s">
        <v>794</v>
      </c>
      <c r="J2953" s="17" t="n">
        <v>125</v>
      </c>
      <c r="K2953" s="18" t="s">
        <v>447</v>
      </c>
      <c r="L2953" s="17" t="n">
        <v>15</v>
      </c>
      <c r="M2953" s="17"/>
      <c r="N2953" s="19"/>
      <c r="O2953" s="31" t="n">
        <f aca="false">L2953+(0.05*M2953)+(N2953/240)</f>
        <v>15</v>
      </c>
      <c r="P2953" s="21" t="n">
        <v>1875</v>
      </c>
      <c r="Q2953" s="21"/>
      <c r="R2953" s="21"/>
      <c r="S2953" s="22" t="n">
        <f aca="false">P2953+(0.05*Q2953)+(R2953/240)</f>
        <v>1875</v>
      </c>
      <c r="T2953" s="22" t="n">
        <f aca="false">J2953*O2953</f>
        <v>1875</v>
      </c>
      <c r="U2953" s="22" t="n">
        <f aca="false">S2953-T2953</f>
        <v>0</v>
      </c>
      <c r="V2953" s="23"/>
    </row>
    <row r="2954" customFormat="false" ht="13.8" hidden="false" customHeight="false" outlineLevel="0" collapsed="false">
      <c r="A2954" s="13" t="n">
        <v>2953</v>
      </c>
      <c r="B2954" s="12" t="s">
        <v>22</v>
      </c>
      <c r="C2954" s="13" t="s">
        <v>792</v>
      </c>
      <c r="D2954" s="12" t="n">
        <v>62</v>
      </c>
      <c r="E2954" s="14" t="n">
        <v>1749</v>
      </c>
      <c r="F2954" s="14" t="s">
        <v>40</v>
      </c>
      <c r="G2954" s="15" t="s">
        <v>790</v>
      </c>
      <c r="H2954" s="15" t="s">
        <v>793</v>
      </c>
      <c r="I2954" s="16" t="s">
        <v>685</v>
      </c>
      <c r="J2954" s="17" t="n">
        <v>141.75</v>
      </c>
      <c r="K2954" s="18" t="s">
        <v>44</v>
      </c>
      <c r="L2954" s="17" t="n">
        <v>50</v>
      </c>
      <c r="M2954" s="17"/>
      <c r="N2954" s="19"/>
      <c r="O2954" s="31" t="n">
        <f aca="false">L2954+(0.05*M2954)+(N2954/240)</f>
        <v>50</v>
      </c>
      <c r="P2954" s="21" t="n">
        <v>7087</v>
      </c>
      <c r="Q2954" s="21" t="n">
        <v>10</v>
      </c>
      <c r="R2954" s="21"/>
      <c r="S2954" s="22" t="n">
        <f aca="false">P2954+(0.05*Q2954)+(R2954/240)</f>
        <v>7087.5</v>
      </c>
      <c r="T2954" s="22" t="n">
        <f aca="false">J2954*O2954</f>
        <v>7087.5</v>
      </c>
      <c r="U2954" s="22" t="n">
        <f aca="false">S2954-T2954</f>
        <v>0</v>
      </c>
      <c r="V2954" s="23"/>
    </row>
    <row r="2955" customFormat="false" ht="13.8" hidden="false" customHeight="false" outlineLevel="0" collapsed="false">
      <c r="A2955" s="13" t="n">
        <v>2954</v>
      </c>
      <c r="B2955" s="12" t="s">
        <v>22</v>
      </c>
      <c r="C2955" s="13" t="s">
        <v>792</v>
      </c>
      <c r="D2955" s="12" t="n">
        <v>62</v>
      </c>
      <c r="E2955" s="14" t="n">
        <v>1749</v>
      </c>
      <c r="F2955" s="14" t="s">
        <v>40</v>
      </c>
      <c r="G2955" s="15" t="s">
        <v>665</v>
      </c>
      <c r="H2955" s="15" t="s">
        <v>793</v>
      </c>
      <c r="I2955" s="16" t="s">
        <v>799</v>
      </c>
      <c r="J2955" s="17" t="n">
        <v>54</v>
      </c>
      <c r="K2955" s="18" t="s">
        <v>1071</v>
      </c>
      <c r="L2955" s="17" t="n">
        <v>45</v>
      </c>
      <c r="M2955" s="17"/>
      <c r="N2955" s="19"/>
      <c r="O2955" s="31" t="n">
        <f aca="false">L2955+(0.05*M2955)+(N2955/240)</f>
        <v>45</v>
      </c>
      <c r="P2955" s="21" t="n">
        <v>2430</v>
      </c>
      <c r="Q2955" s="21"/>
      <c r="R2955" s="21"/>
      <c r="S2955" s="22" t="n">
        <f aca="false">P2955+(0.05*Q2955)+(R2955/240)</f>
        <v>2430</v>
      </c>
      <c r="T2955" s="22" t="n">
        <f aca="false">J2955*O2955</f>
        <v>2430</v>
      </c>
      <c r="U2955" s="22" t="n">
        <f aca="false">S2955-T2955</f>
        <v>0</v>
      </c>
      <c r="V2955" s="23"/>
    </row>
    <row r="2956" customFormat="false" ht="13.8" hidden="false" customHeight="false" outlineLevel="0" collapsed="false">
      <c r="A2956" s="13" t="n">
        <v>2955</v>
      </c>
      <c r="B2956" s="12" t="s">
        <v>22</v>
      </c>
      <c r="C2956" s="13" t="s">
        <v>792</v>
      </c>
      <c r="D2956" s="12" t="n">
        <v>62</v>
      </c>
      <c r="E2956" s="14" t="n">
        <v>1749</v>
      </c>
      <c r="F2956" s="14" t="s">
        <v>40</v>
      </c>
      <c r="G2956" s="15" t="s">
        <v>665</v>
      </c>
      <c r="H2956" s="15" t="s">
        <v>793</v>
      </c>
      <c r="I2956" s="16" t="s">
        <v>796</v>
      </c>
      <c r="J2956" s="17" t="n">
        <v>1.25</v>
      </c>
      <c r="K2956" s="18" t="s">
        <v>1037</v>
      </c>
      <c r="L2956" s="17"/>
      <c r="M2956" s="17"/>
      <c r="N2956" s="19"/>
      <c r="O2956" s="31" t="n">
        <f aca="false">L2956+(0.05*M2956)+(N2956/240)</f>
        <v>0</v>
      </c>
      <c r="P2956" s="21" t="n">
        <v>6</v>
      </c>
      <c r="Q2956" s="21"/>
      <c r="R2956" s="21"/>
      <c r="S2956" s="22" t="n">
        <f aca="false">P2956+(0.05*Q2956)+(R2956/240)</f>
        <v>6</v>
      </c>
      <c r="T2956" s="22" t="n">
        <v>6</v>
      </c>
      <c r="U2956" s="22" t="n">
        <f aca="false">S2956-T2956</f>
        <v>0</v>
      </c>
      <c r="V2956" s="23"/>
    </row>
    <row r="2957" customFormat="false" ht="13.8" hidden="false" customHeight="false" outlineLevel="0" collapsed="false">
      <c r="A2957" s="13" t="n">
        <v>2956</v>
      </c>
      <c r="B2957" s="12" t="s">
        <v>22</v>
      </c>
      <c r="C2957" s="13" t="s">
        <v>792</v>
      </c>
      <c r="D2957" s="12" t="n">
        <v>62</v>
      </c>
      <c r="E2957" s="14" t="n">
        <v>1749</v>
      </c>
      <c r="F2957" s="14" t="s">
        <v>40</v>
      </c>
      <c r="G2957" s="15" t="s">
        <v>1391</v>
      </c>
      <c r="H2957" s="15" t="s">
        <v>793</v>
      </c>
      <c r="I2957" s="16" t="s">
        <v>799</v>
      </c>
      <c r="J2957" s="17" t="n">
        <v>491</v>
      </c>
      <c r="K2957" s="18" t="s">
        <v>1071</v>
      </c>
      <c r="L2957" s="17" t="n">
        <v>8</v>
      </c>
      <c r="M2957" s="17"/>
      <c r="N2957" s="19"/>
      <c r="O2957" s="31" t="n">
        <f aca="false">L2957+(0.05*M2957)+(N2957/240)</f>
        <v>8</v>
      </c>
      <c r="P2957" s="21" t="n">
        <v>3928</v>
      </c>
      <c r="Q2957" s="21"/>
      <c r="R2957" s="21"/>
      <c r="S2957" s="22" t="n">
        <f aca="false">P2957+(0.05*Q2957)+(R2957/240)</f>
        <v>3928</v>
      </c>
      <c r="T2957" s="22" t="n">
        <f aca="false">J2957*O2957</f>
        <v>3928</v>
      </c>
      <c r="U2957" s="22" t="n">
        <f aca="false">S2957-T2957</f>
        <v>0</v>
      </c>
      <c r="V2957" s="23"/>
    </row>
    <row r="2958" customFormat="false" ht="14.2" hidden="false" customHeight="false" outlineLevel="0" collapsed="false">
      <c r="A2958" s="13" t="n">
        <v>2957</v>
      </c>
      <c r="B2958" s="12" t="s">
        <v>22</v>
      </c>
      <c r="C2958" s="13" t="s">
        <v>792</v>
      </c>
      <c r="D2958" s="12" t="n">
        <v>62</v>
      </c>
      <c r="E2958" s="14" t="n">
        <v>1749</v>
      </c>
      <c r="F2958" s="14" t="s">
        <v>40</v>
      </c>
      <c r="G2958" s="15" t="s">
        <v>1391</v>
      </c>
      <c r="H2958" s="15" t="s">
        <v>793</v>
      </c>
      <c r="I2958" s="16" t="s">
        <v>796</v>
      </c>
      <c r="J2958" s="17" t="n">
        <f aca="false">373+5/16</f>
        <v>373.3125</v>
      </c>
      <c r="K2958" s="18" t="s">
        <v>28</v>
      </c>
      <c r="L2958" s="17" t="n">
        <v>10</v>
      </c>
      <c r="M2958" s="17"/>
      <c r="N2958" s="19"/>
      <c r="O2958" s="31" t="n">
        <f aca="false">L2958+(0.05*M2958)+(N2958/240)</f>
        <v>10</v>
      </c>
      <c r="P2958" s="21" t="n">
        <v>3733</v>
      </c>
      <c r="Q2958" s="21" t="n">
        <v>2</v>
      </c>
      <c r="R2958" s="21"/>
      <c r="S2958" s="22" t="n">
        <f aca="false">P2958+(0.05*Q2958)+(R2958/240)</f>
        <v>3733.1</v>
      </c>
      <c r="T2958" s="22" t="n">
        <f aca="false">J2958*O2958</f>
        <v>3733.125</v>
      </c>
      <c r="U2958" s="22" t="n">
        <f aca="false">S2958-T2958</f>
        <v>-0.0250000000000909</v>
      </c>
      <c r="V2958" s="23" t="s">
        <v>114</v>
      </c>
    </row>
    <row r="2959" customFormat="false" ht="13.8" hidden="false" customHeight="false" outlineLevel="0" collapsed="false">
      <c r="A2959" s="13" t="n">
        <v>2958</v>
      </c>
      <c r="B2959" s="12" t="s">
        <v>22</v>
      </c>
      <c r="C2959" s="13" t="s">
        <v>792</v>
      </c>
      <c r="D2959" s="12" t="n">
        <v>62</v>
      </c>
      <c r="E2959" s="14" t="n">
        <v>1749</v>
      </c>
      <c r="F2959" s="14" t="s">
        <v>40</v>
      </c>
      <c r="G2959" s="15" t="s">
        <v>1391</v>
      </c>
      <c r="H2959" s="15" t="s">
        <v>793</v>
      </c>
      <c r="I2959" s="16" t="s">
        <v>796</v>
      </c>
      <c r="J2959" s="17" t="n">
        <v>141</v>
      </c>
      <c r="K2959" s="18" t="s">
        <v>1379</v>
      </c>
      <c r="L2959" s="17" t="n">
        <v>4</v>
      </c>
      <c r="M2959" s="17"/>
      <c r="N2959" s="19"/>
      <c r="O2959" s="31" t="n">
        <f aca="false">L2959+(0.05*M2959)+(N2959/240)</f>
        <v>4</v>
      </c>
      <c r="P2959" s="21" t="n">
        <v>564</v>
      </c>
      <c r="Q2959" s="21"/>
      <c r="R2959" s="21"/>
      <c r="S2959" s="22" t="n">
        <f aca="false">P2959+(0.05*Q2959)+(R2959/240)</f>
        <v>564</v>
      </c>
      <c r="T2959" s="22" t="n">
        <f aca="false">J2959*O2959</f>
        <v>564</v>
      </c>
      <c r="U2959" s="22" t="n">
        <f aca="false">S2959-T2959</f>
        <v>0</v>
      </c>
      <c r="V2959" s="23"/>
    </row>
    <row r="2960" customFormat="false" ht="13.8" hidden="false" customHeight="false" outlineLevel="0" collapsed="false">
      <c r="A2960" s="13" t="n">
        <v>2959</v>
      </c>
      <c r="B2960" s="12" t="s">
        <v>22</v>
      </c>
      <c r="C2960" s="13" t="s">
        <v>792</v>
      </c>
      <c r="D2960" s="12" t="n">
        <v>62</v>
      </c>
      <c r="E2960" s="14" t="n">
        <v>1749</v>
      </c>
      <c r="F2960" s="14" t="s">
        <v>40</v>
      </c>
      <c r="G2960" s="15" t="s">
        <v>1391</v>
      </c>
      <c r="H2960" s="15" t="s">
        <v>793</v>
      </c>
      <c r="I2960" s="16" t="s">
        <v>796</v>
      </c>
      <c r="J2960" s="17" t="n">
        <v>840</v>
      </c>
      <c r="K2960" s="18" t="s">
        <v>28</v>
      </c>
      <c r="L2960" s="17"/>
      <c r="M2960" s="17"/>
      <c r="N2960" s="19" t="n">
        <v>6</v>
      </c>
      <c r="O2960" s="31" t="n">
        <f aca="false">L2960+(0.05*M2960)+(N2960/240)</f>
        <v>0.025</v>
      </c>
      <c r="P2960" s="21" t="n">
        <v>21</v>
      </c>
      <c r="Q2960" s="21"/>
      <c r="R2960" s="21"/>
      <c r="S2960" s="22" t="n">
        <f aca="false">P2960+(0.05*Q2960)+(R2960/240)</f>
        <v>21</v>
      </c>
      <c r="T2960" s="22" t="n">
        <f aca="false">J2960*O2960</f>
        <v>21</v>
      </c>
      <c r="U2960" s="22" t="n">
        <f aca="false">S2960-T2960</f>
        <v>0</v>
      </c>
      <c r="V2960" s="23"/>
    </row>
    <row r="2961" customFormat="false" ht="13.8" hidden="false" customHeight="false" outlineLevel="0" collapsed="false">
      <c r="A2961" s="13" t="n">
        <v>2960</v>
      </c>
      <c r="B2961" s="12" t="s">
        <v>22</v>
      </c>
      <c r="C2961" s="13" t="s">
        <v>792</v>
      </c>
      <c r="D2961" s="12" t="n">
        <v>62</v>
      </c>
      <c r="E2961" s="14" t="n">
        <v>1749</v>
      </c>
      <c r="F2961" s="14" t="s">
        <v>40</v>
      </c>
      <c r="G2961" s="15" t="s">
        <v>667</v>
      </c>
      <c r="H2961" s="15" t="s">
        <v>793</v>
      </c>
      <c r="I2961" s="16" t="s">
        <v>799</v>
      </c>
      <c r="J2961" s="17" t="n">
        <v>50</v>
      </c>
      <c r="K2961" s="18" t="s">
        <v>1071</v>
      </c>
      <c r="L2961" s="17" t="n">
        <v>7</v>
      </c>
      <c r="M2961" s="17"/>
      <c r="N2961" s="19"/>
      <c r="O2961" s="31" t="n">
        <f aca="false">L2961+(0.05*M2961)+(N2961/240)</f>
        <v>7</v>
      </c>
      <c r="P2961" s="21" t="n">
        <v>350</v>
      </c>
      <c r="Q2961" s="21"/>
      <c r="R2961" s="21"/>
      <c r="S2961" s="22" t="n">
        <f aca="false">P2961+(0.05*Q2961)+(R2961/240)</f>
        <v>350</v>
      </c>
      <c r="T2961" s="22" t="n">
        <f aca="false">J2961*O2961</f>
        <v>350</v>
      </c>
      <c r="U2961" s="22" t="n">
        <f aca="false">S2961-T2961</f>
        <v>0</v>
      </c>
      <c r="V2961" s="23"/>
    </row>
    <row r="2962" customFormat="false" ht="13.8" hidden="false" customHeight="false" outlineLevel="0" collapsed="false">
      <c r="A2962" s="13" t="n">
        <v>2961</v>
      </c>
      <c r="B2962" s="12" t="s">
        <v>22</v>
      </c>
      <c r="C2962" s="13" t="s">
        <v>792</v>
      </c>
      <c r="D2962" s="12" t="n">
        <v>62</v>
      </c>
      <c r="E2962" s="14" t="n">
        <v>1749</v>
      </c>
      <c r="F2962" s="14" t="s">
        <v>40</v>
      </c>
      <c r="G2962" s="15" t="s">
        <v>667</v>
      </c>
      <c r="H2962" s="15" t="s">
        <v>793</v>
      </c>
      <c r="I2962" s="16" t="s">
        <v>679</v>
      </c>
      <c r="J2962" s="17" t="n">
        <v>10</v>
      </c>
      <c r="K2962" s="18" t="s">
        <v>1392</v>
      </c>
      <c r="L2962" s="17" t="n">
        <v>12</v>
      </c>
      <c r="M2962" s="17"/>
      <c r="N2962" s="19"/>
      <c r="O2962" s="31" t="n">
        <f aca="false">L2962+(0.05*M2962)+(N2962/240)</f>
        <v>12</v>
      </c>
      <c r="P2962" s="21" t="n">
        <v>120</v>
      </c>
      <c r="Q2962" s="21"/>
      <c r="R2962" s="21"/>
      <c r="S2962" s="22" t="n">
        <f aca="false">P2962+(0.05*Q2962)+(R2962/240)</f>
        <v>120</v>
      </c>
      <c r="T2962" s="22" t="n">
        <f aca="false">J2962*O2962</f>
        <v>120</v>
      </c>
      <c r="U2962" s="22" t="n">
        <f aca="false">S2962-T2962</f>
        <v>0</v>
      </c>
      <c r="V2962" s="23"/>
    </row>
    <row r="2963" customFormat="false" ht="13.8" hidden="false" customHeight="false" outlineLevel="0" collapsed="false">
      <c r="A2963" s="13" t="n">
        <v>2962</v>
      </c>
      <c r="B2963" s="12" t="s">
        <v>22</v>
      </c>
      <c r="C2963" s="13" t="s">
        <v>792</v>
      </c>
      <c r="D2963" s="12" t="n">
        <v>62</v>
      </c>
      <c r="E2963" s="14" t="n">
        <v>1749</v>
      </c>
      <c r="F2963" s="14" t="s">
        <v>40</v>
      </c>
      <c r="G2963" s="15" t="s">
        <v>1393</v>
      </c>
      <c r="H2963" s="15" t="s">
        <v>793</v>
      </c>
      <c r="I2963" s="16" t="s">
        <v>799</v>
      </c>
      <c r="J2963" s="17" t="n">
        <v>350</v>
      </c>
      <c r="K2963" s="18" t="s">
        <v>28</v>
      </c>
      <c r="L2963" s="17"/>
      <c r="M2963" s="17" t="n">
        <v>12</v>
      </c>
      <c r="N2963" s="19"/>
      <c r="O2963" s="31" t="n">
        <f aca="false">L2963+(0.05*M2963)+(N2963/240)</f>
        <v>0.6</v>
      </c>
      <c r="P2963" s="21" t="n">
        <v>210</v>
      </c>
      <c r="Q2963" s="21"/>
      <c r="R2963" s="21"/>
      <c r="S2963" s="22" t="n">
        <f aca="false">P2963+(0.05*Q2963)+(R2963/240)</f>
        <v>210</v>
      </c>
      <c r="T2963" s="22" t="n">
        <f aca="false">J2963*O2963</f>
        <v>210</v>
      </c>
      <c r="U2963" s="22" t="n">
        <f aca="false">S2963-T2963</f>
        <v>0</v>
      </c>
      <c r="V2963" s="23"/>
    </row>
    <row r="2964" customFormat="false" ht="14.2" hidden="false" customHeight="false" outlineLevel="0" collapsed="false">
      <c r="A2964" s="13" t="n">
        <v>2963</v>
      </c>
      <c r="B2964" s="12" t="s">
        <v>22</v>
      </c>
      <c r="C2964" s="13" t="s">
        <v>792</v>
      </c>
      <c r="D2964" s="12" t="n">
        <v>62</v>
      </c>
      <c r="E2964" s="14" t="n">
        <v>1749</v>
      </c>
      <c r="F2964" s="14" t="s">
        <v>40</v>
      </c>
      <c r="G2964" s="15" t="s">
        <v>1394</v>
      </c>
      <c r="H2964" s="15" t="s">
        <v>793</v>
      </c>
      <c r="I2964" s="16" t="s">
        <v>685</v>
      </c>
      <c r="J2964" s="17" t="n">
        <v>8.5</v>
      </c>
      <c r="K2964" s="18" t="s">
        <v>28</v>
      </c>
      <c r="L2964" s="17"/>
      <c r="M2964" s="17" t="n">
        <v>25</v>
      </c>
      <c r="N2964" s="19"/>
      <c r="O2964" s="31" t="n">
        <f aca="false">L2964+(0.05*M2964)+(N2964/240)</f>
        <v>1.25</v>
      </c>
      <c r="P2964" s="21" t="n">
        <v>10</v>
      </c>
      <c r="Q2964" s="21" t="n">
        <v>12</v>
      </c>
      <c r="R2964" s="21"/>
      <c r="S2964" s="22" t="n">
        <f aca="false">P2964+(0.05*Q2964)+(R2964/240)</f>
        <v>10.6</v>
      </c>
      <c r="T2964" s="22" t="n">
        <f aca="false">J2964*O2964</f>
        <v>10.625</v>
      </c>
      <c r="U2964" s="22" t="n">
        <f aca="false">S2964-T2964</f>
        <v>-0.0250000000000004</v>
      </c>
      <c r="V2964" s="23" t="s">
        <v>114</v>
      </c>
    </row>
    <row r="2965" customFormat="false" ht="13.8" hidden="false" customHeight="false" outlineLevel="0" collapsed="false">
      <c r="A2965" s="13" t="n">
        <v>2964</v>
      </c>
      <c r="B2965" s="12" t="s">
        <v>22</v>
      </c>
      <c r="C2965" s="26" t="s">
        <v>1395</v>
      </c>
      <c r="D2965" s="12" t="n">
        <v>2</v>
      </c>
      <c r="E2965" s="14" t="n">
        <v>1749</v>
      </c>
      <c r="F2965" s="14" t="s">
        <v>24</v>
      </c>
      <c r="G2965" s="14" t="s">
        <v>25</v>
      </c>
      <c r="H2965" s="14" t="s">
        <v>1396</v>
      </c>
      <c r="I2965" s="16" t="s">
        <v>43</v>
      </c>
      <c r="J2965" s="28" t="n">
        <v>855</v>
      </c>
      <c r="K2965" s="27" t="s">
        <v>28</v>
      </c>
      <c r="L2965" s="28"/>
      <c r="M2965" s="33" t="n">
        <v>6</v>
      </c>
      <c r="N2965" s="34"/>
      <c r="O2965" s="35" t="n">
        <f aca="false">L2965+(0.05*M2965)+(N2965/240)</f>
        <v>0.3</v>
      </c>
      <c r="P2965" s="36" t="n">
        <v>256</v>
      </c>
      <c r="Q2965" s="33" t="n">
        <v>10</v>
      </c>
      <c r="R2965" s="37"/>
      <c r="S2965" s="38" t="n">
        <f aca="false">P2965+(0.05*Q2965)+(R2965/240)</f>
        <v>256.5</v>
      </c>
      <c r="T2965" s="22" t="n">
        <f aca="false">J2965*O2965</f>
        <v>256.5</v>
      </c>
      <c r="U2965" s="22" t="n">
        <f aca="false">S2965-T2965</f>
        <v>0</v>
      </c>
      <c r="V2965" s="12"/>
    </row>
    <row r="2966" customFormat="false" ht="13.8" hidden="false" customHeight="false" outlineLevel="0" collapsed="false">
      <c r="A2966" s="13" t="n">
        <v>2965</v>
      </c>
      <c r="B2966" s="12" t="s">
        <v>22</v>
      </c>
      <c r="C2966" s="26" t="str">
        <f aca="false">$C$2965</f>
        <v>BNF N. Acq. 20538</v>
      </c>
      <c r="D2966" s="12" t="n">
        <v>2</v>
      </c>
      <c r="E2966" s="14" t="n">
        <v>1749</v>
      </c>
      <c r="F2966" s="14" t="s">
        <v>24</v>
      </c>
      <c r="G2966" s="14" t="s">
        <v>25</v>
      </c>
      <c r="H2966" s="14" t="s">
        <v>1396</v>
      </c>
      <c r="I2966" s="16" t="s">
        <v>186</v>
      </c>
      <c r="J2966" s="28" t="n">
        <v>220</v>
      </c>
      <c r="K2966" s="27" t="s">
        <v>28</v>
      </c>
      <c r="L2966" s="28"/>
      <c r="M2966" s="33" t="n">
        <v>6</v>
      </c>
      <c r="N2966" s="34"/>
      <c r="O2966" s="35" t="n">
        <f aca="false">L2966+(0.05*M2966)+(N2966/240)</f>
        <v>0.3</v>
      </c>
      <c r="P2966" s="36" t="n">
        <v>66</v>
      </c>
      <c r="Q2966" s="33"/>
      <c r="R2966" s="37"/>
      <c r="S2966" s="38" t="n">
        <f aca="false">P2966+(0.05*Q2966)+(R2966/240)</f>
        <v>66</v>
      </c>
      <c r="T2966" s="22" t="n">
        <f aca="false">J2966*O2966</f>
        <v>66</v>
      </c>
      <c r="U2966" s="22" t="n">
        <f aca="false">S2966-T2966</f>
        <v>0</v>
      </c>
      <c r="V2966" s="12"/>
    </row>
    <row r="2967" customFormat="false" ht="13.8" hidden="false" customHeight="false" outlineLevel="0" collapsed="false">
      <c r="A2967" s="13" t="n">
        <v>2966</v>
      </c>
      <c r="B2967" s="12" t="s">
        <v>22</v>
      </c>
      <c r="C2967" s="26" t="str">
        <f aca="false">$C$2965</f>
        <v>BNF N. Acq. 20538</v>
      </c>
      <c r="D2967" s="12" t="n">
        <v>2</v>
      </c>
      <c r="E2967" s="14" t="n">
        <v>1749</v>
      </c>
      <c r="F2967" s="14" t="s">
        <v>24</v>
      </c>
      <c r="G2967" s="14" t="s">
        <v>36</v>
      </c>
      <c r="H2967" s="14" t="s">
        <v>1396</v>
      </c>
      <c r="I2967" s="16" t="s">
        <v>43</v>
      </c>
      <c r="J2967" s="28" t="n">
        <v>3850.5</v>
      </c>
      <c r="K2967" s="27" t="s">
        <v>28</v>
      </c>
      <c r="L2967" s="28" t="n">
        <v>5</v>
      </c>
      <c r="M2967" s="33"/>
      <c r="N2967" s="34"/>
      <c r="O2967" s="35" t="n">
        <f aca="false">L2967+(0.05*M2967)+(N2967/240)</f>
        <v>5</v>
      </c>
      <c r="P2967" s="36" t="n">
        <v>19252</v>
      </c>
      <c r="Q2967" s="33" t="n">
        <v>10</v>
      </c>
      <c r="R2967" s="37"/>
      <c r="S2967" s="38" t="n">
        <f aca="false">P2967+(0.05*Q2967)+(R2967/240)</f>
        <v>19252.5</v>
      </c>
      <c r="T2967" s="22" t="n">
        <f aca="false">J2967*O2967</f>
        <v>19252.5</v>
      </c>
      <c r="U2967" s="22" t="n">
        <f aca="false">S2967-T2967</f>
        <v>0</v>
      </c>
      <c r="V2967" s="12"/>
    </row>
    <row r="2968" customFormat="false" ht="13.8" hidden="false" customHeight="false" outlineLevel="0" collapsed="false">
      <c r="A2968" s="13" t="n">
        <v>2967</v>
      </c>
      <c r="B2968" s="12" t="s">
        <v>22</v>
      </c>
      <c r="C2968" s="26" t="str">
        <f aca="false">$C$2965</f>
        <v>BNF N. Acq. 20538</v>
      </c>
      <c r="D2968" s="12" t="n">
        <v>2</v>
      </c>
      <c r="E2968" s="14" t="n">
        <v>1749</v>
      </c>
      <c r="F2968" s="14" t="s">
        <v>24</v>
      </c>
      <c r="G2968" s="14" t="s">
        <v>1397</v>
      </c>
      <c r="H2968" s="14" t="s">
        <v>1396</v>
      </c>
      <c r="I2968" s="16" t="s">
        <v>33</v>
      </c>
      <c r="J2968" s="28" t="n">
        <v>16</v>
      </c>
      <c r="K2968" s="27" t="s">
        <v>35</v>
      </c>
      <c r="L2968" s="28"/>
      <c r="M2968" s="33" t="n">
        <v>30</v>
      </c>
      <c r="N2968" s="34"/>
      <c r="O2968" s="35" t="n">
        <f aca="false">L2968+(0.05*M2968)+(N2968/240)</f>
        <v>1.5</v>
      </c>
      <c r="P2968" s="36" t="n">
        <v>24</v>
      </c>
      <c r="Q2968" s="33"/>
      <c r="R2968" s="39"/>
      <c r="S2968" s="38" t="n">
        <f aca="false">P2968+(0.05*Q2968)+(R2968/240)</f>
        <v>24</v>
      </c>
      <c r="T2968" s="22" t="n">
        <f aca="false">J2968*O2968</f>
        <v>24</v>
      </c>
      <c r="U2968" s="22" t="n">
        <f aca="false">S2968-T2968</f>
        <v>0</v>
      </c>
      <c r="V2968" s="12"/>
    </row>
    <row r="2969" customFormat="false" ht="13.8" hidden="false" customHeight="false" outlineLevel="0" collapsed="false">
      <c r="A2969" s="13" t="n">
        <v>2968</v>
      </c>
      <c r="B2969" s="12" t="s">
        <v>22</v>
      </c>
      <c r="C2969" s="26" t="str">
        <f aca="false">$C$2965</f>
        <v>BNF N. Acq. 20538</v>
      </c>
      <c r="D2969" s="12" t="n">
        <v>2</v>
      </c>
      <c r="E2969" s="14" t="n">
        <v>1749</v>
      </c>
      <c r="F2969" s="14" t="s">
        <v>24</v>
      </c>
      <c r="G2969" s="14" t="s">
        <v>803</v>
      </c>
      <c r="H2969" s="14" t="s">
        <v>1396</v>
      </c>
      <c r="I2969" s="16" t="s">
        <v>43</v>
      </c>
      <c r="J2969" s="28" t="n">
        <v>2</v>
      </c>
      <c r="K2969" s="27" t="s">
        <v>28</v>
      </c>
      <c r="L2969" s="28" t="n">
        <v>4</v>
      </c>
      <c r="M2969" s="33" t="n">
        <v>0</v>
      </c>
      <c r="N2969" s="34"/>
      <c r="O2969" s="35" t="n">
        <f aca="false">L2969+(0.05*M2969)+(N2969/240)</f>
        <v>4</v>
      </c>
      <c r="P2969" s="36" t="n">
        <v>8</v>
      </c>
      <c r="Q2969" s="33"/>
      <c r="R2969" s="37"/>
      <c r="S2969" s="38" t="n">
        <f aca="false">P2969+(0.05*Q2969)+(R2969/240)</f>
        <v>8</v>
      </c>
      <c r="T2969" s="22" t="n">
        <f aca="false">J2969*O2969</f>
        <v>8</v>
      </c>
      <c r="U2969" s="22" t="n">
        <f aca="false">S2969-T2969</f>
        <v>0</v>
      </c>
      <c r="V2969" s="12"/>
    </row>
    <row r="2970" customFormat="false" ht="13.8" hidden="false" customHeight="false" outlineLevel="0" collapsed="false">
      <c r="A2970" s="13" t="n">
        <v>2969</v>
      </c>
      <c r="B2970" s="12" t="s">
        <v>22</v>
      </c>
      <c r="C2970" s="26" t="str">
        <f aca="false">$C$2965</f>
        <v>BNF N. Acq. 20538</v>
      </c>
      <c r="D2970" s="12" t="n">
        <v>2</v>
      </c>
      <c r="E2970" s="14" t="n">
        <v>1749</v>
      </c>
      <c r="F2970" s="14" t="s">
        <v>24</v>
      </c>
      <c r="G2970" s="14" t="s">
        <v>49</v>
      </c>
      <c r="H2970" s="14" t="s">
        <v>1396</v>
      </c>
      <c r="I2970" s="16" t="s">
        <v>43</v>
      </c>
      <c r="J2970" s="28" t="n">
        <v>4</v>
      </c>
      <c r="K2970" s="27" t="s">
        <v>148</v>
      </c>
      <c r="L2970" s="28" t="n">
        <v>18</v>
      </c>
      <c r="M2970" s="33"/>
      <c r="N2970" s="34"/>
      <c r="O2970" s="35" t="n">
        <f aca="false">L2970+(0.05*M2970)+(N2970/240)</f>
        <v>18</v>
      </c>
      <c r="P2970" s="36" t="n">
        <v>72</v>
      </c>
      <c r="Q2970" s="33"/>
      <c r="R2970" s="37"/>
      <c r="S2970" s="38" t="n">
        <f aca="false">P2970+(0.05*Q2970)+(R2970/240)</f>
        <v>72</v>
      </c>
      <c r="T2970" s="22" t="n">
        <f aca="false">J2970*O2970</f>
        <v>72</v>
      </c>
      <c r="U2970" s="22" t="n">
        <f aca="false">S2970-T2970</f>
        <v>0</v>
      </c>
      <c r="V2970" s="12"/>
    </row>
    <row r="2971" customFormat="false" ht="13.8" hidden="false" customHeight="false" outlineLevel="0" collapsed="false">
      <c r="A2971" s="13" t="n">
        <v>2970</v>
      </c>
      <c r="B2971" s="12" t="s">
        <v>22</v>
      </c>
      <c r="C2971" s="26" t="str">
        <f aca="false">$C$2965</f>
        <v>BNF N. Acq. 20538</v>
      </c>
      <c r="D2971" s="12" t="n">
        <v>2</v>
      </c>
      <c r="E2971" s="14" t="n">
        <v>1749</v>
      </c>
      <c r="F2971" s="14" t="s">
        <v>40</v>
      </c>
      <c r="G2971" s="14" t="s">
        <v>25</v>
      </c>
      <c r="H2971" s="14" t="s">
        <v>1396</v>
      </c>
      <c r="I2971" s="16" t="s">
        <v>43</v>
      </c>
      <c r="J2971" s="28" t="n">
        <v>150</v>
      </c>
      <c r="K2971" s="27" t="s">
        <v>28</v>
      </c>
      <c r="L2971" s="28"/>
      <c r="M2971" s="33" t="n">
        <v>6</v>
      </c>
      <c r="N2971" s="34"/>
      <c r="O2971" s="35" t="n">
        <f aca="false">L2971+(0.05*M2971)+(N2971/240)</f>
        <v>0.3</v>
      </c>
      <c r="P2971" s="36" t="n">
        <v>45</v>
      </c>
      <c r="Q2971" s="33"/>
      <c r="R2971" s="37"/>
      <c r="S2971" s="38" t="n">
        <f aca="false">P2971+(0.05*Q2971)+(R2971/240)</f>
        <v>45</v>
      </c>
      <c r="T2971" s="22" t="n">
        <f aca="false">J2971*O2971</f>
        <v>45</v>
      </c>
      <c r="U2971" s="22" t="n">
        <f aca="false">S2971-T2971</f>
        <v>0</v>
      </c>
      <c r="V2971" s="12"/>
    </row>
    <row r="2972" customFormat="false" ht="13.8" hidden="false" customHeight="false" outlineLevel="0" collapsed="false">
      <c r="A2972" s="13" t="n">
        <v>2971</v>
      </c>
      <c r="B2972" s="12" t="s">
        <v>22</v>
      </c>
      <c r="C2972" s="26" t="str">
        <f aca="false">$C$2965</f>
        <v>BNF N. Acq. 20538</v>
      </c>
      <c r="D2972" s="12" t="n">
        <v>2</v>
      </c>
      <c r="E2972" s="14" t="n">
        <v>1749</v>
      </c>
      <c r="F2972" s="14" t="s">
        <v>40</v>
      </c>
      <c r="G2972" s="14" t="s">
        <v>1398</v>
      </c>
      <c r="H2972" s="14" t="s">
        <v>1396</v>
      </c>
      <c r="I2972" s="16" t="s">
        <v>33</v>
      </c>
      <c r="J2972" s="28" t="n">
        <v>22.5</v>
      </c>
      <c r="K2972" s="27" t="s">
        <v>28</v>
      </c>
      <c r="L2972" s="28" t="n">
        <v>48</v>
      </c>
      <c r="M2972" s="33"/>
      <c r="N2972" s="34"/>
      <c r="O2972" s="35" t="n">
        <f aca="false">L2972+(0.05*M2972)+(N2972/240)</f>
        <v>48</v>
      </c>
      <c r="P2972" s="36" t="n">
        <v>1080</v>
      </c>
      <c r="Q2972" s="33"/>
      <c r="R2972" s="37"/>
      <c r="S2972" s="38" t="n">
        <f aca="false">P2972+(0.05*Q2972)+(R2972/240)</f>
        <v>1080</v>
      </c>
      <c r="T2972" s="22" t="n">
        <f aca="false">J2972*O2972</f>
        <v>1080</v>
      </c>
      <c r="U2972" s="22" t="n">
        <f aca="false">S2972-T2972</f>
        <v>0</v>
      </c>
      <c r="V2972" s="12"/>
    </row>
    <row r="2973" customFormat="false" ht="13.8" hidden="false" customHeight="false" outlineLevel="0" collapsed="false">
      <c r="A2973" s="13" t="n">
        <v>2972</v>
      </c>
      <c r="B2973" s="12" t="s">
        <v>22</v>
      </c>
      <c r="C2973" s="26" t="str">
        <f aca="false">$C$2965</f>
        <v>BNF N. Acq. 20538</v>
      </c>
      <c r="D2973" s="12" t="n">
        <v>2</v>
      </c>
      <c r="E2973" s="14" t="n">
        <v>1749</v>
      </c>
      <c r="F2973" s="14" t="s">
        <v>40</v>
      </c>
      <c r="G2973" s="40" t="s">
        <v>1399</v>
      </c>
      <c r="H2973" s="14" t="s">
        <v>1396</v>
      </c>
      <c r="I2973" s="16" t="s">
        <v>33</v>
      </c>
      <c r="J2973" s="28" t="n">
        <v>3</v>
      </c>
      <c r="K2973" s="27" t="s">
        <v>28</v>
      </c>
      <c r="L2973" s="28" t="n">
        <v>12</v>
      </c>
      <c r="M2973" s="33"/>
      <c r="N2973" s="34"/>
      <c r="O2973" s="35" t="n">
        <f aca="false">L2973+(0.05*M2973)+(N2973/240)</f>
        <v>12</v>
      </c>
      <c r="P2973" s="36" t="n">
        <v>36</v>
      </c>
      <c r="Q2973" s="33"/>
      <c r="R2973" s="37"/>
      <c r="S2973" s="38" t="n">
        <f aca="false">P2973+(0.05*Q2973)+(R2973/240)</f>
        <v>36</v>
      </c>
      <c r="T2973" s="22" t="n">
        <f aca="false">J2973*O2973</f>
        <v>36</v>
      </c>
      <c r="U2973" s="22" t="n">
        <f aca="false">S2973-T2973</f>
        <v>0</v>
      </c>
      <c r="V2973" s="12"/>
    </row>
    <row r="2974" customFormat="false" ht="13.8" hidden="false" customHeight="false" outlineLevel="0" collapsed="false">
      <c r="A2974" s="13" t="n">
        <v>2973</v>
      </c>
      <c r="B2974" s="12" t="s">
        <v>22</v>
      </c>
      <c r="C2974" s="26" t="str">
        <f aca="false">$C$2965</f>
        <v>BNF N. Acq. 20538</v>
      </c>
      <c r="D2974" s="12" t="n">
        <v>2</v>
      </c>
      <c r="E2974" s="14" t="n">
        <v>1749</v>
      </c>
      <c r="F2974" s="14" t="s">
        <v>40</v>
      </c>
      <c r="G2974" s="40" t="s">
        <v>795</v>
      </c>
      <c r="H2974" s="14" t="s">
        <v>1396</v>
      </c>
      <c r="I2974" s="16" t="s">
        <v>43</v>
      </c>
      <c r="J2974" s="28" t="n">
        <v>1</v>
      </c>
      <c r="K2974" s="27" t="s">
        <v>46</v>
      </c>
      <c r="L2974" s="28" t="n">
        <v>21</v>
      </c>
      <c r="M2974" s="33"/>
      <c r="N2974" s="34"/>
      <c r="O2974" s="35" t="n">
        <f aca="false">L2974+(0.05*M2974)+(N2974/240)</f>
        <v>21</v>
      </c>
      <c r="P2974" s="36" t="n">
        <v>21</v>
      </c>
      <c r="Q2974" s="33"/>
      <c r="R2974" s="37"/>
      <c r="S2974" s="38" t="n">
        <f aca="false">P2974+(0.05*Q2974)+(R2974/240)</f>
        <v>21</v>
      </c>
      <c r="T2974" s="22" t="n">
        <f aca="false">J2974*O2974</f>
        <v>21</v>
      </c>
      <c r="U2974" s="22" t="n">
        <f aca="false">S2974-T2974</f>
        <v>0</v>
      </c>
      <c r="V2974" s="12"/>
    </row>
    <row r="2975" customFormat="false" ht="13.8" hidden="false" customHeight="false" outlineLevel="0" collapsed="false">
      <c r="A2975" s="13" t="n">
        <v>2974</v>
      </c>
      <c r="B2975" s="12" t="s">
        <v>22</v>
      </c>
      <c r="C2975" s="26" t="str">
        <f aca="false">$C$2965</f>
        <v>BNF N. Acq. 20538</v>
      </c>
      <c r="D2975" s="12" t="n">
        <v>2</v>
      </c>
      <c r="E2975" s="14" t="n">
        <v>1749</v>
      </c>
      <c r="F2975" s="14" t="s">
        <v>40</v>
      </c>
      <c r="G2975" s="14" t="s">
        <v>38</v>
      </c>
      <c r="H2975" s="14" t="s">
        <v>1396</v>
      </c>
      <c r="I2975" s="16" t="s">
        <v>43</v>
      </c>
      <c r="J2975" s="28" t="n">
        <v>1595</v>
      </c>
      <c r="K2975" s="27" t="s">
        <v>28</v>
      </c>
      <c r="L2975" s="28"/>
      <c r="M2975" s="33" t="n">
        <v>3</v>
      </c>
      <c r="N2975" s="34"/>
      <c r="O2975" s="35" t="n">
        <f aca="false">L2975+(0.05*M2975)+(N2975/240)</f>
        <v>0.15</v>
      </c>
      <c r="P2975" s="36" t="n">
        <v>239</v>
      </c>
      <c r="Q2975" s="33" t="n">
        <v>5</v>
      </c>
      <c r="R2975" s="37"/>
      <c r="S2975" s="38" t="n">
        <f aca="false">P2975+(0.05*Q2975)+(R2975/240)</f>
        <v>239.25</v>
      </c>
      <c r="T2975" s="22" t="n">
        <f aca="false">J2975*O2975</f>
        <v>239.25</v>
      </c>
      <c r="U2975" s="22" t="n">
        <f aca="false">S2975-T2975</f>
        <v>0</v>
      </c>
      <c r="V2975" s="12"/>
    </row>
    <row r="2976" customFormat="false" ht="13.8" hidden="false" customHeight="false" outlineLevel="0" collapsed="false">
      <c r="A2976" s="13" t="n">
        <v>2975</v>
      </c>
      <c r="B2976" s="12" t="s">
        <v>22</v>
      </c>
      <c r="C2976" s="26" t="str">
        <f aca="false">$C$2965</f>
        <v>BNF N. Acq. 20538</v>
      </c>
      <c r="D2976" s="12" t="n">
        <v>2</v>
      </c>
      <c r="E2976" s="14" t="n">
        <v>1749</v>
      </c>
      <c r="F2976" s="14" t="s">
        <v>40</v>
      </c>
      <c r="G2976" s="14" t="s">
        <v>801</v>
      </c>
      <c r="H2976" s="14" t="s">
        <v>1396</v>
      </c>
      <c r="I2976" s="16" t="s">
        <v>43</v>
      </c>
      <c r="J2976" s="28" t="n">
        <v>2370</v>
      </c>
      <c r="K2976" s="27" t="s">
        <v>28</v>
      </c>
      <c r="L2976" s="28"/>
      <c r="M2976" s="33" t="n">
        <v>9</v>
      </c>
      <c r="N2976" s="34"/>
      <c r="O2976" s="35" t="n">
        <f aca="false">L2976+(0.05*M2976)+(N2976/240)</f>
        <v>0.45</v>
      </c>
      <c r="P2976" s="36" t="n">
        <v>1066</v>
      </c>
      <c r="Q2976" s="33"/>
      <c r="R2976" s="37"/>
      <c r="S2976" s="38" t="n">
        <f aca="false">P2976+(0.05*Q2976)+(R2976/240)</f>
        <v>1066</v>
      </c>
      <c r="T2976" s="22" t="n">
        <f aca="false">J2976*O2976</f>
        <v>1066.5</v>
      </c>
      <c r="U2976" s="22" t="n">
        <f aca="false">S2976-T2976</f>
        <v>-0.5</v>
      </c>
      <c r="V2976" s="12"/>
    </row>
    <row r="2977" customFormat="false" ht="13.8" hidden="false" customHeight="false" outlineLevel="0" collapsed="false">
      <c r="A2977" s="13" t="n">
        <v>2976</v>
      </c>
      <c r="B2977" s="12" t="s">
        <v>22</v>
      </c>
      <c r="C2977" s="26" t="str">
        <f aca="false">$C$2965</f>
        <v>BNF N. Acq. 20538</v>
      </c>
      <c r="D2977" s="12" t="n">
        <v>2</v>
      </c>
      <c r="E2977" s="14" t="n">
        <v>1749</v>
      </c>
      <c r="F2977" s="14" t="s">
        <v>40</v>
      </c>
      <c r="G2977" s="14" t="s">
        <v>801</v>
      </c>
      <c r="H2977" s="14" t="s">
        <v>1396</v>
      </c>
      <c r="I2977" s="16" t="s">
        <v>186</v>
      </c>
      <c r="J2977" s="28" t="n">
        <v>26</v>
      </c>
      <c r="K2977" s="27" t="s">
        <v>28</v>
      </c>
      <c r="L2977" s="28"/>
      <c r="M2977" s="33" t="n">
        <v>9</v>
      </c>
      <c r="N2977" s="34"/>
      <c r="O2977" s="35" t="n">
        <f aca="false">L2977+(0.05*M2977)+(N2977/240)</f>
        <v>0.45</v>
      </c>
      <c r="P2977" s="36" t="n">
        <v>11</v>
      </c>
      <c r="Q2977" s="33" t="n">
        <v>4</v>
      </c>
      <c r="R2977" s="37"/>
      <c r="S2977" s="38" t="n">
        <f aca="false">P2977+(0.05*Q2977)+(R2977/240)</f>
        <v>11.2</v>
      </c>
      <c r="T2977" s="22" t="n">
        <f aca="false">J2977*O2977</f>
        <v>11.7</v>
      </c>
      <c r="U2977" s="22" t="n">
        <f aca="false">S2977-T2977</f>
        <v>-0.500000000000002</v>
      </c>
      <c r="V2977" s="12"/>
    </row>
    <row r="2978" customFormat="false" ht="13.8" hidden="false" customHeight="false" outlineLevel="0" collapsed="false">
      <c r="A2978" s="13" t="n">
        <v>2977</v>
      </c>
      <c r="B2978" s="12" t="s">
        <v>22</v>
      </c>
      <c r="C2978" s="26" t="str">
        <f aca="false">$C$2965</f>
        <v>BNF N. Acq. 20538</v>
      </c>
      <c r="D2978" s="12" t="n">
        <v>2</v>
      </c>
      <c r="E2978" s="14" t="n">
        <v>1749</v>
      </c>
      <c r="F2978" s="14" t="s">
        <v>40</v>
      </c>
      <c r="G2978" s="14" t="s">
        <v>803</v>
      </c>
      <c r="H2978" s="14" t="s">
        <v>1396</v>
      </c>
      <c r="I2978" s="16" t="s">
        <v>43</v>
      </c>
      <c r="J2978" s="28" t="n">
        <v>1105</v>
      </c>
      <c r="K2978" s="27" t="s">
        <v>28</v>
      </c>
      <c r="L2978" s="28"/>
      <c r="M2978" s="33" t="n">
        <v>6</v>
      </c>
      <c r="N2978" s="34"/>
      <c r="O2978" s="35" t="n">
        <f aca="false">L2978+(0.05*M2978)+(N2978/240)</f>
        <v>0.3</v>
      </c>
      <c r="P2978" s="36" t="n">
        <v>331</v>
      </c>
      <c r="Q2978" s="33" t="n">
        <v>10</v>
      </c>
      <c r="R2978" s="37"/>
      <c r="S2978" s="38" t="n">
        <f aca="false">P2978+(0.05*Q2978)+(R2978/240)</f>
        <v>331.5</v>
      </c>
      <c r="T2978" s="22" t="n">
        <f aca="false">J2978*O2978</f>
        <v>331.5</v>
      </c>
      <c r="U2978" s="22" t="n">
        <f aca="false">S2978-T2978</f>
        <v>0</v>
      </c>
      <c r="V2978" s="12"/>
    </row>
    <row r="2979" customFormat="false" ht="14.2" hidden="false" customHeight="false" outlineLevel="0" collapsed="false">
      <c r="A2979" s="13" t="n">
        <v>2978</v>
      </c>
      <c r="B2979" s="12" t="s">
        <v>22</v>
      </c>
      <c r="C2979" s="26" t="str">
        <f aca="false">$C$2965</f>
        <v>BNF N. Acq. 20538</v>
      </c>
      <c r="D2979" s="12" t="n">
        <v>2</v>
      </c>
      <c r="E2979" s="14" t="n">
        <v>1749</v>
      </c>
      <c r="F2979" s="14" t="s">
        <v>40</v>
      </c>
      <c r="G2979" s="14" t="s">
        <v>39</v>
      </c>
      <c r="H2979" s="14" t="s">
        <v>1396</v>
      </c>
      <c r="I2979" s="16" t="s">
        <v>43</v>
      </c>
      <c r="J2979" s="28" t="n">
        <v>433238</v>
      </c>
      <c r="K2979" s="27" t="s">
        <v>28</v>
      </c>
      <c r="L2979" s="28"/>
      <c r="M2979" s="33" t="n">
        <v>4</v>
      </c>
      <c r="N2979" s="34"/>
      <c r="O2979" s="35" t="n">
        <f aca="false">L2979+(0.05*M2979)+(N2979/240)</f>
        <v>0.2</v>
      </c>
      <c r="P2979" s="36" t="n">
        <v>87647</v>
      </c>
      <c r="Q2979" s="33" t="n">
        <v>12</v>
      </c>
      <c r="R2979" s="37"/>
      <c r="S2979" s="38" t="n">
        <f aca="false">P2979+(0.05*Q2979)+(R2979/240)</f>
        <v>87647.6</v>
      </c>
      <c r="T2979" s="22" t="n">
        <f aca="false">J2979*O2979</f>
        <v>86647.6</v>
      </c>
      <c r="U2979" s="22" t="n">
        <f aca="false">S2979-T2979</f>
        <v>1000</v>
      </c>
      <c r="V2979" s="12" t="s">
        <v>31</v>
      </c>
    </row>
    <row r="2980" customFormat="false" ht="13.8" hidden="false" customHeight="false" outlineLevel="0" collapsed="false">
      <c r="A2980" s="13" t="n">
        <v>2979</v>
      </c>
      <c r="B2980" s="12" t="s">
        <v>22</v>
      </c>
      <c r="C2980" s="26" t="str">
        <f aca="false">$C$2965</f>
        <v>BNF N. Acq. 20538</v>
      </c>
      <c r="D2980" s="12" t="n">
        <v>2</v>
      </c>
      <c r="E2980" s="14" t="n">
        <v>1749</v>
      </c>
      <c r="F2980" s="14" t="s">
        <v>40</v>
      </c>
      <c r="G2980" s="14" t="s">
        <v>39</v>
      </c>
      <c r="H2980" s="14" t="s">
        <v>1396</v>
      </c>
      <c r="I2980" s="41" t="s">
        <v>43</v>
      </c>
      <c r="J2980" s="20" t="n">
        <v>1</v>
      </c>
      <c r="K2980" s="18" t="s">
        <v>46</v>
      </c>
      <c r="L2980" s="20" t="n">
        <v>266</v>
      </c>
      <c r="M2980" s="34" t="n">
        <v>5</v>
      </c>
      <c r="N2980" s="34"/>
      <c r="O2980" s="35" t="n">
        <f aca="false">L2980+(0.05*M2980)+(N2980/240)</f>
        <v>266.25</v>
      </c>
      <c r="P2980" s="36" t="n">
        <v>266</v>
      </c>
      <c r="Q2980" s="33" t="n">
        <v>5</v>
      </c>
      <c r="R2980" s="37"/>
      <c r="S2980" s="38" t="n">
        <f aca="false">P2980+(0.05*Q2980)+(R2980/240)</f>
        <v>266.25</v>
      </c>
      <c r="T2980" s="22" t="n">
        <f aca="false">J2980*O2980</f>
        <v>266.25</v>
      </c>
      <c r="U2980" s="22" t="n">
        <f aca="false">S2980-T2980</f>
        <v>0</v>
      </c>
      <c r="V2980" s="12"/>
    </row>
    <row r="2981" customFormat="false" ht="13.8" hidden="false" customHeight="false" outlineLevel="0" collapsed="false">
      <c r="A2981" s="13" t="n">
        <v>2980</v>
      </c>
      <c r="B2981" s="12" t="s">
        <v>22</v>
      </c>
      <c r="C2981" s="26" t="str">
        <f aca="false">$C$2965</f>
        <v>BNF N. Acq. 20538</v>
      </c>
      <c r="D2981" s="12" t="n">
        <v>2</v>
      </c>
      <c r="E2981" s="14" t="n">
        <v>1749</v>
      </c>
      <c r="F2981" s="14" t="s">
        <v>40</v>
      </c>
      <c r="G2981" s="14" t="s">
        <v>49</v>
      </c>
      <c r="H2981" s="14" t="s">
        <v>1396</v>
      </c>
      <c r="I2981" s="41" t="s">
        <v>27</v>
      </c>
      <c r="J2981" s="20" t="n">
        <v>84.5</v>
      </c>
      <c r="K2981" s="18" t="s">
        <v>28</v>
      </c>
      <c r="L2981" s="20"/>
      <c r="M2981" s="34" t="n">
        <v>20</v>
      </c>
      <c r="N2981" s="34"/>
      <c r="O2981" s="35" t="n">
        <f aca="false">L2981+(0.05*M2981)+(N2981/240)</f>
        <v>1</v>
      </c>
      <c r="P2981" s="36" t="n">
        <v>84</v>
      </c>
      <c r="Q2981" s="33" t="n">
        <v>10</v>
      </c>
      <c r="R2981" s="37"/>
      <c r="S2981" s="38" t="n">
        <f aca="false">P2981+(0.05*Q2981)+(R2981/240)</f>
        <v>84.5</v>
      </c>
      <c r="T2981" s="22" t="n">
        <f aca="false">J2981*O2981</f>
        <v>84.5</v>
      </c>
      <c r="U2981" s="22" t="n">
        <f aca="false">S2981-T2981</f>
        <v>0</v>
      </c>
      <c r="V2981" s="12"/>
    </row>
    <row r="2982" customFormat="false" ht="13.8" hidden="false" customHeight="false" outlineLevel="0" collapsed="false">
      <c r="A2982" s="13" t="n">
        <v>2981</v>
      </c>
      <c r="B2982" s="12" t="s">
        <v>22</v>
      </c>
      <c r="C2982" s="26" t="str">
        <f aca="false">$C$2965</f>
        <v>BNF N. Acq. 20538</v>
      </c>
      <c r="D2982" s="12" t="n">
        <v>2</v>
      </c>
      <c r="E2982" s="14" t="n">
        <v>1749</v>
      </c>
      <c r="F2982" s="14" t="s">
        <v>40</v>
      </c>
      <c r="G2982" s="14" t="s">
        <v>49</v>
      </c>
      <c r="H2982" s="14" t="s">
        <v>1396</v>
      </c>
      <c r="I2982" s="41" t="s">
        <v>29</v>
      </c>
      <c r="J2982" s="20" t="n">
        <v>170</v>
      </c>
      <c r="K2982" s="18" t="s">
        <v>28</v>
      </c>
      <c r="L2982" s="20"/>
      <c r="M2982" s="34" t="n">
        <v>20</v>
      </c>
      <c r="N2982" s="34"/>
      <c r="O2982" s="35" t="n">
        <f aca="false">L2982+(0.05*M2982)+(N2982/240)</f>
        <v>1</v>
      </c>
      <c r="P2982" s="36" t="n">
        <v>170</v>
      </c>
      <c r="Q2982" s="33"/>
      <c r="R2982" s="37"/>
      <c r="S2982" s="38" t="n">
        <f aca="false">P2982+(0.05*Q2982)+(R2982/240)</f>
        <v>170</v>
      </c>
      <c r="T2982" s="22" t="n">
        <f aca="false">J2982*O2982</f>
        <v>170</v>
      </c>
      <c r="U2982" s="22" t="n">
        <f aca="false">S2982-T2982</f>
        <v>0</v>
      </c>
      <c r="V2982" s="12"/>
    </row>
    <row r="2983" customFormat="false" ht="13.8" hidden="false" customHeight="false" outlineLevel="0" collapsed="false">
      <c r="A2983" s="13" t="n">
        <v>2982</v>
      </c>
      <c r="B2983" s="12" t="s">
        <v>22</v>
      </c>
      <c r="C2983" s="26" t="str">
        <f aca="false">$C$2965</f>
        <v>BNF N. Acq. 20538</v>
      </c>
      <c r="D2983" s="12" t="n">
        <v>2</v>
      </c>
      <c r="E2983" s="14" t="n">
        <v>1749</v>
      </c>
      <c r="F2983" s="14" t="s">
        <v>40</v>
      </c>
      <c r="G2983" s="14" t="s">
        <v>49</v>
      </c>
      <c r="H2983" s="14" t="s">
        <v>1396</v>
      </c>
      <c r="I2983" s="41" t="s">
        <v>43</v>
      </c>
      <c r="J2983" s="20" t="n">
        <v>57</v>
      </c>
      <c r="K2983" s="18" t="s">
        <v>28</v>
      </c>
      <c r="L2983" s="20"/>
      <c r="M2983" s="34" t="n">
        <v>15</v>
      </c>
      <c r="N2983" s="34"/>
      <c r="O2983" s="35" t="n">
        <f aca="false">L2983+(0.05*M2983)+(N2983/240)</f>
        <v>0.75</v>
      </c>
      <c r="P2983" s="36" t="n">
        <v>42</v>
      </c>
      <c r="Q2983" s="33" t="n">
        <v>15</v>
      </c>
      <c r="R2983" s="37"/>
      <c r="S2983" s="38" t="n">
        <f aca="false">P2983+(0.05*Q2983)+(R2983/240)</f>
        <v>42.75</v>
      </c>
      <c r="T2983" s="22" t="n">
        <f aca="false">J2983*O2983</f>
        <v>42.75</v>
      </c>
      <c r="U2983" s="22" t="n">
        <f aca="false">S2983-T2983</f>
        <v>0</v>
      </c>
      <c r="V2983" s="12"/>
    </row>
    <row r="2984" customFormat="false" ht="13.8" hidden="false" customHeight="false" outlineLevel="0" collapsed="false">
      <c r="A2984" s="13" t="n">
        <v>2983</v>
      </c>
      <c r="B2984" s="12" t="s">
        <v>22</v>
      </c>
      <c r="C2984" s="26" t="str">
        <f aca="false">$C$2965</f>
        <v>BNF N. Acq. 20538</v>
      </c>
      <c r="D2984" s="12" t="n">
        <v>2</v>
      </c>
      <c r="E2984" s="14" t="n">
        <v>1749</v>
      </c>
      <c r="F2984" s="14" t="s">
        <v>40</v>
      </c>
      <c r="G2984" s="14" t="s">
        <v>49</v>
      </c>
      <c r="H2984" s="14" t="s">
        <v>1396</v>
      </c>
      <c r="I2984" s="41" t="s">
        <v>43</v>
      </c>
      <c r="J2984" s="20" t="n">
        <v>1</v>
      </c>
      <c r="K2984" s="18" t="s">
        <v>46</v>
      </c>
      <c r="L2984" s="20" t="n">
        <v>144</v>
      </c>
      <c r="M2984" s="34"/>
      <c r="N2984" s="34"/>
      <c r="O2984" s="35" t="n">
        <f aca="false">L2984+(0.05*M2984)+(N2984/240)</f>
        <v>144</v>
      </c>
      <c r="P2984" s="36" t="n">
        <v>144</v>
      </c>
      <c r="Q2984" s="33"/>
      <c r="R2984" s="37"/>
      <c r="S2984" s="38" t="n">
        <f aca="false">P2984+(0.05*Q2984)+(R2984/240)</f>
        <v>144</v>
      </c>
      <c r="T2984" s="22" t="n">
        <f aca="false">J2984*O2984</f>
        <v>144</v>
      </c>
      <c r="U2984" s="22" t="n">
        <f aca="false">S2984-T2984</f>
        <v>0</v>
      </c>
      <c r="V2984" s="12"/>
    </row>
    <row r="2985" customFormat="false" ht="14.2" hidden="false" customHeight="false" outlineLevel="0" collapsed="false">
      <c r="A2985" s="13" t="n">
        <v>2984</v>
      </c>
      <c r="B2985" s="12" t="s">
        <v>22</v>
      </c>
      <c r="C2985" s="26" t="str">
        <f aca="false">$C$2965</f>
        <v>BNF N. Acq. 20538</v>
      </c>
      <c r="D2985" s="12" t="n">
        <v>2</v>
      </c>
      <c r="E2985" s="14" t="n">
        <v>1749</v>
      </c>
      <c r="F2985" s="14" t="s">
        <v>40</v>
      </c>
      <c r="G2985" s="14" t="s">
        <v>49</v>
      </c>
      <c r="H2985" s="14" t="s">
        <v>1396</v>
      </c>
      <c r="I2985" s="41" t="s">
        <v>33</v>
      </c>
      <c r="J2985" s="20" t="n">
        <v>62.5</v>
      </c>
      <c r="K2985" s="18" t="s">
        <v>28</v>
      </c>
      <c r="L2985" s="20"/>
      <c r="M2985" s="34" t="n">
        <v>18</v>
      </c>
      <c r="N2985" s="34"/>
      <c r="O2985" s="35" t="n">
        <f aca="false">L2985+(0.05*M2985)+(N2985/240)</f>
        <v>0.9</v>
      </c>
      <c r="P2985" s="36" t="n">
        <v>66</v>
      </c>
      <c r="Q2985" s="33" t="n">
        <v>5</v>
      </c>
      <c r="R2985" s="37"/>
      <c r="S2985" s="38" t="n">
        <f aca="false">P2985+(0.05*Q2985)+(R2985/240)</f>
        <v>66.25</v>
      </c>
      <c r="T2985" s="22" t="n">
        <f aca="false">J2985*O2985</f>
        <v>56.25</v>
      </c>
      <c r="U2985" s="22" t="n">
        <f aca="false">S2985-T2985</f>
        <v>10</v>
      </c>
      <c r="V2985" s="12" t="s">
        <v>31</v>
      </c>
    </row>
    <row r="2986" customFormat="false" ht="13.8" hidden="false" customHeight="false" outlineLevel="0" collapsed="false">
      <c r="A2986" s="13" t="n">
        <v>2985</v>
      </c>
      <c r="B2986" s="12" t="s">
        <v>22</v>
      </c>
      <c r="C2986" s="26" t="str">
        <f aca="false">$C$2965</f>
        <v>BNF N. Acq. 20538</v>
      </c>
      <c r="D2986" s="12" t="n">
        <v>2</v>
      </c>
      <c r="E2986" s="14" t="n">
        <v>1749</v>
      </c>
      <c r="F2986" s="14" t="s">
        <v>40</v>
      </c>
      <c r="G2986" s="14" t="s">
        <v>1400</v>
      </c>
      <c r="H2986" s="14" t="s">
        <v>1396</v>
      </c>
      <c r="I2986" s="41" t="s">
        <v>43</v>
      </c>
      <c r="J2986" s="20" t="n">
        <v>160</v>
      </c>
      <c r="K2986" s="18" t="s">
        <v>28</v>
      </c>
      <c r="L2986" s="20"/>
      <c r="M2986" s="34" t="n">
        <v>7</v>
      </c>
      <c r="N2986" s="34"/>
      <c r="O2986" s="35" t="n">
        <f aca="false">L2986+(0.05*M2986)+(N2986/240)</f>
        <v>0.35</v>
      </c>
      <c r="P2986" s="36" t="n">
        <v>56</v>
      </c>
      <c r="Q2986" s="33"/>
      <c r="R2986" s="37"/>
      <c r="S2986" s="38" t="n">
        <f aca="false">P2986+(0.05*Q2986)+(R2986/240)</f>
        <v>56</v>
      </c>
      <c r="T2986" s="22" t="n">
        <f aca="false">J2986*O2986</f>
        <v>56</v>
      </c>
      <c r="U2986" s="22" t="n">
        <f aca="false">S2986-T2986</f>
        <v>0</v>
      </c>
      <c r="V2986" s="12"/>
    </row>
    <row r="2987" customFormat="false" ht="13.8" hidden="false" customHeight="false" outlineLevel="0" collapsed="false">
      <c r="A2987" s="13" t="n">
        <v>2986</v>
      </c>
      <c r="B2987" s="12" t="s">
        <v>22</v>
      </c>
      <c r="C2987" s="26" t="str">
        <f aca="false">$C$2965</f>
        <v>BNF N. Acq. 20538</v>
      </c>
      <c r="D2987" s="12" t="n">
        <v>3</v>
      </c>
      <c r="E2987" s="14" t="n">
        <v>1749</v>
      </c>
      <c r="F2987" s="14" t="s">
        <v>24</v>
      </c>
      <c r="G2987" s="14" t="s">
        <v>1401</v>
      </c>
      <c r="H2987" s="14" t="s">
        <v>1396</v>
      </c>
      <c r="I2987" s="41" t="s">
        <v>43</v>
      </c>
      <c r="J2987" s="20" t="n">
        <v>1</v>
      </c>
      <c r="K2987" s="18" t="s">
        <v>46</v>
      </c>
      <c r="L2987" s="20" t="n">
        <v>127</v>
      </c>
      <c r="M2987" s="34"/>
      <c r="N2987" s="34"/>
      <c r="O2987" s="35" t="n">
        <f aca="false">L2987+(0.05*M2987)+(N2987/240)</f>
        <v>127</v>
      </c>
      <c r="P2987" s="36" t="n">
        <v>127</v>
      </c>
      <c r="Q2987" s="33"/>
      <c r="R2987" s="37"/>
      <c r="S2987" s="38" t="n">
        <f aca="false">P2987+(0.05*Q2987)+(R2987/240)</f>
        <v>127</v>
      </c>
      <c r="T2987" s="22" t="n">
        <f aca="false">J2987*O2987</f>
        <v>127</v>
      </c>
      <c r="U2987" s="22" t="n">
        <f aca="false">S2987-T2987</f>
        <v>0</v>
      </c>
      <c r="V2987" s="12"/>
    </row>
    <row r="2988" customFormat="false" ht="13.8" hidden="false" customHeight="false" outlineLevel="0" collapsed="false">
      <c r="A2988" s="13" t="n">
        <v>2987</v>
      </c>
      <c r="B2988" s="12" t="s">
        <v>22</v>
      </c>
      <c r="C2988" s="26" t="str">
        <f aca="false">$C$2965</f>
        <v>BNF N. Acq. 20538</v>
      </c>
      <c r="D2988" s="12" t="n">
        <v>3</v>
      </c>
      <c r="E2988" s="14" t="n">
        <v>1749</v>
      </c>
      <c r="F2988" s="14" t="s">
        <v>24</v>
      </c>
      <c r="G2988" s="14" t="s">
        <v>1402</v>
      </c>
      <c r="H2988" s="14" t="s">
        <v>1396</v>
      </c>
      <c r="I2988" s="41" t="s">
        <v>30</v>
      </c>
      <c r="J2988" s="20" t="n">
        <v>4200</v>
      </c>
      <c r="K2988" s="18" t="s">
        <v>28</v>
      </c>
      <c r="L2988" s="20" t="n">
        <v>0.025</v>
      </c>
      <c r="M2988" s="34"/>
      <c r="N2988" s="34"/>
      <c r="O2988" s="35" t="n">
        <f aca="false">L2988+(0.05*M2988)+(N2988/240)</f>
        <v>0.025</v>
      </c>
      <c r="P2988" s="36" t="n">
        <v>105</v>
      </c>
      <c r="Q2988" s="33"/>
      <c r="R2988" s="37"/>
      <c r="S2988" s="38" t="n">
        <f aca="false">P2988+(0.05*Q2988)+(R2988/240)</f>
        <v>105</v>
      </c>
      <c r="T2988" s="22" t="n">
        <f aca="false">J2988*O2988</f>
        <v>105</v>
      </c>
      <c r="U2988" s="22" t="n">
        <f aca="false">S2988-T2988</f>
        <v>0</v>
      </c>
      <c r="V2988" s="12" t="s">
        <v>333</v>
      </c>
    </row>
    <row r="2989" customFormat="false" ht="13.8" hidden="false" customHeight="false" outlineLevel="0" collapsed="false">
      <c r="A2989" s="13" t="n">
        <v>2988</v>
      </c>
      <c r="B2989" s="12" t="s">
        <v>22</v>
      </c>
      <c r="C2989" s="26" t="str">
        <f aca="false">$C$2965</f>
        <v>BNF N. Acq. 20538</v>
      </c>
      <c r="D2989" s="12" t="n">
        <v>3</v>
      </c>
      <c r="E2989" s="14" t="n">
        <v>1749</v>
      </c>
      <c r="F2989" s="14" t="s">
        <v>24</v>
      </c>
      <c r="G2989" s="14" t="s">
        <v>1402</v>
      </c>
      <c r="H2989" s="14" t="s">
        <v>1396</v>
      </c>
      <c r="I2989" s="41" t="s">
        <v>43</v>
      </c>
      <c r="J2989" s="20" t="n">
        <v>25</v>
      </c>
      <c r="K2989" s="18" t="s">
        <v>693</v>
      </c>
      <c r="L2989" s="20" t="n">
        <v>27</v>
      </c>
      <c r="M2989" s="34"/>
      <c r="N2989" s="34"/>
      <c r="O2989" s="35" t="n">
        <f aca="false">L2989+(0.05*M2989)+(N2989/240)</f>
        <v>27</v>
      </c>
      <c r="P2989" s="36" t="n">
        <v>675</v>
      </c>
      <c r="Q2989" s="33"/>
      <c r="R2989" s="37"/>
      <c r="S2989" s="38" t="n">
        <f aca="false">P2989+(0.05*Q2989)+(R2989/240)</f>
        <v>675</v>
      </c>
      <c r="T2989" s="22" t="n">
        <f aca="false">J2989*O2989</f>
        <v>675</v>
      </c>
      <c r="U2989" s="22" t="n">
        <f aca="false">S2989-T2989</f>
        <v>0</v>
      </c>
      <c r="V2989" s="12"/>
    </row>
    <row r="2990" customFormat="false" ht="13.8" hidden="false" customHeight="false" outlineLevel="0" collapsed="false">
      <c r="A2990" s="13" t="n">
        <v>2989</v>
      </c>
      <c r="B2990" s="12" t="s">
        <v>22</v>
      </c>
      <c r="C2990" s="26" t="str">
        <f aca="false">$C$2965</f>
        <v>BNF N. Acq. 20538</v>
      </c>
      <c r="D2990" s="12" t="n">
        <v>3</v>
      </c>
      <c r="E2990" s="14" t="n">
        <v>1749</v>
      </c>
      <c r="F2990" s="14" t="s">
        <v>24</v>
      </c>
      <c r="G2990" s="14" t="s">
        <v>45</v>
      </c>
      <c r="H2990" s="14" t="s">
        <v>1396</v>
      </c>
      <c r="I2990" s="41" t="s">
        <v>43</v>
      </c>
      <c r="J2990" s="20" t="n">
        <v>6</v>
      </c>
      <c r="K2990" s="18" t="s">
        <v>128</v>
      </c>
      <c r="L2990" s="20" t="n">
        <v>6</v>
      </c>
      <c r="M2990" s="34" t="n">
        <v>5</v>
      </c>
      <c r="N2990" s="34"/>
      <c r="O2990" s="35" t="n">
        <f aca="false">L2990+(0.05*M2990)+(N2990/240)</f>
        <v>6.25</v>
      </c>
      <c r="P2990" s="36" t="n">
        <v>37</v>
      </c>
      <c r="Q2990" s="33" t="n">
        <v>10</v>
      </c>
      <c r="R2990" s="37"/>
      <c r="S2990" s="38" t="n">
        <f aca="false">P2990+(0.05*Q2990)+(R2990/240)</f>
        <v>37.5</v>
      </c>
      <c r="T2990" s="22" t="n">
        <f aca="false">J2990*O2990</f>
        <v>37.5</v>
      </c>
      <c r="U2990" s="22" t="n">
        <f aca="false">S2990-T2990</f>
        <v>0</v>
      </c>
      <c r="V2990" s="12"/>
    </row>
    <row r="2991" customFormat="false" ht="13.8" hidden="false" customHeight="false" outlineLevel="0" collapsed="false">
      <c r="A2991" s="13" t="n">
        <v>2990</v>
      </c>
      <c r="B2991" s="12" t="s">
        <v>22</v>
      </c>
      <c r="C2991" s="26" t="str">
        <f aca="false">$C$2965</f>
        <v>BNF N. Acq. 20538</v>
      </c>
      <c r="D2991" s="12" t="n">
        <v>3</v>
      </c>
      <c r="E2991" s="14" t="n">
        <v>1749</v>
      </c>
      <c r="F2991" s="14" t="s">
        <v>24</v>
      </c>
      <c r="G2991" s="14" t="s">
        <v>1403</v>
      </c>
      <c r="H2991" s="14" t="s">
        <v>1396</v>
      </c>
      <c r="I2991" s="41" t="s">
        <v>43</v>
      </c>
      <c r="J2991" s="20" t="n">
        <v>443</v>
      </c>
      <c r="K2991" s="18" t="s">
        <v>28</v>
      </c>
      <c r="L2991" s="20"/>
      <c r="M2991" s="34" t="n">
        <v>13</v>
      </c>
      <c r="N2991" s="34"/>
      <c r="O2991" s="35" t="n">
        <f aca="false">L2991+(0.05*M2991)+(N2991/240)</f>
        <v>0.65</v>
      </c>
      <c r="P2991" s="36" t="n">
        <v>287</v>
      </c>
      <c r="Q2991" s="33" t="n">
        <v>19</v>
      </c>
      <c r="R2991" s="37"/>
      <c r="S2991" s="38" t="n">
        <f aca="false">P2991+(0.05*Q2991)+(R2991/240)</f>
        <v>287.95</v>
      </c>
      <c r="T2991" s="22" t="n">
        <f aca="false">J2991*O2991</f>
        <v>287.95</v>
      </c>
      <c r="U2991" s="22" t="n">
        <f aca="false">S2991-T2991</f>
        <v>0</v>
      </c>
      <c r="V2991" s="12"/>
    </row>
    <row r="2992" customFormat="false" ht="13.8" hidden="false" customHeight="false" outlineLevel="0" collapsed="false">
      <c r="A2992" s="13" t="n">
        <v>2991</v>
      </c>
      <c r="B2992" s="12" t="s">
        <v>22</v>
      </c>
      <c r="C2992" s="26" t="str">
        <f aca="false">$C$2965</f>
        <v>BNF N. Acq. 20538</v>
      </c>
      <c r="D2992" s="12" t="n">
        <v>3</v>
      </c>
      <c r="E2992" s="14" t="n">
        <v>1749</v>
      </c>
      <c r="F2992" s="14" t="s">
        <v>24</v>
      </c>
      <c r="G2992" s="40" t="s">
        <v>59</v>
      </c>
      <c r="H2992" s="14" t="s">
        <v>1396</v>
      </c>
      <c r="I2992" s="41" t="s">
        <v>43</v>
      </c>
      <c r="J2992" s="20" t="n">
        <v>10500</v>
      </c>
      <c r="K2992" s="18" t="s">
        <v>28</v>
      </c>
      <c r="L2992" s="20"/>
      <c r="M2992" s="34" t="n">
        <v>1</v>
      </c>
      <c r="N2992" s="34" t="n">
        <v>6</v>
      </c>
      <c r="O2992" s="35" t="n">
        <f aca="false">L2992+(0.05*M2992)+(N2992/240)</f>
        <v>0.075</v>
      </c>
      <c r="P2992" s="36" t="n">
        <v>287</v>
      </c>
      <c r="Q2992" s="33" t="n">
        <v>10</v>
      </c>
      <c r="R2992" s="37"/>
      <c r="S2992" s="38" t="n">
        <f aca="false">P2992+(0.05*Q2992)+(R2992/240)</f>
        <v>287.5</v>
      </c>
      <c r="T2992" s="22" t="n">
        <f aca="false">J2992*O2992</f>
        <v>787.5</v>
      </c>
      <c r="U2992" s="22" t="n">
        <f aca="false">S2992-T2992</f>
        <v>-500</v>
      </c>
      <c r="V2992" s="12" t="s">
        <v>31</v>
      </c>
    </row>
    <row r="2993" customFormat="false" ht="13.8" hidden="false" customHeight="false" outlineLevel="0" collapsed="false">
      <c r="A2993" s="13" t="n">
        <v>2992</v>
      </c>
      <c r="B2993" s="12" t="s">
        <v>22</v>
      </c>
      <c r="C2993" s="26" t="str">
        <f aca="false">$C$2965</f>
        <v>BNF N. Acq. 20538</v>
      </c>
      <c r="D2993" s="12" t="n">
        <v>3</v>
      </c>
      <c r="E2993" s="14" t="n">
        <v>1749</v>
      </c>
      <c r="F2993" s="14" t="s">
        <v>24</v>
      </c>
      <c r="G2993" s="40" t="s">
        <v>59</v>
      </c>
      <c r="H2993" s="14" t="s">
        <v>1396</v>
      </c>
      <c r="I2993" s="41" t="s">
        <v>43</v>
      </c>
      <c r="J2993" s="20" t="n">
        <v>1</v>
      </c>
      <c r="K2993" s="18" t="s">
        <v>46</v>
      </c>
      <c r="L2993" s="20" t="n">
        <v>2727</v>
      </c>
      <c r="M2993" s="34"/>
      <c r="N2993" s="34"/>
      <c r="O2993" s="35" t="n">
        <f aca="false">L2993+(0.05*M2993)+(N2993/240)</f>
        <v>2727</v>
      </c>
      <c r="P2993" s="36" t="n">
        <v>2727</v>
      </c>
      <c r="Q2993" s="33"/>
      <c r="R2993" s="37"/>
      <c r="S2993" s="38" t="n">
        <f aca="false">P2993+(0.05*Q2993)+(R2993/240)</f>
        <v>2727</v>
      </c>
      <c r="T2993" s="22" t="n">
        <f aca="false">J2993*O2993</f>
        <v>2727</v>
      </c>
      <c r="U2993" s="22" t="n">
        <f aca="false">S2993-T2993</f>
        <v>0</v>
      </c>
      <c r="V2993" s="12"/>
    </row>
    <row r="2994" customFormat="false" ht="13.8" hidden="false" customHeight="false" outlineLevel="0" collapsed="false">
      <c r="A2994" s="13" t="n">
        <v>2993</v>
      </c>
      <c r="B2994" s="12" t="s">
        <v>22</v>
      </c>
      <c r="C2994" s="26" t="str">
        <f aca="false">$C$2965</f>
        <v>BNF N. Acq. 20538</v>
      </c>
      <c r="D2994" s="12" t="n">
        <v>3</v>
      </c>
      <c r="E2994" s="14" t="n">
        <v>1749</v>
      </c>
      <c r="F2994" s="14" t="s">
        <v>24</v>
      </c>
      <c r="G2994" s="14" t="s">
        <v>66</v>
      </c>
      <c r="H2994" s="14" t="s">
        <v>1396</v>
      </c>
      <c r="I2994" s="41" t="s">
        <v>43</v>
      </c>
      <c r="J2994" s="20" t="n">
        <v>679</v>
      </c>
      <c r="K2994" s="18" t="s">
        <v>28</v>
      </c>
      <c r="L2994" s="20" t="n">
        <v>5</v>
      </c>
      <c r="M2994" s="34"/>
      <c r="N2994" s="34"/>
      <c r="O2994" s="35" t="n">
        <f aca="false">L2994+(0.05*M2994)+(N2994/240)</f>
        <v>5</v>
      </c>
      <c r="P2994" s="36" t="n">
        <v>3395</v>
      </c>
      <c r="Q2994" s="33"/>
      <c r="R2994" s="37"/>
      <c r="S2994" s="38" t="n">
        <f aca="false">P2994+(0.05*Q2994)+(R2994/240)</f>
        <v>3395</v>
      </c>
      <c r="T2994" s="22" t="n">
        <f aca="false">J2994*O2994</f>
        <v>3395</v>
      </c>
      <c r="U2994" s="22" t="n">
        <f aca="false">S2994-T2994</f>
        <v>0</v>
      </c>
      <c r="V2994" s="12"/>
    </row>
    <row r="2995" customFormat="false" ht="13.8" hidden="false" customHeight="false" outlineLevel="0" collapsed="false">
      <c r="A2995" s="13" t="n">
        <v>2994</v>
      </c>
      <c r="B2995" s="12" t="s">
        <v>22</v>
      </c>
      <c r="C2995" s="26" t="str">
        <f aca="false">$C$2965</f>
        <v>BNF N. Acq. 20538</v>
      </c>
      <c r="D2995" s="12" t="n">
        <v>3</v>
      </c>
      <c r="E2995" s="14" t="n">
        <v>1749</v>
      </c>
      <c r="F2995" s="14" t="s">
        <v>40</v>
      </c>
      <c r="G2995" s="40" t="s">
        <v>1401</v>
      </c>
      <c r="H2995" s="14" t="s">
        <v>1396</v>
      </c>
      <c r="I2995" s="41" t="s">
        <v>30</v>
      </c>
      <c r="J2995" s="20" t="n">
        <v>1</v>
      </c>
      <c r="K2995" s="18" t="s">
        <v>46</v>
      </c>
      <c r="L2995" s="20" t="n">
        <v>20</v>
      </c>
      <c r="M2995" s="34"/>
      <c r="N2995" s="34"/>
      <c r="O2995" s="35" t="n">
        <f aca="false">L2995+(0.05*M2995)+(N2995/240)</f>
        <v>20</v>
      </c>
      <c r="P2995" s="36" t="n">
        <v>20</v>
      </c>
      <c r="Q2995" s="33"/>
      <c r="R2995" s="37"/>
      <c r="S2995" s="38" t="n">
        <f aca="false">P2995+(0.05*Q2995)+(R2995/240)</f>
        <v>20</v>
      </c>
      <c r="T2995" s="22" t="n">
        <f aca="false">J2995*O2995</f>
        <v>20</v>
      </c>
      <c r="U2995" s="22" t="n">
        <f aca="false">S2995-T2995</f>
        <v>0</v>
      </c>
      <c r="V2995" s="12"/>
    </row>
    <row r="2996" customFormat="false" ht="13.8" hidden="false" customHeight="false" outlineLevel="0" collapsed="false">
      <c r="A2996" s="13" t="n">
        <v>2995</v>
      </c>
      <c r="B2996" s="12" t="s">
        <v>22</v>
      </c>
      <c r="C2996" s="26" t="str">
        <f aca="false">$C$2965</f>
        <v>BNF N. Acq. 20538</v>
      </c>
      <c r="D2996" s="12" t="n">
        <v>3</v>
      </c>
      <c r="E2996" s="14" t="n">
        <v>1749</v>
      </c>
      <c r="F2996" s="14" t="s">
        <v>40</v>
      </c>
      <c r="G2996" s="14" t="s">
        <v>1401</v>
      </c>
      <c r="H2996" s="14" t="s">
        <v>1396</v>
      </c>
      <c r="I2996" s="41" t="s">
        <v>43</v>
      </c>
      <c r="J2996" s="20" t="n">
        <v>1</v>
      </c>
      <c r="K2996" s="18" t="s">
        <v>46</v>
      </c>
      <c r="L2996" s="20" t="n">
        <v>58</v>
      </c>
      <c r="M2996" s="34" t="n">
        <v>10</v>
      </c>
      <c r="N2996" s="34"/>
      <c r="O2996" s="35" t="n">
        <f aca="false">L2996+(0.05*M2996)+(N2996/240)</f>
        <v>58.5</v>
      </c>
      <c r="P2996" s="36" t="n">
        <v>58</v>
      </c>
      <c r="Q2996" s="33" t="n">
        <v>10</v>
      </c>
      <c r="R2996" s="37"/>
      <c r="S2996" s="38" t="n">
        <f aca="false">P2996+(0.05*Q2996)+(R2996/240)</f>
        <v>58.5</v>
      </c>
      <c r="T2996" s="22" t="n">
        <f aca="false">J2996*O2996</f>
        <v>58.5</v>
      </c>
      <c r="U2996" s="22" t="n">
        <f aca="false">S2996-T2996</f>
        <v>0</v>
      </c>
      <c r="V2996" s="12"/>
    </row>
    <row r="2997" customFormat="false" ht="13.8" hidden="false" customHeight="false" outlineLevel="0" collapsed="false">
      <c r="A2997" s="13" t="n">
        <v>2996</v>
      </c>
      <c r="B2997" s="12" t="s">
        <v>22</v>
      </c>
      <c r="C2997" s="26" t="str">
        <f aca="false">$C$2965</f>
        <v>BNF N. Acq. 20538</v>
      </c>
      <c r="D2997" s="12" t="n">
        <v>3</v>
      </c>
      <c r="E2997" s="14" t="n">
        <v>1749</v>
      </c>
      <c r="F2997" s="14" t="s">
        <v>40</v>
      </c>
      <c r="G2997" s="14" t="s">
        <v>817</v>
      </c>
      <c r="H2997" s="14" t="s">
        <v>1396</v>
      </c>
      <c r="I2997" s="41" t="s">
        <v>43</v>
      </c>
      <c r="J2997" s="20" t="n">
        <v>45</v>
      </c>
      <c r="K2997" s="18" t="s">
        <v>28</v>
      </c>
      <c r="L2997" s="20"/>
      <c r="M2997" s="34" t="n">
        <v>10</v>
      </c>
      <c r="N2997" s="34"/>
      <c r="O2997" s="35" t="n">
        <f aca="false">L2997+(0.05*M2997)+(N2997/240)</f>
        <v>0.5</v>
      </c>
      <c r="P2997" s="36" t="n">
        <v>22</v>
      </c>
      <c r="Q2997" s="33" t="n">
        <v>10</v>
      </c>
      <c r="R2997" s="37"/>
      <c r="S2997" s="38" t="n">
        <f aca="false">P2997+(0.05*Q2997)+(R2997/240)</f>
        <v>22.5</v>
      </c>
      <c r="T2997" s="22" t="n">
        <f aca="false">J2997*O2997</f>
        <v>22.5</v>
      </c>
      <c r="U2997" s="22" t="n">
        <f aca="false">S2997-T2997</f>
        <v>0</v>
      </c>
      <c r="V2997" s="12"/>
    </row>
    <row r="2998" customFormat="false" ht="13.8" hidden="false" customHeight="false" outlineLevel="0" collapsed="false">
      <c r="A2998" s="13" t="n">
        <v>2997</v>
      </c>
      <c r="B2998" s="12" t="s">
        <v>22</v>
      </c>
      <c r="C2998" s="26" t="str">
        <f aca="false">$C$2965</f>
        <v>BNF N. Acq. 20538</v>
      </c>
      <c r="D2998" s="12" t="n">
        <v>3</v>
      </c>
      <c r="E2998" s="14" t="n">
        <v>1749</v>
      </c>
      <c r="F2998" s="14" t="s">
        <v>40</v>
      </c>
      <c r="G2998" s="14" t="s">
        <v>1402</v>
      </c>
      <c r="H2998" s="14" t="s">
        <v>1396</v>
      </c>
      <c r="I2998" s="41" t="s">
        <v>30</v>
      </c>
      <c r="J2998" s="20" t="n">
        <v>727</v>
      </c>
      <c r="K2998" s="18" t="s">
        <v>693</v>
      </c>
      <c r="L2998" s="20" t="n">
        <v>25</v>
      </c>
      <c r="M2998" s="34"/>
      <c r="N2998" s="34"/>
      <c r="O2998" s="35" t="n">
        <f aca="false">L2998+(0.05*M2998)+(N2998/240)</f>
        <v>25</v>
      </c>
      <c r="P2998" s="36" t="n">
        <v>18145</v>
      </c>
      <c r="Q2998" s="33"/>
      <c r="R2998" s="37"/>
      <c r="S2998" s="38" t="n">
        <f aca="false">P2998+(0.05*Q2998)+(R2998/240)</f>
        <v>18145</v>
      </c>
      <c r="T2998" s="22" t="n">
        <f aca="false">J2998*O2998</f>
        <v>18175</v>
      </c>
      <c r="U2998" s="22" t="n">
        <f aca="false">S2998-T2998</f>
        <v>-30</v>
      </c>
      <c r="V2998" s="12" t="s">
        <v>31</v>
      </c>
    </row>
    <row r="2999" customFormat="false" ht="13.8" hidden="false" customHeight="false" outlineLevel="0" collapsed="false">
      <c r="A2999" s="13" t="n">
        <v>2998</v>
      </c>
      <c r="B2999" s="12" t="s">
        <v>22</v>
      </c>
      <c r="C2999" s="26" t="str">
        <f aca="false">$C$2965</f>
        <v>BNF N. Acq. 20538</v>
      </c>
      <c r="D2999" s="12" t="n">
        <v>3</v>
      </c>
      <c r="E2999" s="14" t="n">
        <v>1749</v>
      </c>
      <c r="F2999" s="14" t="s">
        <v>40</v>
      </c>
      <c r="G2999" s="14" t="s">
        <v>1402</v>
      </c>
      <c r="H2999" s="14" t="s">
        <v>1396</v>
      </c>
      <c r="I2999" s="41" t="s">
        <v>43</v>
      </c>
      <c r="J2999" s="20" t="n">
        <v>415100</v>
      </c>
      <c r="K2999" s="18" t="s">
        <v>28</v>
      </c>
      <c r="L2999" s="20" t="n">
        <v>0.026</v>
      </c>
      <c r="M2999" s="34"/>
      <c r="N2999" s="34"/>
      <c r="O2999" s="35" t="n">
        <f aca="false">L2999+(0.05*M2999)+(N2999/240)</f>
        <v>0.026</v>
      </c>
      <c r="P2999" s="36" t="n">
        <v>10792</v>
      </c>
      <c r="Q2999" s="33" t="n">
        <v>12</v>
      </c>
      <c r="R2999" s="37"/>
      <c r="S2999" s="38" t="n">
        <f aca="false">P2999+(0.05*Q2999)+(R2999/240)</f>
        <v>10792.6</v>
      </c>
      <c r="T2999" s="22" t="n">
        <f aca="false">J2999*O2999</f>
        <v>10792.6</v>
      </c>
      <c r="U2999" s="22" t="n">
        <f aca="false">S2999-T2999</f>
        <v>0</v>
      </c>
      <c r="V2999" s="12" t="s">
        <v>333</v>
      </c>
    </row>
    <row r="3000" customFormat="false" ht="13.8" hidden="false" customHeight="false" outlineLevel="0" collapsed="false">
      <c r="A3000" s="13" t="n">
        <v>2999</v>
      </c>
      <c r="B3000" s="12" t="s">
        <v>22</v>
      </c>
      <c r="C3000" s="26" t="str">
        <f aca="false">$C$2965</f>
        <v>BNF N. Acq. 20538</v>
      </c>
      <c r="D3000" s="12" t="n">
        <v>3</v>
      </c>
      <c r="E3000" s="14" t="n">
        <v>1749</v>
      </c>
      <c r="F3000" s="14" t="s">
        <v>40</v>
      </c>
      <c r="G3000" s="14" t="s">
        <v>1403</v>
      </c>
      <c r="H3000" s="14" t="s">
        <v>1396</v>
      </c>
      <c r="I3000" s="41" t="s">
        <v>43</v>
      </c>
      <c r="J3000" s="20" t="n">
        <v>92</v>
      </c>
      <c r="K3000" s="18" t="s">
        <v>28</v>
      </c>
      <c r="L3000" s="20"/>
      <c r="M3000" s="34" t="n">
        <v>8</v>
      </c>
      <c r="N3000" s="34"/>
      <c r="O3000" s="35" t="n">
        <f aca="false">L3000+(0.05*M3000)+(N3000/240)</f>
        <v>0.4</v>
      </c>
      <c r="P3000" s="36" t="n">
        <v>36</v>
      </c>
      <c r="Q3000" s="33" t="n">
        <v>16</v>
      </c>
      <c r="R3000" s="37"/>
      <c r="S3000" s="38" t="n">
        <f aca="false">P3000+(0.05*Q3000)+(R3000/240)</f>
        <v>36.8</v>
      </c>
      <c r="T3000" s="22" t="n">
        <f aca="false">J3000*O3000</f>
        <v>36.8</v>
      </c>
      <c r="U3000" s="22" t="n">
        <f aca="false">S3000-T3000</f>
        <v>0</v>
      </c>
      <c r="V3000" s="12"/>
    </row>
    <row r="3001" customFormat="false" ht="13.8" hidden="false" customHeight="false" outlineLevel="0" collapsed="false">
      <c r="A3001" s="13" t="n">
        <v>3000</v>
      </c>
      <c r="B3001" s="12" t="s">
        <v>22</v>
      </c>
      <c r="C3001" s="26" t="str">
        <f aca="false">$C$2965</f>
        <v>BNF N. Acq. 20538</v>
      </c>
      <c r="D3001" s="12" t="n">
        <v>3</v>
      </c>
      <c r="E3001" s="14" t="n">
        <v>1749</v>
      </c>
      <c r="F3001" s="14" t="s">
        <v>40</v>
      </c>
      <c r="G3001" s="40" t="s">
        <v>66</v>
      </c>
      <c r="H3001" s="14" t="s">
        <v>1396</v>
      </c>
      <c r="I3001" s="41" t="s">
        <v>43</v>
      </c>
      <c r="J3001" s="20" t="n">
        <v>1</v>
      </c>
      <c r="K3001" s="18" t="s">
        <v>46</v>
      </c>
      <c r="L3001" s="20" t="n">
        <v>290</v>
      </c>
      <c r="M3001" s="34"/>
      <c r="N3001" s="34"/>
      <c r="O3001" s="35" t="n">
        <f aca="false">L3001+(0.05*M3001)+(N3001/240)</f>
        <v>290</v>
      </c>
      <c r="P3001" s="36" t="n">
        <v>290</v>
      </c>
      <c r="Q3001" s="33"/>
      <c r="R3001" s="37"/>
      <c r="S3001" s="38" t="n">
        <f aca="false">P3001+(0.05*Q3001)+(R3001/240)</f>
        <v>290</v>
      </c>
      <c r="T3001" s="22" t="n">
        <f aca="false">J3001*O3001</f>
        <v>290</v>
      </c>
      <c r="U3001" s="22" t="n">
        <f aca="false">S3001-T3001</f>
        <v>0</v>
      </c>
      <c r="V3001" s="12"/>
    </row>
    <row r="3002" customFormat="false" ht="13.8" hidden="false" customHeight="false" outlineLevel="0" collapsed="false">
      <c r="A3002" s="13" t="n">
        <v>3001</v>
      </c>
      <c r="B3002" s="12" t="s">
        <v>22</v>
      </c>
      <c r="C3002" s="26" t="str">
        <f aca="false">$C$2965</f>
        <v>BNF N. Acq. 20538</v>
      </c>
      <c r="D3002" s="12" t="n">
        <v>3</v>
      </c>
      <c r="E3002" s="14" t="n">
        <v>1749</v>
      </c>
      <c r="F3002" s="14" t="s">
        <v>40</v>
      </c>
      <c r="G3002" s="40" t="s">
        <v>67</v>
      </c>
      <c r="H3002" s="14" t="s">
        <v>1396</v>
      </c>
      <c r="I3002" s="41" t="s">
        <v>68</v>
      </c>
      <c r="J3002" s="20" t="n">
        <v>90</v>
      </c>
      <c r="K3002" s="18" t="s">
        <v>28</v>
      </c>
      <c r="L3002" s="20" t="n">
        <v>3</v>
      </c>
      <c r="M3002" s="34"/>
      <c r="N3002" s="34"/>
      <c r="O3002" s="35" t="n">
        <f aca="false">L3002+(0.05*M3002)+(N3002/240)</f>
        <v>3</v>
      </c>
      <c r="P3002" s="36" t="n">
        <v>270</v>
      </c>
      <c r="Q3002" s="33"/>
      <c r="R3002" s="37"/>
      <c r="S3002" s="38" t="n">
        <f aca="false">P3002+(0.05*Q3002)+(R3002/240)</f>
        <v>270</v>
      </c>
      <c r="T3002" s="22" t="n">
        <f aca="false">J3002*O3002</f>
        <v>270</v>
      </c>
      <c r="U3002" s="22" t="n">
        <f aca="false">S3002-T3002</f>
        <v>0</v>
      </c>
      <c r="V3002" s="12"/>
    </row>
    <row r="3003" customFormat="false" ht="13.8" hidden="false" customHeight="false" outlineLevel="0" collapsed="false">
      <c r="A3003" s="13" t="n">
        <v>3002</v>
      </c>
      <c r="B3003" s="12" t="s">
        <v>22</v>
      </c>
      <c r="C3003" s="26" t="str">
        <f aca="false">$C$2965</f>
        <v>BNF N. Acq. 20538</v>
      </c>
      <c r="D3003" s="12" t="n">
        <v>3</v>
      </c>
      <c r="E3003" s="14" t="n">
        <v>1749</v>
      </c>
      <c r="F3003" s="14" t="s">
        <v>40</v>
      </c>
      <c r="G3003" s="40" t="s">
        <v>67</v>
      </c>
      <c r="H3003" s="14" t="s">
        <v>1396</v>
      </c>
      <c r="I3003" s="41" t="s">
        <v>43</v>
      </c>
      <c r="J3003" s="20" t="n">
        <v>805</v>
      </c>
      <c r="K3003" s="18" t="s">
        <v>35</v>
      </c>
      <c r="L3003" s="20" t="n">
        <v>30</v>
      </c>
      <c r="M3003" s="34"/>
      <c r="N3003" s="34"/>
      <c r="O3003" s="35" t="n">
        <f aca="false">L3003+(0.05*M3003)+(N3003/240)</f>
        <v>30</v>
      </c>
      <c r="P3003" s="36" t="n">
        <v>24150</v>
      </c>
      <c r="Q3003" s="33"/>
      <c r="R3003" s="37"/>
      <c r="S3003" s="38" t="n">
        <f aca="false">P3003+(0.05*Q3003)+(R3003/240)</f>
        <v>24150</v>
      </c>
      <c r="T3003" s="22" t="n">
        <f aca="false">J3003*O3003</f>
        <v>24150</v>
      </c>
      <c r="U3003" s="22" t="n">
        <f aca="false">S3003-T3003</f>
        <v>0</v>
      </c>
      <c r="V3003" s="12"/>
    </row>
    <row r="3004" customFormat="false" ht="13.8" hidden="false" customHeight="false" outlineLevel="0" collapsed="false">
      <c r="A3004" s="13" t="n">
        <v>3003</v>
      </c>
      <c r="B3004" s="12" t="s">
        <v>22</v>
      </c>
      <c r="C3004" s="26" t="str">
        <f aca="false">$C$2965</f>
        <v>BNF N. Acq. 20538</v>
      </c>
      <c r="D3004" s="12" t="n">
        <v>4</v>
      </c>
      <c r="E3004" s="14" t="n">
        <v>1749</v>
      </c>
      <c r="F3004" s="14" t="s">
        <v>24</v>
      </c>
      <c r="G3004" s="14" t="s">
        <v>1404</v>
      </c>
      <c r="H3004" s="14" t="s">
        <v>1396</v>
      </c>
      <c r="I3004" s="41" t="s">
        <v>43</v>
      </c>
      <c r="J3004" s="20" t="n">
        <v>16</v>
      </c>
      <c r="K3004" s="18" t="s">
        <v>110</v>
      </c>
      <c r="L3004" s="20" t="n">
        <v>3</v>
      </c>
      <c r="M3004" s="34"/>
      <c r="N3004" s="34"/>
      <c r="O3004" s="35" t="n">
        <f aca="false">L3004+(0.05*M3004)+(N3004/240)</f>
        <v>3</v>
      </c>
      <c r="P3004" s="36" t="n">
        <v>48</v>
      </c>
      <c r="Q3004" s="33"/>
      <c r="R3004" s="37"/>
      <c r="S3004" s="38" t="n">
        <f aca="false">P3004+(0.05*Q3004)+(R3004/240)</f>
        <v>48</v>
      </c>
      <c r="T3004" s="22" t="n">
        <f aca="false">J3004*O3004</f>
        <v>48</v>
      </c>
      <c r="U3004" s="22" t="n">
        <f aca="false">S3004-T3004</f>
        <v>0</v>
      </c>
      <c r="V3004" s="12"/>
    </row>
    <row r="3005" customFormat="false" ht="13.8" hidden="false" customHeight="false" outlineLevel="0" collapsed="false">
      <c r="A3005" s="13" t="n">
        <v>3004</v>
      </c>
      <c r="B3005" s="12" t="s">
        <v>22</v>
      </c>
      <c r="C3005" s="26" t="str">
        <f aca="false">$C$2965</f>
        <v>BNF N. Acq. 20538</v>
      </c>
      <c r="D3005" s="12" t="n">
        <v>4</v>
      </c>
      <c r="E3005" s="14" t="n">
        <v>1749</v>
      </c>
      <c r="F3005" s="14" t="s">
        <v>24</v>
      </c>
      <c r="G3005" s="14" t="s">
        <v>74</v>
      </c>
      <c r="H3005" s="14" t="s">
        <v>1396</v>
      </c>
      <c r="I3005" s="41" t="s">
        <v>43</v>
      </c>
      <c r="J3005" s="20" t="n">
        <v>6</v>
      </c>
      <c r="K3005" s="18" t="s">
        <v>110</v>
      </c>
      <c r="L3005" s="20" t="n">
        <v>15</v>
      </c>
      <c r="M3005" s="34"/>
      <c r="N3005" s="34"/>
      <c r="O3005" s="35" t="n">
        <f aca="false">L3005+(0.05*M3005)+(N3005/240)</f>
        <v>15</v>
      </c>
      <c r="P3005" s="36" t="n">
        <v>90</v>
      </c>
      <c r="Q3005" s="33"/>
      <c r="R3005" s="37"/>
      <c r="S3005" s="38" t="n">
        <f aca="false">P3005+(0.05*Q3005)+(R3005/240)</f>
        <v>90</v>
      </c>
      <c r="T3005" s="22" t="n">
        <f aca="false">J3005*O3005</f>
        <v>90</v>
      </c>
      <c r="U3005" s="22" t="n">
        <f aca="false">S3005-T3005</f>
        <v>0</v>
      </c>
      <c r="V3005" s="12"/>
    </row>
    <row r="3006" customFormat="false" ht="13.8" hidden="false" customHeight="false" outlineLevel="0" collapsed="false">
      <c r="A3006" s="13" t="n">
        <v>3005</v>
      </c>
      <c r="B3006" s="12" t="s">
        <v>22</v>
      </c>
      <c r="C3006" s="26" t="str">
        <f aca="false">$C$2965</f>
        <v>BNF N. Acq. 20538</v>
      </c>
      <c r="D3006" s="12" t="n">
        <v>4</v>
      </c>
      <c r="E3006" s="14" t="n">
        <v>1749</v>
      </c>
      <c r="F3006" s="14" t="s">
        <v>24</v>
      </c>
      <c r="G3006" s="14" t="s">
        <v>1405</v>
      </c>
      <c r="H3006" s="14" t="s">
        <v>1396</v>
      </c>
      <c r="I3006" s="41" t="s">
        <v>43</v>
      </c>
      <c r="J3006" s="20" t="n">
        <v>2</v>
      </c>
      <c r="K3006" s="18" t="s">
        <v>35</v>
      </c>
      <c r="L3006" s="20" t="n">
        <v>60</v>
      </c>
      <c r="M3006" s="34"/>
      <c r="N3006" s="34"/>
      <c r="O3006" s="35" t="n">
        <f aca="false">L3006+(0.05*M3006)+(N3006/240)</f>
        <v>60</v>
      </c>
      <c r="P3006" s="36" t="n">
        <v>120</v>
      </c>
      <c r="Q3006" s="33"/>
      <c r="R3006" s="37"/>
      <c r="S3006" s="38" t="n">
        <f aca="false">P3006+(0.05*Q3006)+(R3006/240)</f>
        <v>120</v>
      </c>
      <c r="T3006" s="22" t="n">
        <f aca="false">J3006*O3006</f>
        <v>120</v>
      </c>
      <c r="U3006" s="22" t="n">
        <f aca="false">S3006-T3006</f>
        <v>0</v>
      </c>
      <c r="V3006" s="12"/>
    </row>
    <row r="3007" customFormat="false" ht="13.8" hidden="false" customHeight="false" outlineLevel="0" collapsed="false">
      <c r="A3007" s="13" t="n">
        <v>3006</v>
      </c>
      <c r="B3007" s="12" t="s">
        <v>22</v>
      </c>
      <c r="C3007" s="26" t="str">
        <f aca="false">$C$2965</f>
        <v>BNF N. Acq. 20538</v>
      </c>
      <c r="D3007" s="12" t="n">
        <v>4</v>
      </c>
      <c r="E3007" s="14" t="n">
        <v>1749</v>
      </c>
      <c r="F3007" s="14" t="s">
        <v>24</v>
      </c>
      <c r="G3007" s="14" t="s">
        <v>1406</v>
      </c>
      <c r="H3007" s="14" t="s">
        <v>1396</v>
      </c>
      <c r="I3007" s="41" t="s">
        <v>43</v>
      </c>
      <c r="J3007" s="20" t="n">
        <v>2</v>
      </c>
      <c r="K3007" s="18" t="s">
        <v>35</v>
      </c>
      <c r="L3007" s="20" t="n">
        <v>24</v>
      </c>
      <c r="M3007" s="34"/>
      <c r="N3007" s="34"/>
      <c r="O3007" s="35" t="n">
        <f aca="false">L3007+(0.05*M3007)+(N3007/240)</f>
        <v>24</v>
      </c>
      <c r="P3007" s="36" t="n">
        <v>48</v>
      </c>
      <c r="Q3007" s="33"/>
      <c r="R3007" s="37"/>
      <c r="S3007" s="38" t="n">
        <f aca="false">P3007+(0.05*Q3007)+(R3007/240)</f>
        <v>48</v>
      </c>
      <c r="T3007" s="22" t="n">
        <f aca="false">J3007*O3007</f>
        <v>48</v>
      </c>
      <c r="U3007" s="22" t="n">
        <f aca="false">S3007-T3007</f>
        <v>0</v>
      </c>
      <c r="V3007" s="12"/>
    </row>
    <row r="3008" customFormat="false" ht="13.8" hidden="false" customHeight="false" outlineLevel="0" collapsed="false">
      <c r="A3008" s="13" t="n">
        <v>3007</v>
      </c>
      <c r="B3008" s="12" t="s">
        <v>22</v>
      </c>
      <c r="C3008" s="26" t="str">
        <f aca="false">$C$2965</f>
        <v>BNF N. Acq. 20538</v>
      </c>
      <c r="D3008" s="12" t="n">
        <v>4</v>
      </c>
      <c r="E3008" s="14" t="n">
        <v>1749</v>
      </c>
      <c r="F3008" s="14" t="s">
        <v>24</v>
      </c>
      <c r="G3008" s="14" t="s">
        <v>84</v>
      </c>
      <c r="H3008" s="14" t="s">
        <v>1396</v>
      </c>
      <c r="I3008" s="41" t="s">
        <v>43</v>
      </c>
      <c r="J3008" s="20" t="n">
        <v>1</v>
      </c>
      <c r="K3008" s="18" t="s">
        <v>46</v>
      </c>
      <c r="L3008" s="20" t="n">
        <v>58</v>
      </c>
      <c r="M3008" s="34"/>
      <c r="N3008" s="34"/>
      <c r="O3008" s="35" t="n">
        <f aca="false">L3008+(0.05*M3008)+(N3008/240)</f>
        <v>58</v>
      </c>
      <c r="P3008" s="36" t="n">
        <v>58</v>
      </c>
      <c r="Q3008" s="33"/>
      <c r="R3008" s="37"/>
      <c r="S3008" s="38" t="n">
        <f aca="false">P3008+(0.05*Q3008)+(R3008/240)</f>
        <v>58</v>
      </c>
      <c r="T3008" s="22" t="n">
        <f aca="false">J3008*O3008</f>
        <v>58</v>
      </c>
      <c r="U3008" s="22" t="n">
        <f aca="false">S3008-T3008</f>
        <v>0</v>
      </c>
      <c r="V3008" s="12"/>
    </row>
    <row r="3009" customFormat="false" ht="13.8" hidden="false" customHeight="false" outlineLevel="0" collapsed="false">
      <c r="A3009" s="13" t="n">
        <v>3008</v>
      </c>
      <c r="B3009" s="12" t="s">
        <v>22</v>
      </c>
      <c r="C3009" s="26" t="str">
        <f aca="false">$C$2965</f>
        <v>BNF N. Acq. 20538</v>
      </c>
      <c r="D3009" s="12" t="n">
        <v>4</v>
      </c>
      <c r="E3009" s="14" t="n">
        <v>1749</v>
      </c>
      <c r="F3009" s="14" t="s">
        <v>40</v>
      </c>
      <c r="G3009" s="40" t="s">
        <v>1407</v>
      </c>
      <c r="H3009" s="14" t="s">
        <v>1396</v>
      </c>
      <c r="I3009" s="41" t="s">
        <v>33</v>
      </c>
      <c r="J3009" s="20" t="n">
        <v>24</v>
      </c>
      <c r="K3009" s="18" t="s">
        <v>35</v>
      </c>
      <c r="L3009" s="20" t="n">
        <v>10</v>
      </c>
      <c r="M3009" s="34"/>
      <c r="N3009" s="34"/>
      <c r="O3009" s="35" t="n">
        <f aca="false">L3009+(0.05*M3009)+(N3009/240)</f>
        <v>10</v>
      </c>
      <c r="P3009" s="36" t="n">
        <v>240</v>
      </c>
      <c r="Q3009" s="33"/>
      <c r="R3009" s="37"/>
      <c r="S3009" s="38" t="n">
        <f aca="false">P3009+(0.05*Q3009)+(R3009/240)</f>
        <v>240</v>
      </c>
      <c r="T3009" s="22" t="n">
        <f aca="false">J3009*O3009</f>
        <v>240</v>
      </c>
      <c r="U3009" s="22" t="n">
        <f aca="false">S3009-T3009</f>
        <v>0</v>
      </c>
      <c r="V3009" s="12"/>
    </row>
    <row r="3010" customFormat="false" ht="13.8" hidden="false" customHeight="false" outlineLevel="0" collapsed="false">
      <c r="A3010" s="13" t="n">
        <v>3009</v>
      </c>
      <c r="B3010" s="12" t="s">
        <v>22</v>
      </c>
      <c r="C3010" s="26" t="str">
        <f aca="false">$C$2965</f>
        <v>BNF N. Acq. 20538</v>
      </c>
      <c r="D3010" s="12" t="n">
        <v>4</v>
      </c>
      <c r="E3010" s="14" t="n">
        <v>1749</v>
      </c>
      <c r="F3010" s="14" t="s">
        <v>40</v>
      </c>
      <c r="G3010" s="40" t="s">
        <v>1404</v>
      </c>
      <c r="H3010" s="14" t="s">
        <v>1396</v>
      </c>
      <c r="I3010" s="41" t="s">
        <v>43</v>
      </c>
      <c r="J3010" s="20" t="n">
        <v>30</v>
      </c>
      <c r="K3010" s="18" t="s">
        <v>110</v>
      </c>
      <c r="L3010" s="20" t="n">
        <v>4</v>
      </c>
      <c r="M3010" s="34"/>
      <c r="N3010" s="34"/>
      <c r="O3010" s="35" t="n">
        <f aca="false">L3010+(0.05*M3010)+(N3010/240)</f>
        <v>4</v>
      </c>
      <c r="P3010" s="36" t="n">
        <v>120</v>
      </c>
      <c r="Q3010" s="33"/>
      <c r="R3010" s="37"/>
      <c r="S3010" s="38" t="n">
        <f aca="false">P3010+(0.05*Q3010)+(R3010/240)</f>
        <v>120</v>
      </c>
      <c r="T3010" s="22" t="n">
        <f aca="false">J3010*O3010</f>
        <v>120</v>
      </c>
      <c r="U3010" s="22" t="n">
        <f aca="false">S3010-T3010</f>
        <v>0</v>
      </c>
      <c r="V3010" s="12"/>
    </row>
    <row r="3011" customFormat="false" ht="13.8" hidden="false" customHeight="false" outlineLevel="0" collapsed="false">
      <c r="A3011" s="13" t="n">
        <v>3010</v>
      </c>
      <c r="B3011" s="12" t="s">
        <v>22</v>
      </c>
      <c r="C3011" s="26" t="str">
        <f aca="false">$C$2965</f>
        <v>BNF N. Acq. 20538</v>
      </c>
      <c r="D3011" s="12" t="n">
        <v>4</v>
      </c>
      <c r="E3011" s="14" t="n">
        <v>1749</v>
      </c>
      <c r="F3011" s="14" t="s">
        <v>40</v>
      </c>
      <c r="G3011" s="14" t="s">
        <v>1404</v>
      </c>
      <c r="H3011" s="14" t="s">
        <v>1396</v>
      </c>
      <c r="I3011" s="41" t="s">
        <v>43</v>
      </c>
      <c r="J3011" s="20" t="n">
        <v>96</v>
      </c>
      <c r="K3011" s="18" t="s">
        <v>110</v>
      </c>
      <c r="L3011" s="20" t="n">
        <v>3</v>
      </c>
      <c r="M3011" s="34"/>
      <c r="N3011" s="34"/>
      <c r="O3011" s="35" t="n">
        <f aca="false">L3011+(0.05*M3011)+(N3011/240)</f>
        <v>3</v>
      </c>
      <c r="P3011" s="36" t="n">
        <v>288</v>
      </c>
      <c r="Q3011" s="33"/>
      <c r="R3011" s="37"/>
      <c r="S3011" s="38" t="n">
        <f aca="false">P3011+(0.05*Q3011)+(R3011/240)</f>
        <v>288</v>
      </c>
      <c r="T3011" s="22" t="n">
        <f aca="false">J3011*O3011</f>
        <v>288</v>
      </c>
      <c r="U3011" s="22" t="n">
        <f aca="false">S3011-T3011</f>
        <v>0</v>
      </c>
      <c r="V3011" s="12"/>
    </row>
    <row r="3012" customFormat="false" ht="13.8" hidden="false" customHeight="false" outlineLevel="0" collapsed="false">
      <c r="A3012" s="13" t="n">
        <v>3011</v>
      </c>
      <c r="B3012" s="12" t="s">
        <v>22</v>
      </c>
      <c r="C3012" s="26" t="str">
        <f aca="false">$C$2965</f>
        <v>BNF N. Acq. 20538</v>
      </c>
      <c r="D3012" s="12" t="n">
        <v>4</v>
      </c>
      <c r="E3012" s="14" t="n">
        <v>1749</v>
      </c>
      <c r="F3012" s="14" t="s">
        <v>40</v>
      </c>
      <c r="G3012" s="14" t="s">
        <v>70</v>
      </c>
      <c r="H3012" s="14" t="s">
        <v>1396</v>
      </c>
      <c r="I3012" s="41" t="s">
        <v>50</v>
      </c>
      <c r="J3012" s="20" t="n">
        <v>4</v>
      </c>
      <c r="K3012" s="18" t="s">
        <v>28</v>
      </c>
      <c r="L3012" s="20" t="n">
        <v>16</v>
      </c>
      <c r="M3012" s="34"/>
      <c r="N3012" s="34"/>
      <c r="O3012" s="35" t="n">
        <f aca="false">L3012+(0.05*M3012)+(N3012/240)</f>
        <v>16</v>
      </c>
      <c r="P3012" s="36" t="n">
        <v>64</v>
      </c>
      <c r="Q3012" s="33"/>
      <c r="R3012" s="37"/>
      <c r="S3012" s="38" t="n">
        <f aca="false">P3012+(0.05*Q3012)+(R3012/240)</f>
        <v>64</v>
      </c>
      <c r="T3012" s="22" t="n">
        <f aca="false">J3012*O3012</f>
        <v>64</v>
      </c>
      <c r="U3012" s="22" t="n">
        <f aca="false">S3012-T3012</f>
        <v>0</v>
      </c>
      <c r="V3012" s="12"/>
    </row>
    <row r="3013" customFormat="false" ht="13.8" hidden="false" customHeight="false" outlineLevel="0" collapsed="false">
      <c r="A3013" s="13" t="n">
        <v>3012</v>
      </c>
      <c r="B3013" s="12" t="s">
        <v>22</v>
      </c>
      <c r="C3013" s="26" t="str">
        <f aca="false">$C$2965</f>
        <v>BNF N. Acq. 20538</v>
      </c>
      <c r="D3013" s="12" t="n">
        <v>4</v>
      </c>
      <c r="E3013" s="14" t="n">
        <v>1749</v>
      </c>
      <c r="F3013" s="14" t="s">
        <v>40</v>
      </c>
      <c r="G3013" s="14" t="s">
        <v>71</v>
      </c>
      <c r="H3013" s="14" t="s">
        <v>1396</v>
      </c>
      <c r="I3013" s="41" t="s">
        <v>43</v>
      </c>
      <c r="J3013" s="20" t="n">
        <v>297</v>
      </c>
      <c r="K3013" s="18" t="s">
        <v>110</v>
      </c>
      <c r="L3013" s="20" t="n">
        <v>6</v>
      </c>
      <c r="M3013" s="34"/>
      <c r="N3013" s="34"/>
      <c r="O3013" s="35" t="n">
        <f aca="false">L3013+(0.05*M3013)+(N3013/240)</f>
        <v>6</v>
      </c>
      <c r="P3013" s="36" t="n">
        <v>1782</v>
      </c>
      <c r="Q3013" s="33"/>
      <c r="R3013" s="37"/>
      <c r="S3013" s="38" t="n">
        <f aca="false">P3013+(0.05*Q3013)+(R3013/240)</f>
        <v>1782</v>
      </c>
      <c r="T3013" s="22" t="n">
        <f aca="false">J3013*O3013</f>
        <v>1782</v>
      </c>
      <c r="U3013" s="22" t="n">
        <f aca="false">S3013-T3013</f>
        <v>0</v>
      </c>
      <c r="V3013" s="12"/>
    </row>
    <row r="3014" customFormat="false" ht="13.8" hidden="false" customHeight="false" outlineLevel="0" collapsed="false">
      <c r="A3014" s="13" t="n">
        <v>3013</v>
      </c>
      <c r="B3014" s="12" t="s">
        <v>22</v>
      </c>
      <c r="C3014" s="26" t="str">
        <f aca="false">$C$2965</f>
        <v>BNF N. Acq. 20538</v>
      </c>
      <c r="D3014" s="12" t="n">
        <v>4</v>
      </c>
      <c r="E3014" s="14" t="n">
        <v>1749</v>
      </c>
      <c r="F3014" s="14" t="s">
        <v>40</v>
      </c>
      <c r="G3014" s="14" t="s">
        <v>71</v>
      </c>
      <c r="H3014" s="14" t="s">
        <v>1396</v>
      </c>
      <c r="I3014" s="41" t="s">
        <v>43</v>
      </c>
      <c r="J3014" s="20" t="n">
        <v>16</v>
      </c>
      <c r="K3014" s="18" t="s">
        <v>28</v>
      </c>
      <c r="L3014" s="20" t="n">
        <v>4</v>
      </c>
      <c r="M3014" s="34"/>
      <c r="N3014" s="34"/>
      <c r="O3014" s="35" t="n">
        <f aca="false">L3014+(0.05*M3014)+(N3014/240)</f>
        <v>4</v>
      </c>
      <c r="P3014" s="36" t="n">
        <v>64</v>
      </c>
      <c r="Q3014" s="33"/>
      <c r="R3014" s="37"/>
      <c r="S3014" s="38" t="n">
        <f aca="false">P3014+(0.05*Q3014)+(R3014/240)</f>
        <v>64</v>
      </c>
      <c r="T3014" s="22" t="n">
        <f aca="false">J3014*O3014</f>
        <v>64</v>
      </c>
      <c r="U3014" s="22" t="n">
        <f aca="false">S3014-T3014</f>
        <v>0</v>
      </c>
      <c r="V3014" s="12"/>
    </row>
    <row r="3015" customFormat="false" ht="13.8" hidden="false" customHeight="false" outlineLevel="0" collapsed="false">
      <c r="A3015" s="13" t="n">
        <v>3014</v>
      </c>
      <c r="B3015" s="12" t="s">
        <v>22</v>
      </c>
      <c r="C3015" s="26" t="str">
        <f aca="false">$C$2965</f>
        <v>BNF N. Acq. 20538</v>
      </c>
      <c r="D3015" s="12" t="n">
        <v>4</v>
      </c>
      <c r="E3015" s="14" t="n">
        <v>1749</v>
      </c>
      <c r="F3015" s="14" t="s">
        <v>40</v>
      </c>
      <c r="G3015" s="14" t="s">
        <v>71</v>
      </c>
      <c r="H3015" s="14" t="s">
        <v>1396</v>
      </c>
      <c r="I3015" s="41" t="s">
        <v>33</v>
      </c>
      <c r="J3015" s="20" t="n">
        <v>17.5</v>
      </c>
      <c r="K3015" s="18" t="s">
        <v>28</v>
      </c>
      <c r="L3015" s="20" t="n">
        <v>3</v>
      </c>
      <c r="M3015" s="34"/>
      <c r="N3015" s="34"/>
      <c r="O3015" s="35" t="n">
        <f aca="false">L3015+(0.05*M3015)+(N3015/240)</f>
        <v>3</v>
      </c>
      <c r="P3015" s="36" t="n">
        <v>52</v>
      </c>
      <c r="Q3015" s="33" t="n">
        <v>10</v>
      </c>
      <c r="R3015" s="37"/>
      <c r="S3015" s="38" t="n">
        <f aca="false">P3015+(0.05*Q3015)+(R3015/240)</f>
        <v>52.5</v>
      </c>
      <c r="T3015" s="22" t="n">
        <f aca="false">J3015*O3015</f>
        <v>52.5</v>
      </c>
      <c r="U3015" s="22" t="n">
        <f aca="false">S3015-T3015</f>
        <v>0</v>
      </c>
      <c r="V3015" s="12"/>
    </row>
    <row r="3016" customFormat="false" ht="13.8" hidden="false" customHeight="false" outlineLevel="0" collapsed="false">
      <c r="A3016" s="13" t="n">
        <v>3015</v>
      </c>
      <c r="B3016" s="12" t="s">
        <v>22</v>
      </c>
      <c r="C3016" s="26" t="str">
        <f aca="false">$C$2965</f>
        <v>BNF N. Acq. 20538</v>
      </c>
      <c r="D3016" s="12" t="n">
        <v>4</v>
      </c>
      <c r="E3016" s="14" t="n">
        <v>1749</v>
      </c>
      <c r="F3016" s="14" t="s">
        <v>40</v>
      </c>
      <c r="G3016" s="14" t="s">
        <v>73</v>
      </c>
      <c r="H3016" s="14" t="s">
        <v>1396</v>
      </c>
      <c r="I3016" s="41" t="s">
        <v>33</v>
      </c>
      <c r="J3016" s="20" t="n">
        <v>1</v>
      </c>
      <c r="K3016" s="18" t="s">
        <v>46</v>
      </c>
      <c r="L3016" s="20" t="n">
        <v>180</v>
      </c>
      <c r="M3016" s="34"/>
      <c r="N3016" s="34"/>
      <c r="O3016" s="35" t="n">
        <f aca="false">L3016+(0.05*M3016)+(N3016/240)</f>
        <v>180</v>
      </c>
      <c r="P3016" s="36" t="n">
        <v>180</v>
      </c>
      <c r="Q3016" s="33"/>
      <c r="R3016" s="37"/>
      <c r="S3016" s="38" t="n">
        <f aca="false">P3016+(0.05*Q3016)+(R3016/240)</f>
        <v>180</v>
      </c>
      <c r="T3016" s="22" t="n">
        <f aca="false">J3016*O3016</f>
        <v>180</v>
      </c>
      <c r="U3016" s="22" t="n">
        <f aca="false">S3016-T3016</f>
        <v>0</v>
      </c>
      <c r="V3016" s="12"/>
    </row>
    <row r="3017" customFormat="false" ht="13.8" hidden="false" customHeight="false" outlineLevel="0" collapsed="false">
      <c r="A3017" s="13" t="n">
        <v>3016</v>
      </c>
      <c r="B3017" s="12" t="s">
        <v>22</v>
      </c>
      <c r="C3017" s="26" t="str">
        <f aca="false">$C$2965</f>
        <v>BNF N. Acq. 20538</v>
      </c>
      <c r="D3017" s="12" t="n">
        <v>4</v>
      </c>
      <c r="E3017" s="14" t="n">
        <v>1749</v>
      </c>
      <c r="F3017" s="14" t="s">
        <v>40</v>
      </c>
      <c r="G3017" s="14" t="s">
        <v>74</v>
      </c>
      <c r="H3017" s="14" t="s">
        <v>1396</v>
      </c>
      <c r="I3017" s="41" t="s">
        <v>29</v>
      </c>
      <c r="J3017" s="20" t="n">
        <f aca="false">6+(3/8)</f>
        <v>6.375</v>
      </c>
      <c r="K3017" s="18" t="s">
        <v>28</v>
      </c>
      <c r="L3017" s="20" t="n">
        <v>40</v>
      </c>
      <c r="M3017" s="34"/>
      <c r="N3017" s="34"/>
      <c r="O3017" s="35" t="n">
        <f aca="false">L3017+(0.05*M3017)+(N3017/240)</f>
        <v>40</v>
      </c>
      <c r="P3017" s="36" t="n">
        <v>255</v>
      </c>
      <c r="Q3017" s="33"/>
      <c r="R3017" s="37"/>
      <c r="S3017" s="38" t="n">
        <f aca="false">P3017+(0.05*Q3017)+(R3017/240)</f>
        <v>255</v>
      </c>
      <c r="T3017" s="22" t="n">
        <f aca="false">J3017*O3017</f>
        <v>255</v>
      </c>
      <c r="U3017" s="22" t="n">
        <f aca="false">S3017-T3017</f>
        <v>0</v>
      </c>
      <c r="V3017" s="12"/>
    </row>
    <row r="3018" customFormat="false" ht="13.8" hidden="false" customHeight="false" outlineLevel="0" collapsed="false">
      <c r="A3018" s="13" t="n">
        <v>3017</v>
      </c>
      <c r="B3018" s="12" t="s">
        <v>22</v>
      </c>
      <c r="C3018" s="26" t="str">
        <f aca="false">$C$2965</f>
        <v>BNF N. Acq. 20538</v>
      </c>
      <c r="D3018" s="12" t="n">
        <v>4</v>
      </c>
      <c r="E3018" s="14" t="n">
        <v>1749</v>
      </c>
      <c r="F3018" s="14" t="s">
        <v>40</v>
      </c>
      <c r="G3018" s="14" t="s">
        <v>74</v>
      </c>
      <c r="H3018" s="14" t="s">
        <v>1396</v>
      </c>
      <c r="I3018" s="41" t="s">
        <v>43</v>
      </c>
      <c r="J3018" s="20" t="n">
        <v>232.5</v>
      </c>
      <c r="K3018" s="18" t="s">
        <v>28</v>
      </c>
      <c r="L3018" s="20" t="n">
        <v>40</v>
      </c>
      <c r="M3018" s="34"/>
      <c r="N3018" s="34"/>
      <c r="O3018" s="35" t="n">
        <f aca="false">L3018+(0.05*M3018)+(N3018/240)</f>
        <v>40</v>
      </c>
      <c r="P3018" s="36" t="n">
        <v>9300</v>
      </c>
      <c r="Q3018" s="33"/>
      <c r="R3018" s="37"/>
      <c r="S3018" s="38" t="n">
        <f aca="false">P3018+(0.05*Q3018)+(R3018/240)</f>
        <v>9300</v>
      </c>
      <c r="T3018" s="22" t="n">
        <f aca="false">J3018*O3018</f>
        <v>9300</v>
      </c>
      <c r="U3018" s="22" t="n">
        <f aca="false">S3018-T3018</f>
        <v>0</v>
      </c>
      <c r="V3018" s="12"/>
    </row>
    <row r="3019" customFormat="false" ht="13.8" hidden="false" customHeight="false" outlineLevel="0" collapsed="false">
      <c r="A3019" s="13" t="n">
        <v>3018</v>
      </c>
      <c r="B3019" s="12" t="s">
        <v>22</v>
      </c>
      <c r="C3019" s="26" t="str">
        <f aca="false">$C$2965</f>
        <v>BNF N. Acq. 20538</v>
      </c>
      <c r="D3019" s="12" t="n">
        <v>4</v>
      </c>
      <c r="E3019" s="14" t="n">
        <v>1749</v>
      </c>
      <c r="F3019" s="14" t="s">
        <v>40</v>
      </c>
      <c r="G3019" s="14" t="s">
        <v>74</v>
      </c>
      <c r="H3019" s="14" t="s">
        <v>1396</v>
      </c>
      <c r="I3019" s="41" t="s">
        <v>50</v>
      </c>
      <c r="J3019" s="20" t="n">
        <v>801.5</v>
      </c>
      <c r="K3019" s="18" t="s">
        <v>28</v>
      </c>
      <c r="L3019" s="20" t="n">
        <v>40</v>
      </c>
      <c r="M3019" s="34"/>
      <c r="N3019" s="34"/>
      <c r="O3019" s="35" t="n">
        <f aca="false">L3019+(0.05*M3019)+(N3019/240)</f>
        <v>40</v>
      </c>
      <c r="P3019" s="36" t="n">
        <v>32060</v>
      </c>
      <c r="Q3019" s="33"/>
      <c r="R3019" s="37"/>
      <c r="S3019" s="38" t="n">
        <f aca="false">P3019+(0.05*Q3019)+(R3019/240)</f>
        <v>32060</v>
      </c>
      <c r="T3019" s="22" t="n">
        <f aca="false">J3019*O3019</f>
        <v>32060</v>
      </c>
      <c r="U3019" s="22" t="n">
        <f aca="false">S3019-T3019</f>
        <v>0</v>
      </c>
      <c r="V3019" s="12"/>
    </row>
    <row r="3020" customFormat="false" ht="13.8" hidden="false" customHeight="false" outlineLevel="0" collapsed="false">
      <c r="A3020" s="13" t="n">
        <v>3019</v>
      </c>
      <c r="B3020" s="12" t="s">
        <v>22</v>
      </c>
      <c r="C3020" s="26" t="str">
        <f aca="false">$C$2965</f>
        <v>BNF N. Acq. 20538</v>
      </c>
      <c r="D3020" s="12" t="n">
        <v>4</v>
      </c>
      <c r="E3020" s="14" t="n">
        <v>1749</v>
      </c>
      <c r="F3020" s="14" t="s">
        <v>40</v>
      </c>
      <c r="G3020" s="14" t="s">
        <v>74</v>
      </c>
      <c r="H3020" s="14" t="s">
        <v>1396</v>
      </c>
      <c r="I3020" s="41" t="s">
        <v>33</v>
      </c>
      <c r="J3020" s="20" t="n">
        <f aca="false">780+(1/16)*9</f>
        <v>780.5625</v>
      </c>
      <c r="K3020" s="18" t="s">
        <v>28</v>
      </c>
      <c r="L3020" s="20" t="n">
        <v>40</v>
      </c>
      <c r="M3020" s="34"/>
      <c r="N3020" s="34"/>
      <c r="O3020" s="35" t="n">
        <f aca="false">L3020+(0.05*M3020)+(N3020/240)</f>
        <v>40</v>
      </c>
      <c r="P3020" s="36" t="n">
        <v>31222</v>
      </c>
      <c r="Q3020" s="33" t="n">
        <v>10</v>
      </c>
      <c r="R3020" s="37"/>
      <c r="S3020" s="38" t="n">
        <f aca="false">P3020+(0.05*Q3020)+(R3020/240)</f>
        <v>31222.5</v>
      </c>
      <c r="T3020" s="22" t="n">
        <f aca="false">J3020*O3020</f>
        <v>31222.5</v>
      </c>
      <c r="U3020" s="22" t="n">
        <f aca="false">S3020-T3020</f>
        <v>0</v>
      </c>
      <c r="V3020" s="12" t="s">
        <v>1408</v>
      </c>
    </row>
    <row r="3021" customFormat="false" ht="13.8" hidden="false" customHeight="false" outlineLevel="0" collapsed="false">
      <c r="A3021" s="13" t="n">
        <v>3020</v>
      </c>
      <c r="B3021" s="12" t="s">
        <v>22</v>
      </c>
      <c r="C3021" s="26" t="str">
        <f aca="false">$C$2965</f>
        <v>BNF N. Acq. 20538</v>
      </c>
      <c r="D3021" s="12" t="n">
        <v>4</v>
      </c>
      <c r="E3021" s="14" t="n">
        <v>1749</v>
      </c>
      <c r="F3021" s="14" t="s">
        <v>40</v>
      </c>
      <c r="G3021" s="14" t="s">
        <v>1409</v>
      </c>
      <c r="H3021" s="14" t="s">
        <v>1396</v>
      </c>
      <c r="I3021" s="41" t="s">
        <v>33</v>
      </c>
      <c r="J3021" s="20" t="n">
        <v>300</v>
      </c>
      <c r="K3021" s="18" t="s">
        <v>28</v>
      </c>
      <c r="L3021" s="20" t="n">
        <v>4</v>
      </c>
      <c r="M3021" s="34"/>
      <c r="N3021" s="34"/>
      <c r="O3021" s="35" t="n">
        <f aca="false">L3021+(0.05*M3021)+(N3021/240)</f>
        <v>4</v>
      </c>
      <c r="P3021" s="36" t="n">
        <v>1200</v>
      </c>
      <c r="Q3021" s="33"/>
      <c r="R3021" s="37"/>
      <c r="S3021" s="38" t="n">
        <f aca="false">P3021+(0.05*Q3021)+(R3021/240)</f>
        <v>1200</v>
      </c>
      <c r="T3021" s="22" t="n">
        <f aca="false">J3021*O3021</f>
        <v>1200</v>
      </c>
      <c r="U3021" s="22" t="n">
        <f aca="false">S3021-T3021</f>
        <v>0</v>
      </c>
      <c r="V3021" s="12"/>
    </row>
    <row r="3022" customFormat="false" ht="13.8" hidden="false" customHeight="false" outlineLevel="0" collapsed="false">
      <c r="A3022" s="13" t="n">
        <v>3021</v>
      </c>
      <c r="B3022" s="12" t="s">
        <v>22</v>
      </c>
      <c r="C3022" s="26" t="str">
        <f aca="false">$C$2965</f>
        <v>BNF N. Acq. 20538</v>
      </c>
      <c r="D3022" s="12" t="n">
        <v>4</v>
      </c>
      <c r="E3022" s="14" t="n">
        <v>1749</v>
      </c>
      <c r="F3022" s="14" t="s">
        <v>40</v>
      </c>
      <c r="G3022" s="40" t="s">
        <v>1410</v>
      </c>
      <c r="H3022" s="14" t="s">
        <v>1396</v>
      </c>
      <c r="I3022" s="41" t="s">
        <v>43</v>
      </c>
      <c r="J3022" s="20" t="n">
        <v>12</v>
      </c>
      <c r="K3022" s="18" t="s">
        <v>28</v>
      </c>
      <c r="L3022" s="20" t="n">
        <v>300</v>
      </c>
      <c r="M3022" s="34"/>
      <c r="N3022" s="34"/>
      <c r="O3022" s="35" t="n">
        <f aca="false">L3022+(0.05*M3022)+(N3022/240)</f>
        <v>300</v>
      </c>
      <c r="P3022" s="36" t="n">
        <v>3600</v>
      </c>
      <c r="Q3022" s="33"/>
      <c r="R3022" s="37"/>
      <c r="S3022" s="38" t="n">
        <f aca="false">P3022+(0.05*Q3022)+(R3022/240)</f>
        <v>3600</v>
      </c>
      <c r="T3022" s="22" t="n">
        <f aca="false">J3022*O3022</f>
        <v>3600</v>
      </c>
      <c r="U3022" s="22" t="n">
        <f aca="false">S3022-T3022</f>
        <v>0</v>
      </c>
      <c r="V3022" s="12"/>
    </row>
    <row r="3023" customFormat="false" ht="13.8" hidden="false" customHeight="false" outlineLevel="0" collapsed="false">
      <c r="A3023" s="13" t="n">
        <v>3022</v>
      </c>
      <c r="B3023" s="12" t="s">
        <v>22</v>
      </c>
      <c r="C3023" s="26" t="str">
        <f aca="false">$C$2965</f>
        <v>BNF N. Acq. 20538</v>
      </c>
      <c r="D3023" s="12" t="n">
        <v>4</v>
      </c>
      <c r="E3023" s="14" t="n">
        <v>1749</v>
      </c>
      <c r="F3023" s="14" t="s">
        <v>40</v>
      </c>
      <c r="G3023" s="40" t="s">
        <v>831</v>
      </c>
      <c r="H3023" s="14" t="s">
        <v>1396</v>
      </c>
      <c r="I3023" s="41" t="s">
        <v>43</v>
      </c>
      <c r="J3023" s="20" t="n">
        <v>20</v>
      </c>
      <c r="K3023" s="18" t="s">
        <v>35</v>
      </c>
      <c r="L3023" s="20" t="n">
        <v>87</v>
      </c>
      <c r="M3023" s="34"/>
      <c r="N3023" s="34"/>
      <c r="O3023" s="35" t="n">
        <f aca="false">L3023+(0.05*M3023)+(N3023/240)</f>
        <v>87</v>
      </c>
      <c r="P3023" s="36" t="n">
        <v>1740</v>
      </c>
      <c r="Q3023" s="33"/>
      <c r="R3023" s="37"/>
      <c r="S3023" s="38" t="n">
        <f aca="false">P3023+(0.05*Q3023)+(R3023/240)</f>
        <v>1740</v>
      </c>
      <c r="T3023" s="22" t="n">
        <f aca="false">J3023*O3023</f>
        <v>1740</v>
      </c>
      <c r="U3023" s="22" t="n">
        <f aca="false">S3023-T3023</f>
        <v>0</v>
      </c>
      <c r="V3023" s="12"/>
    </row>
    <row r="3024" customFormat="false" ht="13.8" hidden="false" customHeight="false" outlineLevel="0" collapsed="false">
      <c r="A3024" s="13" t="n">
        <v>3023</v>
      </c>
      <c r="B3024" s="12" t="s">
        <v>22</v>
      </c>
      <c r="C3024" s="26" t="str">
        <f aca="false">$C$2965</f>
        <v>BNF N. Acq. 20538</v>
      </c>
      <c r="D3024" s="12" t="n">
        <v>4</v>
      </c>
      <c r="E3024" s="14" t="n">
        <v>1749</v>
      </c>
      <c r="F3024" s="14" t="s">
        <v>40</v>
      </c>
      <c r="G3024" s="14" t="s">
        <v>1411</v>
      </c>
      <c r="H3024" s="14" t="s">
        <v>1396</v>
      </c>
      <c r="I3024" s="41" t="s">
        <v>43</v>
      </c>
      <c r="J3024" s="20" t="n">
        <v>182</v>
      </c>
      <c r="K3024" s="18" t="s">
        <v>35</v>
      </c>
      <c r="L3024" s="20"/>
      <c r="M3024" s="34" t="n">
        <v>20</v>
      </c>
      <c r="N3024" s="34"/>
      <c r="O3024" s="35" t="n">
        <f aca="false">L3024+(0.05*M3024)+(N3024/240)</f>
        <v>1</v>
      </c>
      <c r="P3024" s="36" t="n">
        <v>182</v>
      </c>
      <c r="Q3024" s="33"/>
      <c r="R3024" s="37"/>
      <c r="S3024" s="38" t="n">
        <f aca="false">P3024+(0.05*Q3024)+(R3024/240)</f>
        <v>182</v>
      </c>
      <c r="T3024" s="22" t="n">
        <f aca="false">J3024*O3024</f>
        <v>182</v>
      </c>
      <c r="U3024" s="22" t="n">
        <f aca="false">S3024-T3024</f>
        <v>0</v>
      </c>
      <c r="V3024" s="12"/>
    </row>
    <row r="3025" customFormat="false" ht="13.8" hidden="false" customHeight="false" outlineLevel="0" collapsed="false">
      <c r="A3025" s="13" t="n">
        <v>3024</v>
      </c>
      <c r="B3025" s="12" t="s">
        <v>22</v>
      </c>
      <c r="C3025" s="26" t="str">
        <f aca="false">$C$2965</f>
        <v>BNF N. Acq. 20538</v>
      </c>
      <c r="D3025" s="12" t="n">
        <v>4</v>
      </c>
      <c r="E3025" s="14" t="n">
        <v>1749</v>
      </c>
      <c r="F3025" s="14" t="s">
        <v>40</v>
      </c>
      <c r="G3025" s="14" t="s">
        <v>1411</v>
      </c>
      <c r="H3025" s="14" t="s">
        <v>1396</v>
      </c>
      <c r="I3025" s="41" t="s">
        <v>33</v>
      </c>
      <c r="J3025" s="20" t="n">
        <v>6</v>
      </c>
      <c r="K3025" s="18" t="s">
        <v>28</v>
      </c>
      <c r="L3025" s="20"/>
      <c r="M3025" s="34" t="n">
        <v>20</v>
      </c>
      <c r="N3025" s="34"/>
      <c r="O3025" s="35" t="n">
        <f aca="false">L3025+(0.05*M3025)+(N3025/240)</f>
        <v>1</v>
      </c>
      <c r="P3025" s="36" t="n">
        <v>6</v>
      </c>
      <c r="Q3025" s="33"/>
      <c r="R3025" s="37"/>
      <c r="S3025" s="38" t="n">
        <f aca="false">P3025+(0.05*Q3025)+(R3025/240)</f>
        <v>6</v>
      </c>
      <c r="T3025" s="22" t="n">
        <f aca="false">J3025*O3025</f>
        <v>6</v>
      </c>
      <c r="U3025" s="22" t="n">
        <f aca="false">S3025-T3025</f>
        <v>0</v>
      </c>
      <c r="V3025" s="12"/>
    </row>
    <row r="3026" customFormat="false" ht="13.8" hidden="false" customHeight="false" outlineLevel="0" collapsed="false">
      <c r="A3026" s="13" t="n">
        <v>3025</v>
      </c>
      <c r="B3026" s="12" t="s">
        <v>22</v>
      </c>
      <c r="C3026" s="26" t="str">
        <f aca="false">$C$2965</f>
        <v>BNF N. Acq. 20538</v>
      </c>
      <c r="D3026" s="12" t="n">
        <v>4</v>
      </c>
      <c r="E3026" s="14" t="n">
        <v>1749</v>
      </c>
      <c r="F3026" s="14" t="s">
        <v>40</v>
      </c>
      <c r="G3026" s="40" t="s">
        <v>76</v>
      </c>
      <c r="H3026" s="14" t="s">
        <v>1396</v>
      </c>
      <c r="I3026" s="41" t="s">
        <v>43</v>
      </c>
      <c r="J3026" s="20" t="n">
        <v>13</v>
      </c>
      <c r="K3026" s="18" t="s">
        <v>35</v>
      </c>
      <c r="L3026" s="20" t="n">
        <v>160</v>
      </c>
      <c r="M3026" s="34"/>
      <c r="N3026" s="34"/>
      <c r="O3026" s="35" t="n">
        <f aca="false">L3026+(0.05*M3026)+(N3026/240)</f>
        <v>160</v>
      </c>
      <c r="P3026" s="36" t="n">
        <v>2080</v>
      </c>
      <c r="Q3026" s="33"/>
      <c r="R3026" s="37"/>
      <c r="S3026" s="38" t="n">
        <f aca="false">P3026+(0.05*Q3026)+(R3026/240)</f>
        <v>2080</v>
      </c>
      <c r="T3026" s="22" t="n">
        <f aca="false">J3026*O3026</f>
        <v>2080</v>
      </c>
      <c r="U3026" s="22" t="n">
        <f aca="false">S3026-T3026</f>
        <v>0</v>
      </c>
      <c r="V3026" s="12"/>
    </row>
    <row r="3027" customFormat="false" ht="13.8" hidden="false" customHeight="false" outlineLevel="0" collapsed="false">
      <c r="A3027" s="13" t="n">
        <v>3026</v>
      </c>
      <c r="B3027" s="12" t="s">
        <v>22</v>
      </c>
      <c r="C3027" s="26" t="str">
        <f aca="false">$C$2965</f>
        <v>BNF N. Acq. 20538</v>
      </c>
      <c r="D3027" s="12" t="n">
        <v>5</v>
      </c>
      <c r="E3027" s="14" t="n">
        <v>1749</v>
      </c>
      <c r="F3027" s="14" t="s">
        <v>24</v>
      </c>
      <c r="G3027" s="14" t="s">
        <v>1412</v>
      </c>
      <c r="H3027" s="14" t="s">
        <v>1396</v>
      </c>
      <c r="I3027" s="41" t="s">
        <v>43</v>
      </c>
      <c r="J3027" s="20" t="n">
        <v>491707</v>
      </c>
      <c r="K3027" s="18" t="s">
        <v>28</v>
      </c>
      <c r="L3027" s="20"/>
      <c r="M3027" s="34" t="n">
        <v>6</v>
      </c>
      <c r="N3027" s="34"/>
      <c r="O3027" s="35" t="n">
        <f aca="false">L3027+(0.05*M3027)+(N3027/240)</f>
        <v>0.3</v>
      </c>
      <c r="P3027" s="36" t="n">
        <v>147512</v>
      </c>
      <c r="Q3027" s="33" t="n">
        <v>2</v>
      </c>
      <c r="R3027" s="37"/>
      <c r="S3027" s="38" t="n">
        <f aca="false">P3027+(0.05*Q3027)+(R3027/240)</f>
        <v>147512.1</v>
      </c>
      <c r="T3027" s="22" t="n">
        <f aca="false">J3027*O3027</f>
        <v>147512.1</v>
      </c>
      <c r="U3027" s="22" t="n">
        <f aca="false">S3027-T3027</f>
        <v>0</v>
      </c>
      <c r="V3027" s="12"/>
    </row>
    <row r="3028" customFormat="false" ht="13.8" hidden="false" customHeight="false" outlineLevel="0" collapsed="false">
      <c r="A3028" s="13" t="n">
        <v>3027</v>
      </c>
      <c r="B3028" s="12" t="s">
        <v>22</v>
      </c>
      <c r="C3028" s="26" t="str">
        <f aca="false">$C$2965</f>
        <v>BNF N. Acq. 20538</v>
      </c>
      <c r="D3028" s="12" t="n">
        <v>5</v>
      </c>
      <c r="E3028" s="14" t="n">
        <v>1749</v>
      </c>
      <c r="F3028" s="14" t="s">
        <v>24</v>
      </c>
      <c r="G3028" s="14" t="s">
        <v>1412</v>
      </c>
      <c r="H3028" s="14" t="s">
        <v>1396</v>
      </c>
      <c r="I3028" s="41" t="s">
        <v>43</v>
      </c>
      <c r="J3028" s="20" t="n">
        <v>1</v>
      </c>
      <c r="K3028" s="18" t="s">
        <v>46</v>
      </c>
      <c r="L3028" s="20" t="n">
        <v>350</v>
      </c>
      <c r="M3028" s="34"/>
      <c r="N3028" s="34"/>
      <c r="O3028" s="35" t="n">
        <f aca="false">L3028+(0.05*M3028)+(N3028/240)</f>
        <v>350</v>
      </c>
      <c r="P3028" s="36" t="n">
        <v>350</v>
      </c>
      <c r="Q3028" s="33"/>
      <c r="R3028" s="37"/>
      <c r="S3028" s="38" t="n">
        <f aca="false">P3028+(0.05*Q3028)+(R3028/240)</f>
        <v>350</v>
      </c>
      <c r="T3028" s="22" t="n">
        <f aca="false">J3028*O3028</f>
        <v>350</v>
      </c>
      <c r="U3028" s="22" t="n">
        <f aca="false">S3028-T3028</f>
        <v>0</v>
      </c>
      <c r="V3028" s="12"/>
    </row>
    <row r="3029" customFormat="false" ht="13.8" hidden="false" customHeight="false" outlineLevel="0" collapsed="false">
      <c r="A3029" s="13" t="n">
        <v>3028</v>
      </c>
      <c r="B3029" s="12" t="s">
        <v>22</v>
      </c>
      <c r="C3029" s="26" t="str">
        <f aca="false">$C$2965</f>
        <v>BNF N. Acq. 20538</v>
      </c>
      <c r="D3029" s="12" t="n">
        <v>5</v>
      </c>
      <c r="E3029" s="14" t="n">
        <v>1749</v>
      </c>
      <c r="F3029" s="14" t="s">
        <v>24</v>
      </c>
      <c r="G3029" s="14" t="s">
        <v>1412</v>
      </c>
      <c r="H3029" s="14" t="s">
        <v>1396</v>
      </c>
      <c r="I3029" s="41" t="s">
        <v>33</v>
      </c>
      <c r="J3029" s="20" t="n">
        <v>165</v>
      </c>
      <c r="K3029" s="18" t="s">
        <v>28</v>
      </c>
      <c r="L3029" s="20"/>
      <c r="M3029" s="34" t="n">
        <v>6</v>
      </c>
      <c r="N3029" s="34"/>
      <c r="O3029" s="35" t="n">
        <f aca="false">L3029+(0.05*M3029)+(N3029/240)</f>
        <v>0.3</v>
      </c>
      <c r="P3029" s="36" t="n">
        <v>49</v>
      </c>
      <c r="Q3029" s="33" t="n">
        <v>10</v>
      </c>
      <c r="R3029" s="37"/>
      <c r="S3029" s="38" t="n">
        <f aca="false">P3029+(0.05*Q3029)+(R3029/240)</f>
        <v>49.5</v>
      </c>
      <c r="T3029" s="22" t="n">
        <f aca="false">J3029*O3029</f>
        <v>49.5</v>
      </c>
      <c r="U3029" s="22" t="n">
        <f aca="false">S3029-T3029</f>
        <v>0</v>
      </c>
      <c r="V3029" s="12"/>
    </row>
    <row r="3030" customFormat="false" ht="13.8" hidden="false" customHeight="false" outlineLevel="0" collapsed="false">
      <c r="A3030" s="13" t="n">
        <v>3029</v>
      </c>
      <c r="B3030" s="12" t="s">
        <v>22</v>
      </c>
      <c r="C3030" s="26" t="str">
        <f aca="false">$C$2965</f>
        <v>BNF N. Acq. 20538</v>
      </c>
      <c r="D3030" s="12" t="n">
        <v>5</v>
      </c>
      <c r="E3030" s="14" t="n">
        <v>1749</v>
      </c>
      <c r="F3030" s="14" t="s">
        <v>24</v>
      </c>
      <c r="G3030" s="14" t="s">
        <v>1413</v>
      </c>
      <c r="H3030" s="14" t="s">
        <v>1396</v>
      </c>
      <c r="I3030" s="41" t="s">
        <v>43</v>
      </c>
      <c r="J3030" s="20" t="n">
        <v>3685</v>
      </c>
      <c r="K3030" s="18" t="s">
        <v>28</v>
      </c>
      <c r="L3030" s="20"/>
      <c r="M3030" s="34" t="n">
        <v>10</v>
      </c>
      <c r="N3030" s="34"/>
      <c r="O3030" s="35" t="n">
        <f aca="false">L3030+(0.05*M3030)+(N3030/240)</f>
        <v>0.5</v>
      </c>
      <c r="P3030" s="36" t="n">
        <v>1842</v>
      </c>
      <c r="Q3030" s="33" t="n">
        <v>10</v>
      </c>
      <c r="R3030" s="37"/>
      <c r="S3030" s="38" t="n">
        <f aca="false">P3030+(0.05*Q3030)+(R3030/240)</f>
        <v>1842.5</v>
      </c>
      <c r="T3030" s="22" t="n">
        <f aca="false">J3030*O3030</f>
        <v>1842.5</v>
      </c>
      <c r="U3030" s="22" t="n">
        <f aca="false">S3030-T3030</f>
        <v>0</v>
      </c>
      <c r="V3030" s="12"/>
    </row>
    <row r="3031" customFormat="false" ht="13.8" hidden="false" customHeight="false" outlineLevel="0" collapsed="false">
      <c r="A3031" s="13" t="n">
        <v>3030</v>
      </c>
      <c r="B3031" s="12" t="s">
        <v>22</v>
      </c>
      <c r="C3031" s="26" t="str">
        <f aca="false">$C$2965</f>
        <v>BNF N. Acq. 20538</v>
      </c>
      <c r="D3031" s="12" t="n">
        <v>5</v>
      </c>
      <c r="E3031" s="14" t="n">
        <v>1749</v>
      </c>
      <c r="F3031" s="14" t="s">
        <v>24</v>
      </c>
      <c r="G3031" s="14" t="s">
        <v>1414</v>
      </c>
      <c r="H3031" s="14" t="s">
        <v>1396</v>
      </c>
      <c r="I3031" s="41" t="s">
        <v>43</v>
      </c>
      <c r="J3031" s="20" t="n">
        <v>1</v>
      </c>
      <c r="K3031" s="18" t="s">
        <v>46</v>
      </c>
      <c r="L3031" s="20" t="n">
        <v>4</v>
      </c>
      <c r="M3031" s="34" t="n">
        <v>10</v>
      </c>
      <c r="N3031" s="34"/>
      <c r="O3031" s="35" t="n">
        <f aca="false">L3031+(0.05*M3031)+(N3031/240)</f>
        <v>4.5</v>
      </c>
      <c r="P3031" s="36" t="n">
        <v>4</v>
      </c>
      <c r="Q3031" s="33" t="n">
        <v>10</v>
      </c>
      <c r="R3031" s="37"/>
      <c r="S3031" s="38" t="n">
        <f aca="false">P3031+(0.05*Q3031)+(R3031/240)</f>
        <v>4.5</v>
      </c>
      <c r="T3031" s="22" t="n">
        <f aca="false">J3031*O3031</f>
        <v>4.5</v>
      </c>
      <c r="U3031" s="22" t="n">
        <f aca="false">S3031-T3031</f>
        <v>0</v>
      </c>
      <c r="V3031" s="12"/>
    </row>
    <row r="3032" customFormat="false" ht="13.8" hidden="false" customHeight="false" outlineLevel="0" collapsed="false">
      <c r="A3032" s="13" t="n">
        <v>3031</v>
      </c>
      <c r="B3032" s="12" t="s">
        <v>22</v>
      </c>
      <c r="C3032" s="26" t="str">
        <f aca="false">$C$2965</f>
        <v>BNF N. Acq. 20538</v>
      </c>
      <c r="D3032" s="12" t="n">
        <v>5</v>
      </c>
      <c r="E3032" s="14" t="n">
        <v>1749</v>
      </c>
      <c r="F3032" s="14" t="s">
        <v>24</v>
      </c>
      <c r="G3032" s="14" t="s">
        <v>1415</v>
      </c>
      <c r="H3032" s="14" t="s">
        <v>1396</v>
      </c>
      <c r="I3032" s="41" t="s">
        <v>43</v>
      </c>
      <c r="J3032" s="20" t="n">
        <v>1</v>
      </c>
      <c r="K3032" s="18" t="s">
        <v>260</v>
      </c>
      <c r="L3032" s="20" t="n">
        <v>80</v>
      </c>
      <c r="M3032" s="34"/>
      <c r="N3032" s="34"/>
      <c r="O3032" s="35" t="n">
        <f aca="false">L3032+(0.05*M3032)+(N3032/240)</f>
        <v>80</v>
      </c>
      <c r="P3032" s="36" t="n">
        <v>80</v>
      </c>
      <c r="Q3032" s="33"/>
      <c r="R3032" s="37"/>
      <c r="S3032" s="38" t="n">
        <f aca="false">P3032+(0.05*Q3032)+(R3032/240)</f>
        <v>80</v>
      </c>
      <c r="T3032" s="22" t="n">
        <f aca="false">J3032*O3032</f>
        <v>80</v>
      </c>
      <c r="U3032" s="22" t="n">
        <f aca="false">S3032-T3032</f>
        <v>0</v>
      </c>
      <c r="V3032" s="12"/>
    </row>
    <row r="3033" customFormat="false" ht="14.2" hidden="false" customHeight="false" outlineLevel="0" collapsed="false">
      <c r="A3033" s="13" t="n">
        <v>3032</v>
      </c>
      <c r="B3033" s="12" t="s">
        <v>22</v>
      </c>
      <c r="C3033" s="26" t="str">
        <f aca="false">$C$2965</f>
        <v>BNF N. Acq. 20538</v>
      </c>
      <c r="D3033" s="12" t="n">
        <v>5</v>
      </c>
      <c r="E3033" s="14" t="n">
        <v>1749</v>
      </c>
      <c r="F3033" s="14" t="s">
        <v>24</v>
      </c>
      <c r="G3033" s="40" t="s">
        <v>1416</v>
      </c>
      <c r="H3033" s="14" t="s">
        <v>1396</v>
      </c>
      <c r="I3033" s="41" t="s">
        <v>43</v>
      </c>
      <c r="J3033" s="20" t="n">
        <v>6</v>
      </c>
      <c r="K3033" s="18" t="s">
        <v>329</v>
      </c>
      <c r="L3033" s="20" t="n">
        <v>35</v>
      </c>
      <c r="M3033" s="34"/>
      <c r="N3033" s="34"/>
      <c r="O3033" s="35" t="n">
        <f aca="false">L3033+(0.05*M3033)+(N3033/240)</f>
        <v>35</v>
      </c>
      <c r="P3033" s="36" t="n">
        <v>215</v>
      </c>
      <c r="Q3033" s="33"/>
      <c r="R3033" s="37"/>
      <c r="S3033" s="38" t="n">
        <f aca="false">P3033+(0.05*Q3033)+(R3033/240)</f>
        <v>215</v>
      </c>
      <c r="T3033" s="22" t="n">
        <f aca="false">J3033*O3033</f>
        <v>210</v>
      </c>
      <c r="U3033" s="22" t="n">
        <f aca="false">S3033-T3033</f>
        <v>5</v>
      </c>
      <c r="V3033" s="12" t="s">
        <v>31</v>
      </c>
    </row>
    <row r="3034" customFormat="false" ht="13.8" hidden="false" customHeight="false" outlineLevel="0" collapsed="false">
      <c r="A3034" s="13" t="n">
        <v>3033</v>
      </c>
      <c r="B3034" s="12" t="s">
        <v>22</v>
      </c>
      <c r="C3034" s="26" t="str">
        <f aca="false">$C$2965</f>
        <v>BNF N. Acq. 20538</v>
      </c>
      <c r="D3034" s="12" t="n">
        <v>5</v>
      </c>
      <c r="E3034" s="14" t="n">
        <v>1749</v>
      </c>
      <c r="F3034" s="14" t="s">
        <v>24</v>
      </c>
      <c r="G3034" s="14" t="s">
        <v>1416</v>
      </c>
      <c r="H3034" s="14" t="s">
        <v>1396</v>
      </c>
      <c r="I3034" s="41" t="s">
        <v>43</v>
      </c>
      <c r="J3034" s="20" t="n">
        <v>5</v>
      </c>
      <c r="K3034" s="18" t="s">
        <v>92</v>
      </c>
      <c r="L3034" s="20" t="n">
        <v>40</v>
      </c>
      <c r="M3034" s="34"/>
      <c r="N3034" s="34"/>
      <c r="O3034" s="35" t="n">
        <f aca="false">L3034+(0.05*M3034)+(N3034/240)</f>
        <v>40</v>
      </c>
      <c r="P3034" s="36" t="n">
        <v>200</v>
      </c>
      <c r="Q3034" s="33"/>
      <c r="R3034" s="37"/>
      <c r="S3034" s="38" t="n">
        <f aca="false">P3034+(0.05*Q3034)+(R3034/240)</f>
        <v>200</v>
      </c>
      <c r="T3034" s="22" t="n">
        <f aca="false">J3034*O3034</f>
        <v>200</v>
      </c>
      <c r="U3034" s="22" t="n">
        <f aca="false">S3034-T3034</f>
        <v>0</v>
      </c>
      <c r="V3034" s="12"/>
    </row>
    <row r="3035" customFormat="false" ht="13.8" hidden="false" customHeight="false" outlineLevel="0" collapsed="false">
      <c r="A3035" s="13" t="n">
        <v>3034</v>
      </c>
      <c r="B3035" s="12" t="s">
        <v>22</v>
      </c>
      <c r="C3035" s="26" t="str">
        <f aca="false">$C$2965</f>
        <v>BNF N. Acq. 20538</v>
      </c>
      <c r="D3035" s="12" t="n">
        <v>5</v>
      </c>
      <c r="E3035" s="14" t="n">
        <v>1749</v>
      </c>
      <c r="F3035" s="14" t="s">
        <v>24</v>
      </c>
      <c r="G3035" s="14" t="s">
        <v>100</v>
      </c>
      <c r="H3035" s="14" t="s">
        <v>1396</v>
      </c>
      <c r="I3035" s="41" t="s">
        <v>30</v>
      </c>
      <c r="J3035" s="20" t="n">
        <v>1</v>
      </c>
      <c r="K3035" s="18" t="s">
        <v>46</v>
      </c>
      <c r="L3035" s="20" t="n">
        <v>7</v>
      </c>
      <c r="M3035" s="34"/>
      <c r="N3035" s="34"/>
      <c r="O3035" s="35" t="n">
        <f aca="false">L3035+(0.05*M3035)+(N3035/240)</f>
        <v>7</v>
      </c>
      <c r="P3035" s="36" t="n">
        <v>7</v>
      </c>
      <c r="Q3035" s="33"/>
      <c r="R3035" s="37"/>
      <c r="S3035" s="38" t="n">
        <f aca="false">P3035+(0.05*Q3035)+(R3035/240)</f>
        <v>7</v>
      </c>
      <c r="T3035" s="22" t="n">
        <f aca="false">J3035*O3035</f>
        <v>7</v>
      </c>
      <c r="U3035" s="22" t="n">
        <f aca="false">S3035-T3035</f>
        <v>0</v>
      </c>
      <c r="V3035" s="12"/>
    </row>
    <row r="3036" customFormat="false" ht="13.8" hidden="false" customHeight="false" outlineLevel="0" collapsed="false">
      <c r="A3036" s="13" t="n">
        <v>3035</v>
      </c>
      <c r="B3036" s="12" t="s">
        <v>22</v>
      </c>
      <c r="C3036" s="26" t="str">
        <f aca="false">$C$2965</f>
        <v>BNF N. Acq. 20538</v>
      </c>
      <c r="D3036" s="12" t="n">
        <v>5</v>
      </c>
      <c r="E3036" s="14" t="n">
        <v>1749</v>
      </c>
      <c r="F3036" s="14" t="s">
        <v>24</v>
      </c>
      <c r="G3036" s="14" t="s">
        <v>1417</v>
      </c>
      <c r="H3036" s="14" t="s">
        <v>1396</v>
      </c>
      <c r="I3036" s="41" t="s">
        <v>30</v>
      </c>
      <c r="J3036" s="20" t="n">
        <v>125</v>
      </c>
      <c r="K3036" s="18" t="s">
        <v>35</v>
      </c>
      <c r="L3036" s="20"/>
      <c r="M3036" s="34" t="n">
        <v>20</v>
      </c>
      <c r="N3036" s="34"/>
      <c r="O3036" s="35" t="n">
        <f aca="false">L3036+(0.05*M3036)+(N3036/240)</f>
        <v>1</v>
      </c>
      <c r="P3036" s="36" t="n">
        <v>125</v>
      </c>
      <c r="Q3036" s="33"/>
      <c r="R3036" s="37"/>
      <c r="S3036" s="38" t="n">
        <f aca="false">P3036+(0.05*Q3036)+(R3036/240)</f>
        <v>125</v>
      </c>
      <c r="T3036" s="22" t="n">
        <f aca="false">J3036*O3036</f>
        <v>125</v>
      </c>
      <c r="U3036" s="22" t="n">
        <f aca="false">S3036-T3036</f>
        <v>0</v>
      </c>
      <c r="V3036" s="12"/>
    </row>
    <row r="3037" customFormat="false" ht="13.8" hidden="false" customHeight="false" outlineLevel="0" collapsed="false">
      <c r="A3037" s="13" t="n">
        <v>3036</v>
      </c>
      <c r="B3037" s="12" t="s">
        <v>22</v>
      </c>
      <c r="C3037" s="26" t="str">
        <f aca="false">$C$2965</f>
        <v>BNF N. Acq. 20538</v>
      </c>
      <c r="D3037" s="12" t="n">
        <v>5</v>
      </c>
      <c r="E3037" s="14" t="n">
        <v>1749</v>
      </c>
      <c r="F3037" s="14" t="s">
        <v>24</v>
      </c>
      <c r="G3037" s="14" t="s">
        <v>1418</v>
      </c>
      <c r="H3037" s="14" t="s">
        <v>1396</v>
      </c>
      <c r="I3037" s="41" t="s">
        <v>186</v>
      </c>
      <c r="J3037" s="20" t="n">
        <v>1</v>
      </c>
      <c r="K3037" s="18" t="s">
        <v>46</v>
      </c>
      <c r="L3037" s="20" t="n">
        <v>605</v>
      </c>
      <c r="M3037" s="34"/>
      <c r="N3037" s="34"/>
      <c r="O3037" s="35" t="n">
        <f aca="false">L3037+(0.05*M3037)+(N3037/240)</f>
        <v>605</v>
      </c>
      <c r="P3037" s="36" t="n">
        <v>605</v>
      </c>
      <c r="Q3037" s="33"/>
      <c r="R3037" s="37"/>
      <c r="S3037" s="38" t="n">
        <f aca="false">P3037+(0.05*Q3037)+(R3037/240)</f>
        <v>605</v>
      </c>
      <c r="T3037" s="22" t="n">
        <f aca="false">J3037*O3037</f>
        <v>605</v>
      </c>
      <c r="U3037" s="22" t="n">
        <f aca="false">S3037-T3037</f>
        <v>0</v>
      </c>
      <c r="V3037" s="12"/>
    </row>
    <row r="3038" customFormat="false" ht="13.8" hidden="false" customHeight="false" outlineLevel="0" collapsed="false">
      <c r="A3038" s="13" t="n">
        <v>3037</v>
      </c>
      <c r="B3038" s="12" t="s">
        <v>22</v>
      </c>
      <c r="C3038" s="26" t="str">
        <f aca="false">$C$2965</f>
        <v>BNF N. Acq. 20538</v>
      </c>
      <c r="D3038" s="12" t="n">
        <v>5</v>
      </c>
      <c r="E3038" s="14" t="n">
        <v>1749</v>
      </c>
      <c r="F3038" s="14" t="s">
        <v>40</v>
      </c>
      <c r="G3038" s="14" t="s">
        <v>1412</v>
      </c>
      <c r="H3038" s="14" t="s">
        <v>1396</v>
      </c>
      <c r="I3038" s="41" t="s">
        <v>43</v>
      </c>
      <c r="J3038" s="20" t="n">
        <v>610</v>
      </c>
      <c r="K3038" s="18" t="s">
        <v>28</v>
      </c>
      <c r="L3038" s="20"/>
      <c r="M3038" s="34" t="n">
        <v>8</v>
      </c>
      <c r="N3038" s="34"/>
      <c r="O3038" s="35" t="n">
        <f aca="false">L3038+(0.05*M3038)+(N3038/240)</f>
        <v>0.4</v>
      </c>
      <c r="P3038" s="36" t="n">
        <v>244</v>
      </c>
      <c r="Q3038" s="33"/>
      <c r="R3038" s="37"/>
      <c r="S3038" s="38" t="n">
        <f aca="false">P3038+(0.05*Q3038)+(R3038/240)</f>
        <v>244</v>
      </c>
      <c r="T3038" s="22" t="n">
        <f aca="false">J3038*O3038</f>
        <v>244</v>
      </c>
      <c r="U3038" s="22" t="n">
        <f aca="false">S3038-T3038</f>
        <v>0</v>
      </c>
      <c r="V3038" s="12"/>
    </row>
    <row r="3039" customFormat="false" ht="13.8" hidden="false" customHeight="false" outlineLevel="0" collapsed="false">
      <c r="A3039" s="13" t="n">
        <v>3038</v>
      </c>
      <c r="B3039" s="12" t="s">
        <v>22</v>
      </c>
      <c r="C3039" s="26" t="str">
        <f aca="false">$C$2965</f>
        <v>BNF N. Acq. 20538</v>
      </c>
      <c r="D3039" s="12" t="n">
        <v>5</v>
      </c>
      <c r="E3039" s="14" t="n">
        <v>1749</v>
      </c>
      <c r="F3039" s="14" t="s">
        <v>40</v>
      </c>
      <c r="G3039" s="14" t="s">
        <v>86</v>
      </c>
      <c r="H3039" s="14" t="s">
        <v>1396</v>
      </c>
      <c r="I3039" s="41" t="s">
        <v>43</v>
      </c>
      <c r="J3039" s="20" t="n">
        <v>3800</v>
      </c>
      <c r="K3039" s="18" t="s">
        <v>28</v>
      </c>
      <c r="L3039" s="20"/>
      <c r="M3039" s="34" t="n">
        <v>1</v>
      </c>
      <c r="N3039" s="34" t="n">
        <v>6</v>
      </c>
      <c r="O3039" s="35" t="n">
        <f aca="false">L3039+(0.05*M3039)+(N3039/240)</f>
        <v>0.075</v>
      </c>
      <c r="P3039" s="36" t="n">
        <v>245</v>
      </c>
      <c r="Q3039" s="33"/>
      <c r="R3039" s="37"/>
      <c r="S3039" s="38" t="n">
        <f aca="false">P3039+(0.05*Q3039)+(R3039/240)</f>
        <v>245</v>
      </c>
      <c r="T3039" s="22" t="n">
        <f aca="false">J3039*O3039</f>
        <v>285</v>
      </c>
      <c r="U3039" s="22" t="n">
        <f aca="false">S3039-T3039</f>
        <v>-40.0000000000001</v>
      </c>
      <c r="V3039" s="12" t="s">
        <v>31</v>
      </c>
    </row>
    <row r="3040" customFormat="false" ht="13.8" hidden="false" customHeight="false" outlineLevel="0" collapsed="false">
      <c r="A3040" s="13" t="n">
        <v>3039</v>
      </c>
      <c r="B3040" s="12" t="s">
        <v>22</v>
      </c>
      <c r="C3040" s="26" t="str">
        <f aca="false">$C$2965</f>
        <v>BNF N. Acq. 20538</v>
      </c>
      <c r="D3040" s="12" t="n">
        <v>5</v>
      </c>
      <c r="E3040" s="14" t="n">
        <v>1749</v>
      </c>
      <c r="F3040" s="14" t="s">
        <v>40</v>
      </c>
      <c r="G3040" s="40" t="s">
        <v>1419</v>
      </c>
      <c r="H3040" s="14" t="s">
        <v>1396</v>
      </c>
      <c r="I3040" s="41" t="s">
        <v>27</v>
      </c>
      <c r="J3040" s="20" t="n">
        <v>1</v>
      </c>
      <c r="K3040" s="18" t="s">
        <v>1108</v>
      </c>
      <c r="L3040" s="20" t="n">
        <v>1</v>
      </c>
      <c r="M3040" s="34"/>
      <c r="N3040" s="34"/>
      <c r="O3040" s="35" t="n">
        <f aca="false">L3040+(0.05*M3040)+(N3040/240)</f>
        <v>1</v>
      </c>
      <c r="P3040" s="36" t="n">
        <v>1</v>
      </c>
      <c r="Q3040" s="33"/>
      <c r="R3040" s="37"/>
      <c r="S3040" s="38" t="n">
        <f aca="false">P3040+(0.05*Q3040)+(R3040/240)</f>
        <v>1</v>
      </c>
      <c r="T3040" s="22" t="n">
        <f aca="false">J3040*O3040</f>
        <v>1</v>
      </c>
      <c r="U3040" s="22" t="n">
        <f aca="false">S3040-T3040</f>
        <v>0</v>
      </c>
      <c r="V3040" s="12"/>
    </row>
    <row r="3041" customFormat="false" ht="13.8" hidden="false" customHeight="false" outlineLevel="0" collapsed="false">
      <c r="A3041" s="13" t="n">
        <v>3040</v>
      </c>
      <c r="B3041" s="12" t="s">
        <v>22</v>
      </c>
      <c r="C3041" s="26" t="str">
        <f aca="false">$C$2965</f>
        <v>BNF N. Acq. 20538</v>
      </c>
      <c r="D3041" s="12" t="n">
        <v>5</v>
      </c>
      <c r="E3041" s="14" t="n">
        <v>1749</v>
      </c>
      <c r="F3041" s="14" t="s">
        <v>40</v>
      </c>
      <c r="G3041" s="14" t="s">
        <v>1420</v>
      </c>
      <c r="H3041" s="14" t="s">
        <v>1396</v>
      </c>
      <c r="I3041" s="41" t="s">
        <v>33</v>
      </c>
      <c r="J3041" s="20" t="n">
        <v>4</v>
      </c>
      <c r="K3041" s="18" t="s">
        <v>28</v>
      </c>
      <c r="L3041" s="20" t="n">
        <v>400</v>
      </c>
      <c r="M3041" s="34"/>
      <c r="N3041" s="34"/>
      <c r="O3041" s="35" t="n">
        <f aca="false">L3041+(0.05*M3041)+(N3041/240)</f>
        <v>400</v>
      </c>
      <c r="P3041" s="36" t="n">
        <v>1600</v>
      </c>
      <c r="Q3041" s="33"/>
      <c r="R3041" s="37"/>
      <c r="S3041" s="38" t="n">
        <f aca="false">P3041+(0.05*Q3041)+(R3041/240)</f>
        <v>1600</v>
      </c>
      <c r="T3041" s="22" t="n">
        <f aca="false">J3041*O3041</f>
        <v>1600</v>
      </c>
      <c r="U3041" s="22" t="n">
        <f aca="false">S3041-T3041</f>
        <v>0</v>
      </c>
      <c r="V3041" s="12"/>
    </row>
    <row r="3042" customFormat="false" ht="13.8" hidden="false" customHeight="false" outlineLevel="0" collapsed="false">
      <c r="A3042" s="13" t="n">
        <v>3041</v>
      </c>
      <c r="B3042" s="12" t="s">
        <v>22</v>
      </c>
      <c r="C3042" s="26" t="str">
        <f aca="false">$C$2965</f>
        <v>BNF N. Acq. 20538</v>
      </c>
      <c r="D3042" s="12" t="n">
        <v>5</v>
      </c>
      <c r="E3042" s="14" t="n">
        <v>1749</v>
      </c>
      <c r="F3042" s="14" t="s">
        <v>40</v>
      </c>
      <c r="G3042" s="14" t="s">
        <v>1421</v>
      </c>
      <c r="H3042" s="14" t="s">
        <v>1396</v>
      </c>
      <c r="I3042" s="41" t="s">
        <v>33</v>
      </c>
      <c r="J3042" s="20" t="n">
        <f aca="false">1+(1/16)*10</f>
        <v>1.625</v>
      </c>
      <c r="K3042" s="18" t="s">
        <v>28</v>
      </c>
      <c r="L3042" s="20" t="n">
        <v>384</v>
      </c>
      <c r="M3042" s="34"/>
      <c r="N3042" s="34"/>
      <c r="O3042" s="35" t="n">
        <f aca="false">L3042+(0.05*M3042)+(N3042/240)</f>
        <v>384</v>
      </c>
      <c r="P3042" s="36" t="n">
        <v>621</v>
      </c>
      <c r="Q3042" s="33" t="n">
        <v>10</v>
      </c>
      <c r="R3042" s="37"/>
      <c r="S3042" s="38" t="n">
        <f aca="false">P3042+(0.05*Q3042)+(R3042/240)</f>
        <v>621.5</v>
      </c>
      <c r="T3042" s="22" t="n">
        <f aca="false">J3042*O3042</f>
        <v>624</v>
      </c>
      <c r="U3042" s="22" t="n">
        <f aca="false">S3042-T3042</f>
        <v>-2.5</v>
      </c>
      <c r="V3042" s="12" t="s">
        <v>1422</v>
      </c>
    </row>
    <row r="3043" customFormat="false" ht="13.8" hidden="false" customHeight="false" outlineLevel="0" collapsed="false">
      <c r="A3043" s="13" t="n">
        <v>3042</v>
      </c>
      <c r="B3043" s="12" t="s">
        <v>22</v>
      </c>
      <c r="C3043" s="26" t="str">
        <f aca="false">$C$2965</f>
        <v>BNF N. Acq. 20538</v>
      </c>
      <c r="D3043" s="12" t="n">
        <v>5</v>
      </c>
      <c r="E3043" s="14" t="n">
        <v>1749</v>
      </c>
      <c r="F3043" s="14" t="s">
        <v>40</v>
      </c>
      <c r="G3043" s="14" t="s">
        <v>1423</v>
      </c>
      <c r="H3043" s="14" t="s">
        <v>1396</v>
      </c>
      <c r="I3043" s="41" t="s">
        <v>30</v>
      </c>
      <c r="J3043" s="20" t="n">
        <v>1</v>
      </c>
      <c r="K3043" s="18" t="s">
        <v>46</v>
      </c>
      <c r="L3043" s="20" t="n">
        <v>48</v>
      </c>
      <c r="M3043" s="34"/>
      <c r="N3043" s="34"/>
      <c r="O3043" s="35" t="n">
        <f aca="false">L3043+(0.05*M3043)+(N3043/240)</f>
        <v>48</v>
      </c>
      <c r="P3043" s="36" t="n">
        <v>48</v>
      </c>
      <c r="Q3043" s="33"/>
      <c r="R3043" s="37"/>
      <c r="S3043" s="38" t="n">
        <f aca="false">P3043+(0.05*Q3043)+(R3043/240)</f>
        <v>48</v>
      </c>
      <c r="T3043" s="22" t="n">
        <f aca="false">J3043*O3043</f>
        <v>48</v>
      </c>
      <c r="U3043" s="22" t="n">
        <f aca="false">S3043-T3043</f>
        <v>0</v>
      </c>
      <c r="V3043" s="12"/>
    </row>
    <row r="3044" customFormat="false" ht="13.8" hidden="false" customHeight="false" outlineLevel="0" collapsed="false">
      <c r="A3044" s="13" t="n">
        <v>3043</v>
      </c>
      <c r="B3044" s="12" t="s">
        <v>22</v>
      </c>
      <c r="C3044" s="26" t="str">
        <f aca="false">$C$2965</f>
        <v>BNF N. Acq. 20538</v>
      </c>
      <c r="D3044" s="12" t="n">
        <v>5</v>
      </c>
      <c r="E3044" s="14" t="n">
        <v>1749</v>
      </c>
      <c r="F3044" s="14" t="s">
        <v>40</v>
      </c>
      <c r="G3044" s="14" t="s">
        <v>1423</v>
      </c>
      <c r="H3044" s="14" t="s">
        <v>1396</v>
      </c>
      <c r="I3044" s="41" t="s">
        <v>43</v>
      </c>
      <c r="J3044" s="20" t="n">
        <v>1</v>
      </c>
      <c r="K3044" s="18" t="s">
        <v>46</v>
      </c>
      <c r="L3044" s="20" t="n">
        <v>15</v>
      </c>
      <c r="M3044" s="34"/>
      <c r="N3044" s="34"/>
      <c r="O3044" s="35" t="n">
        <f aca="false">L3044+(0.05*M3044)+(N3044/240)</f>
        <v>15</v>
      </c>
      <c r="P3044" s="36" t="n">
        <v>15</v>
      </c>
      <c r="Q3044" s="33"/>
      <c r="R3044" s="37"/>
      <c r="S3044" s="38" t="n">
        <f aca="false">P3044+(0.05*Q3044)+(R3044/240)</f>
        <v>15</v>
      </c>
      <c r="T3044" s="22" t="n">
        <f aca="false">J3044*O3044</f>
        <v>15</v>
      </c>
      <c r="U3044" s="22" t="n">
        <f aca="false">S3044-T3044</f>
        <v>0</v>
      </c>
      <c r="V3044" s="12"/>
    </row>
    <row r="3045" customFormat="false" ht="13.8" hidden="false" customHeight="false" outlineLevel="0" collapsed="false">
      <c r="A3045" s="13" t="n">
        <v>3044</v>
      </c>
      <c r="B3045" s="12" t="s">
        <v>22</v>
      </c>
      <c r="C3045" s="26" t="str">
        <f aca="false">$C$2965</f>
        <v>BNF N. Acq. 20538</v>
      </c>
      <c r="D3045" s="12" t="n">
        <v>5</v>
      </c>
      <c r="E3045" s="14" t="n">
        <v>1749</v>
      </c>
      <c r="F3045" s="14" t="s">
        <v>40</v>
      </c>
      <c r="G3045" s="14" t="s">
        <v>88</v>
      </c>
      <c r="H3045" s="14" t="s">
        <v>1396</v>
      </c>
      <c r="I3045" s="41" t="s">
        <v>43</v>
      </c>
      <c r="J3045" s="20" t="n">
        <v>26</v>
      </c>
      <c r="K3045" s="18" t="s">
        <v>1424</v>
      </c>
      <c r="L3045" s="20" t="n">
        <v>12</v>
      </c>
      <c r="M3045" s="34"/>
      <c r="N3045" s="34"/>
      <c r="O3045" s="35" t="n">
        <f aca="false">L3045+(0.05*M3045)+(N3045/240)</f>
        <v>12</v>
      </c>
      <c r="P3045" s="36" t="n">
        <v>292</v>
      </c>
      <c r="Q3045" s="33"/>
      <c r="R3045" s="37"/>
      <c r="S3045" s="38" t="n">
        <f aca="false">P3045+(0.05*Q3045)+(R3045/240)</f>
        <v>292</v>
      </c>
      <c r="T3045" s="22" t="n">
        <f aca="false">J3045*O3045</f>
        <v>312</v>
      </c>
      <c r="U3045" s="22" t="n">
        <f aca="false">S3045-T3045</f>
        <v>-20</v>
      </c>
      <c r="V3045" s="12"/>
    </row>
    <row r="3046" customFormat="false" ht="13.8" hidden="false" customHeight="false" outlineLevel="0" collapsed="false">
      <c r="A3046" s="13" t="n">
        <v>3045</v>
      </c>
      <c r="B3046" s="12" t="s">
        <v>22</v>
      </c>
      <c r="C3046" s="26" t="str">
        <f aca="false">$C$2965</f>
        <v>BNF N. Acq. 20538</v>
      </c>
      <c r="D3046" s="12" t="n">
        <v>5</v>
      </c>
      <c r="E3046" s="14" t="n">
        <v>1749</v>
      </c>
      <c r="F3046" s="14" t="s">
        <v>40</v>
      </c>
      <c r="G3046" s="14" t="s">
        <v>1425</v>
      </c>
      <c r="H3046" s="14" t="s">
        <v>1396</v>
      </c>
      <c r="I3046" s="41" t="s">
        <v>43</v>
      </c>
      <c r="J3046" s="20" t="n">
        <v>3800</v>
      </c>
      <c r="K3046" s="18" t="s">
        <v>28</v>
      </c>
      <c r="L3046" s="20" t="n">
        <v>0.13</v>
      </c>
      <c r="M3046" s="34"/>
      <c r="N3046" s="34"/>
      <c r="O3046" s="35" t="n">
        <f aca="false">L3046+(0.05*M3046)+(N3046/240)</f>
        <v>0.13</v>
      </c>
      <c r="P3046" s="36" t="n">
        <v>494</v>
      </c>
      <c r="Q3046" s="33"/>
      <c r="R3046" s="37"/>
      <c r="S3046" s="38" t="n">
        <f aca="false">P3046+(0.05*Q3046)+(R3046/240)</f>
        <v>494</v>
      </c>
      <c r="T3046" s="22" t="n">
        <f aca="false">J3046*O3046</f>
        <v>494</v>
      </c>
      <c r="U3046" s="22" t="n">
        <f aca="false">S3046-T3046</f>
        <v>0</v>
      </c>
      <c r="V3046" s="12"/>
    </row>
    <row r="3047" customFormat="false" ht="13.8" hidden="false" customHeight="false" outlineLevel="0" collapsed="false">
      <c r="A3047" s="13" t="n">
        <v>3046</v>
      </c>
      <c r="B3047" s="12" t="s">
        <v>22</v>
      </c>
      <c r="C3047" s="26" t="str">
        <f aca="false">$C$2965</f>
        <v>BNF N. Acq. 20538</v>
      </c>
      <c r="D3047" s="12" t="n">
        <v>5</v>
      </c>
      <c r="E3047" s="14" t="n">
        <v>1749</v>
      </c>
      <c r="F3047" s="14" t="s">
        <v>40</v>
      </c>
      <c r="G3047" s="14" t="s">
        <v>1426</v>
      </c>
      <c r="H3047" s="14" t="s">
        <v>1396</v>
      </c>
      <c r="I3047" s="41" t="s">
        <v>43</v>
      </c>
      <c r="J3047" s="20" t="n">
        <v>175</v>
      </c>
      <c r="K3047" s="18" t="s">
        <v>411</v>
      </c>
      <c r="L3047" s="20"/>
      <c r="M3047" s="34" t="n">
        <v>3</v>
      </c>
      <c r="N3047" s="34"/>
      <c r="O3047" s="35" t="n">
        <f aca="false">L3047+(0.05*M3047)+(N3047/240)</f>
        <v>0.15</v>
      </c>
      <c r="P3047" s="36" t="n">
        <v>26</v>
      </c>
      <c r="Q3047" s="33" t="n">
        <v>5</v>
      </c>
      <c r="R3047" s="37"/>
      <c r="S3047" s="38" t="n">
        <f aca="false">P3047+(0.05*Q3047)+(R3047/240)</f>
        <v>26.25</v>
      </c>
      <c r="T3047" s="22" t="n">
        <f aca="false">J3047*O3047</f>
        <v>26.25</v>
      </c>
      <c r="U3047" s="22" t="n">
        <f aca="false">S3047-T3047</f>
        <v>0</v>
      </c>
      <c r="V3047" s="12"/>
    </row>
    <row r="3048" customFormat="false" ht="13.8" hidden="false" customHeight="false" outlineLevel="0" collapsed="false">
      <c r="A3048" s="13" t="n">
        <v>3047</v>
      </c>
      <c r="B3048" s="12" t="s">
        <v>22</v>
      </c>
      <c r="C3048" s="26" t="str">
        <f aca="false">$C$2965</f>
        <v>BNF N. Acq. 20538</v>
      </c>
      <c r="D3048" s="12" t="n">
        <v>5</v>
      </c>
      <c r="E3048" s="14" t="n">
        <v>1749</v>
      </c>
      <c r="F3048" s="14" t="s">
        <v>40</v>
      </c>
      <c r="G3048" s="14" t="s">
        <v>1417</v>
      </c>
      <c r="H3048" s="14" t="s">
        <v>1396</v>
      </c>
      <c r="I3048" s="41" t="s">
        <v>43</v>
      </c>
      <c r="J3048" s="20" t="n">
        <v>2615</v>
      </c>
      <c r="K3048" s="18" t="s">
        <v>411</v>
      </c>
      <c r="L3048" s="20"/>
      <c r="M3048" s="34" t="n">
        <v>2</v>
      </c>
      <c r="N3048" s="34"/>
      <c r="O3048" s="35" t="n">
        <f aca="false">L3048+(0.05*M3048)+(N3048/240)</f>
        <v>0.1</v>
      </c>
      <c r="P3048" s="36" t="n">
        <v>261</v>
      </c>
      <c r="Q3048" s="33" t="n">
        <v>10</v>
      </c>
      <c r="R3048" s="37"/>
      <c r="S3048" s="38" t="n">
        <f aca="false">P3048+(0.05*Q3048)+(R3048/240)</f>
        <v>261.5</v>
      </c>
      <c r="T3048" s="22" t="n">
        <f aca="false">J3048*O3048</f>
        <v>261.5</v>
      </c>
      <c r="U3048" s="22" t="n">
        <f aca="false">S3048-T3048</f>
        <v>0</v>
      </c>
      <c r="V3048" s="12"/>
    </row>
    <row r="3049" customFormat="false" ht="13.8" hidden="false" customHeight="false" outlineLevel="0" collapsed="false">
      <c r="A3049" s="13" t="n">
        <v>3048</v>
      </c>
      <c r="B3049" s="12" t="s">
        <v>22</v>
      </c>
      <c r="C3049" s="26" t="str">
        <f aca="false">$C$2965</f>
        <v>BNF N. Acq. 20538</v>
      </c>
      <c r="D3049" s="12" t="n">
        <v>5</v>
      </c>
      <c r="E3049" s="14" t="n">
        <v>1749</v>
      </c>
      <c r="F3049" s="14" t="s">
        <v>40</v>
      </c>
      <c r="G3049" s="14" t="s">
        <v>107</v>
      </c>
      <c r="H3049" s="14" t="s">
        <v>1396</v>
      </c>
      <c r="I3049" s="41" t="s">
        <v>43</v>
      </c>
      <c r="J3049" s="20" t="n">
        <v>13660</v>
      </c>
      <c r="K3049" s="18" t="s">
        <v>28</v>
      </c>
      <c r="L3049" s="20"/>
      <c r="M3049" s="34" t="n">
        <v>3</v>
      </c>
      <c r="N3049" s="34"/>
      <c r="O3049" s="35" t="n">
        <f aca="false">L3049+(0.05*M3049)+(N3049/240)</f>
        <v>0.15</v>
      </c>
      <c r="P3049" s="36" t="n">
        <v>2049</v>
      </c>
      <c r="Q3049" s="33"/>
      <c r="R3049" s="37"/>
      <c r="S3049" s="38" t="n">
        <f aca="false">P3049+(0.05*Q3049)+(R3049/240)</f>
        <v>2049</v>
      </c>
      <c r="T3049" s="22" t="n">
        <f aca="false">J3049*O3049</f>
        <v>2049</v>
      </c>
      <c r="U3049" s="22" t="n">
        <f aca="false">S3049-T3049</f>
        <v>0</v>
      </c>
      <c r="V3049" s="12"/>
    </row>
    <row r="3050" customFormat="false" ht="13.8" hidden="false" customHeight="false" outlineLevel="0" collapsed="false">
      <c r="A3050" s="13" t="n">
        <v>3049</v>
      </c>
      <c r="B3050" s="12" t="s">
        <v>22</v>
      </c>
      <c r="C3050" s="26" t="str">
        <f aca="false">$C$2965</f>
        <v>BNF N. Acq. 20538</v>
      </c>
      <c r="D3050" s="12" t="n">
        <v>5</v>
      </c>
      <c r="E3050" s="14" t="n">
        <v>1749</v>
      </c>
      <c r="F3050" s="14" t="s">
        <v>40</v>
      </c>
      <c r="G3050" s="14" t="s">
        <v>838</v>
      </c>
      <c r="H3050" s="14" t="s">
        <v>1396</v>
      </c>
      <c r="I3050" s="41" t="s">
        <v>43</v>
      </c>
      <c r="J3050" s="20" t="n">
        <v>7</v>
      </c>
      <c r="K3050" s="18" t="s">
        <v>61</v>
      </c>
      <c r="L3050" s="20" t="n">
        <v>7</v>
      </c>
      <c r="M3050" s="34"/>
      <c r="N3050" s="34"/>
      <c r="O3050" s="35" t="n">
        <f aca="false">L3050+(0.05*M3050)+(N3050/240)</f>
        <v>7</v>
      </c>
      <c r="P3050" s="36" t="n">
        <v>49</v>
      </c>
      <c r="Q3050" s="33"/>
      <c r="R3050" s="37"/>
      <c r="S3050" s="38" t="n">
        <f aca="false">P3050+(0.05*Q3050)+(R3050/240)</f>
        <v>49</v>
      </c>
      <c r="T3050" s="22" t="n">
        <f aca="false">J3050*O3050</f>
        <v>49</v>
      </c>
      <c r="U3050" s="22" t="n">
        <f aca="false">S3050-T3050</f>
        <v>0</v>
      </c>
      <c r="V3050" s="12"/>
    </row>
    <row r="3051" customFormat="false" ht="13.8" hidden="false" customHeight="false" outlineLevel="0" collapsed="false">
      <c r="A3051" s="13" t="n">
        <v>3050</v>
      </c>
      <c r="B3051" s="12" t="s">
        <v>22</v>
      </c>
      <c r="C3051" s="26" t="str">
        <f aca="false">$C$2965</f>
        <v>BNF N. Acq. 20538</v>
      </c>
      <c r="D3051" s="12" t="n">
        <v>5</v>
      </c>
      <c r="E3051" s="14" t="n">
        <v>1749</v>
      </c>
      <c r="F3051" s="14" t="s">
        <v>40</v>
      </c>
      <c r="G3051" s="14" t="s">
        <v>838</v>
      </c>
      <c r="H3051" s="14" t="s">
        <v>1396</v>
      </c>
      <c r="I3051" s="41" t="s">
        <v>43</v>
      </c>
      <c r="J3051" s="20" t="n">
        <v>1</v>
      </c>
      <c r="K3051" s="18" t="s">
        <v>46</v>
      </c>
      <c r="L3051" s="20" t="n">
        <v>299</v>
      </c>
      <c r="M3051" s="34"/>
      <c r="N3051" s="34"/>
      <c r="O3051" s="35" t="n">
        <f aca="false">L3051+(0.05*M3051)+(N3051/240)</f>
        <v>299</v>
      </c>
      <c r="P3051" s="36" t="n">
        <v>299</v>
      </c>
      <c r="Q3051" s="33"/>
      <c r="R3051" s="37"/>
      <c r="S3051" s="38" t="n">
        <f aca="false">P3051+(0.05*Q3051)+(R3051/240)</f>
        <v>299</v>
      </c>
      <c r="T3051" s="22" t="n">
        <f aca="false">J3051*O3051</f>
        <v>299</v>
      </c>
      <c r="U3051" s="22" t="n">
        <f aca="false">S3051-T3051</f>
        <v>0</v>
      </c>
      <c r="V3051" s="12"/>
    </row>
    <row r="3052" customFormat="false" ht="13.8" hidden="false" customHeight="false" outlineLevel="0" collapsed="false">
      <c r="A3052" s="13" t="n">
        <v>3051</v>
      </c>
      <c r="B3052" s="12" t="s">
        <v>22</v>
      </c>
      <c r="C3052" s="26" t="str">
        <f aca="false">$C$2965</f>
        <v>BNF N. Acq. 20538</v>
      </c>
      <c r="D3052" s="12" t="n">
        <v>6</v>
      </c>
      <c r="E3052" s="14" t="n">
        <v>1749</v>
      </c>
      <c r="F3052" s="14" t="s">
        <v>24</v>
      </c>
      <c r="G3052" s="14" t="s">
        <v>118</v>
      </c>
      <c r="H3052" s="14" t="s">
        <v>1396</v>
      </c>
      <c r="I3052" s="41" t="s">
        <v>43</v>
      </c>
      <c r="J3052" s="20" t="n">
        <v>1</v>
      </c>
      <c r="K3052" s="18" t="s">
        <v>46</v>
      </c>
      <c r="L3052" s="20" t="n">
        <v>95</v>
      </c>
      <c r="M3052" s="34"/>
      <c r="N3052" s="34"/>
      <c r="O3052" s="35" t="n">
        <f aca="false">L3052+(0.05*M3052)+(N3052/240)</f>
        <v>95</v>
      </c>
      <c r="P3052" s="36" t="n">
        <v>95</v>
      </c>
      <c r="Q3052" s="33"/>
      <c r="R3052" s="37"/>
      <c r="S3052" s="38" t="n">
        <f aca="false">P3052+(0.05*Q3052)+(R3052/240)</f>
        <v>95</v>
      </c>
      <c r="T3052" s="22" t="n">
        <f aca="false">J3052*O3052</f>
        <v>95</v>
      </c>
      <c r="U3052" s="22" t="n">
        <f aca="false">S3052-T3052</f>
        <v>0</v>
      </c>
      <c r="V3052" s="12"/>
    </row>
    <row r="3053" customFormat="false" ht="13.8" hidden="false" customHeight="false" outlineLevel="0" collapsed="false">
      <c r="A3053" s="13" t="n">
        <v>3052</v>
      </c>
      <c r="B3053" s="12" t="s">
        <v>22</v>
      </c>
      <c r="C3053" s="26" t="str">
        <f aca="false">$C$2965</f>
        <v>BNF N. Acq. 20538</v>
      </c>
      <c r="D3053" s="12" t="n">
        <v>6</v>
      </c>
      <c r="E3053" s="14" t="n">
        <v>1749</v>
      </c>
      <c r="F3053" s="14" t="s">
        <v>24</v>
      </c>
      <c r="G3053" s="14" t="s">
        <v>1427</v>
      </c>
      <c r="H3053" s="14" t="s">
        <v>1396</v>
      </c>
      <c r="I3053" s="41" t="s">
        <v>43</v>
      </c>
      <c r="J3053" s="20" t="n">
        <v>6</v>
      </c>
      <c r="K3053" s="18" t="s">
        <v>61</v>
      </c>
      <c r="L3053" s="20" t="n">
        <v>3</v>
      </c>
      <c r="M3053" s="34"/>
      <c r="N3053" s="34"/>
      <c r="O3053" s="35" t="n">
        <f aca="false">L3053+(0.05*M3053)+(N3053/240)</f>
        <v>3</v>
      </c>
      <c r="P3053" s="36" t="n">
        <v>18</v>
      </c>
      <c r="Q3053" s="33"/>
      <c r="R3053" s="37"/>
      <c r="S3053" s="38" t="n">
        <f aca="false">P3053+(0.05*Q3053)+(R3053/240)</f>
        <v>18</v>
      </c>
      <c r="T3053" s="22" t="n">
        <f aca="false">J3053*O3053</f>
        <v>18</v>
      </c>
      <c r="U3053" s="22" t="n">
        <f aca="false">S3053-T3053</f>
        <v>0</v>
      </c>
      <c r="V3053" s="12"/>
    </row>
    <row r="3054" customFormat="false" ht="13.8" hidden="false" customHeight="false" outlineLevel="0" collapsed="false">
      <c r="A3054" s="13" t="n">
        <v>3053</v>
      </c>
      <c r="B3054" s="12" t="s">
        <v>22</v>
      </c>
      <c r="C3054" s="26" t="str">
        <f aca="false">$C$2965</f>
        <v>BNF N. Acq. 20538</v>
      </c>
      <c r="D3054" s="12" t="n">
        <v>6</v>
      </c>
      <c r="E3054" s="14" t="n">
        <v>1749</v>
      </c>
      <c r="F3054" s="14" t="s">
        <v>24</v>
      </c>
      <c r="G3054" s="14" t="s">
        <v>1428</v>
      </c>
      <c r="H3054" s="14" t="s">
        <v>1396</v>
      </c>
      <c r="I3054" s="41" t="s">
        <v>43</v>
      </c>
      <c r="J3054" s="20" t="n">
        <v>12</v>
      </c>
      <c r="K3054" s="18" t="s">
        <v>28</v>
      </c>
      <c r="L3054" s="20"/>
      <c r="M3054" s="34" t="n">
        <v>35</v>
      </c>
      <c r="N3054" s="34"/>
      <c r="O3054" s="35" t="n">
        <f aca="false">L3054+(0.05*M3054)+(N3054/240)</f>
        <v>1.75</v>
      </c>
      <c r="P3054" s="36" t="n">
        <v>21</v>
      </c>
      <c r="Q3054" s="33"/>
      <c r="R3054" s="37"/>
      <c r="S3054" s="38" t="n">
        <f aca="false">P3054+(0.05*Q3054)+(R3054/240)</f>
        <v>21</v>
      </c>
      <c r="T3054" s="22" t="n">
        <f aca="false">J3054*O3054</f>
        <v>21</v>
      </c>
      <c r="U3054" s="22" t="n">
        <f aca="false">S3054-T3054</f>
        <v>0</v>
      </c>
      <c r="V3054" s="12"/>
    </row>
    <row r="3055" customFormat="false" ht="13.8" hidden="false" customHeight="false" outlineLevel="0" collapsed="false">
      <c r="A3055" s="13" t="n">
        <v>3054</v>
      </c>
      <c r="B3055" s="12" t="s">
        <v>22</v>
      </c>
      <c r="C3055" s="26" t="str">
        <f aca="false">$C$2965</f>
        <v>BNF N. Acq. 20538</v>
      </c>
      <c r="D3055" s="12" t="n">
        <v>6</v>
      </c>
      <c r="E3055" s="14" t="n">
        <v>1749</v>
      </c>
      <c r="F3055" s="14" t="s">
        <v>24</v>
      </c>
      <c r="G3055" s="14" t="s">
        <v>120</v>
      </c>
      <c r="H3055" s="14" t="s">
        <v>1396</v>
      </c>
      <c r="I3055" s="41" t="s">
        <v>43</v>
      </c>
      <c r="J3055" s="20" t="n">
        <v>315</v>
      </c>
      <c r="K3055" s="18" t="s">
        <v>28</v>
      </c>
      <c r="L3055" s="20"/>
      <c r="M3055" s="34" t="n">
        <v>16</v>
      </c>
      <c r="N3055" s="34"/>
      <c r="O3055" s="35" t="n">
        <f aca="false">L3055+(0.05*M3055)+(N3055/240)</f>
        <v>0.8</v>
      </c>
      <c r="P3055" s="36" t="n">
        <v>252</v>
      </c>
      <c r="Q3055" s="33"/>
      <c r="R3055" s="37"/>
      <c r="S3055" s="38" t="n">
        <f aca="false">P3055+(0.05*Q3055)+(R3055/240)</f>
        <v>252</v>
      </c>
      <c r="T3055" s="22" t="n">
        <f aca="false">J3055*O3055</f>
        <v>252</v>
      </c>
      <c r="U3055" s="22" t="n">
        <f aca="false">S3055-T3055</f>
        <v>0</v>
      </c>
      <c r="V3055" s="12"/>
    </row>
    <row r="3056" customFormat="false" ht="13.8" hidden="false" customHeight="false" outlineLevel="0" collapsed="false">
      <c r="A3056" s="13" t="n">
        <v>3055</v>
      </c>
      <c r="B3056" s="12" t="s">
        <v>22</v>
      </c>
      <c r="C3056" s="26" t="str">
        <f aca="false">$C$2965</f>
        <v>BNF N. Acq. 20538</v>
      </c>
      <c r="D3056" s="12" t="n">
        <v>6</v>
      </c>
      <c r="E3056" s="14" t="n">
        <v>1749</v>
      </c>
      <c r="F3056" s="14" t="s">
        <v>24</v>
      </c>
      <c r="G3056" s="14" t="s">
        <v>1429</v>
      </c>
      <c r="H3056" s="14" t="s">
        <v>1396</v>
      </c>
      <c r="I3056" s="41" t="s">
        <v>43</v>
      </c>
      <c r="J3056" s="20" t="n">
        <v>14</v>
      </c>
      <c r="K3056" s="18" t="s">
        <v>35</v>
      </c>
      <c r="L3056" s="20" t="n">
        <v>33</v>
      </c>
      <c r="M3056" s="34"/>
      <c r="N3056" s="34"/>
      <c r="O3056" s="35" t="n">
        <f aca="false">L3056+(0.05*M3056)+(N3056/240)</f>
        <v>33</v>
      </c>
      <c r="P3056" s="36" t="n">
        <v>462</v>
      </c>
      <c r="Q3056" s="33"/>
      <c r="R3056" s="37"/>
      <c r="S3056" s="38" t="n">
        <f aca="false">P3056+(0.05*Q3056)+(R3056/240)</f>
        <v>462</v>
      </c>
      <c r="T3056" s="22" t="n">
        <f aca="false">J3056*O3056</f>
        <v>462</v>
      </c>
      <c r="U3056" s="22" t="n">
        <f aca="false">S3056-T3056</f>
        <v>0</v>
      </c>
      <c r="V3056" s="12"/>
    </row>
    <row r="3057" customFormat="false" ht="13.8" hidden="false" customHeight="false" outlineLevel="0" collapsed="false">
      <c r="A3057" s="13" t="n">
        <v>3056</v>
      </c>
      <c r="B3057" s="12" t="s">
        <v>22</v>
      </c>
      <c r="C3057" s="26" t="str">
        <f aca="false">$C$2965</f>
        <v>BNF N. Acq. 20538</v>
      </c>
      <c r="D3057" s="12" t="n">
        <v>6</v>
      </c>
      <c r="E3057" s="14" t="n">
        <v>1749</v>
      </c>
      <c r="F3057" s="14" t="s">
        <v>24</v>
      </c>
      <c r="G3057" s="40" t="s">
        <v>1429</v>
      </c>
      <c r="H3057" s="14" t="s">
        <v>1396</v>
      </c>
      <c r="I3057" s="41" t="s">
        <v>43</v>
      </c>
      <c r="J3057" s="20" t="n">
        <v>1</v>
      </c>
      <c r="K3057" s="18" t="s">
        <v>46</v>
      </c>
      <c r="L3057" s="20" t="n">
        <v>558</v>
      </c>
      <c r="M3057" s="34"/>
      <c r="N3057" s="34"/>
      <c r="O3057" s="35" t="n">
        <f aca="false">L3057+(0.05*M3057)+(N3057/240)</f>
        <v>558</v>
      </c>
      <c r="P3057" s="36" t="n">
        <v>558</v>
      </c>
      <c r="Q3057" s="33"/>
      <c r="R3057" s="37"/>
      <c r="S3057" s="38" t="n">
        <f aca="false">P3057+(0.05*Q3057)+(R3057/240)</f>
        <v>558</v>
      </c>
      <c r="T3057" s="22" t="n">
        <f aca="false">J3057*O3057</f>
        <v>558</v>
      </c>
      <c r="U3057" s="22" t="n">
        <f aca="false">S3057-T3057</f>
        <v>0</v>
      </c>
      <c r="V3057" s="12"/>
    </row>
    <row r="3058" customFormat="false" ht="13.8" hidden="false" customHeight="false" outlineLevel="0" collapsed="false">
      <c r="A3058" s="13" t="n">
        <v>3057</v>
      </c>
      <c r="B3058" s="12" t="s">
        <v>22</v>
      </c>
      <c r="C3058" s="26" t="str">
        <f aca="false">$C$2965</f>
        <v>BNF N. Acq. 20538</v>
      </c>
      <c r="D3058" s="12" t="n">
        <v>6</v>
      </c>
      <c r="E3058" s="14" t="n">
        <v>1749</v>
      </c>
      <c r="F3058" s="14" t="s">
        <v>24</v>
      </c>
      <c r="G3058" s="40" t="s">
        <v>112</v>
      </c>
      <c r="H3058" s="14" t="s">
        <v>1396</v>
      </c>
      <c r="I3058" s="41" t="s">
        <v>43</v>
      </c>
      <c r="J3058" s="20" t="n">
        <v>60</v>
      </c>
      <c r="K3058" s="18" t="s">
        <v>28</v>
      </c>
      <c r="L3058" s="20"/>
      <c r="M3058" s="34" t="n">
        <v>2</v>
      </c>
      <c r="N3058" s="34"/>
      <c r="O3058" s="35" t="n">
        <f aca="false">L3058+(0.05*M3058)+(N3058/240)</f>
        <v>0.1</v>
      </c>
      <c r="P3058" s="36" t="n">
        <v>6</v>
      </c>
      <c r="Q3058" s="33"/>
      <c r="R3058" s="37"/>
      <c r="S3058" s="38" t="n">
        <f aca="false">P3058+(0.05*Q3058)+(R3058/240)</f>
        <v>6</v>
      </c>
      <c r="T3058" s="22" t="n">
        <f aca="false">J3058*O3058</f>
        <v>6</v>
      </c>
      <c r="U3058" s="22" t="n">
        <f aca="false">S3058-T3058</f>
        <v>0</v>
      </c>
      <c r="V3058" s="12"/>
    </row>
    <row r="3059" customFormat="false" ht="13.8" hidden="false" customHeight="false" outlineLevel="0" collapsed="false">
      <c r="A3059" s="13" t="n">
        <v>3058</v>
      </c>
      <c r="B3059" s="12" t="s">
        <v>22</v>
      </c>
      <c r="C3059" s="26" t="str">
        <f aca="false">$C$2965</f>
        <v>BNF N. Acq. 20538</v>
      </c>
      <c r="D3059" s="12" t="n">
        <v>6</v>
      </c>
      <c r="E3059" s="14" t="n">
        <v>1749</v>
      </c>
      <c r="F3059" s="14" t="s">
        <v>24</v>
      </c>
      <c r="G3059" s="14" t="s">
        <v>113</v>
      </c>
      <c r="H3059" s="14" t="s">
        <v>1396</v>
      </c>
      <c r="I3059" s="41" t="s">
        <v>43</v>
      </c>
      <c r="J3059" s="20" t="n">
        <v>719</v>
      </c>
      <c r="K3059" s="18" t="s">
        <v>28</v>
      </c>
      <c r="L3059" s="20"/>
      <c r="M3059" s="34" t="n">
        <v>5</v>
      </c>
      <c r="N3059" s="34"/>
      <c r="O3059" s="35" t="n">
        <f aca="false">L3059+(0.05*M3059)+(N3059/240)</f>
        <v>0.25</v>
      </c>
      <c r="P3059" s="36" t="n">
        <v>179</v>
      </c>
      <c r="Q3059" s="33" t="n">
        <v>15</v>
      </c>
      <c r="R3059" s="37"/>
      <c r="S3059" s="38" t="n">
        <f aca="false">P3059+(0.05*Q3059)+(R3059/240)</f>
        <v>179.75</v>
      </c>
      <c r="T3059" s="22" t="n">
        <f aca="false">J3059*O3059</f>
        <v>179.75</v>
      </c>
      <c r="U3059" s="22" t="n">
        <f aca="false">S3059-T3059</f>
        <v>0</v>
      </c>
      <c r="V3059" s="12"/>
    </row>
    <row r="3060" customFormat="false" ht="13.8" hidden="false" customHeight="false" outlineLevel="0" collapsed="false">
      <c r="A3060" s="13" t="n">
        <v>3059</v>
      </c>
      <c r="B3060" s="12" t="s">
        <v>22</v>
      </c>
      <c r="C3060" s="26" t="str">
        <f aca="false">$C$2965</f>
        <v>BNF N. Acq. 20538</v>
      </c>
      <c r="D3060" s="12" t="n">
        <v>6</v>
      </c>
      <c r="E3060" s="14" t="n">
        <v>1749</v>
      </c>
      <c r="F3060" s="14" t="s">
        <v>40</v>
      </c>
      <c r="G3060" s="14" t="s">
        <v>850</v>
      </c>
      <c r="H3060" s="14" t="s">
        <v>1396</v>
      </c>
      <c r="I3060" s="41" t="s">
        <v>43</v>
      </c>
      <c r="J3060" s="20" t="n">
        <v>1</v>
      </c>
      <c r="K3060" s="18" t="s">
        <v>46</v>
      </c>
      <c r="L3060" s="20" t="n">
        <v>18</v>
      </c>
      <c r="M3060" s="34"/>
      <c r="N3060" s="34"/>
      <c r="O3060" s="35" t="n">
        <f aca="false">L3060+(0.05*M3060)+(N3060/240)</f>
        <v>18</v>
      </c>
      <c r="P3060" s="36" t="n">
        <v>18</v>
      </c>
      <c r="Q3060" s="33"/>
      <c r="R3060" s="37"/>
      <c r="S3060" s="38" t="n">
        <f aca="false">P3060+(0.05*Q3060)+(R3060/240)</f>
        <v>18</v>
      </c>
      <c r="T3060" s="22" t="n">
        <f aca="false">J3060*O3060</f>
        <v>18</v>
      </c>
      <c r="U3060" s="22" t="n">
        <f aca="false">S3060-T3060</f>
        <v>0</v>
      </c>
      <c r="V3060" s="12"/>
    </row>
    <row r="3061" customFormat="false" ht="13.8" hidden="false" customHeight="false" outlineLevel="0" collapsed="false">
      <c r="A3061" s="13" t="n">
        <v>3060</v>
      </c>
      <c r="B3061" s="12" t="s">
        <v>22</v>
      </c>
      <c r="C3061" s="26" t="str">
        <f aca="false">$C$2965</f>
        <v>BNF N. Acq. 20538</v>
      </c>
      <c r="D3061" s="12" t="n">
        <v>6</v>
      </c>
      <c r="E3061" s="14" t="n">
        <v>1749</v>
      </c>
      <c r="F3061" s="14" t="s">
        <v>40</v>
      </c>
      <c r="G3061" s="14" t="s">
        <v>850</v>
      </c>
      <c r="H3061" s="14" t="s">
        <v>1396</v>
      </c>
      <c r="I3061" s="41" t="s">
        <v>33</v>
      </c>
      <c r="J3061" s="20" t="n">
        <v>192.5</v>
      </c>
      <c r="K3061" s="18" t="s">
        <v>28</v>
      </c>
      <c r="L3061" s="20"/>
      <c r="M3061" s="34" t="n">
        <v>25</v>
      </c>
      <c r="N3061" s="34"/>
      <c r="O3061" s="35" t="n">
        <f aca="false">L3061+(0.05*M3061)+(N3061/240)</f>
        <v>1.25</v>
      </c>
      <c r="P3061" s="36" t="n">
        <v>240</v>
      </c>
      <c r="Q3061" s="33" t="n">
        <v>12</v>
      </c>
      <c r="R3061" s="37"/>
      <c r="S3061" s="38" t="n">
        <f aca="false">P3061+(0.05*Q3061)+(R3061/240)</f>
        <v>240.6</v>
      </c>
      <c r="T3061" s="22" t="n">
        <f aca="false">J3061*O3061</f>
        <v>240.625</v>
      </c>
      <c r="U3061" s="22" t="n">
        <f aca="false">S3061-T3061</f>
        <v>-0.0250000000000057</v>
      </c>
      <c r="V3061" s="12"/>
    </row>
    <row r="3062" customFormat="false" ht="13.8" hidden="false" customHeight="false" outlineLevel="0" collapsed="false">
      <c r="A3062" s="13" t="n">
        <v>3061</v>
      </c>
      <c r="B3062" s="12" t="s">
        <v>22</v>
      </c>
      <c r="C3062" s="26" t="str">
        <f aca="false">$C$2965</f>
        <v>BNF N. Acq. 20538</v>
      </c>
      <c r="D3062" s="12" t="n">
        <v>6</v>
      </c>
      <c r="E3062" s="14" t="n">
        <v>1749</v>
      </c>
      <c r="F3062" s="14" t="s">
        <v>40</v>
      </c>
      <c r="G3062" s="14" t="s">
        <v>109</v>
      </c>
      <c r="H3062" s="14" t="s">
        <v>1396</v>
      </c>
      <c r="I3062" s="41" t="s">
        <v>33</v>
      </c>
      <c r="J3062" s="20" t="n">
        <v>4</v>
      </c>
      <c r="K3062" s="18" t="s">
        <v>110</v>
      </c>
      <c r="L3062" s="20" t="n">
        <v>18</v>
      </c>
      <c r="M3062" s="34"/>
      <c r="N3062" s="34"/>
      <c r="O3062" s="35" t="n">
        <f aca="false">L3062+(0.05*M3062)+(N3062/240)</f>
        <v>18</v>
      </c>
      <c r="P3062" s="36" t="n">
        <v>72</v>
      </c>
      <c r="Q3062" s="33"/>
      <c r="R3062" s="37"/>
      <c r="S3062" s="38" t="n">
        <f aca="false">P3062+(0.05*Q3062)+(R3062/240)</f>
        <v>72</v>
      </c>
      <c r="T3062" s="22" t="n">
        <f aca="false">J3062*O3062</f>
        <v>72</v>
      </c>
      <c r="U3062" s="22" t="n">
        <f aca="false">S3062-T3062</f>
        <v>0</v>
      </c>
      <c r="V3062" s="12"/>
    </row>
    <row r="3063" customFormat="false" ht="13.8" hidden="false" customHeight="false" outlineLevel="0" collapsed="false">
      <c r="A3063" s="13" t="n">
        <v>3062</v>
      </c>
      <c r="B3063" s="12" t="s">
        <v>22</v>
      </c>
      <c r="C3063" s="26" t="str">
        <f aca="false">$C$2965</f>
        <v>BNF N. Acq. 20538</v>
      </c>
      <c r="D3063" s="12" t="n">
        <v>6</v>
      </c>
      <c r="E3063" s="14" t="n">
        <v>1749</v>
      </c>
      <c r="F3063" s="14" t="s">
        <v>40</v>
      </c>
      <c r="G3063" s="14" t="s">
        <v>118</v>
      </c>
      <c r="H3063" s="14" t="s">
        <v>1396</v>
      </c>
      <c r="I3063" s="41" t="s">
        <v>43</v>
      </c>
      <c r="J3063" s="20" t="n">
        <v>1</v>
      </c>
      <c r="K3063" s="18" t="s">
        <v>46</v>
      </c>
      <c r="L3063" s="20" t="n">
        <v>450</v>
      </c>
      <c r="M3063" s="34"/>
      <c r="N3063" s="42"/>
      <c r="O3063" s="35" t="n">
        <f aca="false">L3063+(0.05*M3063)+(N3063/240)</f>
        <v>450</v>
      </c>
      <c r="P3063" s="36" t="n">
        <v>450</v>
      </c>
      <c r="Q3063" s="33"/>
      <c r="R3063" s="43"/>
      <c r="S3063" s="38" t="n">
        <f aca="false">P3063+(0.05*Q3063)+(R3063/240)</f>
        <v>450</v>
      </c>
      <c r="T3063" s="22" t="n">
        <f aca="false">J3063*O3063</f>
        <v>450</v>
      </c>
      <c r="U3063" s="22" t="n">
        <f aca="false">S3063-T3063</f>
        <v>0</v>
      </c>
      <c r="V3063" s="12"/>
    </row>
    <row r="3064" customFormat="false" ht="13.8" hidden="false" customHeight="false" outlineLevel="0" collapsed="false">
      <c r="A3064" s="13" t="n">
        <v>3063</v>
      </c>
      <c r="B3064" s="12" t="s">
        <v>22</v>
      </c>
      <c r="C3064" s="26" t="str">
        <f aca="false">$C$2965</f>
        <v>BNF N. Acq. 20538</v>
      </c>
      <c r="D3064" s="12" t="n">
        <v>6</v>
      </c>
      <c r="E3064" s="14" t="n">
        <v>1749</v>
      </c>
      <c r="F3064" s="14" t="s">
        <v>40</v>
      </c>
      <c r="G3064" s="14" t="s">
        <v>1428</v>
      </c>
      <c r="H3064" s="14" t="s">
        <v>1396</v>
      </c>
      <c r="I3064" s="41" t="s">
        <v>30</v>
      </c>
      <c r="J3064" s="20" t="n">
        <v>10</v>
      </c>
      <c r="K3064" s="18" t="s">
        <v>28</v>
      </c>
      <c r="L3064" s="20"/>
      <c r="M3064" s="34" t="n">
        <v>45</v>
      </c>
      <c r="N3064" s="34"/>
      <c r="O3064" s="35" t="n">
        <f aca="false">L3064+(0.05*M3064)+(N3064/240)</f>
        <v>2.25</v>
      </c>
      <c r="P3064" s="36" t="n">
        <v>22</v>
      </c>
      <c r="Q3064" s="33" t="n">
        <v>10</v>
      </c>
      <c r="R3064" s="37"/>
      <c r="S3064" s="38" t="n">
        <f aca="false">P3064+(0.05*Q3064)+(R3064/240)</f>
        <v>22.5</v>
      </c>
      <c r="T3064" s="22" t="n">
        <f aca="false">J3064*O3064</f>
        <v>22.5</v>
      </c>
      <c r="U3064" s="22" t="n">
        <f aca="false">S3064-T3064</f>
        <v>0</v>
      </c>
      <c r="V3064" s="12"/>
    </row>
    <row r="3065" customFormat="false" ht="13.8" hidden="false" customHeight="false" outlineLevel="0" collapsed="false">
      <c r="A3065" s="13" t="n">
        <v>3064</v>
      </c>
      <c r="B3065" s="12" t="s">
        <v>22</v>
      </c>
      <c r="C3065" s="26" t="str">
        <f aca="false">$C$2965</f>
        <v>BNF N. Acq. 20538</v>
      </c>
      <c r="D3065" s="12" t="n">
        <v>6</v>
      </c>
      <c r="E3065" s="14" t="n">
        <v>1749</v>
      </c>
      <c r="F3065" s="14" t="s">
        <v>40</v>
      </c>
      <c r="G3065" s="14" t="s">
        <v>1428</v>
      </c>
      <c r="H3065" s="14" t="s">
        <v>1396</v>
      </c>
      <c r="I3065" s="41" t="s">
        <v>43</v>
      </c>
      <c r="J3065" s="20" t="n">
        <v>1</v>
      </c>
      <c r="K3065" s="18" t="s">
        <v>46</v>
      </c>
      <c r="L3065" s="20" t="n">
        <v>130</v>
      </c>
      <c r="M3065" s="34"/>
      <c r="N3065" s="34"/>
      <c r="O3065" s="35" t="n">
        <f aca="false">L3065+(0.05*M3065)+(N3065/240)</f>
        <v>130</v>
      </c>
      <c r="P3065" s="36" t="n">
        <v>130</v>
      </c>
      <c r="Q3065" s="33"/>
      <c r="R3065" s="37"/>
      <c r="S3065" s="38" t="n">
        <f aca="false">P3065+(0.05*Q3065)+(R3065/240)</f>
        <v>130</v>
      </c>
      <c r="T3065" s="22" t="n">
        <f aca="false">J3065*O3065</f>
        <v>130</v>
      </c>
      <c r="U3065" s="22" t="n">
        <f aca="false">S3065-T3065</f>
        <v>0</v>
      </c>
      <c r="V3065" s="12"/>
    </row>
    <row r="3066" customFormat="false" ht="13.8" hidden="false" customHeight="false" outlineLevel="0" collapsed="false">
      <c r="A3066" s="13" t="n">
        <v>3065</v>
      </c>
      <c r="B3066" s="12" t="s">
        <v>22</v>
      </c>
      <c r="C3066" s="26" t="str">
        <f aca="false">$C$2965</f>
        <v>BNF N. Acq. 20538</v>
      </c>
      <c r="D3066" s="12" t="n">
        <v>6</v>
      </c>
      <c r="E3066" s="14" t="n">
        <v>1749</v>
      </c>
      <c r="F3066" s="14" t="s">
        <v>40</v>
      </c>
      <c r="G3066" s="14" t="s">
        <v>1428</v>
      </c>
      <c r="H3066" s="14" t="s">
        <v>1396</v>
      </c>
      <c r="I3066" s="41" t="s">
        <v>186</v>
      </c>
      <c r="J3066" s="20" t="n">
        <v>128</v>
      </c>
      <c r="K3066" s="18" t="s">
        <v>28</v>
      </c>
      <c r="L3066" s="20"/>
      <c r="M3066" s="34" t="n">
        <v>48</v>
      </c>
      <c r="N3066" s="34"/>
      <c r="O3066" s="35" t="n">
        <f aca="false">L3066+(0.05*M3066)+(N3066/240)</f>
        <v>2.4</v>
      </c>
      <c r="P3066" s="36" t="n">
        <v>307</v>
      </c>
      <c r="Q3066" s="33" t="n">
        <v>4</v>
      </c>
      <c r="R3066" s="37"/>
      <c r="S3066" s="38" t="n">
        <f aca="false">P3066+(0.05*Q3066)+(R3066/240)</f>
        <v>307.2</v>
      </c>
      <c r="T3066" s="22" t="n">
        <f aca="false">J3066*O3066</f>
        <v>307.2</v>
      </c>
      <c r="U3066" s="22" t="n">
        <f aca="false">S3066-T3066</f>
        <v>0</v>
      </c>
      <c r="V3066" s="12"/>
    </row>
    <row r="3067" customFormat="false" ht="13.8" hidden="false" customHeight="false" outlineLevel="0" collapsed="false">
      <c r="A3067" s="13" t="n">
        <v>3066</v>
      </c>
      <c r="B3067" s="12" t="s">
        <v>22</v>
      </c>
      <c r="C3067" s="26" t="str">
        <f aca="false">$C$2965</f>
        <v>BNF N. Acq. 20538</v>
      </c>
      <c r="D3067" s="12" t="n">
        <v>6</v>
      </c>
      <c r="E3067" s="14" t="n">
        <v>1749</v>
      </c>
      <c r="F3067" s="14" t="s">
        <v>40</v>
      </c>
      <c r="G3067" s="14" t="s">
        <v>1428</v>
      </c>
      <c r="H3067" s="14" t="s">
        <v>1396</v>
      </c>
      <c r="I3067" s="41" t="s">
        <v>33</v>
      </c>
      <c r="J3067" s="20" t="n">
        <v>1788</v>
      </c>
      <c r="K3067" s="18" t="s">
        <v>28</v>
      </c>
      <c r="L3067" s="20"/>
      <c r="M3067" s="34" t="n">
        <v>45</v>
      </c>
      <c r="N3067" s="34"/>
      <c r="O3067" s="35" t="n">
        <f aca="false">L3067+(0.05*M3067)+(N3067/240)</f>
        <v>2.25</v>
      </c>
      <c r="P3067" s="36" t="n">
        <v>4023</v>
      </c>
      <c r="Q3067" s="33"/>
      <c r="R3067" s="37"/>
      <c r="S3067" s="38" t="n">
        <f aca="false">P3067+(0.05*Q3067)+(R3067/240)</f>
        <v>4023</v>
      </c>
      <c r="T3067" s="22" t="n">
        <f aca="false">J3067*O3067</f>
        <v>4023</v>
      </c>
      <c r="U3067" s="22" t="n">
        <f aca="false">S3067-T3067</f>
        <v>0</v>
      </c>
      <c r="V3067" s="12"/>
    </row>
    <row r="3068" customFormat="false" ht="13.8" hidden="false" customHeight="false" outlineLevel="0" collapsed="false">
      <c r="A3068" s="13" t="n">
        <v>3067</v>
      </c>
      <c r="B3068" s="12" t="s">
        <v>22</v>
      </c>
      <c r="C3068" s="26" t="str">
        <f aca="false">$C$2965</f>
        <v>BNF N. Acq. 20538</v>
      </c>
      <c r="D3068" s="12" t="n">
        <v>6</v>
      </c>
      <c r="E3068" s="14" t="n">
        <v>1749</v>
      </c>
      <c r="F3068" s="14" t="s">
        <v>40</v>
      </c>
      <c r="G3068" s="14" t="s">
        <v>120</v>
      </c>
      <c r="H3068" s="14" t="s">
        <v>1396</v>
      </c>
      <c r="I3068" s="41" t="s">
        <v>43</v>
      </c>
      <c r="J3068" s="20" t="n">
        <v>6</v>
      </c>
      <c r="K3068" s="18" t="s">
        <v>35</v>
      </c>
      <c r="L3068" s="20" t="n">
        <v>24</v>
      </c>
      <c r="M3068" s="34"/>
      <c r="N3068" s="34"/>
      <c r="O3068" s="35" t="n">
        <f aca="false">L3068+(0.05*M3068)+(N3068/240)</f>
        <v>24</v>
      </c>
      <c r="P3068" s="36" t="n">
        <v>144</v>
      </c>
      <c r="Q3068" s="33"/>
      <c r="R3068" s="37"/>
      <c r="S3068" s="38" t="n">
        <f aca="false">P3068+(0.05*Q3068)+(R3068/240)</f>
        <v>144</v>
      </c>
      <c r="T3068" s="22" t="n">
        <f aca="false">J3068*O3068</f>
        <v>144</v>
      </c>
      <c r="U3068" s="22" t="n">
        <f aca="false">S3068-T3068</f>
        <v>0</v>
      </c>
      <c r="V3068" s="12"/>
    </row>
    <row r="3069" customFormat="false" ht="13.8" hidden="false" customHeight="false" outlineLevel="0" collapsed="false">
      <c r="A3069" s="13" t="n">
        <v>3068</v>
      </c>
      <c r="B3069" s="12" t="s">
        <v>22</v>
      </c>
      <c r="C3069" s="26" t="str">
        <f aca="false">$C$2965</f>
        <v>BNF N. Acq. 20538</v>
      </c>
      <c r="D3069" s="12" t="n">
        <v>6</v>
      </c>
      <c r="E3069" s="14" t="n">
        <v>1749</v>
      </c>
      <c r="F3069" s="14" t="s">
        <v>40</v>
      </c>
      <c r="G3069" s="14" t="s">
        <v>120</v>
      </c>
      <c r="H3069" s="14" t="s">
        <v>1396</v>
      </c>
      <c r="I3069" s="41" t="s">
        <v>43</v>
      </c>
      <c r="J3069" s="20" t="n">
        <v>140</v>
      </c>
      <c r="K3069" s="18" t="s">
        <v>28</v>
      </c>
      <c r="L3069" s="20"/>
      <c r="M3069" s="34" t="n">
        <v>8</v>
      </c>
      <c r="N3069" s="34"/>
      <c r="O3069" s="35" t="n">
        <f aca="false">L3069+(0.05*M3069)+(N3069/240)</f>
        <v>0.4</v>
      </c>
      <c r="P3069" s="36" t="n">
        <v>56</v>
      </c>
      <c r="Q3069" s="33"/>
      <c r="R3069" s="37"/>
      <c r="S3069" s="38" t="n">
        <f aca="false">P3069+(0.05*Q3069)+(R3069/240)</f>
        <v>56</v>
      </c>
      <c r="T3069" s="22" t="n">
        <f aca="false">J3069*O3069</f>
        <v>56</v>
      </c>
      <c r="U3069" s="22" t="n">
        <f aca="false">S3069-T3069</f>
        <v>0</v>
      </c>
      <c r="V3069" s="12"/>
    </row>
    <row r="3070" customFormat="false" ht="13.8" hidden="false" customHeight="false" outlineLevel="0" collapsed="false">
      <c r="A3070" s="13" t="n">
        <v>3069</v>
      </c>
      <c r="B3070" s="12" t="s">
        <v>22</v>
      </c>
      <c r="C3070" s="26" t="str">
        <f aca="false">$C$2965</f>
        <v>BNF N. Acq. 20538</v>
      </c>
      <c r="D3070" s="12" t="n">
        <v>6</v>
      </c>
      <c r="E3070" s="14" t="n">
        <v>1749</v>
      </c>
      <c r="F3070" s="14" t="s">
        <v>40</v>
      </c>
      <c r="G3070" s="14" t="s">
        <v>120</v>
      </c>
      <c r="H3070" s="14" t="s">
        <v>1396</v>
      </c>
      <c r="I3070" s="41" t="s">
        <v>186</v>
      </c>
      <c r="J3070" s="20" t="n">
        <v>75</v>
      </c>
      <c r="K3070" s="18" t="s">
        <v>28</v>
      </c>
      <c r="L3070" s="20"/>
      <c r="M3070" s="34" t="n">
        <v>22</v>
      </c>
      <c r="N3070" s="34"/>
      <c r="O3070" s="35" t="n">
        <f aca="false">L3070+(0.05*M3070)+(N3070/240)</f>
        <v>1.1</v>
      </c>
      <c r="P3070" s="36" t="n">
        <v>82</v>
      </c>
      <c r="Q3070" s="33" t="n">
        <v>10</v>
      </c>
      <c r="R3070" s="37"/>
      <c r="S3070" s="38" t="n">
        <f aca="false">P3070+(0.05*Q3070)+(R3070/240)</f>
        <v>82.5</v>
      </c>
      <c r="T3070" s="22" t="n">
        <f aca="false">J3070*O3070</f>
        <v>82.5</v>
      </c>
      <c r="U3070" s="22" t="n">
        <f aca="false">S3070-T3070</f>
        <v>0</v>
      </c>
      <c r="V3070" s="12"/>
    </row>
    <row r="3071" customFormat="false" ht="13.8" hidden="false" customHeight="false" outlineLevel="0" collapsed="false">
      <c r="A3071" s="13" t="n">
        <v>3070</v>
      </c>
      <c r="B3071" s="12" t="s">
        <v>22</v>
      </c>
      <c r="C3071" s="26" t="str">
        <f aca="false">$C$2965</f>
        <v>BNF N. Acq. 20538</v>
      </c>
      <c r="D3071" s="12" t="n">
        <v>6</v>
      </c>
      <c r="E3071" s="14" t="n">
        <v>1749</v>
      </c>
      <c r="F3071" s="14" t="s">
        <v>40</v>
      </c>
      <c r="G3071" s="14" t="s">
        <v>112</v>
      </c>
      <c r="H3071" s="14" t="s">
        <v>1396</v>
      </c>
      <c r="I3071" s="41" t="s">
        <v>43</v>
      </c>
      <c r="J3071" s="20" t="n">
        <v>50</v>
      </c>
      <c r="K3071" s="18" t="s">
        <v>28</v>
      </c>
      <c r="L3071" s="20"/>
      <c r="M3071" s="34" t="n">
        <v>3</v>
      </c>
      <c r="N3071" s="34"/>
      <c r="O3071" s="35" t="n">
        <f aca="false">L3071+(0.05*M3071)+(N3071/240)</f>
        <v>0.15</v>
      </c>
      <c r="P3071" s="36" t="n">
        <v>7</v>
      </c>
      <c r="Q3071" s="33" t="n">
        <v>10</v>
      </c>
      <c r="R3071" s="37"/>
      <c r="S3071" s="38" t="n">
        <f aca="false">P3071+(0.05*Q3071)+(R3071/240)</f>
        <v>7.5</v>
      </c>
      <c r="T3071" s="22" t="n">
        <f aca="false">J3071*O3071</f>
        <v>7.5</v>
      </c>
      <c r="U3071" s="22" t="n">
        <f aca="false">S3071-T3071</f>
        <v>0</v>
      </c>
      <c r="V3071" s="12"/>
    </row>
    <row r="3072" customFormat="false" ht="13.8" hidden="false" customHeight="false" outlineLevel="0" collapsed="false">
      <c r="A3072" s="13" t="n">
        <v>3071</v>
      </c>
      <c r="B3072" s="12" t="s">
        <v>22</v>
      </c>
      <c r="C3072" s="26" t="str">
        <f aca="false">$C$2965</f>
        <v>BNF N. Acq. 20538</v>
      </c>
      <c r="D3072" s="12" t="n">
        <v>6</v>
      </c>
      <c r="E3072" s="14" t="n">
        <v>1749</v>
      </c>
      <c r="F3072" s="14" t="s">
        <v>40</v>
      </c>
      <c r="G3072" s="14" t="s">
        <v>1430</v>
      </c>
      <c r="H3072" s="14" t="s">
        <v>1396</v>
      </c>
      <c r="I3072" s="41" t="s">
        <v>43</v>
      </c>
      <c r="J3072" s="20" t="n">
        <v>22550</v>
      </c>
      <c r="K3072" s="18" t="s">
        <v>28</v>
      </c>
      <c r="L3072" s="20"/>
      <c r="M3072" s="34" t="n">
        <v>0.4</v>
      </c>
      <c r="N3072" s="34"/>
      <c r="O3072" s="35" t="n">
        <f aca="false">L3072+(0.05*M3072)+(N3072/240)</f>
        <v>0.02</v>
      </c>
      <c r="P3072" s="36" t="n">
        <v>445</v>
      </c>
      <c r="Q3072" s="33"/>
      <c r="R3072" s="37"/>
      <c r="S3072" s="38" t="n">
        <f aca="false">P3072+(0.05*Q3072)+(R3072/240)</f>
        <v>445</v>
      </c>
      <c r="T3072" s="22" t="n">
        <f aca="false">J3072*O3072</f>
        <v>451</v>
      </c>
      <c r="U3072" s="22" t="n">
        <f aca="false">S3072-T3072</f>
        <v>-6.00000000000011</v>
      </c>
      <c r="V3072" s="12" t="s">
        <v>31</v>
      </c>
    </row>
    <row r="3073" customFormat="false" ht="13.8" hidden="false" customHeight="false" outlineLevel="0" collapsed="false">
      <c r="A3073" s="13" t="n">
        <v>3072</v>
      </c>
      <c r="B3073" s="12" t="s">
        <v>22</v>
      </c>
      <c r="C3073" s="26" t="str">
        <f aca="false">$C$2965</f>
        <v>BNF N. Acq. 20538</v>
      </c>
      <c r="D3073" s="12" t="n">
        <v>6</v>
      </c>
      <c r="E3073" s="14" t="n">
        <v>1749</v>
      </c>
      <c r="F3073" s="14" t="s">
        <v>40</v>
      </c>
      <c r="G3073" s="14" t="s">
        <v>113</v>
      </c>
      <c r="H3073" s="14" t="s">
        <v>1396</v>
      </c>
      <c r="I3073" s="41" t="s">
        <v>43</v>
      </c>
      <c r="J3073" s="20" t="n">
        <v>460.5</v>
      </c>
      <c r="K3073" s="18" t="s">
        <v>61</v>
      </c>
      <c r="L3073" s="20" t="n">
        <v>3</v>
      </c>
      <c r="M3073" s="34"/>
      <c r="N3073" s="34"/>
      <c r="O3073" s="35" t="n">
        <f aca="false">L3073+(0.05*M3073)+(N3073/240)</f>
        <v>3</v>
      </c>
      <c r="P3073" s="36" t="n">
        <v>1381</v>
      </c>
      <c r="Q3073" s="33" t="n">
        <v>10</v>
      </c>
      <c r="R3073" s="37"/>
      <c r="S3073" s="38" t="n">
        <f aca="false">P3073+(0.05*Q3073)+(R3073/240)</f>
        <v>1381.5</v>
      </c>
      <c r="T3073" s="22" t="n">
        <f aca="false">J3073*O3073</f>
        <v>1381.5</v>
      </c>
      <c r="U3073" s="22" t="n">
        <f aca="false">S3073-T3073</f>
        <v>0</v>
      </c>
      <c r="V3073" s="12"/>
    </row>
    <row r="3074" customFormat="false" ht="13.8" hidden="false" customHeight="false" outlineLevel="0" collapsed="false">
      <c r="A3074" s="13" t="n">
        <v>3073</v>
      </c>
      <c r="B3074" s="12" t="s">
        <v>22</v>
      </c>
      <c r="C3074" s="26" t="str">
        <f aca="false">$C$2965</f>
        <v>BNF N. Acq. 20538</v>
      </c>
      <c r="D3074" s="12" t="n">
        <v>6</v>
      </c>
      <c r="E3074" s="14" t="n">
        <v>1749</v>
      </c>
      <c r="F3074" s="14" t="s">
        <v>40</v>
      </c>
      <c r="G3074" s="14" t="s">
        <v>113</v>
      </c>
      <c r="H3074" s="14" t="s">
        <v>1396</v>
      </c>
      <c r="I3074" s="41" t="s">
        <v>43</v>
      </c>
      <c r="J3074" s="20" t="n">
        <v>318</v>
      </c>
      <c r="K3074" s="18" t="s">
        <v>28</v>
      </c>
      <c r="L3074" s="20"/>
      <c r="M3074" s="34" t="n">
        <v>2</v>
      </c>
      <c r="N3074" s="34"/>
      <c r="O3074" s="35" t="n">
        <f aca="false">L3074+(0.05*M3074)+(N3074/240)</f>
        <v>0.1</v>
      </c>
      <c r="P3074" s="36" t="n">
        <v>31</v>
      </c>
      <c r="Q3074" s="33" t="n">
        <v>16</v>
      </c>
      <c r="R3074" s="37"/>
      <c r="S3074" s="38" t="n">
        <f aca="false">P3074+(0.05*Q3074)+(R3074/240)</f>
        <v>31.8</v>
      </c>
      <c r="T3074" s="22" t="n">
        <f aca="false">J3074*O3074</f>
        <v>31.8</v>
      </c>
      <c r="U3074" s="22" t="n">
        <f aca="false">S3074-T3074</f>
        <v>0</v>
      </c>
      <c r="V3074" s="12"/>
    </row>
    <row r="3075" customFormat="false" ht="13.8" hidden="false" customHeight="false" outlineLevel="0" collapsed="false">
      <c r="A3075" s="13" t="n">
        <v>3074</v>
      </c>
      <c r="B3075" s="12" t="s">
        <v>22</v>
      </c>
      <c r="C3075" s="26" t="str">
        <f aca="false">$C$2965</f>
        <v>BNF N. Acq. 20538</v>
      </c>
      <c r="D3075" s="12" t="n">
        <v>6</v>
      </c>
      <c r="E3075" s="14" t="n">
        <v>1749</v>
      </c>
      <c r="F3075" s="14" t="s">
        <v>40</v>
      </c>
      <c r="G3075" s="14" t="s">
        <v>113</v>
      </c>
      <c r="H3075" s="14" t="s">
        <v>1396</v>
      </c>
      <c r="I3075" s="41" t="s">
        <v>33</v>
      </c>
      <c r="J3075" s="20" t="n">
        <v>10</v>
      </c>
      <c r="K3075" s="18" t="s">
        <v>28</v>
      </c>
      <c r="L3075" s="20"/>
      <c r="M3075" s="34" t="n">
        <v>4</v>
      </c>
      <c r="N3075" s="34"/>
      <c r="O3075" s="35" t="n">
        <f aca="false">L3075+(0.05*M3075)+(N3075/240)</f>
        <v>0.2</v>
      </c>
      <c r="P3075" s="36" t="n">
        <v>2</v>
      </c>
      <c r="Q3075" s="33"/>
      <c r="R3075" s="37"/>
      <c r="S3075" s="38" t="n">
        <f aca="false">P3075+(0.05*Q3075)+(R3075/240)</f>
        <v>2</v>
      </c>
      <c r="T3075" s="22" t="n">
        <f aca="false">J3075*O3075</f>
        <v>2</v>
      </c>
      <c r="U3075" s="22" t="n">
        <f aca="false">S3075-T3075</f>
        <v>0</v>
      </c>
      <c r="V3075" s="12"/>
    </row>
    <row r="3076" customFormat="false" ht="13.8" hidden="false" customHeight="false" outlineLevel="0" collapsed="false">
      <c r="A3076" s="13" t="n">
        <v>3075</v>
      </c>
      <c r="B3076" s="12" t="s">
        <v>22</v>
      </c>
      <c r="C3076" s="26" t="str">
        <f aca="false">$C$2965</f>
        <v>BNF N. Acq. 20538</v>
      </c>
      <c r="D3076" s="12" t="n">
        <v>7</v>
      </c>
      <c r="E3076" s="14" t="n">
        <v>1749</v>
      </c>
      <c r="F3076" s="14" t="s">
        <v>24</v>
      </c>
      <c r="G3076" s="14" t="s">
        <v>121</v>
      </c>
      <c r="H3076" s="14" t="s">
        <v>1396</v>
      </c>
      <c r="I3076" s="41" t="s">
        <v>43</v>
      </c>
      <c r="J3076" s="20" t="n">
        <v>141</v>
      </c>
      <c r="K3076" s="18" t="s">
        <v>28</v>
      </c>
      <c r="L3076" s="20" t="n">
        <v>10</v>
      </c>
      <c r="M3076" s="34"/>
      <c r="N3076" s="34"/>
      <c r="O3076" s="35" t="n">
        <f aca="false">L3076+(0.05*M3076)+(N3076/240)</f>
        <v>10</v>
      </c>
      <c r="P3076" s="36" t="n">
        <v>1410</v>
      </c>
      <c r="Q3076" s="33"/>
      <c r="R3076" s="37"/>
      <c r="S3076" s="38" t="n">
        <f aca="false">P3076+(0.05*Q3076)+(R3076/240)</f>
        <v>1410</v>
      </c>
      <c r="T3076" s="22" t="n">
        <f aca="false">J3076*O3076</f>
        <v>1410</v>
      </c>
      <c r="U3076" s="22" t="n">
        <f aca="false">S3076-T3076</f>
        <v>0</v>
      </c>
      <c r="V3076" s="12"/>
    </row>
    <row r="3077" customFormat="false" ht="13.8" hidden="false" customHeight="false" outlineLevel="0" collapsed="false">
      <c r="A3077" s="13" t="n">
        <v>3076</v>
      </c>
      <c r="B3077" s="12" t="s">
        <v>22</v>
      </c>
      <c r="C3077" s="26" t="str">
        <f aca="false">$C$2965</f>
        <v>BNF N. Acq. 20538</v>
      </c>
      <c r="D3077" s="12" t="n">
        <v>7</v>
      </c>
      <c r="E3077" s="14" t="n">
        <v>1749</v>
      </c>
      <c r="F3077" s="14" t="s">
        <v>24</v>
      </c>
      <c r="G3077" s="14" t="s">
        <v>1431</v>
      </c>
      <c r="H3077" s="14" t="s">
        <v>1396</v>
      </c>
      <c r="I3077" s="41" t="s">
        <v>43</v>
      </c>
      <c r="J3077" s="20" t="n">
        <v>64</v>
      </c>
      <c r="K3077" s="18" t="s">
        <v>35</v>
      </c>
      <c r="L3077" s="20" t="n">
        <v>8</v>
      </c>
      <c r="M3077" s="34"/>
      <c r="N3077" s="34"/>
      <c r="O3077" s="35" t="n">
        <f aca="false">L3077+(0.05*M3077)+(N3077/240)</f>
        <v>8</v>
      </c>
      <c r="P3077" s="36" t="n">
        <v>512</v>
      </c>
      <c r="Q3077" s="33"/>
      <c r="R3077" s="37"/>
      <c r="S3077" s="38" t="n">
        <f aca="false">P3077+(0.05*Q3077)+(R3077/240)</f>
        <v>512</v>
      </c>
      <c r="T3077" s="22" t="n">
        <f aca="false">J3077*O3077</f>
        <v>512</v>
      </c>
      <c r="U3077" s="22" t="n">
        <f aca="false">S3077-T3077</f>
        <v>0</v>
      </c>
      <c r="V3077" s="12"/>
    </row>
    <row r="3078" customFormat="false" ht="13.8" hidden="false" customHeight="false" outlineLevel="0" collapsed="false">
      <c r="A3078" s="13" t="n">
        <v>3077</v>
      </c>
      <c r="B3078" s="12" t="s">
        <v>22</v>
      </c>
      <c r="C3078" s="26" t="str">
        <f aca="false">$C$2965</f>
        <v>BNF N. Acq. 20538</v>
      </c>
      <c r="D3078" s="12" t="n">
        <v>7</v>
      </c>
      <c r="E3078" s="14" t="n">
        <v>1749</v>
      </c>
      <c r="F3078" s="14" t="s">
        <v>24</v>
      </c>
      <c r="G3078" s="14" t="s">
        <v>1432</v>
      </c>
      <c r="H3078" s="14" t="s">
        <v>1396</v>
      </c>
      <c r="I3078" s="41" t="s">
        <v>43</v>
      </c>
      <c r="J3078" s="20" t="n">
        <v>1</v>
      </c>
      <c r="K3078" s="18" t="s">
        <v>46</v>
      </c>
      <c r="L3078" s="20" t="n">
        <v>267</v>
      </c>
      <c r="M3078" s="34"/>
      <c r="N3078" s="34"/>
      <c r="O3078" s="35" t="n">
        <f aca="false">L3078+(0.05*M3078)+(N3078/240)</f>
        <v>267</v>
      </c>
      <c r="P3078" s="36" t="n">
        <v>267</v>
      </c>
      <c r="Q3078" s="33"/>
      <c r="R3078" s="37"/>
      <c r="S3078" s="38" t="n">
        <f aca="false">P3078+(0.05*Q3078)+(R3078/240)</f>
        <v>267</v>
      </c>
      <c r="T3078" s="22" t="n">
        <f aca="false">J3078*O3078</f>
        <v>267</v>
      </c>
      <c r="U3078" s="22" t="n">
        <f aca="false">S3078-T3078</f>
        <v>0</v>
      </c>
      <c r="V3078" s="12"/>
    </row>
    <row r="3079" customFormat="false" ht="13.8" hidden="false" customHeight="false" outlineLevel="0" collapsed="false">
      <c r="A3079" s="13" t="n">
        <v>3078</v>
      </c>
      <c r="B3079" s="12" t="s">
        <v>22</v>
      </c>
      <c r="C3079" s="26" t="str">
        <f aca="false">$C$2965</f>
        <v>BNF N. Acq. 20538</v>
      </c>
      <c r="D3079" s="12" t="n">
        <v>7</v>
      </c>
      <c r="E3079" s="14" t="n">
        <v>1749</v>
      </c>
      <c r="F3079" s="14" t="s">
        <v>24</v>
      </c>
      <c r="G3079" s="14" t="s">
        <v>1433</v>
      </c>
      <c r="H3079" s="14" t="s">
        <v>1396</v>
      </c>
      <c r="I3079" s="41" t="s">
        <v>43</v>
      </c>
      <c r="J3079" s="20" t="n">
        <v>2</v>
      </c>
      <c r="K3079" s="18" t="s">
        <v>1434</v>
      </c>
      <c r="L3079" s="20" t="n">
        <v>3</v>
      </c>
      <c r="M3079" s="34"/>
      <c r="N3079" s="34"/>
      <c r="O3079" s="35" t="n">
        <f aca="false">L3079+(0.05*M3079)+(N3079/240)</f>
        <v>3</v>
      </c>
      <c r="P3079" s="36" t="n">
        <v>6</v>
      </c>
      <c r="Q3079" s="33"/>
      <c r="R3079" s="37"/>
      <c r="S3079" s="38" t="n">
        <f aca="false">P3079+(0.05*Q3079)+(R3079/240)</f>
        <v>6</v>
      </c>
      <c r="T3079" s="22" t="n">
        <f aca="false">J3079*O3079</f>
        <v>6</v>
      </c>
      <c r="U3079" s="22" t="n">
        <f aca="false">S3079-T3079</f>
        <v>0</v>
      </c>
      <c r="V3079" s="12"/>
    </row>
    <row r="3080" customFormat="false" ht="13.8" hidden="false" customHeight="false" outlineLevel="0" collapsed="false">
      <c r="A3080" s="13" t="n">
        <v>3079</v>
      </c>
      <c r="B3080" s="12" t="s">
        <v>22</v>
      </c>
      <c r="C3080" s="26" t="str">
        <f aca="false">$C$2965</f>
        <v>BNF N. Acq. 20538</v>
      </c>
      <c r="D3080" s="12" t="n">
        <v>7</v>
      </c>
      <c r="E3080" s="14" t="n">
        <v>1749</v>
      </c>
      <c r="F3080" s="14" t="s">
        <v>40</v>
      </c>
      <c r="G3080" s="14" t="s">
        <v>1435</v>
      </c>
      <c r="H3080" s="14" t="s">
        <v>1396</v>
      </c>
      <c r="I3080" s="41" t="s">
        <v>43</v>
      </c>
      <c r="J3080" s="20" t="n">
        <v>117</v>
      </c>
      <c r="K3080" s="18" t="s">
        <v>28</v>
      </c>
      <c r="L3080" s="20" t="n">
        <v>10</v>
      </c>
      <c r="M3080" s="34"/>
      <c r="N3080" s="34"/>
      <c r="O3080" s="35" t="n">
        <f aca="false">L3080+(0.05*M3080)+(N3080/240)</f>
        <v>10</v>
      </c>
      <c r="P3080" s="36" t="n">
        <v>1170</v>
      </c>
      <c r="Q3080" s="33"/>
      <c r="R3080" s="37"/>
      <c r="S3080" s="38" t="n">
        <f aca="false">P3080+(0.05*Q3080)+(R3080/240)</f>
        <v>1170</v>
      </c>
      <c r="T3080" s="22" t="n">
        <f aca="false">J3080*O3080</f>
        <v>1170</v>
      </c>
      <c r="U3080" s="22" t="n">
        <f aca="false">S3080-T3080</f>
        <v>0</v>
      </c>
      <c r="V3080" s="12"/>
    </row>
    <row r="3081" customFormat="false" ht="13.8" hidden="false" customHeight="false" outlineLevel="0" collapsed="false">
      <c r="A3081" s="13" t="n">
        <v>3080</v>
      </c>
      <c r="B3081" s="12" t="s">
        <v>22</v>
      </c>
      <c r="C3081" s="26" t="str">
        <f aca="false">$C$2965</f>
        <v>BNF N. Acq. 20538</v>
      </c>
      <c r="D3081" s="12" t="n">
        <v>7</v>
      </c>
      <c r="E3081" s="14" t="n">
        <v>1749</v>
      </c>
      <c r="F3081" s="14" t="s">
        <v>40</v>
      </c>
      <c r="G3081" s="14" t="s">
        <v>1436</v>
      </c>
      <c r="H3081" s="14" t="s">
        <v>1396</v>
      </c>
      <c r="I3081" s="41" t="s">
        <v>33</v>
      </c>
      <c r="J3081" s="20" t="n">
        <v>6</v>
      </c>
      <c r="K3081" s="18" t="s">
        <v>128</v>
      </c>
      <c r="L3081" s="20" t="n">
        <v>4</v>
      </c>
      <c r="M3081" s="34"/>
      <c r="N3081" s="34"/>
      <c r="O3081" s="35" t="n">
        <f aca="false">L3081+(0.05*M3081)+(N3081/240)</f>
        <v>4</v>
      </c>
      <c r="P3081" s="36" t="n">
        <v>24</v>
      </c>
      <c r="Q3081" s="33"/>
      <c r="R3081" s="37"/>
      <c r="S3081" s="38" t="n">
        <f aca="false">P3081+(0.05*Q3081)+(R3081/240)</f>
        <v>24</v>
      </c>
      <c r="T3081" s="22" t="n">
        <f aca="false">J3081*O3081</f>
        <v>24</v>
      </c>
      <c r="U3081" s="22" t="n">
        <f aca="false">S3081-T3081</f>
        <v>0</v>
      </c>
      <c r="V3081" s="12"/>
    </row>
    <row r="3082" customFormat="false" ht="14.2" hidden="false" customHeight="false" outlineLevel="0" collapsed="false">
      <c r="A3082" s="13" t="n">
        <v>3081</v>
      </c>
      <c r="B3082" s="12" t="s">
        <v>22</v>
      </c>
      <c r="C3082" s="26" t="str">
        <f aca="false">$C$2965</f>
        <v>BNF N. Acq. 20538</v>
      </c>
      <c r="D3082" s="12" t="n">
        <v>7</v>
      </c>
      <c r="E3082" s="14" t="n">
        <v>1749</v>
      </c>
      <c r="F3082" s="14" t="s">
        <v>40</v>
      </c>
      <c r="G3082" s="14" t="s">
        <v>1437</v>
      </c>
      <c r="H3082" s="14" t="s">
        <v>1396</v>
      </c>
      <c r="I3082" s="41" t="s">
        <v>50</v>
      </c>
      <c r="J3082" s="20" t="n">
        <f aca="false">2+(1/16)*3</f>
        <v>2.1875</v>
      </c>
      <c r="K3082" s="18" t="s">
        <v>28</v>
      </c>
      <c r="L3082" s="20" t="n">
        <v>70</v>
      </c>
      <c r="M3082" s="34"/>
      <c r="N3082" s="34"/>
      <c r="O3082" s="35" t="n">
        <f aca="false">L3082+(0.05*M3082)+(N3082/240)</f>
        <v>70</v>
      </c>
      <c r="P3082" s="36" t="n">
        <v>161</v>
      </c>
      <c r="Q3082" s="33" t="n">
        <v>17</v>
      </c>
      <c r="R3082" s="37"/>
      <c r="S3082" s="38" t="n">
        <f aca="false">P3082+(0.05*Q3082)+(R3082/240)</f>
        <v>161.85</v>
      </c>
      <c r="T3082" s="22" t="n">
        <f aca="false">J3082*O3082</f>
        <v>153.125</v>
      </c>
      <c r="U3082" s="22" t="n">
        <f aca="false">S3082-T3082</f>
        <v>8.72499999999999</v>
      </c>
      <c r="V3082" s="12" t="s">
        <v>1438</v>
      </c>
    </row>
    <row r="3083" customFormat="false" ht="13.8" hidden="false" customHeight="false" outlineLevel="0" collapsed="false">
      <c r="A3083" s="13" t="n">
        <v>3082</v>
      </c>
      <c r="B3083" s="12" t="s">
        <v>22</v>
      </c>
      <c r="C3083" s="26" t="str">
        <f aca="false">$C$2965</f>
        <v>BNF N. Acq. 20538</v>
      </c>
      <c r="D3083" s="12" t="n">
        <v>7</v>
      </c>
      <c r="E3083" s="14" t="n">
        <v>1749</v>
      </c>
      <c r="F3083" s="14" t="s">
        <v>40</v>
      </c>
      <c r="G3083" s="14" t="s">
        <v>1437</v>
      </c>
      <c r="H3083" s="14" t="s">
        <v>1396</v>
      </c>
      <c r="I3083" s="41" t="s">
        <v>33</v>
      </c>
      <c r="J3083" s="20" t="n">
        <v>4.5</v>
      </c>
      <c r="K3083" s="18" t="s">
        <v>28</v>
      </c>
      <c r="L3083" s="20" t="n">
        <v>70</v>
      </c>
      <c r="M3083" s="34"/>
      <c r="N3083" s="34"/>
      <c r="O3083" s="35" t="n">
        <f aca="false">L3083+(0.05*M3083)+(N3083/240)</f>
        <v>70</v>
      </c>
      <c r="P3083" s="36" t="n">
        <v>315</v>
      </c>
      <c r="Q3083" s="33"/>
      <c r="R3083" s="37"/>
      <c r="S3083" s="38" t="n">
        <f aca="false">P3083+(0.05*Q3083)+(R3083/240)</f>
        <v>315</v>
      </c>
      <c r="T3083" s="22" t="n">
        <f aca="false">J3083*O3083</f>
        <v>315</v>
      </c>
      <c r="U3083" s="22" t="n">
        <f aca="false">S3083-T3083</f>
        <v>0</v>
      </c>
      <c r="V3083" s="12"/>
    </row>
    <row r="3084" customFormat="false" ht="13.8" hidden="false" customHeight="false" outlineLevel="0" collapsed="false">
      <c r="A3084" s="13" t="n">
        <v>3083</v>
      </c>
      <c r="B3084" s="12" t="s">
        <v>22</v>
      </c>
      <c r="C3084" s="26" t="str">
        <f aca="false">$C$2965</f>
        <v>BNF N. Acq. 20538</v>
      </c>
      <c r="D3084" s="12" t="n">
        <v>7</v>
      </c>
      <c r="E3084" s="14" t="n">
        <v>1749</v>
      </c>
      <c r="F3084" s="14" t="s">
        <v>40</v>
      </c>
      <c r="G3084" s="14" t="s">
        <v>1439</v>
      </c>
      <c r="H3084" s="14" t="s">
        <v>1396</v>
      </c>
      <c r="I3084" s="41" t="s">
        <v>43</v>
      </c>
      <c r="J3084" s="20" t="n">
        <v>416.25</v>
      </c>
      <c r="K3084" s="18" t="s">
        <v>28</v>
      </c>
      <c r="L3084" s="20" t="n">
        <v>60</v>
      </c>
      <c r="M3084" s="34"/>
      <c r="N3084" s="34"/>
      <c r="O3084" s="35" t="n">
        <f aca="false">L3084+(0.05*M3084)+(N3084/240)</f>
        <v>60</v>
      </c>
      <c r="P3084" s="36" t="n">
        <v>24975</v>
      </c>
      <c r="Q3084" s="33"/>
      <c r="R3084" s="37"/>
      <c r="S3084" s="38" t="n">
        <f aca="false">P3084+(0.05*Q3084)+(R3084/240)</f>
        <v>24975</v>
      </c>
      <c r="T3084" s="22" t="n">
        <f aca="false">J3084*O3084</f>
        <v>24975</v>
      </c>
      <c r="U3084" s="22" t="n">
        <f aca="false">S3084-T3084</f>
        <v>0</v>
      </c>
      <c r="V3084" s="12"/>
    </row>
    <row r="3085" customFormat="false" ht="13.8" hidden="false" customHeight="false" outlineLevel="0" collapsed="false">
      <c r="A3085" s="13" t="n">
        <v>3084</v>
      </c>
      <c r="B3085" s="12" t="s">
        <v>22</v>
      </c>
      <c r="C3085" s="26" t="str">
        <f aca="false">$C$2965</f>
        <v>BNF N. Acq. 20538</v>
      </c>
      <c r="D3085" s="12" t="n">
        <v>7</v>
      </c>
      <c r="E3085" s="14" t="n">
        <v>1749</v>
      </c>
      <c r="F3085" s="14" t="s">
        <v>40</v>
      </c>
      <c r="G3085" s="14" t="s">
        <v>1440</v>
      </c>
      <c r="H3085" s="14" t="s">
        <v>1396</v>
      </c>
      <c r="I3085" s="41" t="s">
        <v>43</v>
      </c>
      <c r="J3085" s="20" t="n">
        <v>1</v>
      </c>
      <c r="K3085" s="18" t="s">
        <v>46</v>
      </c>
      <c r="L3085" s="20" t="n">
        <v>15</v>
      </c>
      <c r="M3085" s="34"/>
      <c r="N3085" s="34"/>
      <c r="O3085" s="35" t="n">
        <f aca="false">L3085+(0.05*M3085)+(N3085/240)</f>
        <v>15</v>
      </c>
      <c r="P3085" s="36" t="n">
        <v>15</v>
      </c>
      <c r="Q3085" s="33"/>
      <c r="R3085" s="37"/>
      <c r="S3085" s="38" t="n">
        <f aca="false">P3085+(0.05*Q3085)+(R3085/240)</f>
        <v>15</v>
      </c>
      <c r="T3085" s="22" t="n">
        <f aca="false">J3085*O3085</f>
        <v>15</v>
      </c>
      <c r="U3085" s="22" t="n">
        <f aca="false">S3085-T3085</f>
        <v>0</v>
      </c>
      <c r="V3085" s="12"/>
    </row>
    <row r="3086" customFormat="false" ht="13.8" hidden="false" customHeight="false" outlineLevel="0" collapsed="false">
      <c r="A3086" s="13" t="n">
        <v>3085</v>
      </c>
      <c r="B3086" s="12" t="s">
        <v>22</v>
      </c>
      <c r="C3086" s="26" t="str">
        <f aca="false">$C$2965</f>
        <v>BNF N. Acq. 20538</v>
      </c>
      <c r="D3086" s="12" t="n">
        <v>7</v>
      </c>
      <c r="E3086" s="14" t="n">
        <v>1749</v>
      </c>
      <c r="F3086" s="14" t="s">
        <v>40</v>
      </c>
      <c r="G3086" s="14" t="s">
        <v>1440</v>
      </c>
      <c r="H3086" s="14" t="s">
        <v>1396</v>
      </c>
      <c r="I3086" s="41" t="s">
        <v>33</v>
      </c>
      <c r="J3086" s="20" t="n">
        <v>25</v>
      </c>
      <c r="K3086" s="18" t="s">
        <v>28</v>
      </c>
      <c r="L3086" s="20"/>
      <c r="M3086" s="34" t="n">
        <v>40</v>
      </c>
      <c r="N3086" s="34"/>
      <c r="O3086" s="35" t="n">
        <f aca="false">L3086+(0.05*M3086)+(N3086/240)</f>
        <v>2</v>
      </c>
      <c r="P3086" s="36" t="n">
        <v>50</v>
      </c>
      <c r="Q3086" s="33"/>
      <c r="R3086" s="37"/>
      <c r="S3086" s="38" t="n">
        <f aca="false">P3086+(0.05*Q3086)+(R3086/240)</f>
        <v>50</v>
      </c>
      <c r="T3086" s="22" t="n">
        <f aca="false">J3086*O3086</f>
        <v>50</v>
      </c>
      <c r="U3086" s="22" t="n">
        <f aca="false">S3086-T3086</f>
        <v>0</v>
      </c>
      <c r="V3086" s="12"/>
    </row>
    <row r="3087" customFormat="false" ht="13.8" hidden="false" customHeight="false" outlineLevel="0" collapsed="false">
      <c r="A3087" s="13" t="n">
        <v>3086</v>
      </c>
      <c r="B3087" s="12" t="s">
        <v>22</v>
      </c>
      <c r="C3087" s="26" t="str">
        <f aca="false">$C$2965</f>
        <v>BNF N. Acq. 20538</v>
      </c>
      <c r="D3087" s="12" t="n">
        <v>7</v>
      </c>
      <c r="E3087" s="14" t="n">
        <v>1749</v>
      </c>
      <c r="F3087" s="14" t="s">
        <v>40</v>
      </c>
      <c r="G3087" s="14" t="s">
        <v>1441</v>
      </c>
      <c r="H3087" s="14" t="s">
        <v>1396</v>
      </c>
      <c r="I3087" s="41" t="s">
        <v>33</v>
      </c>
      <c r="J3087" s="20" t="n">
        <v>13.75</v>
      </c>
      <c r="K3087" s="18" t="s">
        <v>128</v>
      </c>
      <c r="L3087" s="20" t="n">
        <v>4</v>
      </c>
      <c r="M3087" s="34"/>
      <c r="N3087" s="34"/>
      <c r="O3087" s="35" t="n">
        <f aca="false">L3087+(0.05*M3087)+(N3087/240)</f>
        <v>4</v>
      </c>
      <c r="P3087" s="36" t="n">
        <v>55</v>
      </c>
      <c r="Q3087" s="33"/>
      <c r="R3087" s="37"/>
      <c r="S3087" s="38" t="n">
        <f aca="false">P3087+(0.05*Q3087)+(R3087/240)</f>
        <v>55</v>
      </c>
      <c r="T3087" s="22" t="n">
        <f aca="false">J3087*O3087</f>
        <v>55</v>
      </c>
      <c r="U3087" s="22" t="n">
        <f aca="false">S3087-T3087</f>
        <v>0</v>
      </c>
      <c r="V3087" s="12"/>
    </row>
    <row r="3088" customFormat="false" ht="13.8" hidden="false" customHeight="false" outlineLevel="0" collapsed="false">
      <c r="A3088" s="13" t="n">
        <v>3087</v>
      </c>
      <c r="B3088" s="12" t="s">
        <v>22</v>
      </c>
      <c r="C3088" s="26" t="str">
        <f aca="false">$C$2965</f>
        <v>BNF N. Acq. 20538</v>
      </c>
      <c r="D3088" s="12" t="n">
        <v>7</v>
      </c>
      <c r="E3088" s="14" t="n">
        <v>1749</v>
      </c>
      <c r="F3088" s="14" t="s">
        <v>40</v>
      </c>
      <c r="G3088" s="14" t="s">
        <v>124</v>
      </c>
      <c r="H3088" s="14" t="s">
        <v>1396</v>
      </c>
      <c r="I3088" s="41" t="s">
        <v>43</v>
      </c>
      <c r="J3088" s="20" t="n">
        <v>19550</v>
      </c>
      <c r="K3088" s="18" t="s">
        <v>28</v>
      </c>
      <c r="L3088" s="20"/>
      <c r="M3088" s="34" t="n">
        <v>4</v>
      </c>
      <c r="N3088" s="34"/>
      <c r="O3088" s="35" t="n">
        <f aca="false">L3088+(0.05*M3088)+(N3088/240)</f>
        <v>0.2</v>
      </c>
      <c r="P3088" s="36" t="n">
        <v>3901</v>
      </c>
      <c r="Q3088" s="33"/>
      <c r="R3088" s="37"/>
      <c r="S3088" s="38" t="n">
        <f aca="false">P3088+(0.05*Q3088)+(R3088/240)</f>
        <v>3901</v>
      </c>
      <c r="T3088" s="22" t="n">
        <f aca="false">J3088*O3088</f>
        <v>3910</v>
      </c>
      <c r="U3088" s="22" t="n">
        <f aca="false">S3088-T3088</f>
        <v>-9</v>
      </c>
      <c r="V3088" s="12" t="s">
        <v>31</v>
      </c>
    </row>
    <row r="3089" customFormat="false" ht="13.8" hidden="false" customHeight="false" outlineLevel="0" collapsed="false">
      <c r="A3089" s="13" t="n">
        <v>3088</v>
      </c>
      <c r="B3089" s="12" t="s">
        <v>22</v>
      </c>
      <c r="C3089" s="26" t="str">
        <f aca="false">$C$2965</f>
        <v>BNF N. Acq. 20538</v>
      </c>
      <c r="D3089" s="12" t="n">
        <v>7</v>
      </c>
      <c r="E3089" s="14" t="n">
        <v>1749</v>
      </c>
      <c r="F3089" s="14" t="s">
        <v>40</v>
      </c>
      <c r="G3089" s="14" t="s">
        <v>1442</v>
      </c>
      <c r="H3089" s="14" t="s">
        <v>1396</v>
      </c>
      <c r="I3089" s="41" t="s">
        <v>43</v>
      </c>
      <c r="J3089" s="20" t="n">
        <v>200</v>
      </c>
      <c r="K3089" s="18" t="s">
        <v>28</v>
      </c>
      <c r="L3089" s="20"/>
      <c r="M3089" s="34" t="n">
        <v>3</v>
      </c>
      <c r="N3089" s="34"/>
      <c r="O3089" s="35" t="n">
        <f aca="false">L3089+(0.05*M3089)+(N3089/240)</f>
        <v>0.15</v>
      </c>
      <c r="P3089" s="36" t="n">
        <v>30</v>
      </c>
      <c r="Q3089" s="33"/>
      <c r="R3089" s="37"/>
      <c r="S3089" s="38" t="n">
        <f aca="false">P3089+(0.05*Q3089)+(R3089/240)</f>
        <v>30</v>
      </c>
      <c r="T3089" s="22" t="n">
        <f aca="false">J3089*O3089</f>
        <v>30</v>
      </c>
      <c r="U3089" s="22" t="n">
        <f aca="false">S3089-T3089</f>
        <v>0</v>
      </c>
      <c r="V3089" s="12"/>
    </row>
    <row r="3090" customFormat="false" ht="14.2" hidden="false" customHeight="false" outlineLevel="0" collapsed="false">
      <c r="A3090" s="13" t="n">
        <v>3089</v>
      </c>
      <c r="B3090" s="12" t="s">
        <v>22</v>
      </c>
      <c r="C3090" s="26" t="str">
        <f aca="false">$C$2965</f>
        <v>BNF N. Acq. 20538</v>
      </c>
      <c r="D3090" s="12" t="n">
        <v>7</v>
      </c>
      <c r="E3090" s="14" t="n">
        <v>1749</v>
      </c>
      <c r="F3090" s="14" t="s">
        <v>40</v>
      </c>
      <c r="G3090" s="14" t="s">
        <v>1443</v>
      </c>
      <c r="H3090" s="14" t="s">
        <v>1396</v>
      </c>
      <c r="I3090" s="41" t="s">
        <v>43</v>
      </c>
      <c r="J3090" s="20" t="n">
        <v>11340</v>
      </c>
      <c r="K3090" s="18" t="s">
        <v>28</v>
      </c>
      <c r="L3090" s="20"/>
      <c r="M3090" s="34" t="n">
        <v>3</v>
      </c>
      <c r="N3090" s="34"/>
      <c r="O3090" s="35" t="n">
        <f aca="false">L3090+(0.05*M3090)+(N3090/240)</f>
        <v>0.15</v>
      </c>
      <c r="P3090" s="36" t="n">
        <v>8505</v>
      </c>
      <c r="Q3090" s="33"/>
      <c r="R3090" s="37"/>
      <c r="S3090" s="38" t="n">
        <f aca="false">P3090+(0.05*Q3090)+(R3090/240)</f>
        <v>8505</v>
      </c>
      <c r="T3090" s="22" t="n">
        <f aca="false">J3090*O3090</f>
        <v>1701</v>
      </c>
      <c r="U3090" s="22" t="n">
        <f aca="false">S3090-T3090</f>
        <v>6804</v>
      </c>
      <c r="V3090" s="12" t="s">
        <v>31</v>
      </c>
    </row>
    <row r="3091" customFormat="false" ht="13.8" hidden="false" customHeight="false" outlineLevel="0" collapsed="false">
      <c r="A3091" s="13" t="n">
        <v>3090</v>
      </c>
      <c r="B3091" s="12" t="s">
        <v>22</v>
      </c>
      <c r="C3091" s="26" t="str">
        <f aca="false">$C$2965</f>
        <v>BNF N. Acq. 20538</v>
      </c>
      <c r="D3091" s="12" t="n">
        <v>7</v>
      </c>
      <c r="E3091" s="14" t="n">
        <v>1749</v>
      </c>
      <c r="F3091" s="14" t="s">
        <v>40</v>
      </c>
      <c r="G3091" s="14" t="s">
        <v>698</v>
      </c>
      <c r="H3091" s="14" t="s">
        <v>1396</v>
      </c>
      <c r="I3091" s="41" t="s">
        <v>678</v>
      </c>
      <c r="J3091" s="20" t="n">
        <v>4951</v>
      </c>
      <c r="K3091" s="18" t="s">
        <v>28</v>
      </c>
      <c r="L3091" s="20"/>
      <c r="M3091" s="34" t="n">
        <v>18</v>
      </c>
      <c r="N3091" s="34"/>
      <c r="O3091" s="35" t="n">
        <f aca="false">L3091+(0.05*M3091)+(N3091/240)</f>
        <v>0.9</v>
      </c>
      <c r="P3091" s="36" t="n">
        <v>4455</v>
      </c>
      <c r="Q3091" s="33" t="n">
        <v>18</v>
      </c>
      <c r="R3091" s="37"/>
      <c r="S3091" s="38" t="n">
        <f aca="false">P3091+(0.05*Q3091)+(R3091/240)</f>
        <v>4455.9</v>
      </c>
      <c r="T3091" s="22" t="n">
        <f aca="false">J3091*O3091</f>
        <v>4455.9</v>
      </c>
      <c r="U3091" s="22" t="n">
        <f aca="false">S3091-T3091</f>
        <v>0</v>
      </c>
      <c r="V3091" s="12"/>
    </row>
    <row r="3092" customFormat="false" ht="13.8" hidden="false" customHeight="false" outlineLevel="0" collapsed="false">
      <c r="A3092" s="13" t="n">
        <v>3091</v>
      </c>
      <c r="B3092" s="12" t="s">
        <v>22</v>
      </c>
      <c r="C3092" s="26" t="str">
        <f aca="false">$C$2965</f>
        <v>BNF N. Acq. 20538</v>
      </c>
      <c r="D3092" s="12" t="n">
        <v>7</v>
      </c>
      <c r="E3092" s="14" t="n">
        <v>1749</v>
      </c>
      <c r="F3092" s="14" t="s">
        <v>40</v>
      </c>
      <c r="G3092" s="14" t="s">
        <v>698</v>
      </c>
      <c r="H3092" s="14" t="s">
        <v>1396</v>
      </c>
      <c r="I3092" s="41" t="s">
        <v>679</v>
      </c>
      <c r="J3092" s="20" t="n">
        <v>69324</v>
      </c>
      <c r="K3092" s="18" t="s">
        <v>28</v>
      </c>
      <c r="L3092" s="20"/>
      <c r="M3092" s="34" t="n">
        <v>16</v>
      </c>
      <c r="N3092" s="34"/>
      <c r="O3092" s="35" t="n">
        <f aca="false">L3092+(0.05*M3092)+(N3092/240)</f>
        <v>0.8</v>
      </c>
      <c r="P3092" s="36" t="n">
        <v>55459</v>
      </c>
      <c r="Q3092" s="33" t="n">
        <v>4</v>
      </c>
      <c r="R3092" s="37"/>
      <c r="S3092" s="38" t="n">
        <f aca="false">P3092+(0.05*Q3092)+(R3092/240)</f>
        <v>55459.2</v>
      </c>
      <c r="T3092" s="22" t="n">
        <f aca="false">J3092*O3092</f>
        <v>55459.2</v>
      </c>
      <c r="U3092" s="22" t="n">
        <f aca="false">S3092-T3092</f>
        <v>0</v>
      </c>
      <c r="V3092" s="44"/>
    </row>
    <row r="3093" customFormat="false" ht="13.8" hidden="false" customHeight="false" outlineLevel="0" collapsed="false">
      <c r="A3093" s="13" t="n">
        <v>3092</v>
      </c>
      <c r="B3093" s="12" t="s">
        <v>22</v>
      </c>
      <c r="C3093" s="26" t="str">
        <f aca="false">$C$2965</f>
        <v>BNF N. Acq. 20538</v>
      </c>
      <c r="D3093" s="12" t="n">
        <v>7</v>
      </c>
      <c r="E3093" s="14" t="n">
        <v>1749</v>
      </c>
      <c r="F3093" s="14" t="s">
        <v>40</v>
      </c>
      <c r="G3093" s="40" t="s">
        <v>141</v>
      </c>
      <c r="H3093" s="14" t="s">
        <v>1396</v>
      </c>
      <c r="I3093" s="41" t="s">
        <v>43</v>
      </c>
      <c r="J3093" s="20" t="n">
        <v>178</v>
      </c>
      <c r="K3093" s="18" t="s">
        <v>35</v>
      </c>
      <c r="L3093" s="20" t="n">
        <v>100</v>
      </c>
      <c r="M3093" s="34"/>
      <c r="N3093" s="34"/>
      <c r="O3093" s="35" t="n">
        <f aca="false">L3093+(0.05*M3093)+(N3093/240)</f>
        <v>100</v>
      </c>
      <c r="P3093" s="36" t="n">
        <v>17800</v>
      </c>
      <c r="Q3093" s="33"/>
      <c r="R3093" s="37"/>
      <c r="S3093" s="38" t="n">
        <f aca="false">P3093+(0.05*Q3093)+(R3093/240)</f>
        <v>17800</v>
      </c>
      <c r="T3093" s="22" t="n">
        <f aca="false">J3093*O3093</f>
        <v>17800</v>
      </c>
      <c r="U3093" s="22" t="n">
        <f aca="false">S3093-T3093</f>
        <v>0</v>
      </c>
      <c r="V3093" s="12"/>
    </row>
    <row r="3094" customFormat="false" ht="13.8" hidden="false" customHeight="false" outlineLevel="0" collapsed="false">
      <c r="A3094" s="13" t="n">
        <v>3093</v>
      </c>
      <c r="B3094" s="12" t="s">
        <v>22</v>
      </c>
      <c r="C3094" s="26" t="str">
        <f aca="false">$C$2965</f>
        <v>BNF N. Acq. 20538</v>
      </c>
      <c r="D3094" s="12" t="n">
        <v>8</v>
      </c>
      <c r="E3094" s="14" t="n">
        <v>1749</v>
      </c>
      <c r="F3094" s="14" t="s">
        <v>24</v>
      </c>
      <c r="G3094" s="40" t="s">
        <v>142</v>
      </c>
      <c r="H3094" s="14" t="s">
        <v>1396</v>
      </c>
      <c r="I3094" s="41" t="s">
        <v>43</v>
      </c>
      <c r="J3094" s="20" t="n">
        <v>6</v>
      </c>
      <c r="K3094" s="18" t="s">
        <v>248</v>
      </c>
      <c r="L3094" s="20" t="n">
        <v>3</v>
      </c>
      <c r="M3094" s="34" t="n">
        <v>10</v>
      </c>
      <c r="N3094" s="34"/>
      <c r="O3094" s="35" t="n">
        <f aca="false">L3094+(0.05*M3094)+(N3094/240)</f>
        <v>3.5</v>
      </c>
      <c r="P3094" s="36" t="n">
        <v>21</v>
      </c>
      <c r="Q3094" s="33"/>
      <c r="R3094" s="37"/>
      <c r="S3094" s="38" t="n">
        <f aca="false">P3094+(0.05*Q3094)+(R3094/240)</f>
        <v>21</v>
      </c>
      <c r="T3094" s="22" t="n">
        <f aca="false">J3094*O3094</f>
        <v>21</v>
      </c>
      <c r="U3094" s="22" t="n">
        <f aca="false">S3094-T3094</f>
        <v>0</v>
      </c>
      <c r="V3094" s="12"/>
    </row>
    <row r="3095" customFormat="false" ht="13.8" hidden="false" customHeight="false" outlineLevel="0" collapsed="false">
      <c r="A3095" s="13" t="n">
        <v>3094</v>
      </c>
      <c r="B3095" s="12" t="s">
        <v>22</v>
      </c>
      <c r="C3095" s="26" t="str">
        <f aca="false">$C$2965</f>
        <v>BNF N. Acq. 20538</v>
      </c>
      <c r="D3095" s="12" t="n">
        <v>8</v>
      </c>
      <c r="E3095" s="14" t="n">
        <v>1749</v>
      </c>
      <c r="F3095" s="14" t="s">
        <v>24</v>
      </c>
      <c r="G3095" s="14" t="s">
        <v>876</v>
      </c>
      <c r="H3095" s="14" t="s">
        <v>1396</v>
      </c>
      <c r="I3095" s="41" t="s">
        <v>43</v>
      </c>
      <c r="J3095" s="20" t="n">
        <v>5.5</v>
      </c>
      <c r="K3095" s="18" t="s">
        <v>28</v>
      </c>
      <c r="L3095" s="20" t="n">
        <v>6</v>
      </c>
      <c r="M3095" s="34" t="n">
        <v>10</v>
      </c>
      <c r="N3095" s="34"/>
      <c r="O3095" s="35" t="n">
        <f aca="false">L3095+(0.05*M3095)+(N3095/240)</f>
        <v>6.5</v>
      </c>
      <c r="P3095" s="36" t="n">
        <v>35</v>
      </c>
      <c r="Q3095" s="33" t="n">
        <v>15</v>
      </c>
      <c r="R3095" s="37"/>
      <c r="S3095" s="38" t="n">
        <f aca="false">P3095+(0.05*Q3095)+(R3095/240)</f>
        <v>35.75</v>
      </c>
      <c r="T3095" s="22" t="n">
        <f aca="false">J3095*O3095</f>
        <v>35.75</v>
      </c>
      <c r="U3095" s="22" t="n">
        <f aca="false">S3095-T3095</f>
        <v>0</v>
      </c>
      <c r="V3095" s="12"/>
    </row>
    <row r="3096" customFormat="false" ht="13.8" hidden="false" customHeight="false" outlineLevel="0" collapsed="false">
      <c r="A3096" s="13" t="n">
        <v>3095</v>
      </c>
      <c r="B3096" s="12" t="s">
        <v>22</v>
      </c>
      <c r="C3096" s="26" t="str">
        <f aca="false">$C$2965</f>
        <v>BNF N. Acq. 20538</v>
      </c>
      <c r="D3096" s="12" t="n">
        <v>8</v>
      </c>
      <c r="E3096" s="14" t="n">
        <v>1749</v>
      </c>
      <c r="F3096" s="14" t="s">
        <v>24</v>
      </c>
      <c r="G3096" s="14" t="s">
        <v>1444</v>
      </c>
      <c r="H3096" s="14" t="s">
        <v>1396</v>
      </c>
      <c r="I3096" s="41" t="s">
        <v>43</v>
      </c>
      <c r="J3096" s="20" t="n">
        <v>525</v>
      </c>
      <c r="K3096" s="18" t="s">
        <v>28</v>
      </c>
      <c r="L3096" s="20"/>
      <c r="M3096" s="34" t="n">
        <v>15</v>
      </c>
      <c r="N3096" s="34"/>
      <c r="O3096" s="35" t="n">
        <f aca="false">L3096+(0.05*M3096)+(N3096/240)</f>
        <v>0.75</v>
      </c>
      <c r="P3096" s="36" t="n">
        <v>393</v>
      </c>
      <c r="Q3096" s="33" t="n">
        <v>15</v>
      </c>
      <c r="R3096" s="37"/>
      <c r="S3096" s="38" t="n">
        <f aca="false">P3096+(0.05*Q3096)+(R3096/240)</f>
        <v>393.75</v>
      </c>
      <c r="T3096" s="22" t="n">
        <f aca="false">J3096*O3096</f>
        <v>393.75</v>
      </c>
      <c r="U3096" s="22" t="n">
        <f aca="false">S3096-T3096</f>
        <v>0</v>
      </c>
      <c r="V3096" s="12"/>
    </row>
    <row r="3097" customFormat="false" ht="13.8" hidden="false" customHeight="false" outlineLevel="0" collapsed="false">
      <c r="A3097" s="13" t="n">
        <v>3096</v>
      </c>
      <c r="B3097" s="12" t="s">
        <v>22</v>
      </c>
      <c r="C3097" s="26" t="str">
        <f aca="false">$C$2965</f>
        <v>BNF N. Acq. 20538</v>
      </c>
      <c r="D3097" s="12" t="n">
        <v>8</v>
      </c>
      <c r="E3097" s="14" t="n">
        <v>1749</v>
      </c>
      <c r="F3097" s="14" t="s">
        <v>24</v>
      </c>
      <c r="G3097" s="14" t="s">
        <v>872</v>
      </c>
      <c r="H3097" s="14" t="s">
        <v>1396</v>
      </c>
      <c r="I3097" s="41" t="s">
        <v>33</v>
      </c>
      <c r="J3097" s="20" t="n">
        <v>225</v>
      </c>
      <c r="K3097" s="18" t="s">
        <v>35</v>
      </c>
      <c r="L3097" s="20"/>
      <c r="M3097" s="34" t="n">
        <v>20</v>
      </c>
      <c r="N3097" s="34"/>
      <c r="O3097" s="35" t="n">
        <f aca="false">L3097+(0.05*M3097)+(N3097/240)</f>
        <v>1</v>
      </c>
      <c r="P3097" s="36" t="n">
        <v>225</v>
      </c>
      <c r="Q3097" s="33"/>
      <c r="R3097" s="37"/>
      <c r="S3097" s="38" t="n">
        <f aca="false">P3097+(0.05*Q3097)+(R3097/240)</f>
        <v>225</v>
      </c>
      <c r="T3097" s="22" t="n">
        <f aca="false">J3097*O3097</f>
        <v>225</v>
      </c>
      <c r="U3097" s="22" t="n">
        <f aca="false">S3097-T3097</f>
        <v>0</v>
      </c>
      <c r="V3097" s="12"/>
    </row>
    <row r="3098" customFormat="false" ht="13.8" hidden="false" customHeight="false" outlineLevel="0" collapsed="false">
      <c r="A3098" s="13" t="n">
        <v>3097</v>
      </c>
      <c r="B3098" s="12" t="s">
        <v>22</v>
      </c>
      <c r="C3098" s="26" t="str">
        <f aca="false">$C$2965</f>
        <v>BNF N. Acq. 20538</v>
      </c>
      <c r="D3098" s="12" t="n">
        <v>8</v>
      </c>
      <c r="E3098" s="14" t="n">
        <v>1749</v>
      </c>
      <c r="F3098" s="14" t="s">
        <v>24</v>
      </c>
      <c r="G3098" s="14" t="s">
        <v>1445</v>
      </c>
      <c r="H3098" s="14" t="s">
        <v>1396</v>
      </c>
      <c r="I3098" s="41" t="s">
        <v>43</v>
      </c>
      <c r="J3098" s="20" t="n">
        <v>600</v>
      </c>
      <c r="K3098" s="18" t="s">
        <v>35</v>
      </c>
      <c r="L3098" s="20"/>
      <c r="M3098" s="34" t="n">
        <v>4</v>
      </c>
      <c r="N3098" s="34"/>
      <c r="O3098" s="35" t="n">
        <f aca="false">L3098+(0.05*M3098)+(N3098/240)</f>
        <v>0.2</v>
      </c>
      <c r="P3098" s="36" t="n">
        <v>120</v>
      </c>
      <c r="Q3098" s="33"/>
      <c r="R3098" s="37"/>
      <c r="S3098" s="38" t="n">
        <f aca="false">P3098+(0.05*Q3098)+(R3098/240)</f>
        <v>120</v>
      </c>
      <c r="T3098" s="22" t="n">
        <f aca="false">J3098*O3098</f>
        <v>120</v>
      </c>
      <c r="U3098" s="22" t="n">
        <f aca="false">S3098-T3098</f>
        <v>0</v>
      </c>
      <c r="V3098" s="12"/>
    </row>
    <row r="3099" customFormat="false" ht="13.8" hidden="false" customHeight="false" outlineLevel="0" collapsed="false">
      <c r="A3099" s="13" t="n">
        <v>3098</v>
      </c>
      <c r="B3099" s="12" t="s">
        <v>22</v>
      </c>
      <c r="C3099" s="26" t="str">
        <f aca="false">$C$2965</f>
        <v>BNF N. Acq. 20538</v>
      </c>
      <c r="D3099" s="12" t="n">
        <v>8</v>
      </c>
      <c r="E3099" s="14" t="n">
        <v>1749</v>
      </c>
      <c r="F3099" s="14" t="s">
        <v>24</v>
      </c>
      <c r="G3099" s="14" t="s">
        <v>137</v>
      </c>
      <c r="H3099" s="14" t="s">
        <v>1396</v>
      </c>
      <c r="I3099" s="41" t="s">
        <v>43</v>
      </c>
      <c r="J3099" s="20" t="n">
        <v>800</v>
      </c>
      <c r="K3099" s="18" t="s">
        <v>28</v>
      </c>
      <c r="L3099" s="20"/>
      <c r="M3099" s="34" t="n">
        <v>2</v>
      </c>
      <c r="N3099" s="34"/>
      <c r="O3099" s="35" t="n">
        <f aca="false">L3099+(0.05*M3099)+(N3099/240)</f>
        <v>0.1</v>
      </c>
      <c r="P3099" s="36" t="n">
        <v>80</v>
      </c>
      <c r="Q3099" s="33"/>
      <c r="R3099" s="37"/>
      <c r="S3099" s="38" t="n">
        <f aca="false">P3099+(0.05*Q3099)+(R3099/240)</f>
        <v>80</v>
      </c>
      <c r="T3099" s="22" t="n">
        <f aca="false">J3099*O3099</f>
        <v>80</v>
      </c>
      <c r="U3099" s="22" t="n">
        <f aca="false">S3099-T3099</f>
        <v>0</v>
      </c>
      <c r="V3099" s="12"/>
    </row>
    <row r="3100" customFormat="false" ht="13.8" hidden="false" customHeight="false" outlineLevel="0" collapsed="false">
      <c r="A3100" s="13" t="n">
        <v>3099</v>
      </c>
      <c r="B3100" s="12" t="s">
        <v>22</v>
      </c>
      <c r="C3100" s="26" t="str">
        <f aca="false">$C$2965</f>
        <v>BNF N. Acq. 20538</v>
      </c>
      <c r="D3100" s="12" t="n">
        <v>8</v>
      </c>
      <c r="E3100" s="14" t="n">
        <v>1749</v>
      </c>
      <c r="F3100" s="14" t="s">
        <v>24</v>
      </c>
      <c r="G3100" s="14" t="s">
        <v>1446</v>
      </c>
      <c r="H3100" s="14" t="s">
        <v>1396</v>
      </c>
      <c r="I3100" s="41" t="s">
        <v>43</v>
      </c>
      <c r="J3100" s="20" t="n">
        <v>8</v>
      </c>
      <c r="K3100" s="18" t="s">
        <v>28</v>
      </c>
      <c r="L3100" s="20"/>
      <c r="M3100" s="34" t="n">
        <v>22</v>
      </c>
      <c r="N3100" s="34"/>
      <c r="O3100" s="35" t="n">
        <f aca="false">L3100+(0.05*M3100)+(N3100/240)</f>
        <v>1.1</v>
      </c>
      <c r="P3100" s="36" t="n">
        <v>8</v>
      </c>
      <c r="Q3100" s="33" t="n">
        <v>16</v>
      </c>
      <c r="R3100" s="37"/>
      <c r="S3100" s="38" t="n">
        <f aca="false">P3100+(0.05*Q3100)+(R3100/240)</f>
        <v>8.8</v>
      </c>
      <c r="T3100" s="22" t="n">
        <f aca="false">J3100*O3100</f>
        <v>8.8</v>
      </c>
      <c r="U3100" s="22" t="n">
        <f aca="false">S3100-T3100</f>
        <v>0</v>
      </c>
      <c r="V3100" s="12"/>
    </row>
    <row r="3101" customFormat="false" ht="13.8" hidden="false" customHeight="false" outlineLevel="0" collapsed="false">
      <c r="A3101" s="13" t="n">
        <v>3100</v>
      </c>
      <c r="B3101" s="12" t="s">
        <v>22</v>
      </c>
      <c r="C3101" s="26" t="str">
        <f aca="false">$C$2965</f>
        <v>BNF N. Acq. 20538</v>
      </c>
      <c r="D3101" s="12" t="n">
        <v>8</v>
      </c>
      <c r="E3101" s="14" t="n">
        <v>1749</v>
      </c>
      <c r="F3101" s="14" t="s">
        <v>24</v>
      </c>
      <c r="G3101" s="14" t="s">
        <v>1446</v>
      </c>
      <c r="H3101" s="14" t="s">
        <v>1396</v>
      </c>
      <c r="I3101" s="41" t="s">
        <v>43</v>
      </c>
      <c r="J3101" s="20" t="n">
        <v>1</v>
      </c>
      <c r="K3101" s="18" t="s">
        <v>46</v>
      </c>
      <c r="L3101" s="20" t="n">
        <v>104</v>
      </c>
      <c r="M3101" s="34"/>
      <c r="N3101" s="34"/>
      <c r="O3101" s="35" t="n">
        <f aca="false">L3101+(0.05*M3101)+(N3101/240)</f>
        <v>104</v>
      </c>
      <c r="P3101" s="36" t="n">
        <v>104</v>
      </c>
      <c r="Q3101" s="33"/>
      <c r="R3101" s="37"/>
      <c r="S3101" s="38" t="n">
        <f aca="false">P3101+(0.05*Q3101)+(R3101/240)</f>
        <v>104</v>
      </c>
      <c r="T3101" s="22" t="n">
        <f aca="false">J3101*O3101</f>
        <v>104</v>
      </c>
      <c r="U3101" s="22" t="n">
        <f aca="false">S3101-T3101</f>
        <v>0</v>
      </c>
      <c r="V3101" s="12"/>
    </row>
    <row r="3102" customFormat="false" ht="13.8" hidden="false" customHeight="false" outlineLevel="0" collapsed="false">
      <c r="A3102" s="13" t="n">
        <v>3101</v>
      </c>
      <c r="B3102" s="12" t="s">
        <v>22</v>
      </c>
      <c r="C3102" s="26" t="str">
        <f aca="false">$C$2965</f>
        <v>BNF N. Acq. 20538</v>
      </c>
      <c r="D3102" s="12" t="n">
        <v>8</v>
      </c>
      <c r="E3102" s="14" t="n">
        <v>1749</v>
      </c>
      <c r="F3102" s="14" t="s">
        <v>24</v>
      </c>
      <c r="G3102" s="14" t="s">
        <v>880</v>
      </c>
      <c r="H3102" s="14" t="s">
        <v>1396</v>
      </c>
      <c r="I3102" s="41" t="s">
        <v>43</v>
      </c>
      <c r="J3102" s="20" t="n">
        <v>230</v>
      </c>
      <c r="K3102" s="18" t="s">
        <v>28</v>
      </c>
      <c r="L3102" s="20"/>
      <c r="M3102" s="34" t="n">
        <v>12</v>
      </c>
      <c r="N3102" s="34" t="n">
        <v>6</v>
      </c>
      <c r="O3102" s="35" t="n">
        <f aca="false">L3102+(0.05*M3102)+(N3102/240)</f>
        <v>0.625</v>
      </c>
      <c r="P3102" s="36" t="n">
        <v>143</v>
      </c>
      <c r="Q3102" s="33" t="n">
        <v>15</v>
      </c>
      <c r="R3102" s="37"/>
      <c r="S3102" s="38" t="n">
        <f aca="false">P3102+(0.05*Q3102)+(R3102/240)</f>
        <v>143.75</v>
      </c>
      <c r="T3102" s="22" t="n">
        <f aca="false">J3102*O3102</f>
        <v>143.75</v>
      </c>
      <c r="U3102" s="22" t="n">
        <f aca="false">S3102-T3102</f>
        <v>0</v>
      </c>
      <c r="V3102" s="12"/>
    </row>
    <row r="3103" customFormat="false" ht="13.8" hidden="false" customHeight="false" outlineLevel="0" collapsed="false">
      <c r="A3103" s="13" t="n">
        <v>3102</v>
      </c>
      <c r="B3103" s="12" t="s">
        <v>22</v>
      </c>
      <c r="C3103" s="26" t="str">
        <f aca="false">$C$2965</f>
        <v>BNF N. Acq. 20538</v>
      </c>
      <c r="D3103" s="12" t="n">
        <v>8</v>
      </c>
      <c r="E3103" s="14" t="n">
        <v>1749</v>
      </c>
      <c r="F3103" s="14" t="s">
        <v>24</v>
      </c>
      <c r="G3103" s="40" t="s">
        <v>1447</v>
      </c>
      <c r="H3103" s="14" t="s">
        <v>1396</v>
      </c>
      <c r="I3103" s="41" t="s">
        <v>43</v>
      </c>
      <c r="J3103" s="20" t="n">
        <v>35</v>
      </c>
      <c r="K3103" s="18" t="s">
        <v>28</v>
      </c>
      <c r="L3103" s="20"/>
      <c r="M3103" s="34" t="n">
        <v>14</v>
      </c>
      <c r="N3103" s="42"/>
      <c r="O3103" s="35" t="n">
        <f aca="false">L3103+(0.05*M3103)+(N3103/240)</f>
        <v>0.7</v>
      </c>
      <c r="P3103" s="36" t="n">
        <v>24</v>
      </c>
      <c r="Q3103" s="33" t="n">
        <v>10</v>
      </c>
      <c r="R3103" s="43"/>
      <c r="S3103" s="38" t="n">
        <f aca="false">P3103+(0.05*Q3103)+(R3103/240)</f>
        <v>24.5</v>
      </c>
      <c r="T3103" s="22" t="n">
        <f aca="false">J3103*O3103</f>
        <v>24.5</v>
      </c>
      <c r="U3103" s="22" t="n">
        <f aca="false">S3103-T3103</f>
        <v>0</v>
      </c>
      <c r="V3103" s="12"/>
    </row>
    <row r="3104" customFormat="false" ht="13.8" hidden="false" customHeight="false" outlineLevel="0" collapsed="false">
      <c r="A3104" s="13" t="n">
        <v>3103</v>
      </c>
      <c r="B3104" s="12" t="s">
        <v>22</v>
      </c>
      <c r="C3104" s="26" t="str">
        <f aca="false">$C$2965</f>
        <v>BNF N. Acq. 20538</v>
      </c>
      <c r="D3104" s="12" t="n">
        <v>8</v>
      </c>
      <c r="E3104" s="14" t="n">
        <v>1749</v>
      </c>
      <c r="F3104" s="14" t="s">
        <v>24</v>
      </c>
      <c r="G3104" s="14" t="s">
        <v>1448</v>
      </c>
      <c r="H3104" s="14" t="s">
        <v>1396</v>
      </c>
      <c r="I3104" s="41" t="s">
        <v>43</v>
      </c>
      <c r="J3104" s="20" t="n">
        <v>1</v>
      </c>
      <c r="K3104" s="18" t="s">
        <v>833</v>
      </c>
      <c r="L3104" s="20" t="n">
        <v>4</v>
      </c>
      <c r="M3104" s="34"/>
      <c r="N3104" s="34"/>
      <c r="O3104" s="35" t="n">
        <f aca="false">L3104+(0.05*M3104)+(N3104/240)</f>
        <v>4</v>
      </c>
      <c r="P3104" s="36" t="n">
        <v>4</v>
      </c>
      <c r="Q3104" s="33"/>
      <c r="R3104" s="37"/>
      <c r="S3104" s="38" t="n">
        <f aca="false">P3104+(0.05*Q3104)+(R3104/240)</f>
        <v>4</v>
      </c>
      <c r="T3104" s="22" t="n">
        <f aca="false">J3104*O3104</f>
        <v>4</v>
      </c>
      <c r="U3104" s="22" t="n">
        <f aca="false">S3104-T3104</f>
        <v>0</v>
      </c>
      <c r="V3104" s="12"/>
    </row>
    <row r="3105" customFormat="false" ht="13.8" hidden="false" customHeight="false" outlineLevel="0" collapsed="false">
      <c r="A3105" s="13" t="n">
        <v>3104</v>
      </c>
      <c r="B3105" s="12" t="s">
        <v>22</v>
      </c>
      <c r="C3105" s="26" t="str">
        <f aca="false">$C$2965</f>
        <v>BNF N. Acq. 20538</v>
      </c>
      <c r="D3105" s="12" t="n">
        <v>8</v>
      </c>
      <c r="E3105" s="14" t="n">
        <v>1749</v>
      </c>
      <c r="F3105" s="14" t="s">
        <v>24</v>
      </c>
      <c r="G3105" s="40" t="s">
        <v>1449</v>
      </c>
      <c r="H3105" s="14" t="s">
        <v>1396</v>
      </c>
      <c r="I3105" s="41" t="s">
        <v>33</v>
      </c>
      <c r="J3105" s="20" t="n">
        <v>225</v>
      </c>
      <c r="K3105" s="18" t="s">
        <v>55</v>
      </c>
      <c r="L3105" s="20"/>
      <c r="M3105" s="34"/>
      <c r="N3105" s="34"/>
      <c r="O3105" s="35" t="n">
        <f aca="false">L3105+(0.05*M3105)+(N3105/240)</f>
        <v>0</v>
      </c>
      <c r="P3105" s="36" t="n">
        <v>315</v>
      </c>
      <c r="Q3105" s="33"/>
      <c r="R3105" s="37"/>
      <c r="S3105" s="38" t="n">
        <f aca="false">P3105+(0.05*Q3105)+(R3105/240)</f>
        <v>315</v>
      </c>
      <c r="T3105" s="22" t="n">
        <v>315</v>
      </c>
      <c r="U3105" s="22" t="n">
        <f aca="false">S3105-T3105</f>
        <v>0</v>
      </c>
      <c r="V3105" s="12" t="s">
        <v>1450</v>
      </c>
    </row>
    <row r="3106" customFormat="false" ht="13.8" hidden="false" customHeight="false" outlineLevel="0" collapsed="false">
      <c r="A3106" s="13" t="n">
        <v>3105</v>
      </c>
      <c r="B3106" s="12" t="s">
        <v>22</v>
      </c>
      <c r="C3106" s="26" t="str">
        <f aca="false">$C$2965</f>
        <v>BNF N. Acq. 20538</v>
      </c>
      <c r="D3106" s="12" t="n">
        <v>8</v>
      </c>
      <c r="E3106" s="14" t="n">
        <v>1749</v>
      </c>
      <c r="F3106" s="14" t="s">
        <v>40</v>
      </c>
      <c r="G3106" s="40" t="s">
        <v>142</v>
      </c>
      <c r="H3106" s="14" t="s">
        <v>1396</v>
      </c>
      <c r="I3106" s="41" t="s">
        <v>43</v>
      </c>
      <c r="J3106" s="20" t="n">
        <v>1262</v>
      </c>
      <c r="K3106" s="18" t="s">
        <v>35</v>
      </c>
      <c r="L3106" s="20" t="n">
        <v>40</v>
      </c>
      <c r="M3106" s="34"/>
      <c r="N3106" s="34"/>
      <c r="O3106" s="35" t="n">
        <f aca="false">L3106+(0.05*M3106)+(N3106/240)</f>
        <v>40</v>
      </c>
      <c r="P3106" s="36" t="n">
        <v>50480</v>
      </c>
      <c r="Q3106" s="33"/>
      <c r="R3106" s="37"/>
      <c r="S3106" s="38" t="n">
        <f aca="false">P3106+(0.05*Q3106)+(R3106/240)</f>
        <v>50480</v>
      </c>
      <c r="T3106" s="22" t="n">
        <f aca="false">J3106*O3106</f>
        <v>50480</v>
      </c>
      <c r="U3106" s="22" t="n">
        <f aca="false">S3106-T3106</f>
        <v>0</v>
      </c>
      <c r="V3106" s="12"/>
    </row>
    <row r="3107" customFormat="false" ht="13.8" hidden="false" customHeight="false" outlineLevel="0" collapsed="false">
      <c r="A3107" s="13" t="n">
        <v>3106</v>
      </c>
      <c r="B3107" s="12" t="s">
        <v>22</v>
      </c>
      <c r="C3107" s="26" t="str">
        <f aca="false">$C$2965</f>
        <v>BNF N. Acq. 20538</v>
      </c>
      <c r="D3107" s="12" t="n">
        <v>8</v>
      </c>
      <c r="E3107" s="14" t="n">
        <v>1749</v>
      </c>
      <c r="F3107" s="14" t="s">
        <v>40</v>
      </c>
      <c r="G3107" s="14" t="s">
        <v>142</v>
      </c>
      <c r="H3107" s="14" t="s">
        <v>1396</v>
      </c>
      <c r="I3107" s="41" t="s">
        <v>186</v>
      </c>
      <c r="J3107" s="20" t="n">
        <v>33</v>
      </c>
      <c r="K3107" s="18" t="s">
        <v>28</v>
      </c>
      <c r="L3107" s="20" t="n">
        <v>6</v>
      </c>
      <c r="M3107" s="34"/>
      <c r="N3107" s="42"/>
      <c r="O3107" s="35" t="n">
        <f aca="false">L3107+(0.05*M3107)+(N3107/240)</f>
        <v>6</v>
      </c>
      <c r="P3107" s="36" t="n">
        <v>198</v>
      </c>
      <c r="Q3107" s="33"/>
      <c r="R3107" s="43"/>
      <c r="S3107" s="38" t="n">
        <f aca="false">P3107+(0.05*Q3107)+(R3107/240)</f>
        <v>198</v>
      </c>
      <c r="T3107" s="22" t="n">
        <f aca="false">J3107*O3107</f>
        <v>198</v>
      </c>
      <c r="U3107" s="22" t="n">
        <f aca="false">S3107-T3107</f>
        <v>0</v>
      </c>
      <c r="V3107" s="12"/>
    </row>
    <row r="3108" customFormat="false" ht="13.8" hidden="false" customHeight="false" outlineLevel="0" collapsed="false">
      <c r="A3108" s="13" t="n">
        <v>3107</v>
      </c>
      <c r="B3108" s="12" t="s">
        <v>22</v>
      </c>
      <c r="C3108" s="26" t="str">
        <f aca="false">$C$2965</f>
        <v>BNF N. Acq. 20538</v>
      </c>
      <c r="D3108" s="12" t="n">
        <v>8</v>
      </c>
      <c r="E3108" s="14" t="n">
        <v>1749</v>
      </c>
      <c r="F3108" s="14" t="s">
        <v>40</v>
      </c>
      <c r="G3108" s="40" t="s">
        <v>875</v>
      </c>
      <c r="H3108" s="14" t="s">
        <v>1396</v>
      </c>
      <c r="I3108" s="41" t="s">
        <v>679</v>
      </c>
      <c r="J3108" s="20" t="n">
        <v>1013</v>
      </c>
      <c r="K3108" s="18" t="s">
        <v>28</v>
      </c>
      <c r="L3108" s="20"/>
      <c r="M3108" s="34" t="n">
        <v>5</v>
      </c>
      <c r="N3108" s="34"/>
      <c r="O3108" s="35" t="n">
        <f aca="false">L3108+(0.05*M3108)+(N3108/240)</f>
        <v>0.25</v>
      </c>
      <c r="P3108" s="36" t="n">
        <v>253</v>
      </c>
      <c r="Q3108" s="33" t="n">
        <v>5</v>
      </c>
      <c r="R3108" s="37"/>
      <c r="S3108" s="38" t="n">
        <f aca="false">P3108+(0.05*Q3108)+(R3108/240)</f>
        <v>253.25</v>
      </c>
      <c r="T3108" s="22" t="n">
        <f aca="false">J3108*O3108</f>
        <v>253.25</v>
      </c>
      <c r="U3108" s="22" t="n">
        <f aca="false">S3108-T3108</f>
        <v>0</v>
      </c>
      <c r="V3108" s="12"/>
    </row>
    <row r="3109" customFormat="false" ht="13.8" hidden="false" customHeight="false" outlineLevel="0" collapsed="false">
      <c r="A3109" s="13" t="n">
        <v>3108</v>
      </c>
      <c r="B3109" s="12" t="s">
        <v>22</v>
      </c>
      <c r="C3109" s="26" t="str">
        <f aca="false">$C$2965</f>
        <v>BNF N. Acq. 20538</v>
      </c>
      <c r="D3109" s="12" t="n">
        <v>8</v>
      </c>
      <c r="E3109" s="14" t="n">
        <v>1749</v>
      </c>
      <c r="F3109" s="14" t="s">
        <v>40</v>
      </c>
      <c r="G3109" s="40" t="s">
        <v>876</v>
      </c>
      <c r="H3109" s="14" t="s">
        <v>1396</v>
      </c>
      <c r="I3109" s="41" t="s">
        <v>43</v>
      </c>
      <c r="J3109" s="20" t="n">
        <v>42</v>
      </c>
      <c r="K3109" s="18" t="s">
        <v>28</v>
      </c>
      <c r="L3109" s="20" t="n">
        <v>6</v>
      </c>
      <c r="M3109" s="34"/>
      <c r="N3109" s="34"/>
      <c r="O3109" s="35" t="n">
        <f aca="false">L3109+(0.05*M3109)+(N3109/240)</f>
        <v>6</v>
      </c>
      <c r="P3109" s="36" t="n">
        <v>252</v>
      </c>
      <c r="Q3109" s="33"/>
      <c r="R3109" s="37"/>
      <c r="S3109" s="38" t="n">
        <f aca="false">P3109+(0.05*Q3109)+(R3109/240)</f>
        <v>252</v>
      </c>
      <c r="T3109" s="22" t="n">
        <f aca="false">J3109*O3109</f>
        <v>252</v>
      </c>
      <c r="U3109" s="22" t="n">
        <f aca="false">S3109-T3109</f>
        <v>0</v>
      </c>
      <c r="V3109" s="12"/>
    </row>
    <row r="3110" customFormat="false" ht="13.8" hidden="false" customHeight="false" outlineLevel="0" collapsed="false">
      <c r="A3110" s="13" t="n">
        <v>3109</v>
      </c>
      <c r="B3110" s="12" t="s">
        <v>22</v>
      </c>
      <c r="C3110" s="26" t="str">
        <f aca="false">$C$2965</f>
        <v>BNF N. Acq. 20538</v>
      </c>
      <c r="D3110" s="12" t="n">
        <v>8</v>
      </c>
      <c r="E3110" s="14" t="n">
        <v>1749</v>
      </c>
      <c r="F3110" s="14" t="s">
        <v>40</v>
      </c>
      <c r="G3110" s="40" t="s">
        <v>145</v>
      </c>
      <c r="H3110" s="14" t="s">
        <v>1396</v>
      </c>
      <c r="I3110" s="41" t="s">
        <v>43</v>
      </c>
      <c r="J3110" s="20" t="n">
        <v>255</v>
      </c>
      <c r="K3110" s="18" t="s">
        <v>28</v>
      </c>
      <c r="L3110" s="20"/>
      <c r="M3110" s="34" t="n">
        <v>16</v>
      </c>
      <c r="N3110" s="34"/>
      <c r="O3110" s="35" t="n">
        <f aca="false">L3110+(0.05*M3110)+(N3110/240)</f>
        <v>0.8</v>
      </c>
      <c r="P3110" s="36" t="n">
        <v>204</v>
      </c>
      <c r="Q3110" s="33"/>
      <c r="R3110" s="37"/>
      <c r="S3110" s="38" t="n">
        <f aca="false">P3110+(0.05*Q3110)+(R3110/240)</f>
        <v>204</v>
      </c>
      <c r="T3110" s="22" t="n">
        <f aca="false">J3110*O3110</f>
        <v>204</v>
      </c>
      <c r="U3110" s="22" t="n">
        <f aca="false">S3110-T3110</f>
        <v>0</v>
      </c>
      <c r="V3110" s="44"/>
    </row>
    <row r="3111" customFormat="false" ht="13.8" hidden="false" customHeight="false" outlineLevel="0" collapsed="false">
      <c r="A3111" s="13" t="n">
        <v>3110</v>
      </c>
      <c r="B3111" s="12" t="s">
        <v>22</v>
      </c>
      <c r="C3111" s="26" t="str">
        <f aca="false">$C$2965</f>
        <v>BNF N. Acq. 20538</v>
      </c>
      <c r="D3111" s="12" t="n">
        <v>8</v>
      </c>
      <c r="E3111" s="14" t="n">
        <v>1749</v>
      </c>
      <c r="F3111" s="14" t="s">
        <v>40</v>
      </c>
      <c r="G3111" s="40" t="s">
        <v>145</v>
      </c>
      <c r="H3111" s="14" t="s">
        <v>1396</v>
      </c>
      <c r="I3111" s="41" t="s">
        <v>33</v>
      </c>
      <c r="J3111" s="20" t="n">
        <v>365</v>
      </c>
      <c r="K3111" s="18" t="s">
        <v>28</v>
      </c>
      <c r="L3111" s="20"/>
      <c r="M3111" s="34" t="n">
        <v>12</v>
      </c>
      <c r="N3111" s="34"/>
      <c r="O3111" s="35" t="n">
        <f aca="false">L3111+(0.05*M3111)+(N3111/240)</f>
        <v>0.6</v>
      </c>
      <c r="P3111" s="36" t="n">
        <v>219</v>
      </c>
      <c r="Q3111" s="33"/>
      <c r="R3111" s="37"/>
      <c r="S3111" s="38" t="n">
        <f aca="false">P3111+(0.05*Q3111)+(R3111/240)</f>
        <v>219</v>
      </c>
      <c r="T3111" s="22" t="n">
        <f aca="false">J3111*O3111</f>
        <v>219</v>
      </c>
      <c r="U3111" s="22" t="n">
        <f aca="false">S3111-T3111</f>
        <v>0</v>
      </c>
      <c r="V3111" s="12"/>
    </row>
    <row r="3112" customFormat="false" ht="13.8" hidden="false" customHeight="false" outlineLevel="0" collapsed="false">
      <c r="A3112" s="13" t="n">
        <v>3111</v>
      </c>
      <c r="B3112" s="12" t="s">
        <v>22</v>
      </c>
      <c r="C3112" s="26" t="str">
        <f aca="false">$C$2965</f>
        <v>BNF N. Acq. 20538</v>
      </c>
      <c r="D3112" s="12" t="n">
        <v>8</v>
      </c>
      <c r="E3112" s="14" t="n">
        <v>1749</v>
      </c>
      <c r="F3112" s="14" t="s">
        <v>40</v>
      </c>
      <c r="G3112" s="14" t="s">
        <v>1451</v>
      </c>
      <c r="H3112" s="14" t="s">
        <v>1396</v>
      </c>
      <c r="I3112" s="41" t="s">
        <v>43</v>
      </c>
      <c r="J3112" s="20" t="n">
        <v>170</v>
      </c>
      <c r="K3112" s="18" t="s">
        <v>110</v>
      </c>
      <c r="L3112" s="20"/>
      <c r="M3112" s="34" t="n">
        <v>32</v>
      </c>
      <c r="N3112" s="42"/>
      <c r="O3112" s="35" t="n">
        <f aca="false">L3112+(0.05*M3112)+(N3112/240)</f>
        <v>1.6</v>
      </c>
      <c r="P3112" s="36" t="n">
        <v>272</v>
      </c>
      <c r="Q3112" s="33"/>
      <c r="R3112" s="43"/>
      <c r="S3112" s="38" t="n">
        <f aca="false">P3112+(0.05*Q3112)+(R3112/240)</f>
        <v>272</v>
      </c>
      <c r="T3112" s="22" t="n">
        <f aca="false">J3112*O3112</f>
        <v>272</v>
      </c>
      <c r="U3112" s="22" t="n">
        <f aca="false">S3112-T3112</f>
        <v>0</v>
      </c>
      <c r="V3112" s="12"/>
    </row>
    <row r="3113" customFormat="false" ht="13.8" hidden="false" customHeight="false" outlineLevel="0" collapsed="false">
      <c r="A3113" s="13" t="n">
        <v>3112</v>
      </c>
      <c r="B3113" s="12" t="s">
        <v>22</v>
      </c>
      <c r="C3113" s="26" t="str">
        <f aca="false">$C$2965</f>
        <v>BNF N. Acq. 20538</v>
      </c>
      <c r="D3113" s="12" t="n">
        <v>8</v>
      </c>
      <c r="E3113" s="14" t="n">
        <v>1749</v>
      </c>
      <c r="F3113" s="14" t="s">
        <v>40</v>
      </c>
      <c r="G3113" s="40" t="s">
        <v>1452</v>
      </c>
      <c r="H3113" s="14" t="s">
        <v>1396</v>
      </c>
      <c r="I3113" s="41" t="s">
        <v>33</v>
      </c>
      <c r="J3113" s="20" t="n">
        <v>1</v>
      </c>
      <c r="K3113" s="18" t="s">
        <v>46</v>
      </c>
      <c r="L3113" s="20" t="n">
        <v>6</v>
      </c>
      <c r="M3113" s="34"/>
      <c r="N3113" s="34"/>
      <c r="O3113" s="35" t="n">
        <f aca="false">L3113+(0.05*M3113)+(N3113/240)</f>
        <v>6</v>
      </c>
      <c r="P3113" s="36" t="n">
        <v>6</v>
      </c>
      <c r="Q3113" s="33"/>
      <c r="R3113" s="37"/>
      <c r="S3113" s="38" t="n">
        <f aca="false">P3113+(0.05*Q3113)+(R3113/240)</f>
        <v>6</v>
      </c>
      <c r="T3113" s="22" t="n">
        <f aca="false">J3113*O3113</f>
        <v>6</v>
      </c>
      <c r="U3113" s="22" t="n">
        <f aca="false">S3113-T3113</f>
        <v>0</v>
      </c>
      <c r="V3113" s="12"/>
    </row>
    <row r="3114" customFormat="false" ht="13.8" hidden="false" customHeight="false" outlineLevel="0" collapsed="false">
      <c r="A3114" s="13" t="n">
        <v>3113</v>
      </c>
      <c r="B3114" s="12" t="s">
        <v>22</v>
      </c>
      <c r="C3114" s="26" t="str">
        <f aca="false">$C$2965</f>
        <v>BNF N. Acq. 20538</v>
      </c>
      <c r="D3114" s="12" t="n">
        <v>8</v>
      </c>
      <c r="E3114" s="14" t="n">
        <v>1749</v>
      </c>
      <c r="F3114" s="14" t="s">
        <v>40</v>
      </c>
      <c r="G3114" s="14" t="s">
        <v>137</v>
      </c>
      <c r="H3114" s="14" t="s">
        <v>1396</v>
      </c>
      <c r="I3114" s="41" t="s">
        <v>43</v>
      </c>
      <c r="J3114" s="20" t="n">
        <v>12650</v>
      </c>
      <c r="K3114" s="18" t="s">
        <v>35</v>
      </c>
      <c r="L3114" s="20"/>
      <c r="M3114" s="34" t="n">
        <v>2</v>
      </c>
      <c r="N3114" s="34"/>
      <c r="O3114" s="35" t="n">
        <f aca="false">L3114+(0.05*M3114)+(N3114/240)</f>
        <v>0.1</v>
      </c>
      <c r="P3114" s="36" t="n">
        <v>1265</v>
      </c>
      <c r="Q3114" s="33"/>
      <c r="R3114" s="37"/>
      <c r="S3114" s="38" t="n">
        <f aca="false">P3114+(0.05*Q3114)+(R3114/240)</f>
        <v>1265</v>
      </c>
      <c r="T3114" s="22" t="n">
        <f aca="false">J3114*O3114</f>
        <v>1265</v>
      </c>
      <c r="U3114" s="22" t="n">
        <f aca="false">S3114-T3114</f>
        <v>0</v>
      </c>
      <c r="V3114" s="12"/>
    </row>
    <row r="3115" customFormat="false" ht="13.8" hidden="false" customHeight="false" outlineLevel="0" collapsed="false">
      <c r="A3115" s="13" t="n">
        <v>3114</v>
      </c>
      <c r="B3115" s="12" t="s">
        <v>22</v>
      </c>
      <c r="C3115" s="26" t="str">
        <f aca="false">$C$2965</f>
        <v>BNF N. Acq. 20538</v>
      </c>
      <c r="D3115" s="12" t="n">
        <v>8</v>
      </c>
      <c r="E3115" s="14" t="n">
        <v>1749</v>
      </c>
      <c r="F3115" s="14" t="s">
        <v>40</v>
      </c>
      <c r="G3115" s="14" t="s">
        <v>880</v>
      </c>
      <c r="H3115" s="14" t="s">
        <v>1396</v>
      </c>
      <c r="I3115" s="41" t="s">
        <v>43</v>
      </c>
      <c r="J3115" s="20" t="n">
        <v>1</v>
      </c>
      <c r="K3115" s="18" t="s">
        <v>1453</v>
      </c>
      <c r="L3115" s="20" t="n">
        <v>28</v>
      </c>
      <c r="M3115" s="34" t="n">
        <v>16</v>
      </c>
      <c r="N3115" s="34"/>
      <c r="O3115" s="35" t="n">
        <f aca="false">L3115+(0.05*M3115)+(N3115/240)</f>
        <v>28.8</v>
      </c>
      <c r="P3115" s="36" t="n">
        <v>28</v>
      </c>
      <c r="Q3115" s="33" t="n">
        <v>16</v>
      </c>
      <c r="R3115" s="37"/>
      <c r="S3115" s="38" t="n">
        <f aca="false">P3115+(0.05*Q3115)+(R3115/240)</f>
        <v>28.8</v>
      </c>
      <c r="T3115" s="22" t="n">
        <f aca="false">J3115*O3115</f>
        <v>28.8</v>
      </c>
      <c r="U3115" s="22" t="n">
        <f aca="false">S3115-T3115</f>
        <v>0</v>
      </c>
      <c r="V3115" s="12"/>
    </row>
    <row r="3116" customFormat="false" ht="13.8" hidden="false" customHeight="false" outlineLevel="0" collapsed="false">
      <c r="A3116" s="13" t="n">
        <v>3115</v>
      </c>
      <c r="B3116" s="12" t="s">
        <v>22</v>
      </c>
      <c r="C3116" s="26" t="str">
        <f aca="false">$C$2965</f>
        <v>BNF N. Acq. 20538</v>
      </c>
      <c r="D3116" s="12" t="n">
        <v>8</v>
      </c>
      <c r="E3116" s="14" t="n">
        <v>1749</v>
      </c>
      <c r="F3116" s="14" t="s">
        <v>40</v>
      </c>
      <c r="G3116" s="14" t="s">
        <v>1454</v>
      </c>
      <c r="H3116" s="14" t="s">
        <v>1396</v>
      </c>
      <c r="I3116" s="41" t="s">
        <v>33</v>
      </c>
      <c r="J3116" s="20" t="n">
        <v>60</v>
      </c>
      <c r="K3116" s="18" t="s">
        <v>35</v>
      </c>
      <c r="L3116" s="20"/>
      <c r="M3116" s="34" t="n">
        <v>40</v>
      </c>
      <c r="N3116" s="34"/>
      <c r="O3116" s="35" t="n">
        <f aca="false">L3116+(0.05*M3116)+(N3116/240)</f>
        <v>2</v>
      </c>
      <c r="P3116" s="36" t="n">
        <v>120</v>
      </c>
      <c r="Q3116" s="33"/>
      <c r="R3116" s="37"/>
      <c r="S3116" s="38" t="n">
        <f aca="false">P3116+(0.05*Q3116)+(R3116/240)</f>
        <v>120</v>
      </c>
      <c r="T3116" s="22" t="n">
        <f aca="false">J3116*O3116</f>
        <v>120</v>
      </c>
      <c r="U3116" s="22" t="n">
        <f aca="false">S3116-T3116</f>
        <v>0</v>
      </c>
      <c r="V3116" s="44"/>
    </row>
    <row r="3117" customFormat="false" ht="13.8" hidden="false" customHeight="false" outlineLevel="0" collapsed="false">
      <c r="A3117" s="13" t="n">
        <v>3116</v>
      </c>
      <c r="B3117" s="12" t="s">
        <v>22</v>
      </c>
      <c r="C3117" s="26" t="str">
        <f aca="false">$C$2965</f>
        <v>BNF N. Acq. 20538</v>
      </c>
      <c r="D3117" s="12" t="n">
        <v>9</v>
      </c>
      <c r="E3117" s="14" t="n">
        <v>1749</v>
      </c>
      <c r="F3117" s="14" t="s">
        <v>24</v>
      </c>
      <c r="G3117" s="14" t="s">
        <v>1455</v>
      </c>
      <c r="H3117" s="14" t="s">
        <v>1396</v>
      </c>
      <c r="I3117" s="41" t="s">
        <v>43</v>
      </c>
      <c r="J3117" s="20" t="n">
        <v>5</v>
      </c>
      <c r="K3117" s="18" t="s">
        <v>92</v>
      </c>
      <c r="L3117" s="20" t="n">
        <v>28</v>
      </c>
      <c r="M3117" s="34"/>
      <c r="N3117" s="42"/>
      <c r="O3117" s="35" t="n">
        <f aca="false">L3117+(0.05*M3117)+(N3117/240)</f>
        <v>28</v>
      </c>
      <c r="P3117" s="36" t="n">
        <v>140</v>
      </c>
      <c r="Q3117" s="33"/>
      <c r="R3117" s="43"/>
      <c r="S3117" s="38" t="n">
        <f aca="false">P3117+(0.05*Q3117)+(R3117/240)</f>
        <v>140</v>
      </c>
      <c r="T3117" s="22" t="n">
        <f aca="false">J3117*O3117</f>
        <v>140</v>
      </c>
      <c r="U3117" s="22" t="n">
        <f aca="false">S3117-T3117</f>
        <v>0</v>
      </c>
      <c r="V3117" s="12"/>
    </row>
    <row r="3118" customFormat="false" ht="14.2" hidden="false" customHeight="false" outlineLevel="0" collapsed="false">
      <c r="A3118" s="13" t="n">
        <v>3117</v>
      </c>
      <c r="B3118" s="12" t="s">
        <v>22</v>
      </c>
      <c r="C3118" s="26" t="str">
        <f aca="false">$C$2965</f>
        <v>BNF N. Acq. 20538</v>
      </c>
      <c r="D3118" s="12" t="n">
        <v>9</v>
      </c>
      <c r="E3118" s="14" t="n">
        <v>1749</v>
      </c>
      <c r="F3118" s="14" t="s">
        <v>24</v>
      </c>
      <c r="G3118" s="40" t="s">
        <v>149</v>
      </c>
      <c r="H3118" s="14" t="s">
        <v>1396</v>
      </c>
      <c r="I3118" s="41" t="s">
        <v>43</v>
      </c>
      <c r="J3118" s="20" t="n">
        <v>2</v>
      </c>
      <c r="K3118" s="18" t="s">
        <v>375</v>
      </c>
      <c r="L3118" s="20" t="n">
        <v>21</v>
      </c>
      <c r="M3118" s="34"/>
      <c r="N3118" s="34"/>
      <c r="O3118" s="35" t="n">
        <f aca="false">L3118+(0.05*M3118)+(N3118/240)</f>
        <v>21</v>
      </c>
      <c r="P3118" s="36" t="n">
        <v>62</v>
      </c>
      <c r="Q3118" s="33"/>
      <c r="R3118" s="37"/>
      <c r="S3118" s="38" t="n">
        <f aca="false">P3118+(0.05*Q3118)+(R3118/240)</f>
        <v>62</v>
      </c>
      <c r="T3118" s="22" t="n">
        <f aca="false">J3118*O3118</f>
        <v>42</v>
      </c>
      <c r="U3118" s="22" t="n">
        <f aca="false">S3118-T3118</f>
        <v>20</v>
      </c>
      <c r="V3118" s="12" t="s">
        <v>31</v>
      </c>
    </row>
    <row r="3119" customFormat="false" ht="13.8" hidden="false" customHeight="false" outlineLevel="0" collapsed="false">
      <c r="A3119" s="13" t="n">
        <v>3118</v>
      </c>
      <c r="B3119" s="12" t="s">
        <v>22</v>
      </c>
      <c r="C3119" s="26" t="str">
        <f aca="false">$C$2965</f>
        <v>BNF N. Acq. 20538</v>
      </c>
      <c r="D3119" s="12" t="n">
        <v>9</v>
      </c>
      <c r="E3119" s="14" t="n">
        <v>1749</v>
      </c>
      <c r="F3119" s="14" t="s">
        <v>24</v>
      </c>
      <c r="G3119" s="40" t="s">
        <v>1456</v>
      </c>
      <c r="H3119" s="14" t="s">
        <v>1396</v>
      </c>
      <c r="I3119" s="41" t="s">
        <v>43</v>
      </c>
      <c r="J3119" s="20" t="n">
        <v>8</v>
      </c>
      <c r="K3119" s="18" t="s">
        <v>92</v>
      </c>
      <c r="L3119" s="20" t="n">
        <v>8</v>
      </c>
      <c r="M3119" s="34"/>
      <c r="N3119" s="34"/>
      <c r="O3119" s="35" t="n">
        <f aca="false">L3119+(0.05*M3119)+(N3119/240)</f>
        <v>8</v>
      </c>
      <c r="P3119" s="36" t="n">
        <v>64</v>
      </c>
      <c r="Q3119" s="33"/>
      <c r="R3119" s="37"/>
      <c r="S3119" s="38" t="n">
        <f aca="false">P3119+(0.05*Q3119)+(R3119/240)</f>
        <v>64</v>
      </c>
      <c r="T3119" s="22" t="n">
        <f aca="false">J3119*O3119</f>
        <v>64</v>
      </c>
      <c r="U3119" s="22" t="n">
        <f aca="false">S3119-T3119</f>
        <v>0</v>
      </c>
      <c r="V3119" s="12"/>
    </row>
    <row r="3120" customFormat="false" ht="13.8" hidden="false" customHeight="false" outlineLevel="0" collapsed="false">
      <c r="A3120" s="13" t="n">
        <v>3119</v>
      </c>
      <c r="B3120" s="12" t="s">
        <v>22</v>
      </c>
      <c r="C3120" s="26" t="str">
        <f aca="false">$C$2965</f>
        <v>BNF N. Acq. 20538</v>
      </c>
      <c r="D3120" s="12" t="n">
        <v>9</v>
      </c>
      <c r="E3120" s="14" t="n">
        <v>1749</v>
      </c>
      <c r="F3120" s="14" t="s">
        <v>24</v>
      </c>
      <c r="G3120" s="14" t="s">
        <v>151</v>
      </c>
      <c r="H3120" s="14" t="s">
        <v>1396</v>
      </c>
      <c r="I3120" s="41" t="s">
        <v>43</v>
      </c>
      <c r="J3120" s="20" t="n">
        <v>15</v>
      </c>
      <c r="K3120" s="18" t="s">
        <v>92</v>
      </c>
      <c r="L3120" s="20" t="n">
        <v>156</v>
      </c>
      <c r="M3120" s="34"/>
      <c r="N3120" s="34"/>
      <c r="O3120" s="35" t="n">
        <f aca="false">L3120+(0.05*M3120)+(N3120/240)</f>
        <v>156</v>
      </c>
      <c r="P3120" s="36" t="n">
        <v>2340</v>
      </c>
      <c r="Q3120" s="33"/>
      <c r="R3120" s="37"/>
      <c r="S3120" s="38" t="n">
        <f aca="false">P3120+(0.05*Q3120)+(R3120/240)</f>
        <v>2340</v>
      </c>
      <c r="T3120" s="22" t="n">
        <f aca="false">J3120*O3120</f>
        <v>2340</v>
      </c>
      <c r="U3120" s="22" t="n">
        <f aca="false">S3120-T3120</f>
        <v>0</v>
      </c>
      <c r="V3120" s="12"/>
    </row>
    <row r="3121" customFormat="false" ht="13.8" hidden="false" customHeight="false" outlineLevel="0" collapsed="false">
      <c r="A3121" s="13" t="n">
        <v>3120</v>
      </c>
      <c r="B3121" s="12" t="s">
        <v>22</v>
      </c>
      <c r="C3121" s="26" t="str">
        <f aca="false">$C$2965</f>
        <v>BNF N. Acq. 20538</v>
      </c>
      <c r="D3121" s="12" t="n">
        <v>9</v>
      </c>
      <c r="E3121" s="14" t="n">
        <v>1749</v>
      </c>
      <c r="F3121" s="14" t="s">
        <v>24</v>
      </c>
      <c r="G3121" s="14" t="s">
        <v>1457</v>
      </c>
      <c r="H3121" s="14" t="s">
        <v>1396</v>
      </c>
      <c r="I3121" s="41" t="s">
        <v>43</v>
      </c>
      <c r="J3121" s="20" t="n">
        <v>1</v>
      </c>
      <c r="K3121" s="18" t="s">
        <v>46</v>
      </c>
      <c r="L3121" s="20" t="n">
        <v>450</v>
      </c>
      <c r="M3121" s="34"/>
      <c r="N3121" s="34"/>
      <c r="O3121" s="35" t="n">
        <f aca="false">L3121+(0.05*M3121)+(N3121/240)</f>
        <v>450</v>
      </c>
      <c r="P3121" s="36" t="n">
        <v>450</v>
      </c>
      <c r="Q3121" s="33"/>
      <c r="R3121" s="37"/>
      <c r="S3121" s="38" t="n">
        <f aca="false">P3121+(0.05*Q3121)+(R3121/240)</f>
        <v>450</v>
      </c>
      <c r="T3121" s="22" t="n">
        <f aca="false">J3121*O3121</f>
        <v>450</v>
      </c>
      <c r="U3121" s="22" t="n">
        <f aca="false">S3121-T3121</f>
        <v>0</v>
      </c>
      <c r="V3121" s="12"/>
    </row>
    <row r="3122" customFormat="false" ht="13.8" hidden="false" customHeight="false" outlineLevel="0" collapsed="false">
      <c r="A3122" s="13" t="n">
        <v>3121</v>
      </c>
      <c r="B3122" s="12" t="s">
        <v>22</v>
      </c>
      <c r="C3122" s="26" t="str">
        <f aca="false">$C$2965</f>
        <v>BNF N. Acq. 20538</v>
      </c>
      <c r="D3122" s="12" t="n">
        <v>9</v>
      </c>
      <c r="E3122" s="14" t="n">
        <v>1749</v>
      </c>
      <c r="F3122" s="14" t="s">
        <v>24</v>
      </c>
      <c r="G3122" s="14" t="s">
        <v>1458</v>
      </c>
      <c r="H3122" s="14" t="s">
        <v>1396</v>
      </c>
      <c r="I3122" s="41" t="s">
        <v>43</v>
      </c>
      <c r="J3122" s="28" t="n">
        <v>2900</v>
      </c>
      <c r="K3122" s="18" t="s">
        <v>28</v>
      </c>
      <c r="L3122" s="20" t="n">
        <v>0.1</v>
      </c>
      <c r="M3122" s="34" t="n">
        <v>0.1</v>
      </c>
      <c r="N3122" s="34"/>
      <c r="O3122" s="35" t="n">
        <f aca="false">L3122+(0.05*M3122)+(N3122/240)</f>
        <v>0.105</v>
      </c>
      <c r="P3122" s="36" t="n">
        <v>304</v>
      </c>
      <c r="Q3122" s="33" t="n">
        <v>10</v>
      </c>
      <c r="R3122" s="37"/>
      <c r="S3122" s="38" t="n">
        <f aca="false">P3122+(0.05*Q3122)+(R3122/240)</f>
        <v>304.5</v>
      </c>
      <c r="T3122" s="22" t="n">
        <f aca="false">J3122*O3122</f>
        <v>304.5</v>
      </c>
      <c r="U3122" s="22" t="n">
        <f aca="false">S3122-T3122</f>
        <v>0</v>
      </c>
      <c r="V3122" s="12"/>
    </row>
    <row r="3123" customFormat="false" ht="13.8" hidden="false" customHeight="false" outlineLevel="0" collapsed="false">
      <c r="A3123" s="13" t="n">
        <v>3122</v>
      </c>
      <c r="B3123" s="12" t="s">
        <v>22</v>
      </c>
      <c r="C3123" s="26" t="str">
        <f aca="false">$C$2965</f>
        <v>BNF N. Acq. 20538</v>
      </c>
      <c r="D3123" s="12" t="n">
        <v>9</v>
      </c>
      <c r="E3123" s="14" t="n">
        <v>1749</v>
      </c>
      <c r="F3123" s="14" t="s">
        <v>24</v>
      </c>
      <c r="G3123" s="14" t="s">
        <v>1459</v>
      </c>
      <c r="H3123" s="14" t="s">
        <v>1396</v>
      </c>
      <c r="I3123" s="41" t="s">
        <v>43</v>
      </c>
      <c r="J3123" s="20" t="n">
        <v>10</v>
      </c>
      <c r="K3123" s="18" t="s">
        <v>693</v>
      </c>
      <c r="L3123" s="20" t="n">
        <v>22</v>
      </c>
      <c r="M3123" s="34" t="n">
        <v>10</v>
      </c>
      <c r="N3123" s="34"/>
      <c r="O3123" s="35" t="n">
        <f aca="false">L3123+(0.05*M3123)+(N3123/240)</f>
        <v>22.5</v>
      </c>
      <c r="P3123" s="36" t="n">
        <v>225</v>
      </c>
      <c r="Q3123" s="33"/>
      <c r="R3123" s="37"/>
      <c r="S3123" s="38" t="n">
        <f aca="false">P3123+(0.05*Q3123)+(R3123/240)</f>
        <v>225</v>
      </c>
      <c r="T3123" s="22" t="n">
        <f aca="false">J3123*O3123</f>
        <v>225</v>
      </c>
      <c r="U3123" s="22" t="n">
        <f aca="false">S3123-T3123</f>
        <v>0</v>
      </c>
      <c r="V3123" s="12"/>
    </row>
    <row r="3124" customFormat="false" ht="13.8" hidden="false" customHeight="false" outlineLevel="0" collapsed="false">
      <c r="A3124" s="13" t="n">
        <v>3123</v>
      </c>
      <c r="B3124" s="12" t="s">
        <v>22</v>
      </c>
      <c r="C3124" s="26" t="str">
        <f aca="false">$C$2965</f>
        <v>BNF N. Acq. 20538</v>
      </c>
      <c r="D3124" s="12" t="n">
        <v>9</v>
      </c>
      <c r="E3124" s="14" t="n">
        <v>1749</v>
      </c>
      <c r="F3124" s="14" t="s">
        <v>24</v>
      </c>
      <c r="G3124" s="40" t="s">
        <v>159</v>
      </c>
      <c r="H3124" s="14" t="s">
        <v>1396</v>
      </c>
      <c r="I3124" s="41" t="s">
        <v>33</v>
      </c>
      <c r="J3124" s="28" t="n">
        <v>60</v>
      </c>
      <c r="K3124" s="18" t="s">
        <v>28</v>
      </c>
      <c r="L3124" s="20"/>
      <c r="M3124" s="34" t="n">
        <v>6</v>
      </c>
      <c r="N3124" s="34"/>
      <c r="O3124" s="35" t="n">
        <f aca="false">L3124+(0.05*M3124)+(N3124/240)</f>
        <v>0.3</v>
      </c>
      <c r="P3124" s="36" t="n">
        <v>18</v>
      </c>
      <c r="Q3124" s="33"/>
      <c r="R3124" s="37"/>
      <c r="S3124" s="38" t="n">
        <f aca="false">P3124+(0.05*Q3124)+(R3124/240)</f>
        <v>18</v>
      </c>
      <c r="T3124" s="22" t="n">
        <f aca="false">J3124*O3124</f>
        <v>18</v>
      </c>
      <c r="U3124" s="22" t="n">
        <f aca="false">S3124-T3124</f>
        <v>0</v>
      </c>
      <c r="V3124" s="12"/>
    </row>
    <row r="3125" customFormat="false" ht="13.8" hidden="false" customHeight="false" outlineLevel="0" collapsed="false">
      <c r="A3125" s="13" t="n">
        <v>3124</v>
      </c>
      <c r="B3125" s="12" t="s">
        <v>22</v>
      </c>
      <c r="C3125" s="26" t="str">
        <f aca="false">$C$2965</f>
        <v>BNF N. Acq. 20538</v>
      </c>
      <c r="D3125" s="12" t="n">
        <v>9</v>
      </c>
      <c r="E3125" s="14" t="n">
        <v>1749</v>
      </c>
      <c r="F3125" s="14" t="s">
        <v>24</v>
      </c>
      <c r="G3125" s="14" t="s">
        <v>156</v>
      </c>
      <c r="H3125" s="14" t="s">
        <v>1396</v>
      </c>
      <c r="I3125" s="41" t="s">
        <v>43</v>
      </c>
      <c r="J3125" s="20" t="n">
        <v>590</v>
      </c>
      <c r="K3125" s="18" t="s">
        <v>28</v>
      </c>
      <c r="L3125" s="20"/>
      <c r="M3125" s="34" t="n">
        <v>7</v>
      </c>
      <c r="N3125" s="34"/>
      <c r="O3125" s="35" t="n">
        <f aca="false">L3125+(0.05*M3125)+(N3125/240)</f>
        <v>0.35</v>
      </c>
      <c r="P3125" s="36" t="n">
        <v>206</v>
      </c>
      <c r="Q3125" s="33" t="n">
        <v>10</v>
      </c>
      <c r="R3125" s="37"/>
      <c r="S3125" s="38" t="n">
        <f aca="false">P3125+(0.05*Q3125)+(R3125/240)</f>
        <v>206.5</v>
      </c>
      <c r="T3125" s="22" t="n">
        <f aca="false">J3125*O3125</f>
        <v>206.5</v>
      </c>
      <c r="U3125" s="22" t="n">
        <f aca="false">S3125-T3125</f>
        <v>0</v>
      </c>
      <c r="V3125" s="12"/>
    </row>
    <row r="3126" customFormat="false" ht="13.8" hidden="false" customHeight="false" outlineLevel="0" collapsed="false">
      <c r="A3126" s="13" t="n">
        <v>3125</v>
      </c>
      <c r="B3126" s="12" t="s">
        <v>22</v>
      </c>
      <c r="C3126" s="26" t="str">
        <f aca="false">$C$2965</f>
        <v>BNF N. Acq. 20538</v>
      </c>
      <c r="D3126" s="12" t="n">
        <v>9</v>
      </c>
      <c r="E3126" s="14" t="n">
        <v>1749</v>
      </c>
      <c r="F3126" s="14" t="s">
        <v>24</v>
      </c>
      <c r="G3126" s="14" t="s">
        <v>161</v>
      </c>
      <c r="H3126" s="14" t="s">
        <v>1396</v>
      </c>
      <c r="I3126" s="41" t="s">
        <v>43</v>
      </c>
      <c r="J3126" s="20" t="n">
        <v>2115</v>
      </c>
      <c r="K3126" s="18" t="s">
        <v>28</v>
      </c>
      <c r="L3126" s="20"/>
      <c r="M3126" s="34" t="n">
        <v>3</v>
      </c>
      <c r="N3126" s="34" t="n">
        <v>6</v>
      </c>
      <c r="O3126" s="35" t="n">
        <f aca="false">L3126+(0.05*M3126)+(N3126/240)</f>
        <v>0.175</v>
      </c>
      <c r="P3126" s="36" t="n">
        <v>370</v>
      </c>
      <c r="Q3126" s="33" t="n">
        <v>2</v>
      </c>
      <c r="R3126" s="37"/>
      <c r="S3126" s="38" t="n">
        <f aca="false">P3126+(0.05*Q3126)+(R3126/240)</f>
        <v>370.1</v>
      </c>
      <c r="T3126" s="22" t="n">
        <f aca="false">J3126*O3126</f>
        <v>370.125</v>
      </c>
      <c r="U3126" s="22" t="n">
        <f aca="false">S3126-T3126</f>
        <v>-0.0250000000000341</v>
      </c>
      <c r="V3126" s="12"/>
    </row>
    <row r="3127" customFormat="false" ht="13.8" hidden="false" customHeight="false" outlineLevel="0" collapsed="false">
      <c r="A3127" s="13" t="n">
        <v>3126</v>
      </c>
      <c r="B3127" s="12" t="s">
        <v>22</v>
      </c>
      <c r="C3127" s="26" t="str">
        <f aca="false">$C$2965</f>
        <v>BNF N. Acq. 20538</v>
      </c>
      <c r="D3127" s="12" t="n">
        <v>9</v>
      </c>
      <c r="E3127" s="14" t="n">
        <v>1749</v>
      </c>
      <c r="F3127" s="14" t="s">
        <v>40</v>
      </c>
      <c r="G3127" s="14" t="s">
        <v>147</v>
      </c>
      <c r="H3127" s="14" t="s">
        <v>1396</v>
      </c>
      <c r="I3127" s="41" t="s">
        <v>43</v>
      </c>
      <c r="J3127" s="20" t="n">
        <v>43</v>
      </c>
      <c r="K3127" s="18" t="s">
        <v>176</v>
      </c>
      <c r="L3127" s="20"/>
      <c r="M3127" s="34" t="n">
        <v>48</v>
      </c>
      <c r="N3127" s="34"/>
      <c r="O3127" s="35" t="n">
        <f aca="false">L3127+(0.05*M3127)+(N3127/240)</f>
        <v>2.4</v>
      </c>
      <c r="P3127" s="36" t="n">
        <v>103</v>
      </c>
      <c r="Q3127" s="33" t="n">
        <v>4</v>
      </c>
      <c r="R3127" s="37"/>
      <c r="S3127" s="38" t="n">
        <f aca="false">P3127+(0.05*Q3127)+(R3127/240)</f>
        <v>103.2</v>
      </c>
      <c r="T3127" s="22" t="n">
        <f aca="false">J3127*O3127</f>
        <v>103.2</v>
      </c>
      <c r="U3127" s="22" t="n">
        <f aca="false">S3127-T3127</f>
        <v>0</v>
      </c>
      <c r="V3127" s="12"/>
    </row>
    <row r="3128" customFormat="false" ht="13.8" hidden="false" customHeight="false" outlineLevel="0" collapsed="false">
      <c r="A3128" s="13" t="n">
        <v>3127</v>
      </c>
      <c r="B3128" s="12" t="s">
        <v>22</v>
      </c>
      <c r="C3128" s="26" t="str">
        <f aca="false">$C$2965</f>
        <v>BNF N. Acq. 20538</v>
      </c>
      <c r="D3128" s="12" t="n">
        <v>9</v>
      </c>
      <c r="E3128" s="14" t="n">
        <v>1749</v>
      </c>
      <c r="F3128" s="14" t="s">
        <v>40</v>
      </c>
      <c r="G3128" s="40" t="s">
        <v>1455</v>
      </c>
      <c r="H3128" s="14" t="s">
        <v>1396</v>
      </c>
      <c r="I3128" s="41" t="s">
        <v>43</v>
      </c>
      <c r="J3128" s="20" t="n">
        <v>1</v>
      </c>
      <c r="K3128" s="18" t="s">
        <v>46</v>
      </c>
      <c r="L3128" s="20" t="n">
        <v>21854</v>
      </c>
      <c r="M3128" s="34"/>
      <c r="N3128" s="34"/>
      <c r="O3128" s="35" t="n">
        <f aca="false">L3128+(0.05*M3128)+(N3128/240)</f>
        <v>21854</v>
      </c>
      <c r="P3128" s="36" t="n">
        <v>21854</v>
      </c>
      <c r="Q3128" s="33"/>
      <c r="R3128" s="37"/>
      <c r="S3128" s="38" t="n">
        <f aca="false">P3128+(0.05*Q3128)+(R3128/240)</f>
        <v>21854</v>
      </c>
      <c r="T3128" s="22" t="n">
        <f aca="false">J3128*O3128</f>
        <v>21854</v>
      </c>
      <c r="U3128" s="22" t="n">
        <f aca="false">S3128-T3128</f>
        <v>0</v>
      </c>
      <c r="V3128" s="12"/>
    </row>
    <row r="3129" customFormat="false" ht="13.8" hidden="false" customHeight="false" outlineLevel="0" collapsed="false">
      <c r="A3129" s="13" t="n">
        <v>3128</v>
      </c>
      <c r="B3129" s="12" t="s">
        <v>22</v>
      </c>
      <c r="C3129" s="26" t="str">
        <f aca="false">$C$2965</f>
        <v>BNF N. Acq. 20538</v>
      </c>
      <c r="D3129" s="12" t="n">
        <v>9</v>
      </c>
      <c r="E3129" s="14" t="n">
        <v>1749</v>
      </c>
      <c r="F3129" s="14" t="s">
        <v>40</v>
      </c>
      <c r="G3129" s="40" t="s">
        <v>151</v>
      </c>
      <c r="H3129" s="14" t="s">
        <v>1396</v>
      </c>
      <c r="I3129" s="41" t="s">
        <v>43</v>
      </c>
      <c r="J3129" s="20" t="n">
        <v>8875</v>
      </c>
      <c r="K3129" s="18" t="s">
        <v>28</v>
      </c>
      <c r="L3129" s="20" t="n">
        <v>0.08</v>
      </c>
      <c r="M3129" s="33"/>
      <c r="N3129" s="42"/>
      <c r="O3129" s="35" t="n">
        <f aca="false">L3129+(0.05*M3129)+(N3129/240)</f>
        <v>0.08</v>
      </c>
      <c r="P3129" s="36" t="n">
        <v>600</v>
      </c>
      <c r="Q3129" s="33"/>
      <c r="R3129" s="43"/>
      <c r="S3129" s="38" t="n">
        <f aca="false">P3129+(0.05*Q3129)+(R3129/240)</f>
        <v>600</v>
      </c>
      <c r="T3129" s="22" t="n">
        <f aca="false">J3129*O3129</f>
        <v>710</v>
      </c>
      <c r="U3129" s="22" t="n">
        <f aca="false">S3129-T3129</f>
        <v>-110</v>
      </c>
      <c r="V3129" s="44" t="s">
        <v>31</v>
      </c>
    </row>
    <row r="3130" customFormat="false" ht="13.8" hidden="false" customHeight="false" outlineLevel="0" collapsed="false">
      <c r="A3130" s="13" t="n">
        <v>3129</v>
      </c>
      <c r="B3130" s="12" t="s">
        <v>22</v>
      </c>
      <c r="C3130" s="26" t="str">
        <f aca="false">$C$2965</f>
        <v>BNF N. Acq. 20538</v>
      </c>
      <c r="D3130" s="12" t="n">
        <v>9</v>
      </c>
      <c r="E3130" s="14" t="n">
        <v>1749</v>
      </c>
      <c r="F3130" s="14" t="s">
        <v>40</v>
      </c>
      <c r="G3130" s="14" t="s">
        <v>1460</v>
      </c>
      <c r="H3130" s="14" t="s">
        <v>1396</v>
      </c>
      <c r="I3130" s="41" t="s">
        <v>43</v>
      </c>
      <c r="J3130" s="20" t="n">
        <v>1</v>
      </c>
      <c r="K3130" s="18" t="s">
        <v>46</v>
      </c>
      <c r="L3130" s="20" t="n">
        <v>164</v>
      </c>
      <c r="M3130" s="34"/>
      <c r="N3130" s="34"/>
      <c r="O3130" s="35" t="n">
        <f aca="false">L3130+(0.05*M3130)+(N3130/240)</f>
        <v>164</v>
      </c>
      <c r="P3130" s="36" t="n">
        <v>164</v>
      </c>
      <c r="Q3130" s="33"/>
      <c r="R3130" s="37"/>
      <c r="S3130" s="38" t="n">
        <f aca="false">P3130+(0.05*Q3130)+(R3130/240)</f>
        <v>164</v>
      </c>
      <c r="T3130" s="22" t="n">
        <f aca="false">J3130*O3130</f>
        <v>164</v>
      </c>
      <c r="U3130" s="22" t="n">
        <f aca="false">S3130-T3130</f>
        <v>0</v>
      </c>
      <c r="V3130" s="12"/>
    </row>
    <row r="3131" customFormat="false" ht="13.8" hidden="false" customHeight="false" outlineLevel="0" collapsed="false">
      <c r="A3131" s="13" t="n">
        <v>3130</v>
      </c>
      <c r="B3131" s="12" t="s">
        <v>22</v>
      </c>
      <c r="C3131" s="26" t="str">
        <f aca="false">$C$2965</f>
        <v>BNF N. Acq. 20538</v>
      </c>
      <c r="D3131" s="12" t="n">
        <v>9</v>
      </c>
      <c r="E3131" s="14" t="n">
        <v>1749</v>
      </c>
      <c r="F3131" s="14" t="s">
        <v>40</v>
      </c>
      <c r="G3131" s="14" t="s">
        <v>159</v>
      </c>
      <c r="H3131" s="14" t="s">
        <v>1396</v>
      </c>
      <c r="I3131" s="41" t="s">
        <v>33</v>
      </c>
      <c r="J3131" s="20" t="n">
        <v>593</v>
      </c>
      <c r="K3131" s="18" t="s">
        <v>28</v>
      </c>
      <c r="L3131" s="20"/>
      <c r="M3131" s="34" t="n">
        <v>6</v>
      </c>
      <c r="N3131" s="34"/>
      <c r="O3131" s="35" t="n">
        <f aca="false">L3131+(0.05*M3131)+(N3131/240)</f>
        <v>0.3</v>
      </c>
      <c r="P3131" s="36" t="n">
        <v>177</v>
      </c>
      <c r="Q3131" s="33" t="n">
        <v>18</v>
      </c>
      <c r="R3131" s="37"/>
      <c r="S3131" s="38" t="n">
        <f aca="false">P3131+(0.05*Q3131)+(R3131/240)</f>
        <v>177.9</v>
      </c>
      <c r="T3131" s="22" t="n">
        <f aca="false">J3131*O3131</f>
        <v>177.9</v>
      </c>
      <c r="U3131" s="22" t="n">
        <f aca="false">S3131-T3131</f>
        <v>0</v>
      </c>
      <c r="V3131" s="12"/>
    </row>
    <row r="3132" customFormat="false" ht="13.8" hidden="false" customHeight="false" outlineLevel="0" collapsed="false">
      <c r="A3132" s="13" t="n">
        <v>3131</v>
      </c>
      <c r="B3132" s="12" t="s">
        <v>22</v>
      </c>
      <c r="C3132" s="26" t="str">
        <f aca="false">$C$2965</f>
        <v>BNF N. Acq. 20538</v>
      </c>
      <c r="D3132" s="12" t="n">
        <v>9</v>
      </c>
      <c r="E3132" s="14" t="n">
        <v>1749</v>
      </c>
      <c r="F3132" s="14" t="s">
        <v>40</v>
      </c>
      <c r="G3132" s="40" t="s">
        <v>1461</v>
      </c>
      <c r="H3132" s="14" t="s">
        <v>1396</v>
      </c>
      <c r="I3132" s="41" t="s">
        <v>33</v>
      </c>
      <c r="J3132" s="20" t="n">
        <v>2</v>
      </c>
      <c r="K3132" s="18" t="s">
        <v>61</v>
      </c>
      <c r="L3132" s="20" t="n">
        <v>84</v>
      </c>
      <c r="M3132" s="34"/>
      <c r="N3132" s="34"/>
      <c r="O3132" s="35" t="n">
        <f aca="false">L3132+(0.05*M3132)+(N3132/240)</f>
        <v>84</v>
      </c>
      <c r="P3132" s="36" t="n">
        <v>168</v>
      </c>
      <c r="Q3132" s="33"/>
      <c r="R3132" s="37"/>
      <c r="S3132" s="38" t="n">
        <f aca="false">P3132+(0.05*Q3132)+(R3132/240)</f>
        <v>168</v>
      </c>
      <c r="T3132" s="22" t="n">
        <f aca="false">J3132*O3132</f>
        <v>168</v>
      </c>
      <c r="U3132" s="22" t="n">
        <f aca="false">S3132-T3132</f>
        <v>0</v>
      </c>
      <c r="V3132" s="12"/>
    </row>
    <row r="3133" customFormat="false" ht="13.8" hidden="false" customHeight="false" outlineLevel="0" collapsed="false">
      <c r="A3133" s="13" t="n">
        <v>3132</v>
      </c>
      <c r="B3133" s="12" t="s">
        <v>22</v>
      </c>
      <c r="C3133" s="26" t="str">
        <f aca="false">$C$2965</f>
        <v>BNF N. Acq. 20538</v>
      </c>
      <c r="D3133" s="12" t="n">
        <v>9</v>
      </c>
      <c r="E3133" s="14" t="n">
        <v>1749</v>
      </c>
      <c r="F3133" s="14" t="s">
        <v>40</v>
      </c>
      <c r="G3133" s="14" t="s">
        <v>160</v>
      </c>
      <c r="H3133" s="14" t="s">
        <v>1396</v>
      </c>
      <c r="I3133" s="41" t="s">
        <v>43</v>
      </c>
      <c r="J3133" s="20" t="n">
        <v>8</v>
      </c>
      <c r="K3133" s="18" t="s">
        <v>35</v>
      </c>
      <c r="L3133" s="20"/>
      <c r="M3133" s="34" t="n">
        <v>30</v>
      </c>
      <c r="N3133" s="34"/>
      <c r="O3133" s="35" t="n">
        <f aca="false">L3133+(0.05*M3133)+(N3133/240)</f>
        <v>1.5</v>
      </c>
      <c r="P3133" s="36" t="n">
        <v>12</v>
      </c>
      <c r="Q3133" s="33"/>
      <c r="R3133" s="37"/>
      <c r="S3133" s="38" t="n">
        <f aca="false">P3133+(0.05*Q3133)+(R3133/240)</f>
        <v>12</v>
      </c>
      <c r="T3133" s="22" t="n">
        <f aca="false">J3133*O3133</f>
        <v>12</v>
      </c>
      <c r="U3133" s="22" t="n">
        <f aca="false">S3133-T3133</f>
        <v>0</v>
      </c>
      <c r="V3133" s="12"/>
    </row>
    <row r="3134" customFormat="false" ht="13.8" hidden="false" customHeight="false" outlineLevel="0" collapsed="false">
      <c r="A3134" s="13" t="n">
        <v>3133</v>
      </c>
      <c r="B3134" s="12" t="s">
        <v>22</v>
      </c>
      <c r="C3134" s="26" t="str">
        <f aca="false">$C$2965</f>
        <v>BNF N. Acq. 20538</v>
      </c>
      <c r="D3134" s="12" t="n">
        <v>9</v>
      </c>
      <c r="E3134" s="14" t="n">
        <v>1749</v>
      </c>
      <c r="F3134" s="14" t="s">
        <v>40</v>
      </c>
      <c r="G3134" s="40" t="s">
        <v>156</v>
      </c>
      <c r="H3134" s="14" t="s">
        <v>1396</v>
      </c>
      <c r="I3134" s="41" t="s">
        <v>29</v>
      </c>
      <c r="J3134" s="20" t="n">
        <v>330</v>
      </c>
      <c r="K3134" s="18" t="s">
        <v>28</v>
      </c>
      <c r="L3134" s="20"/>
      <c r="M3134" s="34" t="n">
        <v>8</v>
      </c>
      <c r="N3134" s="34"/>
      <c r="O3134" s="35" t="n">
        <f aca="false">L3134+(0.05*M3134)+(N3134/240)</f>
        <v>0.4</v>
      </c>
      <c r="P3134" s="36" t="n">
        <v>132</v>
      </c>
      <c r="Q3134" s="33"/>
      <c r="R3134" s="37"/>
      <c r="S3134" s="38" t="n">
        <f aca="false">P3134+(0.05*Q3134)+(R3134/240)</f>
        <v>132</v>
      </c>
      <c r="T3134" s="22" t="n">
        <f aca="false">J3134*O3134</f>
        <v>132</v>
      </c>
      <c r="U3134" s="22" t="n">
        <f aca="false">S3134-T3134</f>
        <v>0</v>
      </c>
      <c r="V3134" s="14"/>
    </row>
    <row r="3135" customFormat="false" ht="13.8" hidden="false" customHeight="false" outlineLevel="0" collapsed="false">
      <c r="A3135" s="13" t="n">
        <v>3134</v>
      </c>
      <c r="B3135" s="12" t="s">
        <v>22</v>
      </c>
      <c r="C3135" s="26" t="str">
        <f aca="false">$C$2965</f>
        <v>BNF N. Acq. 20538</v>
      </c>
      <c r="D3135" s="12" t="n">
        <v>9</v>
      </c>
      <c r="E3135" s="14" t="n">
        <v>1749</v>
      </c>
      <c r="F3135" s="14" t="s">
        <v>40</v>
      </c>
      <c r="G3135" s="40" t="s">
        <v>156</v>
      </c>
      <c r="H3135" s="14" t="s">
        <v>1396</v>
      </c>
      <c r="I3135" s="41" t="s">
        <v>43</v>
      </c>
      <c r="J3135" s="20" t="n">
        <v>8401</v>
      </c>
      <c r="K3135" s="18" t="s">
        <v>28</v>
      </c>
      <c r="L3135" s="20"/>
      <c r="M3135" s="34" t="n">
        <v>9</v>
      </c>
      <c r="N3135" s="34"/>
      <c r="O3135" s="35" t="n">
        <f aca="false">L3135+(0.05*M3135)+(N3135/240)</f>
        <v>0.45</v>
      </c>
      <c r="P3135" s="36" t="n">
        <v>3780</v>
      </c>
      <c r="Q3135" s="33" t="n">
        <v>9</v>
      </c>
      <c r="R3135" s="37"/>
      <c r="S3135" s="38" t="n">
        <f aca="false">P3135+(0.05*Q3135)+(R3135/240)</f>
        <v>3780.45</v>
      </c>
      <c r="T3135" s="22" t="n">
        <f aca="false">J3135*O3135</f>
        <v>3780.45</v>
      </c>
      <c r="U3135" s="22" t="n">
        <f aca="false">S3135-T3135</f>
        <v>0</v>
      </c>
      <c r="V3135" s="45"/>
    </row>
    <row r="3136" customFormat="false" ht="13.8" hidden="false" customHeight="false" outlineLevel="0" collapsed="false">
      <c r="A3136" s="13" t="n">
        <v>3135</v>
      </c>
      <c r="B3136" s="12" t="s">
        <v>22</v>
      </c>
      <c r="C3136" s="26" t="str">
        <f aca="false">$C$2965</f>
        <v>BNF N. Acq. 20538</v>
      </c>
      <c r="D3136" s="12" t="n">
        <v>9</v>
      </c>
      <c r="E3136" s="14" t="n">
        <v>1749</v>
      </c>
      <c r="F3136" s="14" t="s">
        <v>40</v>
      </c>
      <c r="G3136" s="14" t="s">
        <v>890</v>
      </c>
      <c r="H3136" s="14" t="s">
        <v>1396</v>
      </c>
      <c r="I3136" s="41" t="s">
        <v>43</v>
      </c>
      <c r="J3136" s="20" t="n">
        <v>629</v>
      </c>
      <c r="K3136" s="18" t="s">
        <v>35</v>
      </c>
      <c r="L3136" s="20" t="n">
        <v>40</v>
      </c>
      <c r="M3136" s="34"/>
      <c r="N3136" s="34"/>
      <c r="O3136" s="35" t="n">
        <f aca="false">L3136+(0.05*M3136)+(N3136/240)</f>
        <v>40</v>
      </c>
      <c r="P3136" s="36" t="n">
        <v>25160</v>
      </c>
      <c r="Q3136" s="33"/>
      <c r="R3136" s="37"/>
      <c r="S3136" s="38" t="n">
        <f aca="false">P3136+(0.05*Q3136)+(R3136/240)</f>
        <v>25160</v>
      </c>
      <c r="T3136" s="22" t="n">
        <f aca="false">J3136*O3136</f>
        <v>25160</v>
      </c>
      <c r="U3136" s="22" t="n">
        <f aca="false">S3136-T3136</f>
        <v>0</v>
      </c>
      <c r="V3136" s="12"/>
    </row>
    <row r="3137" customFormat="false" ht="13.8" hidden="false" customHeight="false" outlineLevel="0" collapsed="false">
      <c r="A3137" s="13" t="n">
        <v>3136</v>
      </c>
      <c r="B3137" s="12" t="s">
        <v>22</v>
      </c>
      <c r="C3137" s="26" t="str">
        <f aca="false">$C$2965</f>
        <v>BNF N. Acq. 20538</v>
      </c>
      <c r="D3137" s="12" t="n">
        <v>10</v>
      </c>
      <c r="E3137" s="14" t="n">
        <v>1749</v>
      </c>
      <c r="F3137" s="14" t="s">
        <v>24</v>
      </c>
      <c r="G3137" s="14" t="s">
        <v>1462</v>
      </c>
      <c r="H3137" s="14" t="s">
        <v>1396</v>
      </c>
      <c r="I3137" s="41" t="s">
        <v>43</v>
      </c>
      <c r="J3137" s="20" t="n">
        <v>1</v>
      </c>
      <c r="K3137" s="18" t="s">
        <v>46</v>
      </c>
      <c r="L3137" s="20" t="n">
        <v>40</v>
      </c>
      <c r="M3137" s="34"/>
      <c r="N3137" s="42"/>
      <c r="O3137" s="35" t="n">
        <f aca="false">L3137+(0.05*M3137)+(N3137/240)</f>
        <v>40</v>
      </c>
      <c r="P3137" s="36" t="n">
        <v>40</v>
      </c>
      <c r="Q3137" s="33"/>
      <c r="R3137" s="43"/>
      <c r="S3137" s="38" t="n">
        <f aca="false">P3137+(0.05*Q3137)+(R3137/240)</f>
        <v>40</v>
      </c>
      <c r="T3137" s="22" t="n">
        <f aca="false">J3137*O3137</f>
        <v>40</v>
      </c>
      <c r="U3137" s="22" t="n">
        <f aca="false">S3137-T3137</f>
        <v>0</v>
      </c>
      <c r="V3137" s="12"/>
    </row>
    <row r="3138" customFormat="false" ht="13.8" hidden="false" customHeight="false" outlineLevel="0" collapsed="false">
      <c r="A3138" s="13" t="n">
        <v>3137</v>
      </c>
      <c r="B3138" s="12" t="s">
        <v>22</v>
      </c>
      <c r="C3138" s="26" t="str">
        <f aca="false">$C$2965</f>
        <v>BNF N. Acq. 20538</v>
      </c>
      <c r="D3138" s="12" t="n">
        <v>10</v>
      </c>
      <c r="E3138" s="14" t="n">
        <v>1749</v>
      </c>
      <c r="F3138" s="14" t="s">
        <v>24</v>
      </c>
      <c r="G3138" s="14" t="s">
        <v>163</v>
      </c>
      <c r="H3138" s="14" t="s">
        <v>1396</v>
      </c>
      <c r="I3138" s="41" t="s">
        <v>43</v>
      </c>
      <c r="J3138" s="20" t="n">
        <v>26</v>
      </c>
      <c r="K3138" s="18" t="s">
        <v>92</v>
      </c>
      <c r="L3138" s="20" t="n">
        <v>160</v>
      </c>
      <c r="M3138" s="34"/>
      <c r="N3138" s="34"/>
      <c r="O3138" s="35" t="n">
        <f aca="false">L3138+(0.05*M3138)+(N3138/240)</f>
        <v>160</v>
      </c>
      <c r="P3138" s="36" t="n">
        <v>4160</v>
      </c>
      <c r="Q3138" s="33"/>
      <c r="R3138" s="43"/>
      <c r="S3138" s="38" t="n">
        <f aca="false">P3138+(0.05*Q3138)+(R3138/240)</f>
        <v>4160</v>
      </c>
      <c r="T3138" s="22" t="n">
        <f aca="false">J3138*O3138</f>
        <v>4160</v>
      </c>
      <c r="U3138" s="22" t="n">
        <f aca="false">S3138-T3138</f>
        <v>0</v>
      </c>
      <c r="V3138" s="12"/>
    </row>
    <row r="3139" customFormat="false" ht="13.8" hidden="false" customHeight="false" outlineLevel="0" collapsed="false">
      <c r="A3139" s="13" t="n">
        <v>3138</v>
      </c>
      <c r="B3139" s="12" t="s">
        <v>22</v>
      </c>
      <c r="C3139" s="26" t="str">
        <f aca="false">$C$2965</f>
        <v>BNF N. Acq. 20538</v>
      </c>
      <c r="D3139" s="12" t="n">
        <v>10</v>
      </c>
      <c r="E3139" s="14" t="n">
        <v>1749</v>
      </c>
      <c r="F3139" s="14" t="s">
        <v>24</v>
      </c>
      <c r="G3139" s="14" t="s">
        <v>165</v>
      </c>
      <c r="H3139" s="14" t="s">
        <v>1396</v>
      </c>
      <c r="I3139" s="41" t="s">
        <v>68</v>
      </c>
      <c r="J3139" s="20" t="n">
        <v>9</v>
      </c>
      <c r="K3139" s="18" t="s">
        <v>148</v>
      </c>
      <c r="L3139" s="20"/>
      <c r="M3139" s="34" t="n">
        <v>40</v>
      </c>
      <c r="N3139" s="34"/>
      <c r="O3139" s="35" t="n">
        <f aca="false">L3139+(0.05*M3139)+(N3139/240)</f>
        <v>2</v>
      </c>
      <c r="P3139" s="36" t="n">
        <v>18</v>
      </c>
      <c r="Q3139" s="33"/>
      <c r="R3139" s="37"/>
      <c r="S3139" s="38" t="n">
        <f aca="false">P3139+(0.05*Q3139)+(R3139/240)</f>
        <v>18</v>
      </c>
      <c r="T3139" s="22" t="n">
        <f aca="false">J3139*O3139</f>
        <v>18</v>
      </c>
      <c r="U3139" s="22" t="n">
        <f aca="false">S3139-T3139</f>
        <v>0</v>
      </c>
      <c r="V3139" s="12"/>
    </row>
    <row r="3140" customFormat="false" ht="13.8" hidden="false" customHeight="false" outlineLevel="0" collapsed="false">
      <c r="A3140" s="13" t="n">
        <v>3139</v>
      </c>
      <c r="B3140" s="12" t="s">
        <v>22</v>
      </c>
      <c r="C3140" s="26" t="str">
        <f aca="false">$C$2965</f>
        <v>BNF N. Acq. 20538</v>
      </c>
      <c r="D3140" s="12" t="n">
        <v>10</v>
      </c>
      <c r="E3140" s="14" t="n">
        <v>1749</v>
      </c>
      <c r="F3140" s="14" t="s">
        <v>24</v>
      </c>
      <c r="G3140" s="14" t="s">
        <v>165</v>
      </c>
      <c r="H3140" s="14" t="s">
        <v>1396</v>
      </c>
      <c r="I3140" s="41" t="s">
        <v>30</v>
      </c>
      <c r="J3140" s="20" t="n">
        <v>17494</v>
      </c>
      <c r="K3140" s="18" t="s">
        <v>148</v>
      </c>
      <c r="L3140" s="20" t="n">
        <v>3</v>
      </c>
      <c r="M3140" s="34"/>
      <c r="N3140" s="34"/>
      <c r="O3140" s="35" t="n">
        <f aca="false">L3140+(0.05*M3140)+(N3140/240)</f>
        <v>3</v>
      </c>
      <c r="P3140" s="36" t="n">
        <v>52482</v>
      </c>
      <c r="Q3140" s="33"/>
      <c r="R3140" s="37"/>
      <c r="S3140" s="38" t="n">
        <f aca="false">P3140+(0.05*Q3140)+(R3140/240)</f>
        <v>52482</v>
      </c>
      <c r="T3140" s="22" t="n">
        <f aca="false">J3140*O3140</f>
        <v>52482</v>
      </c>
      <c r="U3140" s="22" t="n">
        <f aca="false">S3140-T3140</f>
        <v>0</v>
      </c>
      <c r="V3140" s="12"/>
    </row>
    <row r="3141" customFormat="false" ht="13.8" hidden="false" customHeight="false" outlineLevel="0" collapsed="false">
      <c r="A3141" s="13" t="n">
        <v>3140</v>
      </c>
      <c r="B3141" s="12" t="s">
        <v>22</v>
      </c>
      <c r="C3141" s="26" t="str">
        <f aca="false">$C$2965</f>
        <v>BNF N. Acq. 20538</v>
      </c>
      <c r="D3141" s="12" t="n">
        <v>10</v>
      </c>
      <c r="E3141" s="14" t="n">
        <v>1749</v>
      </c>
      <c r="F3141" s="14" t="s">
        <v>24</v>
      </c>
      <c r="G3141" s="14" t="s">
        <v>165</v>
      </c>
      <c r="H3141" s="14" t="s">
        <v>1396</v>
      </c>
      <c r="I3141" s="41" t="s">
        <v>43</v>
      </c>
      <c r="J3141" s="20" t="n">
        <v>3908</v>
      </c>
      <c r="K3141" s="18" t="s">
        <v>44</v>
      </c>
      <c r="L3141" s="20" t="n">
        <v>9</v>
      </c>
      <c r="M3141" s="34"/>
      <c r="N3141" s="34"/>
      <c r="O3141" s="35" t="n">
        <f aca="false">L3141+(0.05*M3141)+(N3141/240)</f>
        <v>9</v>
      </c>
      <c r="P3141" s="36" t="n">
        <v>35172</v>
      </c>
      <c r="Q3141" s="33"/>
      <c r="R3141" s="37"/>
      <c r="S3141" s="38" t="n">
        <f aca="false">P3141+(0.05*Q3141)+(R3141/240)</f>
        <v>35172</v>
      </c>
      <c r="T3141" s="22" t="n">
        <f aca="false">J3141*O3141</f>
        <v>35172</v>
      </c>
      <c r="U3141" s="22" t="n">
        <f aca="false">S3141-T3141</f>
        <v>0</v>
      </c>
      <c r="V3141" s="12"/>
    </row>
    <row r="3142" customFormat="false" ht="13.8" hidden="false" customHeight="false" outlineLevel="0" collapsed="false">
      <c r="A3142" s="13" t="n">
        <v>3141</v>
      </c>
      <c r="B3142" s="12" t="s">
        <v>22</v>
      </c>
      <c r="C3142" s="26" t="str">
        <f aca="false">$C$2965</f>
        <v>BNF N. Acq. 20538</v>
      </c>
      <c r="D3142" s="12" t="n">
        <v>10</v>
      </c>
      <c r="E3142" s="14" t="n">
        <v>1749</v>
      </c>
      <c r="F3142" s="14" t="s">
        <v>24</v>
      </c>
      <c r="G3142" s="14" t="s">
        <v>165</v>
      </c>
      <c r="H3142" s="14" t="s">
        <v>1396</v>
      </c>
      <c r="I3142" s="41" t="s">
        <v>43</v>
      </c>
      <c r="J3142" s="20" t="n">
        <v>75262</v>
      </c>
      <c r="K3142" s="18" t="s">
        <v>148</v>
      </c>
      <c r="L3142" s="20" t="n">
        <v>3</v>
      </c>
      <c r="M3142" s="34"/>
      <c r="N3142" s="34"/>
      <c r="O3142" s="35" t="n">
        <f aca="false">L3142+(0.05*M3142)+(N3142/240)</f>
        <v>3</v>
      </c>
      <c r="P3142" s="36" t="n">
        <v>225786</v>
      </c>
      <c r="Q3142" s="33"/>
      <c r="R3142" s="37"/>
      <c r="S3142" s="38" t="n">
        <f aca="false">P3142+(0.05*Q3142)+(R3142/240)</f>
        <v>225786</v>
      </c>
      <c r="T3142" s="22" t="n">
        <f aca="false">J3142*O3142</f>
        <v>225786</v>
      </c>
      <c r="U3142" s="22" t="n">
        <f aca="false">S3142-T3142</f>
        <v>0</v>
      </c>
      <c r="V3142" s="12"/>
    </row>
    <row r="3143" customFormat="false" ht="13.8" hidden="false" customHeight="false" outlineLevel="0" collapsed="false">
      <c r="A3143" s="13" t="n">
        <v>3142</v>
      </c>
      <c r="B3143" s="12" t="s">
        <v>22</v>
      </c>
      <c r="C3143" s="26" t="str">
        <f aca="false">$C$2965</f>
        <v>BNF N. Acq. 20538</v>
      </c>
      <c r="D3143" s="12" t="n">
        <v>10</v>
      </c>
      <c r="E3143" s="14" t="n">
        <v>1749</v>
      </c>
      <c r="F3143" s="14" t="s">
        <v>24</v>
      </c>
      <c r="G3143" s="14" t="s">
        <v>165</v>
      </c>
      <c r="H3143" s="14" t="s">
        <v>1396</v>
      </c>
      <c r="I3143" s="41" t="s">
        <v>33</v>
      </c>
      <c r="J3143" s="20" t="n">
        <v>220</v>
      </c>
      <c r="K3143" s="18" t="s">
        <v>148</v>
      </c>
      <c r="L3143" s="20"/>
      <c r="M3143" s="34" t="n">
        <v>55</v>
      </c>
      <c r="N3143" s="34"/>
      <c r="O3143" s="35" t="n">
        <f aca="false">L3143+(0.05*M3143)+(N3143/240)</f>
        <v>2.75</v>
      </c>
      <c r="P3143" s="36" t="n">
        <v>605</v>
      </c>
      <c r="Q3143" s="33"/>
      <c r="R3143" s="37"/>
      <c r="S3143" s="38" t="n">
        <f aca="false">P3143+(0.05*Q3143)+(R3143/240)</f>
        <v>605</v>
      </c>
      <c r="T3143" s="22" t="n">
        <f aca="false">J3143*O3143</f>
        <v>605</v>
      </c>
      <c r="U3143" s="22" t="n">
        <f aca="false">S3143-T3143</f>
        <v>0</v>
      </c>
      <c r="V3143" s="12"/>
    </row>
    <row r="3144" customFormat="false" ht="13.8" hidden="false" customHeight="false" outlineLevel="0" collapsed="false">
      <c r="A3144" s="13" t="n">
        <v>3143</v>
      </c>
      <c r="B3144" s="12" t="s">
        <v>22</v>
      </c>
      <c r="C3144" s="26" t="str">
        <f aca="false">$C$2965</f>
        <v>BNF N. Acq. 20538</v>
      </c>
      <c r="D3144" s="12" t="n">
        <v>10</v>
      </c>
      <c r="E3144" s="14" t="n">
        <v>1749</v>
      </c>
      <c r="F3144" s="14" t="s">
        <v>24</v>
      </c>
      <c r="G3144" s="14" t="s">
        <v>174</v>
      </c>
      <c r="H3144" s="14" t="s">
        <v>1396</v>
      </c>
      <c r="I3144" s="41" t="s">
        <v>43</v>
      </c>
      <c r="J3144" s="20" t="n">
        <v>700</v>
      </c>
      <c r="K3144" s="18" t="s">
        <v>28</v>
      </c>
      <c r="L3144" s="20"/>
      <c r="M3144" s="34" t="n">
        <v>3</v>
      </c>
      <c r="N3144" s="34"/>
      <c r="O3144" s="35" t="n">
        <f aca="false">L3144+(0.05*M3144)+(N3144/240)</f>
        <v>0.15</v>
      </c>
      <c r="P3144" s="36" t="n">
        <v>105</v>
      </c>
      <c r="Q3144" s="33"/>
      <c r="R3144" s="37"/>
      <c r="S3144" s="38" t="n">
        <f aca="false">P3144+(0.05*Q3144)+(R3144/240)</f>
        <v>105</v>
      </c>
      <c r="T3144" s="22" t="n">
        <f aca="false">J3144*O3144</f>
        <v>105</v>
      </c>
      <c r="U3144" s="22" t="n">
        <f aca="false">S3144-T3144</f>
        <v>0</v>
      </c>
      <c r="V3144" s="12"/>
    </row>
    <row r="3145" customFormat="false" ht="13.8" hidden="false" customHeight="false" outlineLevel="0" collapsed="false">
      <c r="A3145" s="13" t="n">
        <v>3144</v>
      </c>
      <c r="B3145" s="12" t="s">
        <v>22</v>
      </c>
      <c r="C3145" s="26" t="str">
        <f aca="false">$C$2965</f>
        <v>BNF N. Acq. 20538</v>
      </c>
      <c r="D3145" s="12" t="n">
        <v>10</v>
      </c>
      <c r="E3145" s="14" t="n">
        <v>1749</v>
      </c>
      <c r="F3145" s="14" t="s">
        <v>24</v>
      </c>
      <c r="G3145" s="14" t="s">
        <v>175</v>
      </c>
      <c r="H3145" s="14" t="s">
        <v>1396</v>
      </c>
      <c r="I3145" s="41" t="s">
        <v>43</v>
      </c>
      <c r="J3145" s="20" t="n">
        <v>27</v>
      </c>
      <c r="K3145" s="18" t="s">
        <v>329</v>
      </c>
      <c r="L3145" s="20" t="n">
        <v>13</v>
      </c>
      <c r="M3145" s="34"/>
      <c r="N3145" s="34"/>
      <c r="O3145" s="35" t="n">
        <f aca="false">L3145+(0.05*M3145)+(N3145/240)</f>
        <v>13</v>
      </c>
      <c r="P3145" s="36" t="n">
        <v>351</v>
      </c>
      <c r="Q3145" s="33"/>
      <c r="R3145" s="37"/>
      <c r="S3145" s="38" t="n">
        <f aca="false">P3145+(0.05*Q3145)+(R3145/240)</f>
        <v>351</v>
      </c>
      <c r="T3145" s="22" t="n">
        <f aca="false">J3145*O3145</f>
        <v>351</v>
      </c>
      <c r="U3145" s="22" t="n">
        <f aca="false">S3145-T3145</f>
        <v>0</v>
      </c>
      <c r="V3145" s="12"/>
    </row>
    <row r="3146" customFormat="false" ht="13.8" hidden="false" customHeight="false" outlineLevel="0" collapsed="false">
      <c r="A3146" s="13" t="n">
        <v>3145</v>
      </c>
      <c r="B3146" s="12" t="s">
        <v>22</v>
      </c>
      <c r="C3146" s="26" t="str">
        <f aca="false">$C$2965</f>
        <v>BNF N. Acq. 20538</v>
      </c>
      <c r="D3146" s="12" t="n">
        <v>10</v>
      </c>
      <c r="E3146" s="14" t="n">
        <v>1749</v>
      </c>
      <c r="F3146" s="14" t="s">
        <v>24</v>
      </c>
      <c r="G3146" s="14" t="s">
        <v>175</v>
      </c>
      <c r="H3146" s="14" t="s">
        <v>1396</v>
      </c>
      <c r="I3146" s="41" t="s">
        <v>43</v>
      </c>
      <c r="J3146" s="20" t="n">
        <v>27</v>
      </c>
      <c r="K3146" s="18" t="s">
        <v>92</v>
      </c>
      <c r="L3146" s="20" t="n">
        <v>11</v>
      </c>
      <c r="M3146" s="34"/>
      <c r="N3146" s="34"/>
      <c r="O3146" s="35" t="n">
        <f aca="false">L3146+(0.05*M3146)+(N3146/240)</f>
        <v>11</v>
      </c>
      <c r="P3146" s="36" t="n">
        <v>297</v>
      </c>
      <c r="Q3146" s="33"/>
      <c r="R3146" s="37"/>
      <c r="S3146" s="38" t="n">
        <f aca="false">P3146+(0.05*Q3146)+(R3146/240)</f>
        <v>297</v>
      </c>
      <c r="T3146" s="22" t="n">
        <f aca="false">J3146*O3146</f>
        <v>297</v>
      </c>
      <c r="U3146" s="22" t="n">
        <f aca="false">S3146-T3146</f>
        <v>0</v>
      </c>
      <c r="V3146" s="12"/>
    </row>
    <row r="3147" customFormat="false" ht="13.8" hidden="false" customHeight="false" outlineLevel="0" collapsed="false">
      <c r="A3147" s="13" t="n">
        <v>3146</v>
      </c>
      <c r="B3147" s="12" t="s">
        <v>22</v>
      </c>
      <c r="C3147" s="26" t="str">
        <f aca="false">$C$2965</f>
        <v>BNF N. Acq. 20538</v>
      </c>
      <c r="D3147" s="12" t="n">
        <v>10</v>
      </c>
      <c r="E3147" s="14" t="n">
        <v>1749</v>
      </c>
      <c r="F3147" s="14" t="s">
        <v>24</v>
      </c>
      <c r="G3147" s="14" t="s">
        <v>175</v>
      </c>
      <c r="H3147" s="14" t="s">
        <v>1396</v>
      </c>
      <c r="I3147" s="41" t="s">
        <v>43</v>
      </c>
      <c r="J3147" s="20" t="n">
        <v>2</v>
      </c>
      <c r="K3147" s="18" t="s">
        <v>533</v>
      </c>
      <c r="L3147" s="20" t="n">
        <v>6</v>
      </c>
      <c r="M3147" s="34"/>
      <c r="N3147" s="34"/>
      <c r="O3147" s="35" t="n">
        <f aca="false">L3147+(0.05*M3147)+(N3147/240)</f>
        <v>6</v>
      </c>
      <c r="P3147" s="36" t="n">
        <v>12</v>
      </c>
      <c r="Q3147" s="33"/>
      <c r="R3147" s="37"/>
      <c r="S3147" s="38" t="n">
        <f aca="false">P3147+(0.05*Q3147)+(R3147/240)</f>
        <v>12</v>
      </c>
      <c r="T3147" s="22" t="n">
        <f aca="false">J3147*O3147</f>
        <v>12</v>
      </c>
      <c r="U3147" s="22" t="n">
        <f aca="false">S3147-T3147</f>
        <v>0</v>
      </c>
      <c r="V3147" s="12"/>
    </row>
    <row r="3148" customFormat="false" ht="13.8" hidden="false" customHeight="false" outlineLevel="0" collapsed="false">
      <c r="A3148" s="13" t="n">
        <v>3147</v>
      </c>
      <c r="B3148" s="12" t="s">
        <v>22</v>
      </c>
      <c r="C3148" s="26" t="str">
        <f aca="false">$C$2965</f>
        <v>BNF N. Acq. 20538</v>
      </c>
      <c r="D3148" s="12" t="n">
        <v>10</v>
      </c>
      <c r="E3148" s="14" t="n">
        <v>1749</v>
      </c>
      <c r="F3148" s="14" t="s">
        <v>24</v>
      </c>
      <c r="G3148" s="14" t="s">
        <v>900</v>
      </c>
      <c r="H3148" s="14" t="s">
        <v>1396</v>
      </c>
      <c r="I3148" s="41" t="s">
        <v>33</v>
      </c>
      <c r="J3148" s="20" t="n">
        <v>35</v>
      </c>
      <c r="K3148" s="18" t="s">
        <v>28</v>
      </c>
      <c r="L3148" s="20" t="n">
        <v>3</v>
      </c>
      <c r="M3148" s="34"/>
      <c r="N3148" s="34"/>
      <c r="O3148" s="35" t="n">
        <f aca="false">L3148+(0.05*M3148)+(N3148/240)</f>
        <v>3</v>
      </c>
      <c r="P3148" s="36" t="n">
        <v>105</v>
      </c>
      <c r="Q3148" s="33"/>
      <c r="R3148" s="37"/>
      <c r="S3148" s="38" t="n">
        <f aca="false">P3148+(0.05*Q3148)+(R3148/240)</f>
        <v>105</v>
      </c>
      <c r="T3148" s="22" t="n">
        <f aca="false">J3148*O3148</f>
        <v>105</v>
      </c>
      <c r="U3148" s="22" t="n">
        <f aca="false">S3148-T3148</f>
        <v>0</v>
      </c>
      <c r="V3148" s="12"/>
    </row>
    <row r="3149" customFormat="false" ht="13.8" hidden="false" customHeight="false" outlineLevel="0" collapsed="false">
      <c r="A3149" s="13" t="n">
        <v>3148</v>
      </c>
      <c r="B3149" s="12" t="s">
        <v>22</v>
      </c>
      <c r="C3149" s="26" t="str">
        <f aca="false">$C$2965</f>
        <v>BNF N. Acq. 20538</v>
      </c>
      <c r="D3149" s="12" t="n">
        <v>10</v>
      </c>
      <c r="E3149" s="14" t="n">
        <v>1749</v>
      </c>
      <c r="F3149" s="14" t="s">
        <v>40</v>
      </c>
      <c r="G3149" s="14" t="s">
        <v>1463</v>
      </c>
      <c r="H3149" s="14" t="s">
        <v>1396</v>
      </c>
      <c r="I3149" s="41" t="s">
        <v>29</v>
      </c>
      <c r="J3149" s="20" t="n">
        <v>14</v>
      </c>
      <c r="K3149" s="18" t="s">
        <v>35</v>
      </c>
      <c r="L3149" s="20" t="n">
        <v>16</v>
      </c>
      <c r="M3149" s="34"/>
      <c r="N3149" s="34"/>
      <c r="O3149" s="35" t="n">
        <f aca="false">L3149+(0.05*M3149)+(N3149/240)</f>
        <v>16</v>
      </c>
      <c r="P3149" s="36" t="n">
        <v>224</v>
      </c>
      <c r="Q3149" s="33"/>
      <c r="R3149" s="37"/>
      <c r="S3149" s="38" t="n">
        <f aca="false">P3149+(0.05*Q3149)+(R3149/240)</f>
        <v>224</v>
      </c>
      <c r="T3149" s="22" t="n">
        <f aca="false">J3149*O3149</f>
        <v>224</v>
      </c>
      <c r="U3149" s="22" t="n">
        <f aca="false">S3149-T3149</f>
        <v>0</v>
      </c>
      <c r="V3149" s="12"/>
    </row>
    <row r="3150" customFormat="false" ht="13.8" hidden="false" customHeight="false" outlineLevel="0" collapsed="false">
      <c r="A3150" s="13" t="n">
        <v>3149</v>
      </c>
      <c r="B3150" s="12" t="s">
        <v>22</v>
      </c>
      <c r="C3150" s="26" t="str">
        <f aca="false">$C$2965</f>
        <v>BNF N. Acq. 20538</v>
      </c>
      <c r="D3150" s="12" t="n">
        <v>10</v>
      </c>
      <c r="E3150" s="14" t="n">
        <v>1749</v>
      </c>
      <c r="F3150" s="14" t="s">
        <v>40</v>
      </c>
      <c r="G3150" s="14" t="s">
        <v>1463</v>
      </c>
      <c r="H3150" s="14" t="s">
        <v>1396</v>
      </c>
      <c r="I3150" s="41" t="s">
        <v>50</v>
      </c>
      <c r="J3150" s="20" t="n">
        <v>419</v>
      </c>
      <c r="K3150" s="18" t="s">
        <v>28</v>
      </c>
      <c r="L3150" s="20" t="n">
        <v>16</v>
      </c>
      <c r="M3150" s="34"/>
      <c r="N3150" s="34"/>
      <c r="O3150" s="35" t="n">
        <f aca="false">L3150+(0.05*M3150)+(N3150/240)</f>
        <v>16</v>
      </c>
      <c r="P3150" s="36" t="n">
        <v>6704</v>
      </c>
      <c r="Q3150" s="33"/>
      <c r="R3150" s="43"/>
      <c r="S3150" s="38" t="n">
        <f aca="false">P3150+(0.05*Q3150)+(R3150/240)</f>
        <v>6704</v>
      </c>
      <c r="T3150" s="22" t="n">
        <f aca="false">J3150*O3150</f>
        <v>6704</v>
      </c>
      <c r="U3150" s="22" t="n">
        <f aca="false">S3150-T3150</f>
        <v>0</v>
      </c>
      <c r="V3150" s="12"/>
    </row>
    <row r="3151" customFormat="false" ht="13.8" hidden="false" customHeight="false" outlineLevel="0" collapsed="false">
      <c r="A3151" s="13" t="n">
        <v>3150</v>
      </c>
      <c r="B3151" s="12" t="s">
        <v>22</v>
      </c>
      <c r="C3151" s="26" t="str">
        <f aca="false">$C$2965</f>
        <v>BNF N. Acq. 20538</v>
      </c>
      <c r="D3151" s="12" t="n">
        <v>10</v>
      </c>
      <c r="E3151" s="14" t="n">
        <v>1749</v>
      </c>
      <c r="F3151" s="14" t="s">
        <v>40</v>
      </c>
      <c r="G3151" s="14" t="s">
        <v>1463</v>
      </c>
      <c r="H3151" s="14" t="s">
        <v>1396</v>
      </c>
      <c r="I3151" s="41" t="s">
        <v>186</v>
      </c>
      <c r="J3151" s="20" t="n">
        <v>12</v>
      </c>
      <c r="K3151" s="18" t="s">
        <v>35</v>
      </c>
      <c r="L3151" s="20" t="n">
        <v>16</v>
      </c>
      <c r="M3151" s="34"/>
      <c r="N3151" s="34"/>
      <c r="O3151" s="35" t="n">
        <f aca="false">L3151+(0.05*M3151)+(N3151/240)</f>
        <v>16</v>
      </c>
      <c r="P3151" s="36" t="n">
        <v>192</v>
      </c>
      <c r="Q3151" s="33"/>
      <c r="R3151" s="37"/>
      <c r="S3151" s="38" t="n">
        <f aca="false">P3151+(0.05*Q3151)+(R3151/240)</f>
        <v>192</v>
      </c>
      <c r="T3151" s="22" t="n">
        <f aca="false">J3151*O3151</f>
        <v>192</v>
      </c>
      <c r="U3151" s="22" t="n">
        <f aca="false">S3151-T3151</f>
        <v>0</v>
      </c>
      <c r="V3151" s="12"/>
    </row>
    <row r="3152" customFormat="false" ht="13.8" hidden="false" customHeight="false" outlineLevel="0" collapsed="false">
      <c r="A3152" s="13" t="n">
        <v>3151</v>
      </c>
      <c r="B3152" s="12" t="s">
        <v>22</v>
      </c>
      <c r="C3152" s="26" t="str">
        <f aca="false">$C$2965</f>
        <v>BNF N. Acq. 20538</v>
      </c>
      <c r="D3152" s="12" t="n">
        <v>10</v>
      </c>
      <c r="E3152" s="14" t="n">
        <v>1749</v>
      </c>
      <c r="F3152" s="14" t="s">
        <v>40</v>
      </c>
      <c r="G3152" s="14" t="s">
        <v>1463</v>
      </c>
      <c r="H3152" s="14" t="s">
        <v>1396</v>
      </c>
      <c r="I3152" s="41" t="s">
        <v>33</v>
      </c>
      <c r="J3152" s="20" t="n">
        <v>230</v>
      </c>
      <c r="K3152" s="18" t="s">
        <v>35</v>
      </c>
      <c r="L3152" s="20" t="n">
        <v>19</v>
      </c>
      <c r="M3152" s="34"/>
      <c r="N3152" s="34"/>
      <c r="O3152" s="35" t="n">
        <f aca="false">L3152+(0.05*M3152)+(N3152/240)</f>
        <v>19</v>
      </c>
      <c r="P3152" s="36" t="n">
        <v>4370</v>
      </c>
      <c r="Q3152" s="33"/>
      <c r="R3152" s="43"/>
      <c r="S3152" s="38" t="n">
        <f aca="false">P3152+(0.05*Q3152)+(R3152/240)</f>
        <v>4370</v>
      </c>
      <c r="T3152" s="22" t="n">
        <f aca="false">J3152*O3152</f>
        <v>4370</v>
      </c>
      <c r="U3152" s="22" t="n">
        <f aca="false">S3152-T3152</f>
        <v>0</v>
      </c>
      <c r="V3152" s="14"/>
    </row>
    <row r="3153" customFormat="false" ht="13.8" hidden="false" customHeight="false" outlineLevel="0" collapsed="false">
      <c r="A3153" s="13" t="n">
        <v>3152</v>
      </c>
      <c r="B3153" s="12" t="s">
        <v>22</v>
      </c>
      <c r="C3153" s="26" t="str">
        <f aca="false">$C$2965</f>
        <v>BNF N. Acq. 20538</v>
      </c>
      <c r="D3153" s="12" t="n">
        <v>10</v>
      </c>
      <c r="E3153" s="14" t="n">
        <v>1749</v>
      </c>
      <c r="F3153" s="14" t="s">
        <v>40</v>
      </c>
      <c r="G3153" s="14" t="s">
        <v>1464</v>
      </c>
      <c r="H3153" s="14" t="s">
        <v>1396</v>
      </c>
      <c r="I3153" s="41" t="s">
        <v>50</v>
      </c>
      <c r="J3153" s="20" t="n">
        <v>108</v>
      </c>
      <c r="K3153" s="18" t="s">
        <v>35</v>
      </c>
      <c r="L3153" s="20" t="n">
        <v>8</v>
      </c>
      <c r="M3153" s="34"/>
      <c r="N3153" s="34"/>
      <c r="O3153" s="35" t="n">
        <f aca="false">L3153+(0.05*M3153)+(N3153/240)</f>
        <v>8</v>
      </c>
      <c r="P3153" s="36" t="n">
        <v>864</v>
      </c>
      <c r="Q3153" s="33"/>
      <c r="R3153" s="37"/>
      <c r="S3153" s="38" t="n">
        <f aca="false">P3153+(0.05*Q3153)+(R3153/240)</f>
        <v>864</v>
      </c>
      <c r="T3153" s="22" t="n">
        <f aca="false">J3153*O3153</f>
        <v>864</v>
      </c>
      <c r="U3153" s="22" t="n">
        <f aca="false">S3153-T3153</f>
        <v>0</v>
      </c>
      <c r="V3153" s="45"/>
    </row>
    <row r="3154" customFormat="false" ht="13.8" hidden="false" customHeight="false" outlineLevel="0" collapsed="false">
      <c r="A3154" s="13" t="n">
        <v>3153</v>
      </c>
      <c r="B3154" s="12" t="s">
        <v>22</v>
      </c>
      <c r="C3154" s="26" t="str">
        <f aca="false">$C$2965</f>
        <v>BNF N. Acq. 20538</v>
      </c>
      <c r="D3154" s="12" t="n">
        <v>10</v>
      </c>
      <c r="E3154" s="14" t="n">
        <v>1749</v>
      </c>
      <c r="F3154" s="14" t="s">
        <v>40</v>
      </c>
      <c r="G3154" s="14" t="s">
        <v>1464</v>
      </c>
      <c r="H3154" s="14" t="s">
        <v>1396</v>
      </c>
      <c r="I3154" s="41" t="s">
        <v>33</v>
      </c>
      <c r="J3154" s="20" t="n">
        <v>31</v>
      </c>
      <c r="K3154" s="18" t="s">
        <v>35</v>
      </c>
      <c r="L3154" s="20" t="n">
        <v>9</v>
      </c>
      <c r="M3154" s="34" t="n">
        <v>10</v>
      </c>
      <c r="N3154" s="34"/>
      <c r="O3154" s="35" t="n">
        <f aca="false">L3154+(0.05*M3154)+(N3154/240)</f>
        <v>9.5</v>
      </c>
      <c r="P3154" s="36" t="n">
        <v>294</v>
      </c>
      <c r="Q3154" s="33" t="n">
        <v>10</v>
      </c>
      <c r="R3154" s="37"/>
      <c r="S3154" s="38" t="n">
        <f aca="false">P3154+(0.05*Q3154)+(R3154/240)</f>
        <v>294.5</v>
      </c>
      <c r="T3154" s="22" t="n">
        <f aca="false">J3154*O3154</f>
        <v>294.5</v>
      </c>
      <c r="U3154" s="22" t="n">
        <f aca="false">S3154-T3154</f>
        <v>0</v>
      </c>
      <c r="V3154" s="12"/>
    </row>
    <row r="3155" customFormat="false" ht="13.8" hidden="false" customHeight="false" outlineLevel="0" collapsed="false">
      <c r="A3155" s="13" t="n">
        <v>3154</v>
      </c>
      <c r="B3155" s="12" t="s">
        <v>22</v>
      </c>
      <c r="C3155" s="26" t="str">
        <f aca="false">$C$2965</f>
        <v>BNF N. Acq. 20538</v>
      </c>
      <c r="D3155" s="12" t="n">
        <v>10</v>
      </c>
      <c r="E3155" s="14" t="n">
        <v>1749</v>
      </c>
      <c r="F3155" s="14" t="s">
        <v>40</v>
      </c>
      <c r="G3155" s="14" t="s">
        <v>1465</v>
      </c>
      <c r="H3155" s="14" t="s">
        <v>1396</v>
      </c>
      <c r="I3155" s="41" t="s">
        <v>33</v>
      </c>
      <c r="J3155" s="20" t="n">
        <v>12</v>
      </c>
      <c r="K3155" s="18" t="s">
        <v>35</v>
      </c>
      <c r="L3155" s="20"/>
      <c r="M3155" s="34"/>
      <c r="N3155" s="34"/>
      <c r="O3155" s="35" t="n">
        <f aca="false">L3155+(0.05*M3155)+(N3155/240)</f>
        <v>0</v>
      </c>
      <c r="P3155" s="36" t="n">
        <v>240</v>
      </c>
      <c r="Q3155" s="33"/>
      <c r="R3155" s="37"/>
      <c r="S3155" s="38" t="n">
        <f aca="false">P3155+(0.05*Q3155)+(R3155/240)</f>
        <v>240</v>
      </c>
      <c r="T3155" s="22" t="n">
        <v>240</v>
      </c>
      <c r="U3155" s="22" t="n">
        <f aca="false">S3155-T3155</f>
        <v>0</v>
      </c>
      <c r="V3155" s="12"/>
    </row>
    <row r="3156" customFormat="false" ht="13.8" hidden="false" customHeight="false" outlineLevel="0" collapsed="false">
      <c r="A3156" s="13" t="n">
        <v>3155</v>
      </c>
      <c r="B3156" s="12" t="s">
        <v>22</v>
      </c>
      <c r="C3156" s="26" t="str">
        <f aca="false">$C$2965</f>
        <v>BNF N. Acq. 20538</v>
      </c>
      <c r="D3156" s="12" t="n">
        <v>10</v>
      </c>
      <c r="E3156" s="14" t="n">
        <v>1749</v>
      </c>
      <c r="F3156" s="14" t="s">
        <v>40</v>
      </c>
      <c r="G3156" s="14" t="s">
        <v>1466</v>
      </c>
      <c r="H3156" s="14" t="s">
        <v>1396</v>
      </c>
      <c r="I3156" s="41" t="s">
        <v>186</v>
      </c>
      <c r="J3156" s="20" t="n">
        <v>4.5</v>
      </c>
      <c r="K3156" s="18" t="s">
        <v>61</v>
      </c>
      <c r="L3156" s="20" t="n">
        <v>60</v>
      </c>
      <c r="M3156" s="34"/>
      <c r="N3156" s="34"/>
      <c r="O3156" s="35" t="n">
        <f aca="false">L3156+(0.05*M3156)+(N3156/240)</f>
        <v>60</v>
      </c>
      <c r="P3156" s="36" t="n">
        <v>270</v>
      </c>
      <c r="Q3156" s="33"/>
      <c r="R3156" s="37"/>
      <c r="S3156" s="38" t="n">
        <f aca="false">P3156+(0.05*Q3156)+(R3156/240)</f>
        <v>270</v>
      </c>
      <c r="T3156" s="22" t="n">
        <f aca="false">J3156*O3156</f>
        <v>270</v>
      </c>
      <c r="U3156" s="22" t="n">
        <f aca="false">S3156-T3156</f>
        <v>0</v>
      </c>
      <c r="V3156" s="12"/>
    </row>
    <row r="3157" customFormat="false" ht="13.8" hidden="false" customHeight="false" outlineLevel="0" collapsed="false">
      <c r="A3157" s="13" t="n">
        <v>3156</v>
      </c>
      <c r="B3157" s="12" t="s">
        <v>22</v>
      </c>
      <c r="C3157" s="26" t="str">
        <f aca="false">$C$2965</f>
        <v>BNF N. Acq. 20538</v>
      </c>
      <c r="D3157" s="12" t="n">
        <v>10</v>
      </c>
      <c r="E3157" s="14" t="n">
        <v>1749</v>
      </c>
      <c r="F3157" s="14" t="s">
        <v>40</v>
      </c>
      <c r="G3157" s="14" t="s">
        <v>171</v>
      </c>
      <c r="H3157" s="14" t="s">
        <v>1396</v>
      </c>
      <c r="I3157" s="41" t="s">
        <v>50</v>
      </c>
      <c r="J3157" s="20" t="n">
        <v>969.5</v>
      </c>
      <c r="K3157" s="18" t="s">
        <v>61</v>
      </c>
      <c r="L3157" s="20" t="n">
        <v>48</v>
      </c>
      <c r="M3157" s="34"/>
      <c r="N3157" s="34"/>
      <c r="O3157" s="35" t="n">
        <f aca="false">L3157+(0.05*M3157)+(N3157/240)</f>
        <v>48</v>
      </c>
      <c r="P3157" s="36" t="n">
        <v>46536</v>
      </c>
      <c r="Q3157" s="33"/>
      <c r="R3157" s="37"/>
      <c r="S3157" s="38" t="n">
        <f aca="false">P3157+(0.05*Q3157)+(R3157/240)</f>
        <v>46536</v>
      </c>
      <c r="T3157" s="22" t="n">
        <f aca="false">J3157*O3157</f>
        <v>46536</v>
      </c>
      <c r="U3157" s="22" t="n">
        <f aca="false">S3157-T3157</f>
        <v>0</v>
      </c>
      <c r="V3157" s="12"/>
    </row>
    <row r="3158" customFormat="false" ht="13.8" hidden="false" customHeight="false" outlineLevel="0" collapsed="false">
      <c r="A3158" s="13" t="n">
        <v>3157</v>
      </c>
      <c r="B3158" s="12" t="s">
        <v>22</v>
      </c>
      <c r="C3158" s="26" t="str">
        <f aca="false">$C$2965</f>
        <v>BNF N. Acq. 20538</v>
      </c>
      <c r="D3158" s="12" t="n">
        <v>10</v>
      </c>
      <c r="E3158" s="14" t="n">
        <v>1749</v>
      </c>
      <c r="F3158" s="14" t="s">
        <v>40</v>
      </c>
      <c r="G3158" s="14" t="s">
        <v>893</v>
      </c>
      <c r="H3158" s="14" t="s">
        <v>1396</v>
      </c>
      <c r="I3158" s="41" t="s">
        <v>29</v>
      </c>
      <c r="J3158" s="20" t="n">
        <v>23</v>
      </c>
      <c r="K3158" s="18" t="s">
        <v>35</v>
      </c>
      <c r="L3158" s="20" t="n">
        <v>10</v>
      </c>
      <c r="M3158" s="34"/>
      <c r="N3158" s="34"/>
      <c r="O3158" s="35" t="n">
        <f aca="false">L3158+(0.05*M3158)+(N3158/240)</f>
        <v>10</v>
      </c>
      <c r="P3158" s="36" t="n">
        <v>230</v>
      </c>
      <c r="Q3158" s="33"/>
      <c r="R3158" s="37"/>
      <c r="S3158" s="38" t="n">
        <f aca="false">P3158+(0.05*Q3158)+(R3158/240)</f>
        <v>230</v>
      </c>
      <c r="T3158" s="22" t="n">
        <f aca="false">J3158*O3158</f>
        <v>230</v>
      </c>
      <c r="U3158" s="22" t="n">
        <f aca="false">S3158-T3158</f>
        <v>0</v>
      </c>
      <c r="V3158" s="12"/>
    </row>
    <row r="3159" customFormat="false" ht="13.8" hidden="false" customHeight="false" outlineLevel="0" collapsed="false">
      <c r="A3159" s="13" t="n">
        <v>3158</v>
      </c>
      <c r="B3159" s="12" t="s">
        <v>22</v>
      </c>
      <c r="C3159" s="26" t="str">
        <f aca="false">$C$2965</f>
        <v>BNF N. Acq. 20538</v>
      </c>
      <c r="D3159" s="12" t="n">
        <v>10</v>
      </c>
      <c r="E3159" s="14" t="n">
        <v>1749</v>
      </c>
      <c r="F3159" s="14" t="s">
        <v>40</v>
      </c>
      <c r="G3159" s="14" t="s">
        <v>163</v>
      </c>
      <c r="H3159" s="14" t="s">
        <v>1396</v>
      </c>
      <c r="I3159" s="41" t="s">
        <v>43</v>
      </c>
      <c r="J3159" s="20" t="n">
        <v>22.5</v>
      </c>
      <c r="K3159" s="18" t="s">
        <v>164</v>
      </c>
      <c r="L3159" s="20" t="n">
        <v>70</v>
      </c>
      <c r="M3159" s="34"/>
      <c r="N3159" s="34"/>
      <c r="O3159" s="35" t="n">
        <f aca="false">L3159+(0.05*M3159)+(N3159/240)</f>
        <v>70</v>
      </c>
      <c r="P3159" s="36" t="n">
        <v>1575</v>
      </c>
      <c r="Q3159" s="33"/>
      <c r="R3159" s="37"/>
      <c r="S3159" s="38" t="n">
        <f aca="false">P3159+(0.05*Q3159)+(R3159/240)</f>
        <v>1575</v>
      </c>
      <c r="T3159" s="22" t="n">
        <f aca="false">J3159*O3159</f>
        <v>1575</v>
      </c>
      <c r="U3159" s="22" t="n">
        <f aca="false">S3159-T3159</f>
        <v>0</v>
      </c>
      <c r="V3159" s="12"/>
    </row>
    <row r="3160" customFormat="false" ht="13.8" hidden="false" customHeight="false" outlineLevel="0" collapsed="false">
      <c r="A3160" s="13" t="n">
        <v>3159</v>
      </c>
      <c r="B3160" s="12" t="s">
        <v>22</v>
      </c>
      <c r="C3160" s="26" t="str">
        <f aca="false">$C$2965</f>
        <v>BNF N. Acq. 20538</v>
      </c>
      <c r="D3160" s="12" t="n">
        <v>10</v>
      </c>
      <c r="E3160" s="14" t="n">
        <v>1749</v>
      </c>
      <c r="F3160" s="14" t="s">
        <v>40</v>
      </c>
      <c r="G3160" s="14" t="s">
        <v>165</v>
      </c>
      <c r="H3160" s="14" t="s">
        <v>1396</v>
      </c>
      <c r="I3160" s="41" t="s">
        <v>43</v>
      </c>
      <c r="J3160" s="20" t="n">
        <v>59368</v>
      </c>
      <c r="K3160" s="18" t="s">
        <v>148</v>
      </c>
      <c r="L3160" s="20" t="n">
        <v>3</v>
      </c>
      <c r="M3160" s="34"/>
      <c r="N3160" s="34"/>
      <c r="O3160" s="35" t="n">
        <f aca="false">L3160+(0.05*M3160)+(N3160/240)</f>
        <v>3</v>
      </c>
      <c r="P3160" s="36" t="n">
        <v>178104</v>
      </c>
      <c r="Q3160" s="33"/>
      <c r="R3160" s="37"/>
      <c r="S3160" s="38" t="n">
        <f aca="false">P3160+(0.05*Q3160)+(R3160/240)</f>
        <v>178104</v>
      </c>
      <c r="T3160" s="22" t="n">
        <f aca="false">J3160*O3160</f>
        <v>178104</v>
      </c>
      <c r="U3160" s="22" t="n">
        <f aca="false">S3160-T3160</f>
        <v>0</v>
      </c>
      <c r="V3160" s="44"/>
    </row>
    <row r="3161" customFormat="false" ht="13.8" hidden="false" customHeight="false" outlineLevel="0" collapsed="false">
      <c r="A3161" s="13" t="n">
        <v>3160</v>
      </c>
      <c r="B3161" s="12" t="s">
        <v>22</v>
      </c>
      <c r="C3161" s="26" t="str">
        <f aca="false">$C$2965</f>
        <v>BNF N. Acq. 20538</v>
      </c>
      <c r="D3161" s="12" t="n">
        <v>10</v>
      </c>
      <c r="E3161" s="14" t="n">
        <v>1749</v>
      </c>
      <c r="F3161" s="14" t="s">
        <v>40</v>
      </c>
      <c r="G3161" s="14" t="s">
        <v>165</v>
      </c>
      <c r="H3161" s="14" t="s">
        <v>1396</v>
      </c>
      <c r="I3161" s="41" t="s">
        <v>43</v>
      </c>
      <c r="J3161" s="20" t="n">
        <v>4</v>
      </c>
      <c r="K3161" s="18" t="s">
        <v>564</v>
      </c>
      <c r="L3161" s="20"/>
      <c r="M3161" s="34" t="n">
        <v>40</v>
      </c>
      <c r="N3161" s="34"/>
      <c r="O3161" s="35" t="n">
        <f aca="false">L3161+(0.05*M3161)+(N3161/240)</f>
        <v>2</v>
      </c>
      <c r="P3161" s="36" t="n">
        <v>8</v>
      </c>
      <c r="Q3161" s="33"/>
      <c r="R3161" s="37"/>
      <c r="S3161" s="38" t="n">
        <f aca="false">P3161+(0.05*Q3161)+(R3161/240)</f>
        <v>8</v>
      </c>
      <c r="T3161" s="22" t="n">
        <f aca="false">J3161*O3161</f>
        <v>8</v>
      </c>
      <c r="U3161" s="22" t="n">
        <f aca="false">S3161-T3161</f>
        <v>0</v>
      </c>
      <c r="V3161" s="44"/>
    </row>
    <row r="3162" customFormat="false" ht="13.8" hidden="false" customHeight="false" outlineLevel="0" collapsed="false">
      <c r="A3162" s="13" t="n">
        <v>3161</v>
      </c>
      <c r="B3162" s="12" t="s">
        <v>22</v>
      </c>
      <c r="C3162" s="26" t="str">
        <f aca="false">$C$2965</f>
        <v>BNF N. Acq. 20538</v>
      </c>
      <c r="D3162" s="12" t="n">
        <v>10</v>
      </c>
      <c r="E3162" s="14" t="n">
        <v>1749</v>
      </c>
      <c r="F3162" s="14" t="s">
        <v>40</v>
      </c>
      <c r="G3162" s="40" t="s">
        <v>174</v>
      </c>
      <c r="H3162" s="14" t="s">
        <v>1396</v>
      </c>
      <c r="I3162" s="41" t="s">
        <v>27</v>
      </c>
      <c r="J3162" s="20" t="n">
        <v>50</v>
      </c>
      <c r="K3162" s="18" t="s">
        <v>28</v>
      </c>
      <c r="L3162" s="20"/>
      <c r="M3162" s="34" t="n">
        <v>2</v>
      </c>
      <c r="N3162" s="34"/>
      <c r="O3162" s="35" t="n">
        <f aca="false">L3162+(0.05*M3162)+(N3162/240)</f>
        <v>0.1</v>
      </c>
      <c r="P3162" s="36" t="n">
        <v>5</v>
      </c>
      <c r="Q3162" s="33"/>
      <c r="R3162" s="37"/>
      <c r="S3162" s="38" t="n">
        <f aca="false">P3162+(0.05*Q3162)+(R3162/240)</f>
        <v>5</v>
      </c>
      <c r="T3162" s="22" t="n">
        <f aca="false">J3162*O3162</f>
        <v>5</v>
      </c>
      <c r="U3162" s="22" t="n">
        <f aca="false">S3162-T3162</f>
        <v>0</v>
      </c>
      <c r="V3162" s="12"/>
    </row>
    <row r="3163" customFormat="false" ht="13.8" hidden="false" customHeight="false" outlineLevel="0" collapsed="false">
      <c r="A3163" s="13" t="n">
        <v>3162</v>
      </c>
      <c r="B3163" s="12" t="s">
        <v>22</v>
      </c>
      <c r="C3163" s="26" t="str">
        <f aca="false">$C$2965</f>
        <v>BNF N. Acq. 20538</v>
      </c>
      <c r="D3163" s="12" t="n">
        <v>10</v>
      </c>
      <c r="E3163" s="14" t="n">
        <v>1749</v>
      </c>
      <c r="F3163" s="14" t="s">
        <v>40</v>
      </c>
      <c r="G3163" s="40" t="s">
        <v>174</v>
      </c>
      <c r="H3163" s="14" t="s">
        <v>1396</v>
      </c>
      <c r="I3163" s="41" t="s">
        <v>43</v>
      </c>
      <c r="J3163" s="20" t="n">
        <v>90</v>
      </c>
      <c r="K3163" s="18" t="s">
        <v>28</v>
      </c>
      <c r="L3163" s="20"/>
      <c r="M3163" s="34" t="n">
        <v>5</v>
      </c>
      <c r="N3163" s="34"/>
      <c r="O3163" s="35" t="n">
        <f aca="false">L3163+(0.05*M3163)+(N3163/240)</f>
        <v>0.25</v>
      </c>
      <c r="P3163" s="36" t="n">
        <v>22.1</v>
      </c>
      <c r="Q3163" s="33"/>
      <c r="R3163" s="37"/>
      <c r="S3163" s="38" t="n">
        <f aca="false">P3163+(0.05*Q3163)+(R3163/240)</f>
        <v>22.1</v>
      </c>
      <c r="T3163" s="22" t="n">
        <f aca="false">J3163*O3163</f>
        <v>22.5</v>
      </c>
      <c r="U3163" s="22" t="n">
        <f aca="false">S3163-T3163</f>
        <v>-0.399999999999999</v>
      </c>
      <c r="V3163" s="12"/>
    </row>
    <row r="3164" customFormat="false" ht="13.8" hidden="false" customHeight="false" outlineLevel="0" collapsed="false">
      <c r="A3164" s="13" t="n">
        <v>3163</v>
      </c>
      <c r="B3164" s="12" t="s">
        <v>22</v>
      </c>
      <c r="C3164" s="26" t="str">
        <f aca="false">$C$2965</f>
        <v>BNF N. Acq. 20538</v>
      </c>
      <c r="D3164" s="12" t="n">
        <v>10</v>
      </c>
      <c r="E3164" s="14" t="n">
        <v>1749</v>
      </c>
      <c r="F3164" s="14" t="s">
        <v>40</v>
      </c>
      <c r="G3164" s="40" t="s">
        <v>174</v>
      </c>
      <c r="H3164" s="14" t="s">
        <v>1396</v>
      </c>
      <c r="I3164" s="41" t="s">
        <v>679</v>
      </c>
      <c r="J3164" s="20" t="n">
        <v>70</v>
      </c>
      <c r="K3164" s="18" t="s">
        <v>58</v>
      </c>
      <c r="L3164" s="20"/>
      <c r="M3164" s="34" t="n">
        <v>8</v>
      </c>
      <c r="N3164" s="34"/>
      <c r="O3164" s="35" t="n">
        <f aca="false">L3164+(0.05*M3164)+(N3164/240)</f>
        <v>0.4</v>
      </c>
      <c r="P3164" s="36" t="n">
        <v>28</v>
      </c>
      <c r="Q3164" s="33"/>
      <c r="R3164" s="37"/>
      <c r="S3164" s="38" t="n">
        <f aca="false">P3164+(0.05*Q3164)+(R3164/240)</f>
        <v>28</v>
      </c>
      <c r="T3164" s="22" t="n">
        <f aca="false">J3164*O3164</f>
        <v>28</v>
      </c>
      <c r="U3164" s="22" t="n">
        <f aca="false">S3164-T3164</f>
        <v>0</v>
      </c>
      <c r="V3164" s="12"/>
    </row>
    <row r="3165" customFormat="false" ht="13.8" hidden="false" customHeight="false" outlineLevel="0" collapsed="false">
      <c r="A3165" s="13" t="n">
        <v>3164</v>
      </c>
      <c r="B3165" s="12" t="s">
        <v>22</v>
      </c>
      <c r="C3165" s="26" t="str">
        <f aca="false">$C$2965</f>
        <v>BNF N. Acq. 20538</v>
      </c>
      <c r="D3165" s="12" t="n">
        <v>10</v>
      </c>
      <c r="E3165" s="14" t="n">
        <v>1749</v>
      </c>
      <c r="F3165" s="14" t="s">
        <v>40</v>
      </c>
      <c r="G3165" s="40" t="s">
        <v>174</v>
      </c>
      <c r="H3165" s="14" t="s">
        <v>1396</v>
      </c>
      <c r="I3165" s="41" t="s">
        <v>679</v>
      </c>
      <c r="J3165" s="20" t="n">
        <v>3600</v>
      </c>
      <c r="K3165" s="18" t="s">
        <v>28</v>
      </c>
      <c r="L3165" s="20"/>
      <c r="M3165" s="34"/>
      <c r="N3165" s="34" t="n">
        <v>6</v>
      </c>
      <c r="O3165" s="35" t="n">
        <f aca="false">L3165+(0.05*M3165)+(N3165/240)</f>
        <v>0.025</v>
      </c>
      <c r="P3165" s="36" t="n">
        <v>90</v>
      </c>
      <c r="Q3165" s="33"/>
      <c r="R3165" s="37"/>
      <c r="S3165" s="38" t="n">
        <f aca="false">P3165+(0.05*Q3165)+(R3165/240)</f>
        <v>90</v>
      </c>
      <c r="T3165" s="22" t="n">
        <f aca="false">J3165*O3165</f>
        <v>90</v>
      </c>
      <c r="U3165" s="22" t="n">
        <f aca="false">S3165-T3165</f>
        <v>0</v>
      </c>
      <c r="V3165" s="12"/>
    </row>
    <row r="3166" customFormat="false" ht="13.8" hidden="false" customHeight="false" outlineLevel="0" collapsed="false">
      <c r="A3166" s="13" t="n">
        <v>3165</v>
      </c>
      <c r="B3166" s="12" t="s">
        <v>22</v>
      </c>
      <c r="C3166" s="26" t="str">
        <f aca="false">$C$2965</f>
        <v>BNF N. Acq. 20538</v>
      </c>
      <c r="D3166" s="12" t="n">
        <v>10</v>
      </c>
      <c r="E3166" s="14" t="n">
        <v>1749</v>
      </c>
      <c r="F3166" s="14" t="s">
        <v>40</v>
      </c>
      <c r="G3166" s="14" t="s">
        <v>175</v>
      </c>
      <c r="H3166" s="14" t="s">
        <v>1396</v>
      </c>
      <c r="I3166" s="41" t="s">
        <v>43</v>
      </c>
      <c r="J3166" s="20" t="n">
        <v>15</v>
      </c>
      <c r="K3166" s="18" t="s">
        <v>1467</v>
      </c>
      <c r="L3166" s="20" t="n">
        <v>12</v>
      </c>
      <c r="M3166" s="34"/>
      <c r="N3166" s="34"/>
      <c r="O3166" s="35" t="n">
        <f aca="false">L3166+(0.05*M3166)+(N3166/240)</f>
        <v>12</v>
      </c>
      <c r="P3166" s="36" t="n">
        <v>180</v>
      </c>
      <c r="Q3166" s="33"/>
      <c r="R3166" s="37"/>
      <c r="S3166" s="38" t="n">
        <f aca="false">P3166+(0.05*Q3166)+(R3166/240)</f>
        <v>180</v>
      </c>
      <c r="T3166" s="22" t="n">
        <f aca="false">J3166*O3166</f>
        <v>180</v>
      </c>
      <c r="U3166" s="22" t="n">
        <f aca="false">S3166-T3166</f>
        <v>0</v>
      </c>
      <c r="V3166" s="12"/>
    </row>
    <row r="3167" customFormat="false" ht="13.8" hidden="false" customHeight="false" outlineLevel="0" collapsed="false">
      <c r="A3167" s="13" t="n">
        <v>3166</v>
      </c>
      <c r="B3167" s="12" t="s">
        <v>22</v>
      </c>
      <c r="C3167" s="26" t="str">
        <f aca="false">$C$2965</f>
        <v>BNF N. Acq. 20538</v>
      </c>
      <c r="D3167" s="12" t="n">
        <v>10</v>
      </c>
      <c r="E3167" s="14" t="n">
        <v>1749</v>
      </c>
      <c r="F3167" s="14" t="s">
        <v>40</v>
      </c>
      <c r="G3167" s="14" t="s">
        <v>175</v>
      </c>
      <c r="H3167" s="14" t="s">
        <v>1396</v>
      </c>
      <c r="I3167" s="41" t="s">
        <v>43</v>
      </c>
      <c r="J3167" s="20" t="n">
        <v>48</v>
      </c>
      <c r="K3167" s="18" t="s">
        <v>533</v>
      </c>
      <c r="L3167" s="20"/>
      <c r="M3167" s="34" t="n">
        <v>10</v>
      </c>
      <c r="N3167" s="34"/>
      <c r="O3167" s="35" t="n">
        <f aca="false">L3167+(0.05*M3167)+(N3167/240)</f>
        <v>0.5</v>
      </c>
      <c r="P3167" s="36" t="n">
        <v>24</v>
      </c>
      <c r="Q3167" s="33"/>
      <c r="R3167" s="43"/>
      <c r="S3167" s="38" t="n">
        <f aca="false">P3167+(0.05*Q3167)+(R3167/240)</f>
        <v>24</v>
      </c>
      <c r="T3167" s="22" t="n">
        <f aca="false">J3167*O3167</f>
        <v>24</v>
      </c>
      <c r="U3167" s="22" t="n">
        <f aca="false">S3167-T3167</f>
        <v>0</v>
      </c>
      <c r="V3167" s="12"/>
    </row>
    <row r="3168" customFormat="false" ht="13.8" hidden="false" customHeight="false" outlineLevel="0" collapsed="false">
      <c r="A3168" s="13" t="n">
        <v>3167</v>
      </c>
      <c r="B3168" s="12" t="s">
        <v>22</v>
      </c>
      <c r="C3168" s="26" t="str">
        <f aca="false">$C$2965</f>
        <v>BNF N. Acq. 20538</v>
      </c>
      <c r="D3168" s="12" t="n">
        <v>10</v>
      </c>
      <c r="E3168" s="14" t="n">
        <v>1749</v>
      </c>
      <c r="F3168" s="14" t="s">
        <v>40</v>
      </c>
      <c r="G3168" s="14" t="s">
        <v>1468</v>
      </c>
      <c r="H3168" s="14" t="s">
        <v>1396</v>
      </c>
      <c r="I3168" s="41" t="s">
        <v>43</v>
      </c>
      <c r="J3168" s="20" t="n">
        <v>1000</v>
      </c>
      <c r="K3168" s="18" t="s">
        <v>28</v>
      </c>
      <c r="L3168" s="20"/>
      <c r="M3168" s="34" t="n">
        <v>20</v>
      </c>
      <c r="N3168" s="34"/>
      <c r="O3168" s="35" t="n">
        <f aca="false">L3168+(0.05*M3168)+(N3168/240)</f>
        <v>1</v>
      </c>
      <c r="P3168" s="36" t="n">
        <v>1000</v>
      </c>
      <c r="Q3168" s="33"/>
      <c r="R3168" s="37"/>
      <c r="S3168" s="38" t="n">
        <f aca="false">P3168+(0.05*Q3168)+(R3168/240)</f>
        <v>1000</v>
      </c>
      <c r="T3168" s="22" t="n">
        <f aca="false">J3168*O3168</f>
        <v>1000</v>
      </c>
      <c r="U3168" s="22" t="n">
        <f aca="false">S3168-T3168</f>
        <v>0</v>
      </c>
      <c r="V3168" s="12"/>
    </row>
    <row r="3169" customFormat="false" ht="13.8" hidden="false" customHeight="false" outlineLevel="0" collapsed="false">
      <c r="A3169" s="13" t="n">
        <v>3168</v>
      </c>
      <c r="B3169" s="12" t="s">
        <v>22</v>
      </c>
      <c r="C3169" s="26" t="str">
        <f aca="false">$C$2965</f>
        <v>BNF N. Acq. 20538</v>
      </c>
      <c r="D3169" s="12" t="n">
        <v>10</v>
      </c>
      <c r="E3169" s="14" t="n">
        <v>1749</v>
      </c>
      <c r="F3169" s="14" t="s">
        <v>40</v>
      </c>
      <c r="G3169" s="14" t="s">
        <v>1468</v>
      </c>
      <c r="H3169" s="14" t="s">
        <v>1396</v>
      </c>
      <c r="I3169" s="41" t="s">
        <v>43</v>
      </c>
      <c r="J3169" s="20" t="n">
        <v>1</v>
      </c>
      <c r="K3169" s="18" t="s">
        <v>46</v>
      </c>
      <c r="L3169" s="20" t="n">
        <v>200</v>
      </c>
      <c r="M3169" s="34"/>
      <c r="N3169" s="34"/>
      <c r="O3169" s="35" t="n">
        <f aca="false">L3169+(0.05*M3169)+(N3169/240)</f>
        <v>200</v>
      </c>
      <c r="P3169" s="36" t="n">
        <v>200</v>
      </c>
      <c r="Q3169" s="33"/>
      <c r="R3169" s="37"/>
      <c r="S3169" s="38" t="n">
        <f aca="false">P3169+(0.05*Q3169)+(R3169/240)</f>
        <v>200</v>
      </c>
      <c r="T3169" s="22" t="n">
        <f aca="false">J3169*O3169</f>
        <v>200</v>
      </c>
      <c r="U3169" s="22" t="n">
        <f aca="false">S3169-T3169</f>
        <v>0</v>
      </c>
      <c r="V3169" s="44"/>
    </row>
    <row r="3170" customFormat="false" ht="13.8" hidden="false" customHeight="false" outlineLevel="0" collapsed="false">
      <c r="A3170" s="13" t="n">
        <v>3169</v>
      </c>
      <c r="B3170" s="12" t="s">
        <v>22</v>
      </c>
      <c r="C3170" s="26" t="str">
        <f aca="false">$C$2965</f>
        <v>BNF N. Acq. 20538</v>
      </c>
      <c r="D3170" s="12" t="n">
        <v>10</v>
      </c>
      <c r="E3170" s="14" t="n">
        <v>1749</v>
      </c>
      <c r="F3170" s="14" t="s">
        <v>40</v>
      </c>
      <c r="G3170" s="14" t="s">
        <v>900</v>
      </c>
      <c r="H3170" s="14" t="s">
        <v>1396</v>
      </c>
      <c r="I3170" s="41" t="s">
        <v>43</v>
      </c>
      <c r="J3170" s="20" t="n">
        <v>70</v>
      </c>
      <c r="K3170" s="18" t="s">
        <v>28</v>
      </c>
      <c r="L3170" s="20" t="n">
        <v>4</v>
      </c>
      <c r="M3170" s="34"/>
      <c r="N3170" s="34"/>
      <c r="O3170" s="35" t="n">
        <f aca="false">L3170+(0.05*M3170)+(N3170/240)</f>
        <v>4</v>
      </c>
      <c r="P3170" s="36" t="n">
        <v>280</v>
      </c>
      <c r="Q3170" s="33"/>
      <c r="R3170" s="37"/>
      <c r="S3170" s="38" t="n">
        <f aca="false">P3170+(0.05*Q3170)+(R3170/240)</f>
        <v>280</v>
      </c>
      <c r="T3170" s="22" t="n">
        <f aca="false">J3170*O3170</f>
        <v>280</v>
      </c>
      <c r="U3170" s="22" t="n">
        <f aca="false">S3170-T3170</f>
        <v>0</v>
      </c>
      <c r="V3170" s="12"/>
    </row>
    <row r="3171" customFormat="false" ht="13.8" hidden="false" customHeight="false" outlineLevel="0" collapsed="false">
      <c r="A3171" s="13" t="n">
        <v>3170</v>
      </c>
      <c r="B3171" s="12" t="s">
        <v>22</v>
      </c>
      <c r="C3171" s="26" t="str">
        <f aca="false">$C$2965</f>
        <v>BNF N. Acq. 20538</v>
      </c>
      <c r="D3171" s="12" t="n">
        <v>11</v>
      </c>
      <c r="E3171" s="14" t="n">
        <v>1749</v>
      </c>
      <c r="F3171" s="14" t="s">
        <v>24</v>
      </c>
      <c r="G3171" s="14" t="s">
        <v>178</v>
      </c>
      <c r="H3171" s="14" t="s">
        <v>1396</v>
      </c>
      <c r="I3171" s="41" t="s">
        <v>30</v>
      </c>
      <c r="J3171" s="20" t="n">
        <v>2</v>
      </c>
      <c r="K3171" s="18" t="s">
        <v>35</v>
      </c>
      <c r="L3171" s="20" t="n">
        <v>50</v>
      </c>
      <c r="M3171" s="34"/>
      <c r="N3171" s="34"/>
      <c r="O3171" s="35" t="n">
        <f aca="false">L3171+(0.05*M3171)+(N3171/240)</f>
        <v>50</v>
      </c>
      <c r="P3171" s="36" t="n">
        <v>100</v>
      </c>
      <c r="Q3171" s="33"/>
      <c r="R3171" s="37"/>
      <c r="S3171" s="38" t="n">
        <f aca="false">P3171+(0.05*Q3171)+(R3171/240)</f>
        <v>100</v>
      </c>
      <c r="T3171" s="22" t="n">
        <f aca="false">J3171*O3171</f>
        <v>100</v>
      </c>
      <c r="U3171" s="22" t="n">
        <f aca="false">S3171-T3171</f>
        <v>0</v>
      </c>
      <c r="V3171" s="12"/>
    </row>
    <row r="3172" customFormat="false" ht="13.8" hidden="false" customHeight="false" outlineLevel="0" collapsed="false">
      <c r="A3172" s="13" t="n">
        <v>3171</v>
      </c>
      <c r="B3172" s="12" t="s">
        <v>22</v>
      </c>
      <c r="C3172" s="26" t="str">
        <f aca="false">$C$2965</f>
        <v>BNF N. Acq. 20538</v>
      </c>
      <c r="D3172" s="12" t="n">
        <v>11</v>
      </c>
      <c r="E3172" s="14" t="n">
        <v>1749</v>
      </c>
      <c r="F3172" s="14" t="s">
        <v>24</v>
      </c>
      <c r="G3172" s="14" t="s">
        <v>178</v>
      </c>
      <c r="H3172" s="14" t="s">
        <v>1396</v>
      </c>
      <c r="I3172" s="41" t="s">
        <v>43</v>
      </c>
      <c r="J3172" s="20" t="n">
        <v>282</v>
      </c>
      <c r="K3172" s="18" t="s">
        <v>28</v>
      </c>
      <c r="L3172" s="20" t="n">
        <v>160</v>
      </c>
      <c r="M3172" s="34"/>
      <c r="N3172" s="34"/>
      <c r="O3172" s="35" t="n">
        <f aca="false">L3172+(0.05*M3172)+(N3172/240)</f>
        <v>160</v>
      </c>
      <c r="P3172" s="36" t="n">
        <v>45120</v>
      </c>
      <c r="Q3172" s="33"/>
      <c r="R3172" s="37"/>
      <c r="S3172" s="38" t="n">
        <f aca="false">P3172+(0.05*Q3172)+(R3172/240)</f>
        <v>45120</v>
      </c>
      <c r="T3172" s="22" t="n">
        <f aca="false">J3172*O3172</f>
        <v>45120</v>
      </c>
      <c r="U3172" s="22" t="n">
        <f aca="false">S3172-T3172</f>
        <v>0</v>
      </c>
      <c r="V3172" s="12"/>
    </row>
    <row r="3173" customFormat="false" ht="13.8" hidden="false" customHeight="false" outlineLevel="0" collapsed="false">
      <c r="A3173" s="13" t="n">
        <v>3172</v>
      </c>
      <c r="B3173" s="12" t="s">
        <v>22</v>
      </c>
      <c r="C3173" s="26" t="str">
        <f aca="false">$C$2965</f>
        <v>BNF N. Acq. 20538</v>
      </c>
      <c r="D3173" s="12" t="n">
        <v>11</v>
      </c>
      <c r="E3173" s="14" t="n">
        <v>1749</v>
      </c>
      <c r="F3173" s="14" t="s">
        <v>24</v>
      </c>
      <c r="G3173" s="14" t="s">
        <v>178</v>
      </c>
      <c r="H3173" s="14" t="s">
        <v>1396</v>
      </c>
      <c r="I3173" s="41" t="s">
        <v>33</v>
      </c>
      <c r="J3173" s="20" t="n">
        <v>115</v>
      </c>
      <c r="K3173" s="18" t="s">
        <v>35</v>
      </c>
      <c r="L3173" s="20" t="n">
        <v>180</v>
      </c>
      <c r="M3173" s="34"/>
      <c r="N3173" s="34"/>
      <c r="O3173" s="35" t="n">
        <f aca="false">L3173+(0.05*M3173)+(N3173/240)</f>
        <v>180</v>
      </c>
      <c r="P3173" s="36" t="n">
        <v>20700</v>
      </c>
      <c r="Q3173" s="33"/>
      <c r="R3173" s="37"/>
      <c r="S3173" s="38" t="n">
        <f aca="false">P3173+(0.05*Q3173)+(R3173/240)</f>
        <v>20700</v>
      </c>
      <c r="T3173" s="22" t="n">
        <f aca="false">J3173*O3173</f>
        <v>20700</v>
      </c>
      <c r="U3173" s="22" t="n">
        <f aca="false">S3173-T3173</f>
        <v>0</v>
      </c>
      <c r="V3173" s="12"/>
    </row>
    <row r="3174" customFormat="false" ht="13.8" hidden="false" customHeight="false" outlineLevel="0" collapsed="false">
      <c r="A3174" s="13" t="n">
        <v>3173</v>
      </c>
      <c r="B3174" s="12" t="s">
        <v>22</v>
      </c>
      <c r="C3174" s="26" t="str">
        <f aca="false">$C$2965</f>
        <v>BNF N. Acq. 20538</v>
      </c>
      <c r="D3174" s="12" t="n">
        <v>11</v>
      </c>
      <c r="E3174" s="14" t="n">
        <v>1749</v>
      </c>
      <c r="F3174" s="14" t="s">
        <v>24</v>
      </c>
      <c r="G3174" s="40" t="s">
        <v>179</v>
      </c>
      <c r="H3174" s="14" t="s">
        <v>1396</v>
      </c>
      <c r="I3174" s="41" t="s">
        <v>43</v>
      </c>
      <c r="J3174" s="20" t="n">
        <v>36</v>
      </c>
      <c r="K3174" s="18" t="s">
        <v>28</v>
      </c>
      <c r="L3174" s="20" t="n">
        <v>40</v>
      </c>
      <c r="M3174" s="34"/>
      <c r="N3174" s="34"/>
      <c r="O3174" s="35" t="n">
        <f aca="false">L3174+(0.05*M3174)+(N3174/240)</f>
        <v>40</v>
      </c>
      <c r="P3174" s="36" t="n">
        <v>1440</v>
      </c>
      <c r="Q3174" s="33"/>
      <c r="R3174" s="37"/>
      <c r="S3174" s="38" t="n">
        <f aca="false">P3174+(0.05*Q3174)+(R3174/240)</f>
        <v>1440</v>
      </c>
      <c r="T3174" s="22" t="n">
        <f aca="false">J3174*O3174</f>
        <v>1440</v>
      </c>
      <c r="U3174" s="22" t="n">
        <f aca="false">S3174-T3174</f>
        <v>0</v>
      </c>
      <c r="V3174" s="12"/>
    </row>
    <row r="3175" customFormat="false" ht="13.8" hidden="false" customHeight="false" outlineLevel="0" collapsed="false">
      <c r="A3175" s="13" t="n">
        <v>3174</v>
      </c>
      <c r="B3175" s="12" t="s">
        <v>22</v>
      </c>
      <c r="C3175" s="26" t="str">
        <f aca="false">$C$2965</f>
        <v>BNF N. Acq. 20538</v>
      </c>
      <c r="D3175" s="12" t="n">
        <v>11</v>
      </c>
      <c r="E3175" s="14" t="n">
        <v>1749</v>
      </c>
      <c r="F3175" s="14" t="s">
        <v>24</v>
      </c>
      <c r="G3175" s="14" t="s">
        <v>184</v>
      </c>
      <c r="H3175" s="14" t="s">
        <v>1396</v>
      </c>
      <c r="I3175" s="41" t="s">
        <v>43</v>
      </c>
      <c r="J3175" s="20" t="n">
        <v>93</v>
      </c>
      <c r="K3175" s="18" t="s">
        <v>28</v>
      </c>
      <c r="L3175" s="20" t="n">
        <v>4</v>
      </c>
      <c r="M3175" s="34"/>
      <c r="N3175" s="34"/>
      <c r="O3175" s="35" t="n">
        <f aca="false">L3175+(0.05*M3175)+(N3175/240)</f>
        <v>4</v>
      </c>
      <c r="P3175" s="36" t="n">
        <v>372</v>
      </c>
      <c r="Q3175" s="33"/>
      <c r="R3175" s="37"/>
      <c r="S3175" s="38" t="n">
        <f aca="false">P3175+(0.05*Q3175)+(R3175/240)</f>
        <v>372</v>
      </c>
      <c r="T3175" s="22" t="n">
        <f aca="false">J3175*O3175</f>
        <v>372</v>
      </c>
      <c r="U3175" s="22" t="n">
        <f aca="false">S3175-T3175</f>
        <v>0</v>
      </c>
      <c r="V3175" s="12"/>
    </row>
    <row r="3176" customFormat="false" ht="13.8" hidden="false" customHeight="false" outlineLevel="0" collapsed="false">
      <c r="A3176" s="13" t="n">
        <v>3175</v>
      </c>
      <c r="B3176" s="12" t="s">
        <v>22</v>
      </c>
      <c r="C3176" s="26" t="str">
        <f aca="false">$C$2965</f>
        <v>BNF N. Acq. 20538</v>
      </c>
      <c r="D3176" s="12" t="n">
        <v>11</v>
      </c>
      <c r="E3176" s="14" t="n">
        <v>1749</v>
      </c>
      <c r="F3176" s="14" t="s">
        <v>24</v>
      </c>
      <c r="G3176" s="14" t="s">
        <v>908</v>
      </c>
      <c r="H3176" s="14" t="s">
        <v>1396</v>
      </c>
      <c r="I3176" s="41" t="s">
        <v>43</v>
      </c>
      <c r="J3176" s="20" t="n">
        <v>933</v>
      </c>
      <c r="K3176" s="18" t="s">
        <v>28</v>
      </c>
      <c r="L3176" s="20"/>
      <c r="M3176" s="34" t="n">
        <v>40</v>
      </c>
      <c r="N3176" s="34"/>
      <c r="O3176" s="35" t="n">
        <f aca="false">L3176+(0.05*M3176)+(N3176/240)</f>
        <v>2</v>
      </c>
      <c r="P3176" s="36" t="n">
        <v>1866</v>
      </c>
      <c r="Q3176" s="33"/>
      <c r="R3176" s="37"/>
      <c r="S3176" s="38" t="n">
        <f aca="false">P3176+(0.05*Q3176)+(R3176/240)</f>
        <v>1866</v>
      </c>
      <c r="T3176" s="22" t="n">
        <f aca="false">J3176*O3176</f>
        <v>1866</v>
      </c>
      <c r="U3176" s="22" t="n">
        <f aca="false">S3176-T3176</f>
        <v>0</v>
      </c>
      <c r="V3176" s="12"/>
    </row>
    <row r="3177" customFormat="false" ht="13.8" hidden="false" customHeight="false" outlineLevel="0" collapsed="false">
      <c r="A3177" s="13" t="n">
        <v>3176</v>
      </c>
      <c r="B3177" s="12" t="s">
        <v>22</v>
      </c>
      <c r="C3177" s="26" t="str">
        <f aca="false">$C$2965</f>
        <v>BNF N. Acq. 20538</v>
      </c>
      <c r="D3177" s="12" t="n">
        <v>11</v>
      </c>
      <c r="E3177" s="14" t="n">
        <v>1749</v>
      </c>
      <c r="F3177" s="14" t="s">
        <v>24</v>
      </c>
      <c r="G3177" s="14" t="s">
        <v>181</v>
      </c>
      <c r="H3177" s="14" t="s">
        <v>1396</v>
      </c>
      <c r="I3177" s="41" t="s">
        <v>43</v>
      </c>
      <c r="J3177" s="20" t="n">
        <v>14</v>
      </c>
      <c r="K3177" s="18" t="s">
        <v>28</v>
      </c>
      <c r="L3177" s="20" t="n">
        <v>3</v>
      </c>
      <c r="M3177" s="34"/>
      <c r="N3177" s="34"/>
      <c r="O3177" s="35" t="n">
        <f aca="false">L3177+(0.05*M3177)+(N3177/240)</f>
        <v>3</v>
      </c>
      <c r="P3177" s="36" t="n">
        <v>42</v>
      </c>
      <c r="Q3177" s="33"/>
      <c r="R3177" s="37"/>
      <c r="S3177" s="38" t="n">
        <f aca="false">P3177+(0.05*Q3177)+(R3177/240)</f>
        <v>42</v>
      </c>
      <c r="T3177" s="22" t="n">
        <f aca="false">J3177*O3177</f>
        <v>42</v>
      </c>
      <c r="U3177" s="22" t="n">
        <f aca="false">S3177-T3177</f>
        <v>0</v>
      </c>
      <c r="V3177" s="12"/>
    </row>
    <row r="3178" customFormat="false" ht="13.8" hidden="false" customHeight="false" outlineLevel="0" collapsed="false">
      <c r="A3178" s="13" t="n">
        <v>3177</v>
      </c>
      <c r="B3178" s="12" t="s">
        <v>22</v>
      </c>
      <c r="C3178" s="26" t="str">
        <f aca="false">$C$2965</f>
        <v>BNF N. Acq. 20538</v>
      </c>
      <c r="D3178" s="12" t="n">
        <v>11</v>
      </c>
      <c r="E3178" s="14" t="n">
        <v>1749</v>
      </c>
      <c r="F3178" s="14" t="s">
        <v>24</v>
      </c>
      <c r="G3178" s="14" t="s">
        <v>188</v>
      </c>
      <c r="H3178" s="14" t="s">
        <v>1396</v>
      </c>
      <c r="I3178" s="41" t="s">
        <v>30</v>
      </c>
      <c r="J3178" s="20" t="n">
        <v>990</v>
      </c>
      <c r="K3178" s="18" t="s">
        <v>35</v>
      </c>
      <c r="L3178" s="20"/>
      <c r="M3178" s="34" t="n">
        <v>2</v>
      </c>
      <c r="N3178" s="34"/>
      <c r="O3178" s="35" t="n">
        <f aca="false">L3178+(0.05*M3178)+(N3178/240)</f>
        <v>0.1</v>
      </c>
      <c r="P3178" s="36" t="n">
        <v>99</v>
      </c>
      <c r="Q3178" s="33"/>
      <c r="R3178" s="37"/>
      <c r="S3178" s="38" t="n">
        <f aca="false">P3178+(0.05*Q3178)+(R3178/240)</f>
        <v>99</v>
      </c>
      <c r="T3178" s="22" t="n">
        <f aca="false">J3178*O3178</f>
        <v>99</v>
      </c>
      <c r="U3178" s="22" t="n">
        <f aca="false">S3178-T3178</f>
        <v>0</v>
      </c>
      <c r="V3178" s="12"/>
    </row>
    <row r="3179" customFormat="false" ht="13.8" hidden="false" customHeight="false" outlineLevel="0" collapsed="false">
      <c r="A3179" s="13" t="n">
        <v>3178</v>
      </c>
      <c r="B3179" s="12" t="s">
        <v>22</v>
      </c>
      <c r="C3179" s="26" t="str">
        <f aca="false">$C$2965</f>
        <v>BNF N. Acq. 20538</v>
      </c>
      <c r="D3179" s="12" t="n">
        <v>11</v>
      </c>
      <c r="E3179" s="14" t="n">
        <v>1749</v>
      </c>
      <c r="F3179" s="14" t="s">
        <v>24</v>
      </c>
      <c r="G3179" s="14" t="s">
        <v>188</v>
      </c>
      <c r="H3179" s="14" t="s">
        <v>1396</v>
      </c>
      <c r="I3179" s="41" t="s">
        <v>43</v>
      </c>
      <c r="J3179" s="20" t="n">
        <v>76.5</v>
      </c>
      <c r="K3179" s="18" t="s">
        <v>903</v>
      </c>
      <c r="L3179" s="20" t="n">
        <v>12</v>
      </c>
      <c r="M3179" s="34"/>
      <c r="N3179" s="34"/>
      <c r="O3179" s="35" t="n">
        <f aca="false">L3179+(0.05*M3179)+(N3179/240)</f>
        <v>12</v>
      </c>
      <c r="P3179" s="36" t="n">
        <v>918</v>
      </c>
      <c r="Q3179" s="33"/>
      <c r="R3179" s="37"/>
      <c r="S3179" s="38" t="n">
        <f aca="false">P3179+(0.05*Q3179)+(R3179/240)</f>
        <v>918</v>
      </c>
      <c r="T3179" s="22" t="n">
        <f aca="false">J3179*O3179</f>
        <v>918</v>
      </c>
      <c r="U3179" s="22" t="n">
        <f aca="false">S3179-T3179</f>
        <v>0</v>
      </c>
      <c r="V3179" s="12"/>
    </row>
    <row r="3180" customFormat="false" ht="13.8" hidden="false" customHeight="false" outlineLevel="0" collapsed="false">
      <c r="A3180" s="13" t="n">
        <v>3179</v>
      </c>
      <c r="B3180" s="12" t="s">
        <v>22</v>
      </c>
      <c r="C3180" s="26" t="str">
        <f aca="false">$C$2965</f>
        <v>BNF N. Acq. 20538</v>
      </c>
      <c r="D3180" s="12" t="n">
        <v>11</v>
      </c>
      <c r="E3180" s="14" t="n">
        <v>1749</v>
      </c>
      <c r="F3180" s="14" t="s">
        <v>24</v>
      </c>
      <c r="G3180" s="14" t="s">
        <v>188</v>
      </c>
      <c r="H3180" s="14" t="s">
        <v>1396</v>
      </c>
      <c r="I3180" s="41" t="s">
        <v>43</v>
      </c>
      <c r="J3180" s="20" t="n">
        <v>1</v>
      </c>
      <c r="K3180" s="18" t="s">
        <v>46</v>
      </c>
      <c r="L3180" s="20" t="n">
        <v>4</v>
      </c>
      <c r="M3180" s="34"/>
      <c r="N3180" s="34"/>
      <c r="O3180" s="35" t="n">
        <f aca="false">L3180+(0.05*M3180)+(N3180/240)</f>
        <v>4</v>
      </c>
      <c r="P3180" s="36" t="n">
        <v>4</v>
      </c>
      <c r="Q3180" s="33"/>
      <c r="R3180" s="37"/>
      <c r="S3180" s="38" t="n">
        <f aca="false">P3180+(0.05*Q3180)+(R3180/240)</f>
        <v>4</v>
      </c>
      <c r="T3180" s="22" t="n">
        <f aca="false">J3180*O3180</f>
        <v>4</v>
      </c>
      <c r="U3180" s="22" t="n">
        <f aca="false">S3180-T3180</f>
        <v>0</v>
      </c>
      <c r="V3180" s="12"/>
    </row>
    <row r="3181" customFormat="false" ht="13.8" hidden="false" customHeight="false" outlineLevel="0" collapsed="false">
      <c r="A3181" s="13" t="n">
        <v>3180</v>
      </c>
      <c r="B3181" s="12" t="s">
        <v>22</v>
      </c>
      <c r="C3181" s="26" t="str">
        <f aca="false">$C$2965</f>
        <v>BNF N. Acq. 20538</v>
      </c>
      <c r="D3181" s="12" t="n">
        <v>11</v>
      </c>
      <c r="E3181" s="14" t="n">
        <v>1749</v>
      </c>
      <c r="F3181" s="14" t="s">
        <v>24</v>
      </c>
      <c r="G3181" s="14" t="s">
        <v>188</v>
      </c>
      <c r="H3181" s="14" t="s">
        <v>1396</v>
      </c>
      <c r="I3181" s="41" t="s">
        <v>33</v>
      </c>
      <c r="J3181" s="20" t="n">
        <v>2400</v>
      </c>
      <c r="K3181" s="18" t="s">
        <v>28</v>
      </c>
      <c r="L3181" s="20" t="n">
        <v>0.1</v>
      </c>
      <c r="M3181" s="34"/>
      <c r="N3181" s="42"/>
      <c r="O3181" s="35" t="n">
        <f aca="false">L3181+(0.05*M3181)+(N3181/240)</f>
        <v>0.1</v>
      </c>
      <c r="P3181" s="36" t="n">
        <v>240</v>
      </c>
      <c r="Q3181" s="33"/>
      <c r="R3181" s="43"/>
      <c r="S3181" s="38" t="n">
        <f aca="false">P3181+(0.05*Q3181)+(R3181/240)</f>
        <v>240</v>
      </c>
      <c r="T3181" s="22" t="n">
        <f aca="false">J3181*O3181</f>
        <v>240</v>
      </c>
      <c r="U3181" s="22" t="n">
        <f aca="false">S3181-T3181</f>
        <v>0</v>
      </c>
      <c r="V3181" s="12" t="s">
        <v>89</v>
      </c>
    </row>
    <row r="3182" customFormat="false" ht="13.8" hidden="false" customHeight="false" outlineLevel="0" collapsed="false">
      <c r="A3182" s="13" t="n">
        <v>3181</v>
      </c>
      <c r="B3182" s="12" t="s">
        <v>22</v>
      </c>
      <c r="C3182" s="26" t="str">
        <f aca="false">$C$2965</f>
        <v>BNF N. Acq. 20538</v>
      </c>
      <c r="D3182" s="12" t="n">
        <v>11</v>
      </c>
      <c r="E3182" s="14" t="n">
        <v>1749</v>
      </c>
      <c r="F3182" s="14" t="s">
        <v>24</v>
      </c>
      <c r="G3182" s="14" t="s">
        <v>1469</v>
      </c>
      <c r="H3182" s="14" t="s">
        <v>1396</v>
      </c>
      <c r="I3182" s="41" t="s">
        <v>43</v>
      </c>
      <c r="J3182" s="20" t="n">
        <v>2</v>
      </c>
      <c r="K3182" s="18" t="s">
        <v>35</v>
      </c>
      <c r="L3182" s="20" t="n">
        <v>130</v>
      </c>
      <c r="M3182" s="34"/>
      <c r="N3182" s="34"/>
      <c r="O3182" s="35" t="n">
        <f aca="false">L3182+(0.05*M3182)+(N3182/240)</f>
        <v>130</v>
      </c>
      <c r="P3182" s="36" t="n">
        <v>260</v>
      </c>
      <c r="Q3182" s="33"/>
      <c r="R3182" s="37"/>
      <c r="S3182" s="38" t="n">
        <f aca="false">P3182+(0.05*Q3182)+(R3182/240)</f>
        <v>260</v>
      </c>
      <c r="T3182" s="22" t="n">
        <f aca="false">J3182*O3182</f>
        <v>260</v>
      </c>
      <c r="U3182" s="22" t="n">
        <f aca="false">S3182-T3182</f>
        <v>0</v>
      </c>
      <c r="V3182" s="12"/>
    </row>
    <row r="3183" customFormat="false" ht="13.8" hidden="false" customHeight="false" outlineLevel="0" collapsed="false">
      <c r="A3183" s="13" t="n">
        <v>3182</v>
      </c>
      <c r="B3183" s="12" t="s">
        <v>22</v>
      </c>
      <c r="C3183" s="26" t="str">
        <f aca="false">$C$2965</f>
        <v>BNF N. Acq. 20538</v>
      </c>
      <c r="D3183" s="12" t="n">
        <v>11</v>
      </c>
      <c r="E3183" s="14" t="n">
        <v>1749</v>
      </c>
      <c r="F3183" s="14" t="s">
        <v>24</v>
      </c>
      <c r="G3183" s="14" t="s">
        <v>189</v>
      </c>
      <c r="H3183" s="14" t="s">
        <v>1396</v>
      </c>
      <c r="I3183" s="41" t="s">
        <v>43</v>
      </c>
      <c r="J3183" s="20" t="n">
        <v>48271</v>
      </c>
      <c r="K3183" s="18" t="s">
        <v>28</v>
      </c>
      <c r="L3183" s="20"/>
      <c r="M3183" s="34" t="n">
        <v>3</v>
      </c>
      <c r="N3183" s="34"/>
      <c r="O3183" s="35" t="n">
        <f aca="false">L3183+(0.05*M3183)+(N3183/240)</f>
        <v>0.15</v>
      </c>
      <c r="P3183" s="36" t="n">
        <v>7240</v>
      </c>
      <c r="Q3183" s="33" t="n">
        <v>13</v>
      </c>
      <c r="R3183" s="37"/>
      <c r="S3183" s="38" t="n">
        <f aca="false">P3183+(0.05*Q3183)+(R3183/240)</f>
        <v>7240.65</v>
      </c>
      <c r="T3183" s="22" t="n">
        <f aca="false">J3183*O3183</f>
        <v>7240.65</v>
      </c>
      <c r="U3183" s="22" t="n">
        <f aca="false">S3183-T3183</f>
        <v>0</v>
      </c>
      <c r="V3183" s="12"/>
    </row>
    <row r="3184" customFormat="false" ht="13.8" hidden="false" customHeight="false" outlineLevel="0" collapsed="false">
      <c r="A3184" s="13" t="n">
        <v>3183</v>
      </c>
      <c r="B3184" s="12" t="s">
        <v>22</v>
      </c>
      <c r="C3184" s="26" t="str">
        <f aca="false">$C$2965</f>
        <v>BNF N. Acq. 20538</v>
      </c>
      <c r="D3184" s="12" t="n">
        <v>11</v>
      </c>
      <c r="E3184" s="14" t="n">
        <v>1749</v>
      </c>
      <c r="F3184" s="14" t="s">
        <v>24</v>
      </c>
      <c r="G3184" s="14" t="s">
        <v>189</v>
      </c>
      <c r="H3184" s="14" t="s">
        <v>1396</v>
      </c>
      <c r="I3184" s="41" t="s">
        <v>43</v>
      </c>
      <c r="J3184" s="20" t="n">
        <v>1</v>
      </c>
      <c r="K3184" s="18" t="s">
        <v>46</v>
      </c>
      <c r="L3184" s="20" t="n">
        <v>113</v>
      </c>
      <c r="M3184" s="34"/>
      <c r="N3184" s="34"/>
      <c r="O3184" s="35" t="n">
        <f aca="false">L3184+(0.05*M3184)+(N3184/240)</f>
        <v>113</v>
      </c>
      <c r="P3184" s="36" t="n">
        <v>113</v>
      </c>
      <c r="Q3184" s="33"/>
      <c r="R3184" s="37"/>
      <c r="S3184" s="38" t="n">
        <f aca="false">P3184+(0.05*Q3184)+(R3184/240)</f>
        <v>113</v>
      </c>
      <c r="T3184" s="22" t="n">
        <f aca="false">J3184*O3184</f>
        <v>113</v>
      </c>
      <c r="U3184" s="22" t="n">
        <f aca="false">S3184-T3184</f>
        <v>0</v>
      </c>
      <c r="V3184" s="12"/>
    </row>
    <row r="3185" customFormat="false" ht="13.8" hidden="false" customHeight="false" outlineLevel="0" collapsed="false">
      <c r="A3185" s="13" t="n">
        <v>3184</v>
      </c>
      <c r="B3185" s="12" t="s">
        <v>22</v>
      </c>
      <c r="C3185" s="26" t="str">
        <f aca="false">$C$2965</f>
        <v>BNF N. Acq. 20538</v>
      </c>
      <c r="D3185" s="12" t="n">
        <v>11</v>
      </c>
      <c r="E3185" s="14" t="n">
        <v>1749</v>
      </c>
      <c r="F3185" s="14" t="s">
        <v>24</v>
      </c>
      <c r="G3185" s="14" t="s">
        <v>189</v>
      </c>
      <c r="H3185" s="14" t="s">
        <v>1396</v>
      </c>
      <c r="I3185" s="41" t="s">
        <v>33</v>
      </c>
      <c r="J3185" s="20" t="n">
        <v>375</v>
      </c>
      <c r="K3185" s="18" t="s">
        <v>28</v>
      </c>
      <c r="L3185" s="20"/>
      <c r="M3185" s="34" t="n">
        <v>3</v>
      </c>
      <c r="N3185" s="34"/>
      <c r="O3185" s="35" t="n">
        <f aca="false">L3185+(0.05*M3185)+(N3185/240)</f>
        <v>0.15</v>
      </c>
      <c r="P3185" s="36" t="n">
        <v>56</v>
      </c>
      <c r="Q3185" s="33" t="n">
        <v>5</v>
      </c>
      <c r="R3185" s="37"/>
      <c r="S3185" s="38" t="n">
        <f aca="false">P3185+(0.05*Q3185)+(R3185/240)</f>
        <v>56.25</v>
      </c>
      <c r="T3185" s="22" t="n">
        <f aca="false">J3185*O3185</f>
        <v>56.25</v>
      </c>
      <c r="U3185" s="22" t="n">
        <f aca="false">S3185-T3185</f>
        <v>0</v>
      </c>
      <c r="V3185" s="12"/>
    </row>
    <row r="3186" customFormat="false" ht="13.8" hidden="false" customHeight="false" outlineLevel="0" collapsed="false">
      <c r="A3186" s="13" t="n">
        <v>3185</v>
      </c>
      <c r="B3186" s="12" t="s">
        <v>22</v>
      </c>
      <c r="C3186" s="26" t="str">
        <f aca="false">$C$2965</f>
        <v>BNF N. Acq. 20538</v>
      </c>
      <c r="D3186" s="12" t="n">
        <v>11</v>
      </c>
      <c r="E3186" s="14" t="n">
        <v>1749</v>
      </c>
      <c r="F3186" s="14" t="s">
        <v>40</v>
      </c>
      <c r="G3186" s="14" t="s">
        <v>179</v>
      </c>
      <c r="H3186" s="14" t="s">
        <v>1396</v>
      </c>
      <c r="I3186" s="41" t="s">
        <v>50</v>
      </c>
      <c r="J3186" s="20" t="n">
        <v>265</v>
      </c>
      <c r="K3186" s="18" t="s">
        <v>28</v>
      </c>
      <c r="L3186" s="20" t="n">
        <v>20</v>
      </c>
      <c r="M3186" s="34"/>
      <c r="N3186" s="34"/>
      <c r="O3186" s="35" t="n">
        <f aca="false">L3186+(0.05*M3186)+(N3186/240)</f>
        <v>20</v>
      </c>
      <c r="P3186" s="36" t="n">
        <v>5300</v>
      </c>
      <c r="Q3186" s="33"/>
      <c r="R3186" s="37"/>
      <c r="S3186" s="38" t="n">
        <f aca="false">P3186+(0.05*Q3186)+(R3186/240)</f>
        <v>5300</v>
      </c>
      <c r="T3186" s="22" t="n">
        <f aca="false">J3186*O3186</f>
        <v>5300</v>
      </c>
      <c r="U3186" s="22" t="n">
        <f aca="false">S3186-T3186</f>
        <v>0</v>
      </c>
      <c r="V3186" s="12"/>
    </row>
    <row r="3187" customFormat="false" ht="13.8" hidden="false" customHeight="false" outlineLevel="0" collapsed="false">
      <c r="A3187" s="13" t="n">
        <v>3186</v>
      </c>
      <c r="B3187" s="12" t="s">
        <v>22</v>
      </c>
      <c r="C3187" s="26" t="str">
        <f aca="false">$C$2965</f>
        <v>BNF N. Acq. 20538</v>
      </c>
      <c r="D3187" s="12" t="n">
        <v>11</v>
      </c>
      <c r="E3187" s="14" t="n">
        <v>1749</v>
      </c>
      <c r="F3187" s="14" t="s">
        <v>40</v>
      </c>
      <c r="G3187" s="14" t="s">
        <v>184</v>
      </c>
      <c r="H3187" s="14" t="s">
        <v>1396</v>
      </c>
      <c r="I3187" s="41" t="s">
        <v>43</v>
      </c>
      <c r="J3187" s="20" t="n">
        <v>3.5</v>
      </c>
      <c r="K3187" s="18" t="s">
        <v>28</v>
      </c>
      <c r="L3187" s="20" t="n">
        <v>4</v>
      </c>
      <c r="M3187" s="34"/>
      <c r="N3187" s="34"/>
      <c r="O3187" s="35" t="n">
        <f aca="false">L3187+(0.05*M3187)+(N3187/240)</f>
        <v>4</v>
      </c>
      <c r="P3187" s="36" t="n">
        <v>14</v>
      </c>
      <c r="Q3187" s="33"/>
      <c r="R3187" s="37"/>
      <c r="S3187" s="38" t="n">
        <f aca="false">P3187+(0.05*Q3187)+(R3187/240)</f>
        <v>14</v>
      </c>
      <c r="T3187" s="22" t="n">
        <f aca="false">J3187*O3187</f>
        <v>14</v>
      </c>
      <c r="U3187" s="22" t="n">
        <f aca="false">S3187-T3187</f>
        <v>0</v>
      </c>
      <c r="V3187" s="12"/>
    </row>
    <row r="3188" customFormat="false" ht="13.8" hidden="false" customHeight="false" outlineLevel="0" collapsed="false">
      <c r="A3188" s="13" t="n">
        <v>3187</v>
      </c>
      <c r="B3188" s="12" t="s">
        <v>22</v>
      </c>
      <c r="C3188" s="26" t="str">
        <f aca="false">$C$2965</f>
        <v>BNF N. Acq. 20538</v>
      </c>
      <c r="D3188" s="12" t="n">
        <v>11</v>
      </c>
      <c r="E3188" s="14" t="n">
        <v>1749</v>
      </c>
      <c r="F3188" s="14" t="s">
        <v>40</v>
      </c>
      <c r="G3188" s="14" t="s">
        <v>1470</v>
      </c>
      <c r="H3188" s="14" t="s">
        <v>1396</v>
      </c>
      <c r="I3188" s="41" t="s">
        <v>43</v>
      </c>
      <c r="J3188" s="20" t="n">
        <v>150</v>
      </c>
      <c r="K3188" s="18" t="s">
        <v>35</v>
      </c>
      <c r="L3188" s="20"/>
      <c r="M3188" s="34" t="n">
        <v>2</v>
      </c>
      <c r="N3188" s="34"/>
      <c r="O3188" s="35" t="n">
        <f aca="false">L3188+(0.05*M3188)+(N3188/240)</f>
        <v>0.1</v>
      </c>
      <c r="P3188" s="36" t="n">
        <v>15</v>
      </c>
      <c r="Q3188" s="33"/>
      <c r="R3188" s="37"/>
      <c r="S3188" s="38" t="n">
        <f aca="false">P3188+(0.05*Q3188)+(R3188/240)</f>
        <v>15</v>
      </c>
      <c r="T3188" s="22" t="n">
        <f aca="false">J3188*O3188</f>
        <v>15</v>
      </c>
      <c r="U3188" s="22" t="n">
        <f aca="false">S3188-T3188</f>
        <v>0</v>
      </c>
      <c r="V3188" s="12"/>
    </row>
    <row r="3189" customFormat="false" ht="13.8" hidden="false" customHeight="false" outlineLevel="0" collapsed="false">
      <c r="A3189" s="13" t="n">
        <v>3188</v>
      </c>
      <c r="B3189" s="12" t="s">
        <v>22</v>
      </c>
      <c r="C3189" s="26" t="str">
        <f aca="false">$C$2965</f>
        <v>BNF N. Acq. 20538</v>
      </c>
      <c r="D3189" s="12" t="n">
        <v>11</v>
      </c>
      <c r="E3189" s="14" t="n">
        <v>1749</v>
      </c>
      <c r="F3189" s="14" t="s">
        <v>40</v>
      </c>
      <c r="G3189" s="14" t="s">
        <v>185</v>
      </c>
      <c r="H3189" s="14" t="s">
        <v>1396</v>
      </c>
      <c r="I3189" s="41" t="s">
        <v>33</v>
      </c>
      <c r="J3189" s="20" t="n">
        <v>12</v>
      </c>
      <c r="K3189" s="18" t="s">
        <v>718</v>
      </c>
      <c r="L3189" s="20"/>
      <c r="M3189" s="34" t="n">
        <v>42</v>
      </c>
      <c r="N3189" s="34"/>
      <c r="O3189" s="35" t="n">
        <f aca="false">L3189+(0.05*M3189)+(N3189/240)</f>
        <v>2.1</v>
      </c>
      <c r="P3189" s="36" t="n">
        <v>25</v>
      </c>
      <c r="Q3189" s="33" t="n">
        <v>4</v>
      </c>
      <c r="R3189" s="37"/>
      <c r="S3189" s="38" t="n">
        <f aca="false">P3189+(0.05*Q3189)+(R3189/240)</f>
        <v>25.2</v>
      </c>
      <c r="T3189" s="22" t="n">
        <f aca="false">J3189*O3189</f>
        <v>25.2</v>
      </c>
      <c r="U3189" s="22" t="n">
        <f aca="false">S3189-T3189</f>
        <v>0</v>
      </c>
      <c r="V3189" s="12"/>
    </row>
    <row r="3190" customFormat="false" ht="13.8" hidden="false" customHeight="false" outlineLevel="0" collapsed="false">
      <c r="A3190" s="13" t="n">
        <v>3189</v>
      </c>
      <c r="B3190" s="12" t="s">
        <v>22</v>
      </c>
      <c r="C3190" s="26" t="str">
        <f aca="false">$C$2965</f>
        <v>BNF N. Acq. 20538</v>
      </c>
      <c r="D3190" s="12" t="n">
        <v>11</v>
      </c>
      <c r="E3190" s="14" t="n">
        <v>1749</v>
      </c>
      <c r="F3190" s="14" t="s">
        <v>40</v>
      </c>
      <c r="G3190" s="14" t="s">
        <v>181</v>
      </c>
      <c r="H3190" s="14" t="s">
        <v>1396</v>
      </c>
      <c r="I3190" s="41" t="s">
        <v>43</v>
      </c>
      <c r="J3190" s="20" t="n">
        <v>4</v>
      </c>
      <c r="K3190" s="18" t="s">
        <v>28</v>
      </c>
      <c r="L3190" s="20" t="n">
        <v>3</v>
      </c>
      <c r="M3190" s="34"/>
      <c r="N3190" s="34"/>
      <c r="O3190" s="35" t="n">
        <f aca="false">L3190+(0.05*M3190)+(N3190/240)</f>
        <v>3</v>
      </c>
      <c r="P3190" s="36" t="n">
        <v>12</v>
      </c>
      <c r="Q3190" s="33"/>
      <c r="R3190" s="37"/>
      <c r="S3190" s="38" t="n">
        <f aca="false">P3190+(0.05*Q3190)+(R3190/240)</f>
        <v>12</v>
      </c>
      <c r="T3190" s="22" t="n">
        <f aca="false">J3190*O3190</f>
        <v>12</v>
      </c>
      <c r="U3190" s="22" t="n">
        <f aca="false">S3190-T3190</f>
        <v>0</v>
      </c>
      <c r="V3190" s="12"/>
    </row>
    <row r="3191" customFormat="false" ht="13.8" hidden="false" customHeight="false" outlineLevel="0" collapsed="false">
      <c r="A3191" s="13" t="n">
        <v>3190</v>
      </c>
      <c r="B3191" s="12" t="s">
        <v>22</v>
      </c>
      <c r="C3191" s="26" t="str">
        <f aca="false">$C$2965</f>
        <v>BNF N. Acq. 20538</v>
      </c>
      <c r="D3191" s="12" t="n">
        <v>11</v>
      </c>
      <c r="E3191" s="14" t="n">
        <v>1749</v>
      </c>
      <c r="F3191" s="14" t="s">
        <v>40</v>
      </c>
      <c r="G3191" s="14" t="s">
        <v>181</v>
      </c>
      <c r="H3191" s="14" t="s">
        <v>1396</v>
      </c>
      <c r="I3191" s="41" t="s">
        <v>33</v>
      </c>
      <c r="J3191" s="20" t="n">
        <v>380</v>
      </c>
      <c r="K3191" s="18" t="s">
        <v>28</v>
      </c>
      <c r="L3191" s="20"/>
      <c r="M3191" s="34" t="n">
        <v>50</v>
      </c>
      <c r="N3191" s="34"/>
      <c r="O3191" s="35" t="n">
        <f aca="false">L3191+(0.05*M3191)+(N3191/240)</f>
        <v>2.5</v>
      </c>
      <c r="P3191" s="36" t="n">
        <v>950</v>
      </c>
      <c r="Q3191" s="33"/>
      <c r="R3191" s="37"/>
      <c r="S3191" s="38" t="n">
        <f aca="false">P3191+(0.05*Q3191)+(R3191/240)</f>
        <v>950</v>
      </c>
      <c r="T3191" s="22" t="n">
        <f aca="false">J3191*O3191</f>
        <v>950</v>
      </c>
      <c r="U3191" s="22" t="n">
        <f aca="false">S3191-T3191</f>
        <v>0</v>
      </c>
      <c r="V3191" s="12"/>
    </row>
    <row r="3192" customFormat="false" ht="13.8" hidden="false" customHeight="false" outlineLevel="0" collapsed="false">
      <c r="A3192" s="13" t="n">
        <v>3191</v>
      </c>
      <c r="B3192" s="12" t="s">
        <v>22</v>
      </c>
      <c r="C3192" s="26" t="str">
        <f aca="false">$C$2965</f>
        <v>BNF N. Acq. 20538</v>
      </c>
      <c r="D3192" s="12" t="n">
        <v>11</v>
      </c>
      <c r="E3192" s="14" t="n">
        <v>1749</v>
      </c>
      <c r="F3192" s="14" t="s">
        <v>40</v>
      </c>
      <c r="G3192" s="14" t="s">
        <v>187</v>
      </c>
      <c r="H3192" s="14" t="s">
        <v>1396</v>
      </c>
      <c r="I3192" s="41" t="s">
        <v>30</v>
      </c>
      <c r="J3192" s="20" t="n">
        <v>150</v>
      </c>
      <c r="K3192" s="18" t="s">
        <v>28</v>
      </c>
      <c r="L3192" s="20"/>
      <c r="M3192" s="34" t="n">
        <v>30</v>
      </c>
      <c r="N3192" s="34"/>
      <c r="O3192" s="35" t="n">
        <f aca="false">L3192+(0.05*M3192)+(N3192/240)</f>
        <v>1.5</v>
      </c>
      <c r="P3192" s="36" t="n">
        <v>225</v>
      </c>
      <c r="Q3192" s="33"/>
      <c r="R3192" s="37"/>
      <c r="S3192" s="38" t="n">
        <f aca="false">P3192+(0.05*Q3192)+(R3192/240)</f>
        <v>225</v>
      </c>
      <c r="T3192" s="22" t="n">
        <f aca="false">J3192*O3192</f>
        <v>225</v>
      </c>
      <c r="U3192" s="22" t="n">
        <f aca="false">S3192-T3192</f>
        <v>0</v>
      </c>
      <c r="V3192" s="12"/>
    </row>
    <row r="3193" customFormat="false" ht="13.8" hidden="false" customHeight="false" outlineLevel="0" collapsed="false">
      <c r="A3193" s="13" t="n">
        <v>3192</v>
      </c>
      <c r="B3193" s="12" t="s">
        <v>22</v>
      </c>
      <c r="C3193" s="26" t="str">
        <f aca="false">$C$2965</f>
        <v>BNF N. Acq. 20538</v>
      </c>
      <c r="D3193" s="12" t="n">
        <v>11</v>
      </c>
      <c r="E3193" s="14" t="n">
        <v>1749</v>
      </c>
      <c r="F3193" s="14" t="s">
        <v>40</v>
      </c>
      <c r="G3193" s="14" t="s">
        <v>187</v>
      </c>
      <c r="H3193" s="14" t="s">
        <v>1396</v>
      </c>
      <c r="I3193" s="41" t="s">
        <v>43</v>
      </c>
      <c r="J3193" s="20" t="n">
        <v>3590</v>
      </c>
      <c r="K3193" s="18" t="s">
        <v>28</v>
      </c>
      <c r="L3193" s="20"/>
      <c r="M3193" s="34" t="n">
        <v>22</v>
      </c>
      <c r="N3193" s="34"/>
      <c r="O3193" s="35" t="n">
        <f aca="false">L3193+(0.05*M3193)+(N3193/240)</f>
        <v>1.1</v>
      </c>
      <c r="P3193" s="36" t="n">
        <v>3949</v>
      </c>
      <c r="Q3193" s="33"/>
      <c r="R3193" s="37"/>
      <c r="S3193" s="38" t="n">
        <f aca="false">P3193+(0.05*Q3193)+(R3193/240)</f>
        <v>3949</v>
      </c>
      <c r="T3193" s="22" t="n">
        <f aca="false">J3193*O3193</f>
        <v>3949</v>
      </c>
      <c r="U3193" s="22" t="n">
        <f aca="false">S3193-T3193</f>
        <v>0</v>
      </c>
      <c r="V3193" s="12"/>
    </row>
    <row r="3194" customFormat="false" ht="13.8" hidden="false" customHeight="false" outlineLevel="0" collapsed="false">
      <c r="A3194" s="13" t="n">
        <v>3193</v>
      </c>
      <c r="B3194" s="12" t="s">
        <v>22</v>
      </c>
      <c r="C3194" s="26" t="str">
        <f aca="false">$C$2965</f>
        <v>BNF N. Acq. 20538</v>
      </c>
      <c r="D3194" s="12" t="n">
        <v>11</v>
      </c>
      <c r="E3194" s="14" t="n">
        <v>1749</v>
      </c>
      <c r="F3194" s="14" t="s">
        <v>40</v>
      </c>
      <c r="G3194" s="14" t="s">
        <v>188</v>
      </c>
      <c r="H3194" s="14" t="s">
        <v>1396</v>
      </c>
      <c r="I3194" s="41" t="s">
        <v>33</v>
      </c>
      <c r="J3194" s="20" t="n">
        <v>100</v>
      </c>
      <c r="K3194" s="18" t="s">
        <v>35</v>
      </c>
      <c r="L3194" s="20"/>
      <c r="M3194" s="34" t="n">
        <v>1</v>
      </c>
      <c r="N3194" s="34"/>
      <c r="O3194" s="35" t="n">
        <f aca="false">L3194+(0.05*M3194)+(N3194/240)</f>
        <v>0.05</v>
      </c>
      <c r="P3194" s="36" t="n">
        <v>5</v>
      </c>
      <c r="Q3194" s="33"/>
      <c r="R3194" s="37"/>
      <c r="S3194" s="38" t="n">
        <f aca="false">P3194+(0.05*Q3194)+(R3194/240)</f>
        <v>5</v>
      </c>
      <c r="T3194" s="22" t="n">
        <f aca="false">J3194*O3194</f>
        <v>5</v>
      </c>
      <c r="U3194" s="22" t="n">
        <f aca="false">S3194-T3194</f>
        <v>0</v>
      </c>
      <c r="V3194" s="46"/>
    </row>
    <row r="3195" customFormat="false" ht="13.8" hidden="false" customHeight="false" outlineLevel="0" collapsed="false">
      <c r="A3195" s="13" t="n">
        <v>3194</v>
      </c>
      <c r="B3195" s="12" t="s">
        <v>22</v>
      </c>
      <c r="C3195" s="26" t="str">
        <f aca="false">$C$2965</f>
        <v>BNF N. Acq. 20538</v>
      </c>
      <c r="D3195" s="12" t="n">
        <v>11</v>
      </c>
      <c r="E3195" s="14" t="n">
        <v>1749</v>
      </c>
      <c r="F3195" s="14" t="s">
        <v>40</v>
      </c>
      <c r="G3195" s="14" t="s">
        <v>189</v>
      </c>
      <c r="H3195" s="14" t="s">
        <v>1396</v>
      </c>
      <c r="I3195" s="41" t="s">
        <v>43</v>
      </c>
      <c r="J3195" s="20" t="n">
        <v>27425</v>
      </c>
      <c r="K3195" s="18" t="s">
        <v>28</v>
      </c>
      <c r="L3195" s="20"/>
      <c r="M3195" s="34" t="n">
        <v>3</v>
      </c>
      <c r="N3195" s="34"/>
      <c r="O3195" s="35" t="n">
        <f aca="false">L3195+(0.05*M3195)+(N3195/240)</f>
        <v>0.15</v>
      </c>
      <c r="P3195" s="36" t="n">
        <v>4113</v>
      </c>
      <c r="Q3195" s="33" t="n">
        <v>15</v>
      </c>
      <c r="R3195" s="37"/>
      <c r="S3195" s="38" t="n">
        <f aca="false">P3195+(0.05*Q3195)+(R3195/240)</f>
        <v>4113.75</v>
      </c>
      <c r="T3195" s="22" t="n">
        <f aca="false">J3195*O3195</f>
        <v>4113.75</v>
      </c>
      <c r="U3195" s="22" t="n">
        <f aca="false">S3195-T3195</f>
        <v>0</v>
      </c>
      <c r="V3195" s="12"/>
    </row>
    <row r="3196" customFormat="false" ht="13.8" hidden="false" customHeight="false" outlineLevel="0" collapsed="false">
      <c r="A3196" s="13" t="n">
        <v>3195</v>
      </c>
      <c r="B3196" s="12" t="s">
        <v>22</v>
      </c>
      <c r="C3196" s="26" t="str">
        <f aca="false">$C$2965</f>
        <v>BNF N. Acq. 20538</v>
      </c>
      <c r="D3196" s="12" t="n">
        <v>11</v>
      </c>
      <c r="E3196" s="14" t="n">
        <v>1749</v>
      </c>
      <c r="F3196" s="14" t="s">
        <v>40</v>
      </c>
      <c r="G3196" s="14" t="s">
        <v>907</v>
      </c>
      <c r="H3196" s="14" t="s">
        <v>1396</v>
      </c>
      <c r="I3196" s="41" t="s">
        <v>43</v>
      </c>
      <c r="J3196" s="20" t="n">
        <v>51</v>
      </c>
      <c r="K3196" s="18" t="s">
        <v>28</v>
      </c>
      <c r="L3196" s="20" t="n">
        <v>18</v>
      </c>
      <c r="M3196" s="34"/>
      <c r="N3196" s="42"/>
      <c r="O3196" s="35" t="n">
        <f aca="false">L3196+(0.05*M3196)+(N3196/240)</f>
        <v>18</v>
      </c>
      <c r="P3196" s="36" t="n">
        <v>918</v>
      </c>
      <c r="Q3196" s="33"/>
      <c r="R3196" s="43"/>
      <c r="S3196" s="38" t="n">
        <f aca="false">P3196+(0.05*Q3196)+(R3196/240)</f>
        <v>918</v>
      </c>
      <c r="T3196" s="22" t="n">
        <f aca="false">J3196*O3196</f>
        <v>918</v>
      </c>
      <c r="U3196" s="22" t="n">
        <f aca="false">S3196-T3196</f>
        <v>0</v>
      </c>
      <c r="V3196" s="12"/>
    </row>
    <row r="3197" customFormat="false" ht="13.8" hidden="false" customHeight="false" outlineLevel="0" collapsed="false">
      <c r="A3197" s="13" t="n">
        <v>3196</v>
      </c>
      <c r="B3197" s="12" t="s">
        <v>22</v>
      </c>
      <c r="C3197" s="26" t="str">
        <f aca="false">$C$2965</f>
        <v>BNF N. Acq. 20538</v>
      </c>
      <c r="D3197" s="12" t="n">
        <v>12</v>
      </c>
      <c r="E3197" s="14" t="n">
        <v>1749</v>
      </c>
      <c r="F3197" s="14" t="s">
        <v>24</v>
      </c>
      <c r="G3197" s="14" t="s">
        <v>1471</v>
      </c>
      <c r="H3197" s="14" t="s">
        <v>1396</v>
      </c>
      <c r="I3197" s="41" t="s">
        <v>43</v>
      </c>
      <c r="J3197" s="20" t="n">
        <v>1</v>
      </c>
      <c r="K3197" s="18" t="s">
        <v>46</v>
      </c>
      <c r="L3197" s="20" t="n">
        <v>153</v>
      </c>
      <c r="M3197" s="34" t="n">
        <v>10</v>
      </c>
      <c r="N3197" s="34"/>
      <c r="O3197" s="35" t="n">
        <f aca="false">L3197+(0.05*M3197)+(N3197/240)</f>
        <v>153.5</v>
      </c>
      <c r="P3197" s="36" t="n">
        <v>153</v>
      </c>
      <c r="Q3197" s="33" t="n">
        <v>10</v>
      </c>
      <c r="R3197" s="37"/>
      <c r="S3197" s="38" t="n">
        <f aca="false">P3197+(0.05*Q3197)+(R3197/240)</f>
        <v>153.5</v>
      </c>
      <c r="T3197" s="22" t="n">
        <f aca="false">J3197*O3197</f>
        <v>153.5</v>
      </c>
      <c r="U3197" s="22" t="n">
        <f aca="false">S3197-T3197</f>
        <v>0</v>
      </c>
      <c r="V3197" s="12"/>
    </row>
    <row r="3198" customFormat="false" ht="13.8" hidden="false" customHeight="false" outlineLevel="0" collapsed="false">
      <c r="A3198" s="13" t="n">
        <v>3197</v>
      </c>
      <c r="B3198" s="12" t="s">
        <v>22</v>
      </c>
      <c r="C3198" s="26" t="str">
        <f aca="false">$C$2965</f>
        <v>BNF N. Acq. 20538</v>
      </c>
      <c r="D3198" s="12" t="n">
        <v>12</v>
      </c>
      <c r="E3198" s="14" t="n">
        <v>1749</v>
      </c>
      <c r="F3198" s="14" t="s">
        <v>24</v>
      </c>
      <c r="G3198" s="14" t="s">
        <v>196</v>
      </c>
      <c r="H3198" s="14" t="s">
        <v>1396</v>
      </c>
      <c r="I3198" s="41" t="s">
        <v>43</v>
      </c>
      <c r="J3198" s="20" t="n">
        <v>60</v>
      </c>
      <c r="K3198" s="18" t="s">
        <v>28</v>
      </c>
      <c r="L3198" s="20"/>
      <c r="M3198" s="34" t="n">
        <v>5</v>
      </c>
      <c r="N3198" s="34"/>
      <c r="O3198" s="35" t="n">
        <f aca="false">L3198+(0.05*M3198)+(N3198/240)</f>
        <v>0.25</v>
      </c>
      <c r="P3198" s="36" t="n">
        <v>15</v>
      </c>
      <c r="Q3198" s="33"/>
      <c r="R3198" s="37"/>
      <c r="S3198" s="38" t="n">
        <f aca="false">P3198+(0.05*Q3198)+(R3198/240)</f>
        <v>15</v>
      </c>
      <c r="T3198" s="22" t="n">
        <f aca="false">J3198*O3198</f>
        <v>15</v>
      </c>
      <c r="U3198" s="22" t="n">
        <f aca="false">S3198-T3198</f>
        <v>0</v>
      </c>
      <c r="V3198" s="12"/>
    </row>
    <row r="3199" customFormat="false" ht="13.8" hidden="false" customHeight="false" outlineLevel="0" collapsed="false">
      <c r="A3199" s="13" t="n">
        <v>3198</v>
      </c>
      <c r="B3199" s="12" t="s">
        <v>22</v>
      </c>
      <c r="C3199" s="26" t="str">
        <f aca="false">$C$2965</f>
        <v>BNF N. Acq. 20538</v>
      </c>
      <c r="D3199" s="12" t="n">
        <v>12</v>
      </c>
      <c r="E3199" s="14" t="n">
        <v>1749</v>
      </c>
      <c r="F3199" s="14" t="s">
        <v>24</v>
      </c>
      <c r="G3199" s="14" t="s">
        <v>1472</v>
      </c>
      <c r="H3199" s="14" t="s">
        <v>1396</v>
      </c>
      <c r="I3199" s="41" t="s">
        <v>43</v>
      </c>
      <c r="J3199" s="20" t="n">
        <v>6</v>
      </c>
      <c r="K3199" s="18" t="s">
        <v>28</v>
      </c>
      <c r="L3199" s="20" t="n">
        <v>3</v>
      </c>
      <c r="M3199" s="34"/>
      <c r="N3199" s="34"/>
      <c r="O3199" s="35" t="n">
        <f aca="false">L3199+(0.05*M3199)+(N3199/240)</f>
        <v>3</v>
      </c>
      <c r="P3199" s="36" t="n">
        <v>18</v>
      </c>
      <c r="Q3199" s="33"/>
      <c r="R3199" s="37"/>
      <c r="S3199" s="38" t="n">
        <f aca="false">P3199+(0.05*Q3199)+(R3199/240)</f>
        <v>18</v>
      </c>
      <c r="T3199" s="22" t="n">
        <f aca="false">J3199*O3199</f>
        <v>18</v>
      </c>
      <c r="U3199" s="22" t="n">
        <f aca="false">S3199-T3199</f>
        <v>0</v>
      </c>
      <c r="V3199" s="12"/>
    </row>
    <row r="3200" customFormat="false" ht="13.8" hidden="false" customHeight="false" outlineLevel="0" collapsed="false">
      <c r="A3200" s="13" t="n">
        <v>3199</v>
      </c>
      <c r="B3200" s="12" t="s">
        <v>22</v>
      </c>
      <c r="C3200" s="26" t="str">
        <f aca="false">$C$2965</f>
        <v>BNF N. Acq. 20538</v>
      </c>
      <c r="D3200" s="12" t="n">
        <v>12</v>
      </c>
      <c r="E3200" s="14" t="n">
        <v>1749</v>
      </c>
      <c r="F3200" s="14" t="s">
        <v>24</v>
      </c>
      <c r="G3200" s="14" t="s">
        <v>1473</v>
      </c>
      <c r="H3200" s="14" t="s">
        <v>1396</v>
      </c>
      <c r="I3200" s="41" t="s">
        <v>43</v>
      </c>
      <c r="J3200" s="20" t="n">
        <v>88</v>
      </c>
      <c r="K3200" s="18" t="s">
        <v>28</v>
      </c>
      <c r="L3200" s="20"/>
      <c r="M3200" s="34" t="n">
        <v>26</v>
      </c>
      <c r="N3200" s="34"/>
      <c r="O3200" s="35" t="n">
        <f aca="false">L3200+(0.05*M3200)+(N3200/240)</f>
        <v>1.3</v>
      </c>
      <c r="P3200" s="36" t="n">
        <v>114</v>
      </c>
      <c r="Q3200" s="33" t="n">
        <v>8</v>
      </c>
      <c r="R3200" s="37"/>
      <c r="S3200" s="38" t="n">
        <f aca="false">P3200+(0.05*Q3200)+(R3200/240)</f>
        <v>114.4</v>
      </c>
      <c r="T3200" s="22" t="n">
        <f aca="false">J3200*O3200</f>
        <v>114.4</v>
      </c>
      <c r="U3200" s="22" t="n">
        <f aca="false">S3200-T3200</f>
        <v>0</v>
      </c>
      <c r="V3200" s="12"/>
    </row>
    <row r="3201" customFormat="false" ht="13.8" hidden="false" customHeight="false" outlineLevel="0" collapsed="false">
      <c r="A3201" s="13" t="n">
        <v>3200</v>
      </c>
      <c r="B3201" s="12" t="s">
        <v>22</v>
      </c>
      <c r="C3201" s="26" t="str">
        <f aca="false">$C$2965</f>
        <v>BNF N. Acq. 20538</v>
      </c>
      <c r="D3201" s="12" t="n">
        <v>12</v>
      </c>
      <c r="E3201" s="14" t="n">
        <v>1749</v>
      </c>
      <c r="F3201" s="14" t="s">
        <v>24</v>
      </c>
      <c r="G3201" s="14" t="s">
        <v>1474</v>
      </c>
      <c r="H3201" s="14" t="s">
        <v>1396</v>
      </c>
      <c r="I3201" s="41" t="s">
        <v>43</v>
      </c>
      <c r="J3201" s="20" t="n">
        <v>2</v>
      </c>
      <c r="K3201" s="18" t="s">
        <v>35</v>
      </c>
      <c r="L3201" s="20" t="n">
        <v>30</v>
      </c>
      <c r="M3201" s="34"/>
      <c r="N3201" s="34"/>
      <c r="O3201" s="35" t="n">
        <f aca="false">L3201+(0.05*M3201)+(N3201/240)</f>
        <v>30</v>
      </c>
      <c r="P3201" s="36" t="n">
        <v>60</v>
      </c>
      <c r="Q3201" s="33"/>
      <c r="R3201" s="37"/>
      <c r="S3201" s="38" t="n">
        <f aca="false">P3201+(0.05*Q3201)+(R3201/240)</f>
        <v>60</v>
      </c>
      <c r="T3201" s="22" t="n">
        <f aca="false">J3201*O3201</f>
        <v>60</v>
      </c>
      <c r="U3201" s="22" t="n">
        <f aca="false">S3201-T3201</f>
        <v>0</v>
      </c>
      <c r="V3201" s="12"/>
    </row>
    <row r="3202" customFormat="false" ht="13.8" hidden="false" customHeight="false" outlineLevel="0" collapsed="false">
      <c r="A3202" s="13" t="n">
        <v>3201</v>
      </c>
      <c r="B3202" s="12" t="s">
        <v>22</v>
      </c>
      <c r="C3202" s="26" t="str">
        <f aca="false">$C$2965</f>
        <v>BNF N. Acq. 20538</v>
      </c>
      <c r="D3202" s="12" t="n">
        <v>12</v>
      </c>
      <c r="E3202" s="14" t="n">
        <v>1749</v>
      </c>
      <c r="F3202" s="14" t="s">
        <v>24</v>
      </c>
      <c r="G3202" s="14" t="s">
        <v>1475</v>
      </c>
      <c r="H3202" s="14" t="s">
        <v>1396</v>
      </c>
      <c r="I3202" s="41" t="s">
        <v>43</v>
      </c>
      <c r="J3202" s="20" t="n">
        <v>40</v>
      </c>
      <c r="K3202" s="18" t="s">
        <v>35</v>
      </c>
      <c r="L3202" s="20" t="n">
        <v>0.03</v>
      </c>
      <c r="M3202" s="34"/>
      <c r="N3202" s="34"/>
      <c r="O3202" s="35" t="n">
        <f aca="false">L3202+(0.05*M3202)+(N3202/240)</f>
        <v>0.03</v>
      </c>
      <c r="P3202" s="36" t="n">
        <v>1</v>
      </c>
      <c r="Q3202" s="33" t="n">
        <v>4</v>
      </c>
      <c r="R3202" s="37"/>
      <c r="S3202" s="38" t="n">
        <f aca="false">P3202+(0.05*Q3202)+(R3202/240)</f>
        <v>1.2</v>
      </c>
      <c r="T3202" s="22" t="n">
        <f aca="false">J3202*O3202</f>
        <v>1.2</v>
      </c>
      <c r="U3202" s="22" t="n">
        <f aca="false">S3202-T3202</f>
        <v>0</v>
      </c>
      <c r="V3202" s="12" t="s">
        <v>89</v>
      </c>
    </row>
    <row r="3203" customFormat="false" ht="13.8" hidden="false" customHeight="false" outlineLevel="0" collapsed="false">
      <c r="A3203" s="13" t="n">
        <v>3202</v>
      </c>
      <c r="B3203" s="12" t="s">
        <v>22</v>
      </c>
      <c r="C3203" s="26" t="str">
        <f aca="false">$C$2965</f>
        <v>BNF N. Acq. 20538</v>
      </c>
      <c r="D3203" s="12" t="n">
        <v>12</v>
      </c>
      <c r="E3203" s="14" t="n">
        <v>1749</v>
      </c>
      <c r="F3203" s="14" t="s">
        <v>24</v>
      </c>
      <c r="G3203" s="14" t="s">
        <v>1476</v>
      </c>
      <c r="H3203" s="14" t="s">
        <v>1396</v>
      </c>
      <c r="I3203" s="41" t="s">
        <v>43</v>
      </c>
      <c r="J3203" s="20" t="n">
        <v>160</v>
      </c>
      <c r="K3203" s="18" t="s">
        <v>28</v>
      </c>
      <c r="L3203" s="20"/>
      <c r="M3203" s="34" t="n">
        <v>16</v>
      </c>
      <c r="N3203" s="34"/>
      <c r="O3203" s="35" t="n">
        <f aca="false">L3203+(0.05*M3203)+(N3203/240)</f>
        <v>0.8</v>
      </c>
      <c r="P3203" s="36" t="n">
        <v>128</v>
      </c>
      <c r="Q3203" s="33"/>
      <c r="R3203" s="37"/>
      <c r="S3203" s="38" t="n">
        <f aca="false">P3203+(0.05*Q3203)+(R3203/240)</f>
        <v>128</v>
      </c>
      <c r="T3203" s="22" t="n">
        <f aca="false">J3203*O3203</f>
        <v>128</v>
      </c>
      <c r="U3203" s="22" t="n">
        <f aca="false">S3203-T3203</f>
        <v>0</v>
      </c>
      <c r="V3203" s="12"/>
    </row>
    <row r="3204" customFormat="false" ht="13.8" hidden="false" customHeight="false" outlineLevel="0" collapsed="false">
      <c r="A3204" s="13" t="n">
        <v>3203</v>
      </c>
      <c r="B3204" s="12" t="s">
        <v>22</v>
      </c>
      <c r="C3204" s="26" t="str">
        <f aca="false">$C$2965</f>
        <v>BNF N. Acq. 20538</v>
      </c>
      <c r="D3204" s="12" t="n">
        <v>12</v>
      </c>
      <c r="E3204" s="14" t="n">
        <v>1749</v>
      </c>
      <c r="F3204" s="14" t="s">
        <v>24</v>
      </c>
      <c r="G3204" s="14" t="s">
        <v>1477</v>
      </c>
      <c r="H3204" s="14" t="s">
        <v>1396</v>
      </c>
      <c r="I3204" s="41" t="s">
        <v>43</v>
      </c>
      <c r="J3204" s="20" t="n">
        <v>400</v>
      </c>
      <c r="K3204" s="18" t="s">
        <v>28</v>
      </c>
      <c r="L3204" s="20" t="n">
        <v>0.03</v>
      </c>
      <c r="M3204" s="34"/>
      <c r="N3204" s="34"/>
      <c r="O3204" s="35" t="n">
        <f aca="false">L3204+(0.05*M3204)+(N3204/240)</f>
        <v>0.03</v>
      </c>
      <c r="P3204" s="36" t="n">
        <v>12</v>
      </c>
      <c r="Q3204" s="33"/>
      <c r="R3204" s="37"/>
      <c r="S3204" s="38" t="n">
        <f aca="false">P3204+(0.05*Q3204)+(R3204/240)</f>
        <v>12</v>
      </c>
      <c r="T3204" s="22" t="n">
        <f aca="false">J3204*O3204</f>
        <v>12</v>
      </c>
      <c r="U3204" s="22" t="n">
        <f aca="false">S3204-T3204</f>
        <v>0</v>
      </c>
      <c r="V3204" s="12" t="s">
        <v>89</v>
      </c>
    </row>
    <row r="3205" customFormat="false" ht="13.8" hidden="false" customHeight="false" outlineLevel="0" collapsed="false">
      <c r="A3205" s="13" t="n">
        <v>3204</v>
      </c>
      <c r="B3205" s="12" t="s">
        <v>22</v>
      </c>
      <c r="C3205" s="26" t="str">
        <f aca="false">$C$2965</f>
        <v>BNF N. Acq. 20538</v>
      </c>
      <c r="D3205" s="12" t="n">
        <v>12</v>
      </c>
      <c r="E3205" s="14" t="n">
        <v>1749</v>
      </c>
      <c r="F3205" s="14" t="s">
        <v>24</v>
      </c>
      <c r="G3205" s="14" t="s">
        <v>1477</v>
      </c>
      <c r="H3205" s="14" t="s">
        <v>1396</v>
      </c>
      <c r="I3205" s="41" t="s">
        <v>43</v>
      </c>
      <c r="J3205" s="20" t="n">
        <v>950</v>
      </c>
      <c r="K3205" s="18" t="s">
        <v>35</v>
      </c>
      <c r="L3205" s="20" t="n">
        <v>0.03</v>
      </c>
      <c r="M3205" s="34" t="n">
        <v>0.05</v>
      </c>
      <c r="N3205" s="34"/>
      <c r="O3205" s="35" t="n">
        <f aca="false">L3205+(0.05*M3205)+(N3205/240)</f>
        <v>0.0325</v>
      </c>
      <c r="P3205" s="36" t="n">
        <v>30</v>
      </c>
      <c r="Q3205" s="33" t="n">
        <v>17</v>
      </c>
      <c r="R3205" s="37"/>
      <c r="S3205" s="38" t="n">
        <f aca="false">P3205+(0.05*Q3205)+(R3205/240)</f>
        <v>30.85</v>
      </c>
      <c r="T3205" s="22" t="n">
        <f aca="false">J3205*O3205</f>
        <v>30.875</v>
      </c>
      <c r="U3205" s="22" t="n">
        <f aca="false">S3205-T3205</f>
        <v>-0.0249999999999986</v>
      </c>
      <c r="V3205" s="12" t="s">
        <v>89</v>
      </c>
    </row>
    <row r="3206" customFormat="false" ht="13.8" hidden="false" customHeight="false" outlineLevel="0" collapsed="false">
      <c r="A3206" s="13" t="n">
        <v>3205</v>
      </c>
      <c r="B3206" s="12" t="s">
        <v>22</v>
      </c>
      <c r="C3206" s="26" t="str">
        <f aca="false">$C$2965</f>
        <v>BNF N. Acq. 20538</v>
      </c>
      <c r="D3206" s="12" t="n">
        <v>12</v>
      </c>
      <c r="E3206" s="14" t="n">
        <v>1749</v>
      </c>
      <c r="F3206" s="14" t="s">
        <v>40</v>
      </c>
      <c r="G3206" s="14" t="s">
        <v>195</v>
      </c>
      <c r="H3206" s="14" t="s">
        <v>1396</v>
      </c>
      <c r="I3206" s="41" t="s">
        <v>43</v>
      </c>
      <c r="J3206" s="20" t="n">
        <v>2</v>
      </c>
      <c r="K3206" s="18" t="s">
        <v>35</v>
      </c>
      <c r="L3206" s="20"/>
      <c r="M3206" s="34" t="n">
        <v>50</v>
      </c>
      <c r="N3206" s="34"/>
      <c r="O3206" s="35" t="n">
        <f aca="false">L3206+(0.05*M3206)+(N3206/240)</f>
        <v>2.5</v>
      </c>
      <c r="P3206" s="36" t="n">
        <v>5</v>
      </c>
      <c r="Q3206" s="33"/>
      <c r="R3206" s="37"/>
      <c r="S3206" s="38" t="n">
        <f aca="false">P3206+(0.05*Q3206)+(R3206/240)</f>
        <v>5</v>
      </c>
      <c r="T3206" s="22" t="n">
        <f aca="false">J3206*O3206</f>
        <v>5</v>
      </c>
      <c r="U3206" s="22" t="n">
        <f aca="false">S3206-T3206</f>
        <v>0</v>
      </c>
      <c r="V3206" s="12"/>
    </row>
    <row r="3207" customFormat="false" ht="13.8" hidden="false" customHeight="false" outlineLevel="0" collapsed="false">
      <c r="A3207" s="13" t="n">
        <v>3206</v>
      </c>
      <c r="B3207" s="12" t="s">
        <v>22</v>
      </c>
      <c r="C3207" s="26" t="str">
        <f aca="false">$C$2965</f>
        <v>BNF N. Acq. 20538</v>
      </c>
      <c r="D3207" s="12" t="n">
        <v>12</v>
      </c>
      <c r="E3207" s="14" t="n">
        <v>1749</v>
      </c>
      <c r="F3207" s="14" t="s">
        <v>40</v>
      </c>
      <c r="G3207" s="14" t="s">
        <v>196</v>
      </c>
      <c r="H3207" s="14" t="s">
        <v>1396</v>
      </c>
      <c r="I3207" s="41" t="s">
        <v>43</v>
      </c>
      <c r="J3207" s="20" t="n">
        <v>60</v>
      </c>
      <c r="K3207" s="18" t="s">
        <v>28</v>
      </c>
      <c r="L3207" s="20"/>
      <c r="M3207" s="34" t="n">
        <v>8</v>
      </c>
      <c r="N3207" s="34"/>
      <c r="O3207" s="35" t="n">
        <f aca="false">L3207+(0.05*M3207)+(N3207/240)</f>
        <v>0.4</v>
      </c>
      <c r="P3207" s="36" t="n">
        <v>24</v>
      </c>
      <c r="Q3207" s="33"/>
      <c r="R3207" s="37"/>
      <c r="S3207" s="38" t="n">
        <f aca="false">P3207+(0.05*Q3207)+(R3207/240)</f>
        <v>24</v>
      </c>
      <c r="T3207" s="22" t="n">
        <f aca="false">J3207*O3207</f>
        <v>24</v>
      </c>
      <c r="U3207" s="22" t="n">
        <f aca="false">S3207-T3207</f>
        <v>0</v>
      </c>
      <c r="V3207" s="12"/>
    </row>
    <row r="3208" customFormat="false" ht="13.8" hidden="false" customHeight="false" outlineLevel="0" collapsed="false">
      <c r="A3208" s="13" t="n">
        <v>3207</v>
      </c>
      <c r="B3208" s="12" t="s">
        <v>22</v>
      </c>
      <c r="C3208" s="26" t="str">
        <f aca="false">$C$2965</f>
        <v>BNF N. Acq. 20538</v>
      </c>
      <c r="D3208" s="12" t="n">
        <v>12</v>
      </c>
      <c r="E3208" s="14" t="n">
        <v>1749</v>
      </c>
      <c r="F3208" s="14" t="s">
        <v>40</v>
      </c>
      <c r="G3208" s="14" t="s">
        <v>1472</v>
      </c>
      <c r="H3208" s="14" t="s">
        <v>1396</v>
      </c>
      <c r="I3208" s="41" t="s">
        <v>186</v>
      </c>
      <c r="J3208" s="20" t="n">
        <v>6</v>
      </c>
      <c r="K3208" s="18" t="s">
        <v>28</v>
      </c>
      <c r="L3208" s="20" t="n">
        <v>4</v>
      </c>
      <c r="M3208" s="34"/>
      <c r="N3208" s="34"/>
      <c r="O3208" s="35" t="n">
        <f aca="false">L3208+(0.05*M3208)+(N3208/240)</f>
        <v>4</v>
      </c>
      <c r="P3208" s="36" t="n">
        <v>24</v>
      </c>
      <c r="Q3208" s="33"/>
      <c r="R3208" s="37"/>
      <c r="S3208" s="38" t="n">
        <f aca="false">P3208+(0.05*Q3208)+(R3208/240)</f>
        <v>24</v>
      </c>
      <c r="T3208" s="22" t="n">
        <f aca="false">J3208*O3208</f>
        <v>24</v>
      </c>
      <c r="U3208" s="22" t="n">
        <f aca="false">S3208-T3208</f>
        <v>0</v>
      </c>
      <c r="V3208" s="12"/>
    </row>
    <row r="3209" customFormat="false" ht="13.8" hidden="false" customHeight="false" outlineLevel="0" collapsed="false">
      <c r="A3209" s="13" t="n">
        <v>3208</v>
      </c>
      <c r="B3209" s="12" t="s">
        <v>22</v>
      </c>
      <c r="C3209" s="26" t="str">
        <f aca="false">$C$2965</f>
        <v>BNF N. Acq. 20538</v>
      </c>
      <c r="D3209" s="12" t="n">
        <v>12</v>
      </c>
      <c r="E3209" s="14" t="n">
        <v>1749</v>
      </c>
      <c r="F3209" s="14" t="s">
        <v>40</v>
      </c>
      <c r="G3209" s="14" t="s">
        <v>1478</v>
      </c>
      <c r="H3209" s="14" t="s">
        <v>1396</v>
      </c>
      <c r="I3209" s="41" t="s">
        <v>27</v>
      </c>
      <c r="J3209" s="20" t="n">
        <v>4</v>
      </c>
      <c r="K3209" s="18" t="s">
        <v>1479</v>
      </c>
      <c r="L3209" s="20" t="n">
        <v>8</v>
      </c>
      <c r="M3209" s="34"/>
      <c r="N3209" s="34"/>
      <c r="O3209" s="35" t="n">
        <f aca="false">L3209+(0.05*M3209)+(N3209/240)</f>
        <v>8</v>
      </c>
      <c r="P3209" s="36" t="n">
        <v>32</v>
      </c>
      <c r="Q3209" s="33"/>
      <c r="R3209" s="37"/>
      <c r="S3209" s="38" t="n">
        <f aca="false">P3209+(0.05*Q3209)+(R3209/240)</f>
        <v>32</v>
      </c>
      <c r="T3209" s="22" t="n">
        <f aca="false">J3209*O3209</f>
        <v>32</v>
      </c>
      <c r="U3209" s="22" t="n">
        <f aca="false">S3209-T3209</f>
        <v>0</v>
      </c>
      <c r="V3209" s="12"/>
    </row>
    <row r="3210" customFormat="false" ht="13.8" hidden="false" customHeight="false" outlineLevel="0" collapsed="false">
      <c r="A3210" s="13" t="n">
        <v>3209</v>
      </c>
      <c r="B3210" s="12" t="s">
        <v>22</v>
      </c>
      <c r="C3210" s="26" t="str">
        <f aca="false">$C$2965</f>
        <v>BNF N. Acq. 20538</v>
      </c>
      <c r="D3210" s="12" t="n">
        <v>12</v>
      </c>
      <c r="E3210" s="14" t="n">
        <v>1749</v>
      </c>
      <c r="F3210" s="14" t="s">
        <v>40</v>
      </c>
      <c r="G3210" s="14" t="s">
        <v>1473</v>
      </c>
      <c r="H3210" s="14" t="s">
        <v>1396</v>
      </c>
      <c r="I3210" s="41" t="s">
        <v>27</v>
      </c>
      <c r="J3210" s="20" t="n">
        <v>10</v>
      </c>
      <c r="K3210" s="18" t="s">
        <v>28</v>
      </c>
      <c r="L3210" s="28"/>
      <c r="M3210" s="34" t="n">
        <v>25</v>
      </c>
      <c r="N3210" s="34"/>
      <c r="O3210" s="35" t="n">
        <f aca="false">L3210+(0.05*M3210)+(N3210/240)</f>
        <v>1.25</v>
      </c>
      <c r="P3210" s="36" t="n">
        <v>12</v>
      </c>
      <c r="Q3210" s="33" t="n">
        <v>10</v>
      </c>
      <c r="R3210" s="37"/>
      <c r="S3210" s="38" t="n">
        <f aca="false">P3210+(0.05*Q3210)+(R3210/240)</f>
        <v>12.5</v>
      </c>
      <c r="T3210" s="22" t="n">
        <f aca="false">J3210*O3210</f>
        <v>12.5</v>
      </c>
      <c r="U3210" s="22" t="n">
        <f aca="false">S3210-T3210</f>
        <v>0</v>
      </c>
      <c r="V3210" s="12"/>
    </row>
    <row r="3211" customFormat="false" ht="13.8" hidden="false" customHeight="false" outlineLevel="0" collapsed="false">
      <c r="A3211" s="13" t="n">
        <v>3210</v>
      </c>
      <c r="B3211" s="12" t="s">
        <v>22</v>
      </c>
      <c r="C3211" s="26" t="str">
        <f aca="false">$C$2965</f>
        <v>BNF N. Acq. 20538</v>
      </c>
      <c r="D3211" s="12" t="n">
        <v>12</v>
      </c>
      <c r="E3211" s="14" t="n">
        <v>1749</v>
      </c>
      <c r="F3211" s="14" t="s">
        <v>40</v>
      </c>
      <c r="G3211" s="14" t="s">
        <v>1473</v>
      </c>
      <c r="H3211" s="14" t="s">
        <v>1396</v>
      </c>
      <c r="I3211" s="41" t="s">
        <v>29</v>
      </c>
      <c r="J3211" s="20" t="n">
        <v>41</v>
      </c>
      <c r="K3211" s="18" t="s">
        <v>28</v>
      </c>
      <c r="L3211" s="20"/>
      <c r="M3211" s="34" t="n">
        <v>25</v>
      </c>
      <c r="N3211" s="34"/>
      <c r="O3211" s="35" t="n">
        <f aca="false">L3211+(0.05*M3211)+(N3211/240)</f>
        <v>1.25</v>
      </c>
      <c r="P3211" s="36" t="n">
        <v>51</v>
      </c>
      <c r="Q3211" s="33" t="n">
        <v>5</v>
      </c>
      <c r="R3211" s="37"/>
      <c r="S3211" s="38" t="n">
        <f aca="false">P3211+(0.05*Q3211)+(R3211/240)</f>
        <v>51.25</v>
      </c>
      <c r="T3211" s="22" t="n">
        <f aca="false">J3211*O3211</f>
        <v>51.25</v>
      </c>
      <c r="U3211" s="22" t="n">
        <f aca="false">S3211-T3211</f>
        <v>0</v>
      </c>
      <c r="V3211" s="12"/>
    </row>
    <row r="3212" customFormat="false" ht="13.8" hidden="false" customHeight="false" outlineLevel="0" collapsed="false">
      <c r="A3212" s="13" t="n">
        <v>3211</v>
      </c>
      <c r="B3212" s="12" t="s">
        <v>22</v>
      </c>
      <c r="C3212" s="26" t="str">
        <f aca="false">$C$2965</f>
        <v>BNF N. Acq. 20538</v>
      </c>
      <c r="D3212" s="12" t="n">
        <v>12</v>
      </c>
      <c r="E3212" s="14" t="n">
        <v>1749</v>
      </c>
      <c r="F3212" s="14" t="s">
        <v>40</v>
      </c>
      <c r="G3212" s="14" t="s">
        <v>1473</v>
      </c>
      <c r="H3212" s="14" t="s">
        <v>1396</v>
      </c>
      <c r="I3212" s="41" t="s">
        <v>43</v>
      </c>
      <c r="J3212" s="20" t="n">
        <v>250</v>
      </c>
      <c r="K3212" s="18" t="s">
        <v>28</v>
      </c>
      <c r="L3212" s="20"/>
      <c r="M3212" s="34" t="n">
        <v>26</v>
      </c>
      <c r="N3212" s="34"/>
      <c r="O3212" s="35" t="n">
        <f aca="false">L3212+(0.05*M3212)+(N3212/240)</f>
        <v>1.3</v>
      </c>
      <c r="P3212" s="36" t="n">
        <v>325</v>
      </c>
      <c r="Q3212" s="33"/>
      <c r="R3212" s="37"/>
      <c r="S3212" s="38" t="n">
        <f aca="false">P3212+(0.05*Q3212)+(R3212/240)</f>
        <v>325</v>
      </c>
      <c r="T3212" s="22" t="n">
        <f aca="false">J3212*O3212</f>
        <v>325</v>
      </c>
      <c r="U3212" s="22" t="n">
        <f aca="false">S3212-T3212</f>
        <v>0</v>
      </c>
      <c r="V3212" s="12"/>
    </row>
    <row r="3213" customFormat="false" ht="13.8" hidden="false" customHeight="false" outlineLevel="0" collapsed="false">
      <c r="A3213" s="13" t="n">
        <v>3212</v>
      </c>
      <c r="B3213" s="12" t="s">
        <v>22</v>
      </c>
      <c r="C3213" s="26" t="str">
        <f aca="false">$C$2965</f>
        <v>BNF N. Acq. 20538</v>
      </c>
      <c r="D3213" s="12" t="n">
        <v>12</v>
      </c>
      <c r="E3213" s="14" t="n">
        <v>1749</v>
      </c>
      <c r="F3213" s="14" t="s">
        <v>40</v>
      </c>
      <c r="G3213" s="14" t="s">
        <v>1473</v>
      </c>
      <c r="H3213" s="14" t="s">
        <v>1396</v>
      </c>
      <c r="I3213" s="41" t="s">
        <v>679</v>
      </c>
      <c r="J3213" s="20" t="n">
        <v>1129</v>
      </c>
      <c r="K3213" s="18" t="s">
        <v>28</v>
      </c>
      <c r="L3213" s="20"/>
      <c r="M3213" s="34" t="n">
        <v>20</v>
      </c>
      <c r="N3213" s="34"/>
      <c r="O3213" s="35" t="n">
        <f aca="false">L3213+(0.05*M3213)+(N3213/240)</f>
        <v>1</v>
      </c>
      <c r="P3213" s="36" t="n">
        <v>1129</v>
      </c>
      <c r="Q3213" s="33"/>
      <c r="R3213" s="37"/>
      <c r="S3213" s="38" t="n">
        <f aca="false">P3213+(0.05*Q3213)+(R3213/240)</f>
        <v>1129</v>
      </c>
      <c r="T3213" s="22" t="n">
        <f aca="false">J3213*O3213</f>
        <v>1129</v>
      </c>
      <c r="U3213" s="22" t="n">
        <f aca="false">S3213-T3213</f>
        <v>0</v>
      </c>
      <c r="V3213" s="12"/>
    </row>
    <row r="3214" customFormat="false" ht="13.8" hidden="false" customHeight="false" outlineLevel="0" collapsed="false">
      <c r="A3214" s="13" t="n">
        <v>3213</v>
      </c>
      <c r="B3214" s="12" t="s">
        <v>22</v>
      </c>
      <c r="C3214" s="26" t="str">
        <f aca="false">$C$2965</f>
        <v>BNF N. Acq. 20538</v>
      </c>
      <c r="D3214" s="12" t="n">
        <v>12</v>
      </c>
      <c r="E3214" s="14" t="n">
        <v>1749</v>
      </c>
      <c r="F3214" s="14" t="s">
        <v>40</v>
      </c>
      <c r="G3214" s="14" t="s">
        <v>1473</v>
      </c>
      <c r="H3214" s="14" t="s">
        <v>1396</v>
      </c>
      <c r="I3214" s="41" t="s">
        <v>186</v>
      </c>
      <c r="J3214" s="20" t="n">
        <v>139</v>
      </c>
      <c r="K3214" s="18" t="s">
        <v>28</v>
      </c>
      <c r="L3214" s="20"/>
      <c r="M3214" s="34" t="n">
        <v>22</v>
      </c>
      <c r="N3214" s="34"/>
      <c r="O3214" s="35" t="n">
        <f aca="false">L3214+(0.05*M3214)+(N3214/240)</f>
        <v>1.1</v>
      </c>
      <c r="P3214" s="36" t="n">
        <v>152</v>
      </c>
      <c r="Q3214" s="33" t="n">
        <v>18</v>
      </c>
      <c r="R3214" s="37"/>
      <c r="S3214" s="38" t="n">
        <f aca="false">P3214+(0.05*Q3214)+(R3214/240)</f>
        <v>152.9</v>
      </c>
      <c r="T3214" s="22" t="n">
        <f aca="false">J3214*O3214</f>
        <v>152.9</v>
      </c>
      <c r="U3214" s="22" t="n">
        <f aca="false">S3214-T3214</f>
        <v>0</v>
      </c>
      <c r="V3214" s="12"/>
    </row>
    <row r="3215" customFormat="false" ht="13.8" hidden="false" customHeight="false" outlineLevel="0" collapsed="false">
      <c r="A3215" s="13" t="n">
        <v>3214</v>
      </c>
      <c r="B3215" s="12" t="s">
        <v>22</v>
      </c>
      <c r="C3215" s="26" t="str">
        <f aca="false">$C$2965</f>
        <v>BNF N. Acq. 20538</v>
      </c>
      <c r="D3215" s="12" t="n">
        <v>12</v>
      </c>
      <c r="E3215" s="14" t="n">
        <v>1749</v>
      </c>
      <c r="F3215" s="14" t="s">
        <v>40</v>
      </c>
      <c r="G3215" s="14" t="s">
        <v>1473</v>
      </c>
      <c r="H3215" s="14" t="s">
        <v>1396</v>
      </c>
      <c r="I3215" s="41" t="s">
        <v>33</v>
      </c>
      <c r="J3215" s="20" t="n">
        <v>1441</v>
      </c>
      <c r="K3215" s="18" t="s">
        <v>28</v>
      </c>
      <c r="L3215" s="20"/>
      <c r="M3215" s="34" t="n">
        <v>25</v>
      </c>
      <c r="N3215" s="42"/>
      <c r="O3215" s="35" t="n">
        <f aca="false">L3215+(0.05*M3215)+(N3215/240)</f>
        <v>1.25</v>
      </c>
      <c r="P3215" s="36" t="n">
        <v>1801</v>
      </c>
      <c r="Q3215" s="33" t="n">
        <v>5</v>
      </c>
      <c r="R3215" s="43"/>
      <c r="S3215" s="38" t="n">
        <f aca="false">P3215+(0.05*Q3215)+(R3215/240)</f>
        <v>1801.25</v>
      </c>
      <c r="T3215" s="22" t="n">
        <f aca="false">J3215*O3215</f>
        <v>1801.25</v>
      </c>
      <c r="U3215" s="22" t="n">
        <f aca="false">S3215-T3215</f>
        <v>0</v>
      </c>
      <c r="V3215" s="12"/>
    </row>
    <row r="3216" customFormat="false" ht="13.8" hidden="false" customHeight="false" outlineLevel="0" collapsed="false">
      <c r="A3216" s="13" t="n">
        <v>3215</v>
      </c>
      <c r="B3216" s="12" t="s">
        <v>22</v>
      </c>
      <c r="C3216" s="26" t="str">
        <f aca="false">$C$2965</f>
        <v>BNF N. Acq. 20538</v>
      </c>
      <c r="D3216" s="12" t="n">
        <v>12</v>
      </c>
      <c r="E3216" s="14" t="n">
        <v>1749</v>
      </c>
      <c r="F3216" s="14" t="s">
        <v>40</v>
      </c>
      <c r="G3216" s="14" t="s">
        <v>1474</v>
      </c>
      <c r="H3216" s="14" t="s">
        <v>1396</v>
      </c>
      <c r="I3216" s="41" t="s">
        <v>33</v>
      </c>
      <c r="J3216" s="20" t="n">
        <v>3</v>
      </c>
      <c r="K3216" s="18" t="s">
        <v>35</v>
      </c>
      <c r="L3216" s="47"/>
      <c r="M3216" s="34"/>
      <c r="N3216" s="34"/>
      <c r="O3216" s="35" t="n">
        <f aca="false">L3216+(0.05*M3216)+(N3216/240)</f>
        <v>0</v>
      </c>
      <c r="P3216" s="36" t="n">
        <v>90</v>
      </c>
      <c r="Q3216" s="33"/>
      <c r="R3216" s="37"/>
      <c r="S3216" s="38" t="n">
        <f aca="false">P3216+(0.05*Q3216)+(R3216/240)</f>
        <v>90</v>
      </c>
      <c r="T3216" s="22" t="n">
        <v>90</v>
      </c>
      <c r="U3216" s="22" t="n">
        <f aca="false">S3216-T3216</f>
        <v>0</v>
      </c>
      <c r="V3216" s="44" t="s">
        <v>1480</v>
      </c>
    </row>
    <row r="3217" customFormat="false" ht="13.8" hidden="false" customHeight="false" outlineLevel="0" collapsed="false">
      <c r="A3217" s="13" t="n">
        <v>3216</v>
      </c>
      <c r="B3217" s="12" t="s">
        <v>22</v>
      </c>
      <c r="C3217" s="26" t="str">
        <f aca="false">$C$2965</f>
        <v>BNF N. Acq. 20538</v>
      </c>
      <c r="D3217" s="12" t="n">
        <v>12</v>
      </c>
      <c r="E3217" s="14" t="n">
        <v>1749</v>
      </c>
      <c r="F3217" s="14" t="s">
        <v>40</v>
      </c>
      <c r="G3217" s="14" t="s">
        <v>1481</v>
      </c>
      <c r="H3217" s="14" t="s">
        <v>1396</v>
      </c>
      <c r="I3217" s="41" t="s">
        <v>43</v>
      </c>
      <c r="J3217" s="20" t="n">
        <v>1</v>
      </c>
      <c r="K3217" s="18" t="s">
        <v>46</v>
      </c>
      <c r="L3217" s="28" t="n">
        <v>167</v>
      </c>
      <c r="M3217" s="34"/>
      <c r="N3217" s="34"/>
      <c r="O3217" s="35" t="n">
        <f aca="false">L3217+(0.05*M3217)+(N3217/240)</f>
        <v>167</v>
      </c>
      <c r="P3217" s="36" t="n">
        <v>167</v>
      </c>
      <c r="Q3217" s="33"/>
      <c r="R3217" s="37"/>
      <c r="S3217" s="38" t="n">
        <f aca="false">P3217+(0.05*Q3217)+(R3217/240)</f>
        <v>167</v>
      </c>
      <c r="T3217" s="22" t="n">
        <v>167</v>
      </c>
      <c r="U3217" s="22" t="n">
        <f aca="false">S3217-T3217</f>
        <v>0</v>
      </c>
      <c r="V3217" s="46"/>
    </row>
    <row r="3218" customFormat="false" ht="13.8" hidden="false" customHeight="false" outlineLevel="0" collapsed="false">
      <c r="A3218" s="13" t="n">
        <v>3217</v>
      </c>
      <c r="B3218" s="12" t="s">
        <v>22</v>
      </c>
      <c r="C3218" s="26" t="str">
        <f aca="false">$C$2965</f>
        <v>BNF N. Acq. 20538</v>
      </c>
      <c r="D3218" s="12" t="n">
        <v>12</v>
      </c>
      <c r="E3218" s="14" t="n">
        <v>1749</v>
      </c>
      <c r="F3218" s="14" t="s">
        <v>40</v>
      </c>
      <c r="G3218" s="14" t="s">
        <v>1482</v>
      </c>
      <c r="H3218" s="14" t="s">
        <v>1396</v>
      </c>
      <c r="I3218" s="41" t="s">
        <v>33</v>
      </c>
      <c r="J3218" s="20" t="n">
        <f aca="false">2.25+(1/16)*3</f>
        <v>2.4375</v>
      </c>
      <c r="K3218" s="18" t="s">
        <v>28</v>
      </c>
      <c r="L3218" s="20" t="n">
        <v>70</v>
      </c>
      <c r="M3218" s="34"/>
      <c r="N3218" s="34"/>
      <c r="O3218" s="35" t="n">
        <f aca="false">L3218+(0.05*M3218)+(N3218/240)</f>
        <v>70</v>
      </c>
      <c r="P3218" s="36" t="n">
        <v>168</v>
      </c>
      <c r="Q3218" s="33" t="n">
        <v>9</v>
      </c>
      <c r="R3218" s="37"/>
      <c r="S3218" s="38" t="n">
        <f aca="false">P3218+(0.05*Q3218)+(R3218/240)</f>
        <v>168.45</v>
      </c>
      <c r="T3218" s="22" t="n">
        <f aca="false">J3218*O3218</f>
        <v>170.625</v>
      </c>
      <c r="U3218" s="22" t="n">
        <f aca="false">S3218-T3218</f>
        <v>-2.17500000000001</v>
      </c>
      <c r="V3218" s="12" t="s">
        <v>31</v>
      </c>
    </row>
    <row r="3219" customFormat="false" ht="13.8" hidden="false" customHeight="false" outlineLevel="0" collapsed="false">
      <c r="A3219" s="13" t="n">
        <v>3218</v>
      </c>
      <c r="B3219" s="12" t="s">
        <v>22</v>
      </c>
      <c r="C3219" s="26" t="str">
        <f aca="false">$C$2965</f>
        <v>BNF N. Acq. 20538</v>
      </c>
      <c r="D3219" s="12" t="n">
        <v>12</v>
      </c>
      <c r="E3219" s="14" t="n">
        <v>1749</v>
      </c>
      <c r="F3219" s="14" t="s">
        <v>40</v>
      </c>
      <c r="G3219" s="14" t="s">
        <v>1483</v>
      </c>
      <c r="H3219" s="14" t="s">
        <v>1396</v>
      </c>
      <c r="I3219" s="41" t="s">
        <v>43</v>
      </c>
      <c r="J3219" s="20" t="n">
        <v>1</v>
      </c>
      <c r="K3219" s="18" t="s">
        <v>46</v>
      </c>
      <c r="L3219" s="20" t="n">
        <v>20</v>
      </c>
      <c r="M3219" s="34"/>
      <c r="N3219" s="34"/>
      <c r="O3219" s="35" t="n">
        <f aca="false">L3219+(0.05*M3219)+(N3219/240)</f>
        <v>20</v>
      </c>
      <c r="P3219" s="36" t="n">
        <v>20</v>
      </c>
      <c r="Q3219" s="33"/>
      <c r="R3219" s="37"/>
      <c r="S3219" s="38" t="n">
        <f aca="false">P3219+(0.05*Q3219)+(R3219/240)</f>
        <v>20</v>
      </c>
      <c r="T3219" s="22" t="n">
        <f aca="false">J3219*O3219</f>
        <v>20</v>
      </c>
      <c r="U3219" s="22" t="n">
        <f aca="false">S3219-T3219</f>
        <v>0</v>
      </c>
      <c r="V3219" s="12"/>
    </row>
    <row r="3220" customFormat="false" ht="13.8" hidden="false" customHeight="false" outlineLevel="0" collapsed="false">
      <c r="A3220" s="13" t="n">
        <v>3219</v>
      </c>
      <c r="B3220" s="12" t="s">
        <v>22</v>
      </c>
      <c r="C3220" s="26" t="str">
        <f aca="false">$C$2965</f>
        <v>BNF N. Acq. 20538</v>
      </c>
      <c r="D3220" s="12" t="n">
        <v>12</v>
      </c>
      <c r="E3220" s="14" t="n">
        <v>1749</v>
      </c>
      <c r="F3220" s="14" t="s">
        <v>40</v>
      </c>
      <c r="G3220" s="14" t="s">
        <v>1483</v>
      </c>
      <c r="H3220" s="14" t="s">
        <v>1396</v>
      </c>
      <c r="I3220" s="41" t="s">
        <v>33</v>
      </c>
      <c r="J3220" s="20" t="n">
        <v>11</v>
      </c>
      <c r="K3220" s="18" t="s">
        <v>28</v>
      </c>
      <c r="L3220" s="20" t="n">
        <v>15</v>
      </c>
      <c r="M3220" s="34"/>
      <c r="N3220" s="42"/>
      <c r="O3220" s="35" t="n">
        <f aca="false">L3220+(0.05*M3220)+(N3220/240)</f>
        <v>15</v>
      </c>
      <c r="P3220" s="36" t="n">
        <v>165</v>
      </c>
      <c r="Q3220" s="33"/>
      <c r="R3220" s="43"/>
      <c r="S3220" s="38" t="n">
        <f aca="false">P3220+(0.05*Q3220)+(R3220/240)</f>
        <v>165</v>
      </c>
      <c r="T3220" s="22" t="n">
        <f aca="false">J3220*O3220</f>
        <v>165</v>
      </c>
      <c r="U3220" s="22" t="n">
        <f aca="false">S3220-T3220</f>
        <v>0</v>
      </c>
      <c r="V3220" s="12"/>
    </row>
    <row r="3221" customFormat="false" ht="13.8" hidden="false" customHeight="false" outlineLevel="0" collapsed="false">
      <c r="A3221" s="13" t="n">
        <v>3220</v>
      </c>
      <c r="B3221" s="12" t="s">
        <v>22</v>
      </c>
      <c r="C3221" s="26" t="str">
        <f aca="false">$C$2965</f>
        <v>BNF N. Acq. 20538</v>
      </c>
      <c r="D3221" s="12" t="n">
        <v>12</v>
      </c>
      <c r="E3221" s="14" t="n">
        <v>1749</v>
      </c>
      <c r="F3221" s="14" t="s">
        <v>40</v>
      </c>
      <c r="G3221" s="14" t="s">
        <v>1484</v>
      </c>
      <c r="H3221" s="14" t="s">
        <v>1396</v>
      </c>
      <c r="I3221" s="41" t="s">
        <v>43</v>
      </c>
      <c r="J3221" s="20" t="n">
        <v>15</v>
      </c>
      <c r="K3221" s="18" t="s">
        <v>28</v>
      </c>
      <c r="L3221" s="20"/>
      <c r="M3221" s="34" t="n">
        <v>2</v>
      </c>
      <c r="N3221" s="34"/>
      <c r="O3221" s="35" t="n">
        <f aca="false">L3221+(0.05*M3221)+(N3221/240)</f>
        <v>0.1</v>
      </c>
      <c r="P3221" s="36" t="n">
        <v>1</v>
      </c>
      <c r="Q3221" s="33" t="n">
        <v>10</v>
      </c>
      <c r="R3221" s="37"/>
      <c r="S3221" s="38" t="n">
        <f aca="false">P3221+(0.05*Q3221)+(R3221/240)</f>
        <v>1.5</v>
      </c>
      <c r="T3221" s="22" t="n">
        <f aca="false">J3221*O3221</f>
        <v>1.5</v>
      </c>
      <c r="U3221" s="22" t="n">
        <f aca="false">S3221-T3221</f>
        <v>0</v>
      </c>
      <c r="V3221" s="12"/>
    </row>
    <row r="3222" customFormat="false" ht="13.8" hidden="false" customHeight="false" outlineLevel="0" collapsed="false">
      <c r="A3222" s="13" t="n">
        <v>3221</v>
      </c>
      <c r="B3222" s="12" t="s">
        <v>22</v>
      </c>
      <c r="C3222" s="26" t="str">
        <f aca="false">$C$2965</f>
        <v>BNF N. Acq. 20538</v>
      </c>
      <c r="D3222" s="12" t="n">
        <v>12</v>
      </c>
      <c r="E3222" s="14" t="n">
        <v>1749</v>
      </c>
      <c r="F3222" s="14" t="s">
        <v>40</v>
      </c>
      <c r="G3222" s="14" t="s">
        <v>1485</v>
      </c>
      <c r="H3222" s="14" t="s">
        <v>1396</v>
      </c>
      <c r="I3222" s="41" t="s">
        <v>43</v>
      </c>
      <c r="J3222" s="20" t="n">
        <v>100</v>
      </c>
      <c r="K3222" s="18" t="s">
        <v>28</v>
      </c>
      <c r="L3222" s="20"/>
      <c r="M3222" s="34" t="n">
        <v>6</v>
      </c>
      <c r="N3222" s="34"/>
      <c r="O3222" s="35" t="n">
        <f aca="false">L3222+(0.05*M3222)+(N3222/240)</f>
        <v>0.3</v>
      </c>
      <c r="P3222" s="36" t="n">
        <v>30</v>
      </c>
      <c r="Q3222" s="33"/>
      <c r="R3222" s="37"/>
      <c r="S3222" s="38" t="n">
        <f aca="false">P3222+(0.05*Q3222)+(R3222/240)</f>
        <v>30</v>
      </c>
      <c r="T3222" s="22" t="n">
        <f aca="false">J3222*O3222</f>
        <v>30</v>
      </c>
      <c r="U3222" s="22" t="n">
        <f aca="false">S3222-T3222</f>
        <v>0</v>
      </c>
      <c r="V3222" s="12"/>
    </row>
    <row r="3223" customFormat="false" ht="13.8" hidden="false" customHeight="false" outlineLevel="0" collapsed="false">
      <c r="A3223" s="13" t="n">
        <v>3222</v>
      </c>
      <c r="B3223" s="12" t="s">
        <v>22</v>
      </c>
      <c r="C3223" s="26" t="str">
        <f aca="false">$C$2965</f>
        <v>BNF N. Acq. 20538</v>
      </c>
      <c r="D3223" s="12" t="n">
        <v>12</v>
      </c>
      <c r="E3223" s="14" t="n">
        <v>1749</v>
      </c>
      <c r="F3223" s="14" t="s">
        <v>40</v>
      </c>
      <c r="G3223" s="14" t="s">
        <v>1485</v>
      </c>
      <c r="H3223" s="14" t="s">
        <v>1396</v>
      </c>
      <c r="I3223" s="41" t="s">
        <v>186</v>
      </c>
      <c r="J3223" s="20" t="n">
        <v>1</v>
      </c>
      <c r="K3223" s="18" t="s">
        <v>46</v>
      </c>
      <c r="L3223" s="20" t="n">
        <v>50</v>
      </c>
      <c r="M3223" s="34"/>
      <c r="N3223" s="34"/>
      <c r="O3223" s="35" t="n">
        <f aca="false">L3223+(0.05*M3223)+(N3223/240)</f>
        <v>50</v>
      </c>
      <c r="P3223" s="36" t="n">
        <v>50</v>
      </c>
      <c r="Q3223" s="33"/>
      <c r="R3223" s="37"/>
      <c r="S3223" s="38" t="n">
        <f aca="false">P3223+(0.05*Q3223)+(R3223/240)</f>
        <v>50</v>
      </c>
      <c r="T3223" s="22" t="n">
        <f aca="false">J3223*O3223</f>
        <v>50</v>
      </c>
      <c r="U3223" s="22" t="n">
        <f aca="false">S3223-T3223</f>
        <v>0</v>
      </c>
      <c r="V3223" s="12"/>
    </row>
    <row r="3224" customFormat="false" ht="13.8" hidden="false" customHeight="false" outlineLevel="0" collapsed="false">
      <c r="A3224" s="13" t="n">
        <v>3223</v>
      </c>
      <c r="B3224" s="12" t="s">
        <v>22</v>
      </c>
      <c r="C3224" s="26" t="str">
        <f aca="false">$C$2965</f>
        <v>BNF N. Acq. 20538</v>
      </c>
      <c r="D3224" s="12" t="n">
        <v>12</v>
      </c>
      <c r="E3224" s="14" t="n">
        <v>1749</v>
      </c>
      <c r="F3224" s="14" t="s">
        <v>40</v>
      </c>
      <c r="G3224" s="14" t="s">
        <v>1476</v>
      </c>
      <c r="H3224" s="14" t="s">
        <v>1396</v>
      </c>
      <c r="I3224" s="41" t="s">
        <v>43</v>
      </c>
      <c r="J3224" s="20" t="n">
        <v>10</v>
      </c>
      <c r="K3224" s="18" t="s">
        <v>28</v>
      </c>
      <c r="L3224" s="20"/>
      <c r="M3224" s="34" t="n">
        <v>16</v>
      </c>
      <c r="N3224" s="34"/>
      <c r="O3224" s="35" t="n">
        <f aca="false">L3224+(0.05*M3224)+(N3224/240)</f>
        <v>0.8</v>
      </c>
      <c r="P3224" s="36" t="n">
        <v>8</v>
      </c>
      <c r="Q3224" s="33"/>
      <c r="R3224" s="37"/>
      <c r="S3224" s="38" t="n">
        <f aca="false">P3224+(0.05*Q3224)+(R3224/240)</f>
        <v>8</v>
      </c>
      <c r="T3224" s="22" t="n">
        <f aca="false">J3224*O3224</f>
        <v>8</v>
      </c>
      <c r="U3224" s="22" t="n">
        <f aca="false">S3224-T3224</f>
        <v>0</v>
      </c>
      <c r="V3224" s="46"/>
    </row>
    <row r="3225" customFormat="false" ht="13.8" hidden="false" customHeight="false" outlineLevel="0" collapsed="false">
      <c r="A3225" s="13" t="n">
        <v>3224</v>
      </c>
      <c r="B3225" s="12" t="s">
        <v>22</v>
      </c>
      <c r="C3225" s="26" t="str">
        <f aca="false">$C$2965</f>
        <v>BNF N. Acq. 20538</v>
      </c>
      <c r="D3225" s="12" t="n">
        <v>13</v>
      </c>
      <c r="E3225" s="14" t="n">
        <v>1749</v>
      </c>
      <c r="F3225" s="14" t="s">
        <v>24</v>
      </c>
      <c r="G3225" s="14" t="s">
        <v>1486</v>
      </c>
      <c r="H3225" s="14" t="s">
        <v>1396</v>
      </c>
      <c r="I3225" s="41" t="s">
        <v>43</v>
      </c>
      <c r="J3225" s="20" t="n">
        <v>1</v>
      </c>
      <c r="K3225" s="18" t="s">
        <v>46</v>
      </c>
      <c r="L3225" s="20" t="n">
        <v>113</v>
      </c>
      <c r="M3225" s="34"/>
      <c r="N3225" s="34"/>
      <c r="O3225" s="35" t="n">
        <f aca="false">L3225+(0.05*M3225)+(N3225/240)</f>
        <v>113</v>
      </c>
      <c r="P3225" s="36" t="n">
        <v>113</v>
      </c>
      <c r="Q3225" s="33"/>
      <c r="R3225" s="37"/>
      <c r="S3225" s="38" t="n">
        <f aca="false">P3225+(0.05*Q3225)+(R3225/240)</f>
        <v>113</v>
      </c>
      <c r="T3225" s="22" t="n">
        <f aca="false">J3225*O3225</f>
        <v>113</v>
      </c>
      <c r="U3225" s="22" t="n">
        <f aca="false">S3225-T3225</f>
        <v>0</v>
      </c>
      <c r="V3225" s="12"/>
    </row>
    <row r="3226" customFormat="false" ht="13.8" hidden="false" customHeight="false" outlineLevel="0" collapsed="false">
      <c r="A3226" s="13" t="n">
        <v>3225</v>
      </c>
      <c r="B3226" s="12" t="s">
        <v>22</v>
      </c>
      <c r="C3226" s="26" t="str">
        <f aca="false">$C$2965</f>
        <v>BNF N. Acq. 20538</v>
      </c>
      <c r="D3226" s="12" t="n">
        <v>13</v>
      </c>
      <c r="E3226" s="14" t="n">
        <v>1749</v>
      </c>
      <c r="F3226" s="14" t="s">
        <v>24</v>
      </c>
      <c r="G3226" s="14" t="s">
        <v>199</v>
      </c>
      <c r="H3226" s="14" t="s">
        <v>1396</v>
      </c>
      <c r="I3226" s="41" t="s">
        <v>43</v>
      </c>
      <c r="J3226" s="20" t="n">
        <v>2</v>
      </c>
      <c r="K3226" s="18" t="s">
        <v>28</v>
      </c>
      <c r="L3226" s="20"/>
      <c r="M3226" s="34" t="n">
        <v>30</v>
      </c>
      <c r="N3226" s="34"/>
      <c r="O3226" s="35" t="n">
        <f aca="false">L3226+(0.05*M3226)+(N3226/240)</f>
        <v>1.5</v>
      </c>
      <c r="P3226" s="36" t="n">
        <v>3</v>
      </c>
      <c r="Q3226" s="33"/>
      <c r="R3226" s="37"/>
      <c r="S3226" s="38" t="n">
        <f aca="false">P3226+(0.05*Q3226)+(R3226/240)</f>
        <v>3</v>
      </c>
      <c r="T3226" s="22" t="n">
        <f aca="false">J3226*O3226</f>
        <v>3</v>
      </c>
      <c r="U3226" s="22" t="n">
        <f aca="false">S3226-T3226</f>
        <v>0</v>
      </c>
      <c r="V3226" s="12"/>
    </row>
    <row r="3227" customFormat="false" ht="13.8" hidden="false" customHeight="false" outlineLevel="0" collapsed="false">
      <c r="A3227" s="13" t="n">
        <v>3226</v>
      </c>
      <c r="B3227" s="12" t="s">
        <v>22</v>
      </c>
      <c r="C3227" s="26" t="str">
        <f aca="false">$C$2965</f>
        <v>BNF N. Acq. 20538</v>
      </c>
      <c r="D3227" s="12" t="n">
        <v>13</v>
      </c>
      <c r="E3227" s="14" t="n">
        <v>1749</v>
      </c>
      <c r="F3227" s="14" t="s">
        <v>24</v>
      </c>
      <c r="G3227" s="14" t="s">
        <v>199</v>
      </c>
      <c r="H3227" s="14" t="s">
        <v>1396</v>
      </c>
      <c r="I3227" s="41" t="s">
        <v>33</v>
      </c>
      <c r="J3227" s="20" t="n">
        <v>710</v>
      </c>
      <c r="K3227" s="18" t="s">
        <v>28</v>
      </c>
      <c r="L3227" s="20"/>
      <c r="M3227" s="34" t="n">
        <v>30</v>
      </c>
      <c r="N3227" s="34"/>
      <c r="O3227" s="35" t="n">
        <f aca="false">L3227+(0.05*M3227)+(N3227/240)</f>
        <v>1.5</v>
      </c>
      <c r="P3227" s="36" t="n">
        <v>1065</v>
      </c>
      <c r="Q3227" s="33"/>
      <c r="R3227" s="37"/>
      <c r="S3227" s="38" t="n">
        <f aca="false">P3227+(0.05*Q3227)+(R3227/240)</f>
        <v>1065</v>
      </c>
      <c r="T3227" s="22" t="n">
        <f aca="false">J3227*O3227</f>
        <v>1065</v>
      </c>
      <c r="U3227" s="22" t="n">
        <f aca="false">S3227-T3227</f>
        <v>0</v>
      </c>
      <c r="V3227" s="12"/>
    </row>
    <row r="3228" customFormat="false" ht="13.8" hidden="false" customHeight="false" outlineLevel="0" collapsed="false">
      <c r="A3228" s="13" t="n">
        <v>3227</v>
      </c>
      <c r="B3228" s="12" t="s">
        <v>22</v>
      </c>
      <c r="C3228" s="26" t="str">
        <f aca="false">$C$2965</f>
        <v>BNF N. Acq. 20538</v>
      </c>
      <c r="D3228" s="12" t="n">
        <v>13</v>
      </c>
      <c r="E3228" s="14" t="n">
        <v>1749</v>
      </c>
      <c r="F3228" s="14" t="s">
        <v>24</v>
      </c>
      <c r="G3228" s="14" t="s">
        <v>201</v>
      </c>
      <c r="H3228" s="14" t="s">
        <v>1396</v>
      </c>
      <c r="I3228" s="41" t="s">
        <v>43</v>
      </c>
      <c r="J3228" s="20" t="n">
        <v>45</v>
      </c>
      <c r="K3228" s="18" t="s">
        <v>28</v>
      </c>
      <c r="L3228" s="20"/>
      <c r="M3228" s="34" t="n">
        <v>25</v>
      </c>
      <c r="N3228" s="34"/>
      <c r="O3228" s="35" t="n">
        <f aca="false">L3228+(0.05*M3228)+(N3228/240)</f>
        <v>1.25</v>
      </c>
      <c r="P3228" s="36" t="n">
        <v>56</v>
      </c>
      <c r="Q3228" s="33" t="n">
        <v>5</v>
      </c>
      <c r="R3228" s="37"/>
      <c r="S3228" s="38" t="n">
        <f aca="false">P3228+(0.05*Q3228)+(R3228/240)</f>
        <v>56.25</v>
      </c>
      <c r="T3228" s="22" t="n">
        <f aca="false">J3228*O3228</f>
        <v>56.25</v>
      </c>
      <c r="U3228" s="22" t="n">
        <f aca="false">S3228-T3228</f>
        <v>0</v>
      </c>
      <c r="V3228" s="12"/>
    </row>
    <row r="3229" customFormat="false" ht="13.8" hidden="false" customHeight="false" outlineLevel="0" collapsed="false">
      <c r="A3229" s="13" t="n">
        <v>3228</v>
      </c>
      <c r="B3229" s="12" t="s">
        <v>22</v>
      </c>
      <c r="C3229" s="26" t="str">
        <f aca="false">$C$2965</f>
        <v>BNF N. Acq. 20538</v>
      </c>
      <c r="D3229" s="12" t="n">
        <v>13</v>
      </c>
      <c r="E3229" s="14" t="n">
        <v>1749</v>
      </c>
      <c r="F3229" s="14" t="s">
        <v>24</v>
      </c>
      <c r="G3229" s="14" t="s">
        <v>206</v>
      </c>
      <c r="H3229" s="14" t="s">
        <v>1396</v>
      </c>
      <c r="I3229" s="41" t="s">
        <v>43</v>
      </c>
      <c r="J3229" s="20" t="n">
        <f aca="false">1859+(2/3)</f>
        <v>1859.66666666667</v>
      </c>
      <c r="K3229" s="18" t="s">
        <v>35</v>
      </c>
      <c r="L3229" s="20" t="n">
        <v>40</v>
      </c>
      <c r="M3229" s="34"/>
      <c r="N3229" s="34"/>
      <c r="O3229" s="35" t="n">
        <f aca="false">L3229+(0.05*M3229)+(N3229/240)</f>
        <v>40</v>
      </c>
      <c r="P3229" s="36" t="n">
        <v>74386</v>
      </c>
      <c r="Q3229" s="33" t="n">
        <v>13</v>
      </c>
      <c r="R3229" s="37"/>
      <c r="S3229" s="38" t="n">
        <f aca="false">P3229+(0.05*Q3229)+(R3229/240)</f>
        <v>74386.65</v>
      </c>
      <c r="T3229" s="22" t="n">
        <f aca="false">J3229*O3229</f>
        <v>74386.6666666667</v>
      </c>
      <c r="U3229" s="22" t="n">
        <f aca="false">S3229-T3229</f>
        <v>-0.0166666666773381</v>
      </c>
      <c r="V3229" s="12"/>
    </row>
    <row r="3230" customFormat="false" ht="13.8" hidden="false" customHeight="false" outlineLevel="0" collapsed="false">
      <c r="A3230" s="13" t="n">
        <v>3229</v>
      </c>
      <c r="B3230" s="12" t="s">
        <v>22</v>
      </c>
      <c r="C3230" s="26" t="str">
        <f aca="false">$C$2965</f>
        <v>BNF N. Acq. 20538</v>
      </c>
      <c r="D3230" s="12" t="n">
        <v>13</v>
      </c>
      <c r="E3230" s="14" t="n">
        <v>1749</v>
      </c>
      <c r="F3230" s="14" t="s">
        <v>24</v>
      </c>
      <c r="G3230" s="14" t="s">
        <v>206</v>
      </c>
      <c r="H3230" s="14" t="s">
        <v>1396</v>
      </c>
      <c r="I3230" s="41" t="s">
        <v>43</v>
      </c>
      <c r="J3230" s="20" t="n">
        <v>32.5</v>
      </c>
      <c r="K3230" s="18" t="s">
        <v>248</v>
      </c>
      <c r="L3230" s="20"/>
      <c r="M3230" s="34" t="n">
        <v>10</v>
      </c>
      <c r="N3230" s="34"/>
      <c r="O3230" s="35" t="n">
        <f aca="false">L3230+(0.05*M3230)+(N3230/240)</f>
        <v>0.5</v>
      </c>
      <c r="P3230" s="36" t="n">
        <v>16</v>
      </c>
      <c r="Q3230" s="33" t="n">
        <v>5</v>
      </c>
      <c r="R3230" s="37"/>
      <c r="S3230" s="38" t="n">
        <f aca="false">P3230+(0.05*Q3230)+(R3230/240)</f>
        <v>16.25</v>
      </c>
      <c r="T3230" s="22" t="n">
        <f aca="false">J3230*O3230</f>
        <v>16.25</v>
      </c>
      <c r="U3230" s="22" t="n">
        <f aca="false">S3230-T3230</f>
        <v>0</v>
      </c>
      <c r="V3230" s="12"/>
    </row>
    <row r="3231" customFormat="false" ht="13.8" hidden="false" customHeight="false" outlineLevel="0" collapsed="false">
      <c r="A3231" s="13" t="n">
        <v>3230</v>
      </c>
      <c r="B3231" s="12" t="s">
        <v>22</v>
      </c>
      <c r="C3231" s="26" t="str">
        <f aca="false">$C$2965</f>
        <v>BNF N. Acq. 20538</v>
      </c>
      <c r="D3231" s="12" t="n">
        <v>13</v>
      </c>
      <c r="E3231" s="14" t="n">
        <v>1749</v>
      </c>
      <c r="F3231" s="14" t="s">
        <v>24</v>
      </c>
      <c r="G3231" s="14" t="s">
        <v>1487</v>
      </c>
      <c r="H3231" s="14" t="s">
        <v>1396</v>
      </c>
      <c r="I3231" s="41" t="s">
        <v>43</v>
      </c>
      <c r="J3231" s="20" t="n">
        <v>56</v>
      </c>
      <c r="K3231" s="18" t="s">
        <v>35</v>
      </c>
      <c r="L3231" s="20"/>
      <c r="M3231" s="34" t="n">
        <v>40</v>
      </c>
      <c r="N3231" s="34"/>
      <c r="O3231" s="35" t="n">
        <f aca="false">L3231+(0.05*M3231)+(N3231/240)</f>
        <v>2</v>
      </c>
      <c r="P3231" s="36" t="n">
        <v>112</v>
      </c>
      <c r="Q3231" s="33"/>
      <c r="R3231" s="37"/>
      <c r="S3231" s="38" t="n">
        <f aca="false">P3231+(0.05*Q3231)+(R3231/240)</f>
        <v>112</v>
      </c>
      <c r="T3231" s="22" t="n">
        <f aca="false">J3231*O3231</f>
        <v>112</v>
      </c>
      <c r="U3231" s="22" t="n">
        <f aca="false">S3231-T3231</f>
        <v>0</v>
      </c>
      <c r="V3231" s="12"/>
    </row>
    <row r="3232" customFormat="false" ht="13.8" hidden="false" customHeight="false" outlineLevel="0" collapsed="false">
      <c r="A3232" s="13" t="n">
        <v>3231</v>
      </c>
      <c r="B3232" s="12" t="s">
        <v>22</v>
      </c>
      <c r="C3232" s="26" t="str">
        <f aca="false">$C$2965</f>
        <v>BNF N. Acq. 20538</v>
      </c>
      <c r="D3232" s="12" t="n">
        <v>13</v>
      </c>
      <c r="E3232" s="14" t="n">
        <v>1749</v>
      </c>
      <c r="F3232" s="14" t="s">
        <v>24</v>
      </c>
      <c r="G3232" s="14" t="s">
        <v>1487</v>
      </c>
      <c r="H3232" s="14" t="s">
        <v>1396</v>
      </c>
      <c r="I3232" s="41" t="s">
        <v>43</v>
      </c>
      <c r="J3232" s="20" t="n">
        <v>1</v>
      </c>
      <c r="K3232" s="18" t="s">
        <v>46</v>
      </c>
      <c r="L3232" s="20" t="n">
        <v>12</v>
      </c>
      <c r="M3232" s="34"/>
      <c r="N3232" s="34"/>
      <c r="O3232" s="35" t="n">
        <f aca="false">L3232+(0.05*M3232)+(N3232/240)</f>
        <v>12</v>
      </c>
      <c r="P3232" s="36" t="n">
        <v>12</v>
      </c>
      <c r="Q3232" s="33"/>
      <c r="R3232" s="37"/>
      <c r="S3232" s="38" t="n">
        <f aca="false">P3232+(0.05*Q3232)+(R3232/240)</f>
        <v>12</v>
      </c>
      <c r="T3232" s="22" t="n">
        <f aca="false">J3232*O3232</f>
        <v>12</v>
      </c>
      <c r="U3232" s="22" t="n">
        <f aca="false">S3232-T3232</f>
        <v>0</v>
      </c>
      <c r="V3232" s="12"/>
    </row>
    <row r="3233" customFormat="false" ht="13.8" hidden="false" customHeight="false" outlineLevel="0" collapsed="false">
      <c r="A3233" s="13" t="n">
        <v>3232</v>
      </c>
      <c r="B3233" s="12" t="s">
        <v>22</v>
      </c>
      <c r="C3233" s="26" t="str">
        <f aca="false">$C$2965</f>
        <v>BNF N. Acq. 20538</v>
      </c>
      <c r="D3233" s="12" t="n">
        <v>13</v>
      </c>
      <c r="E3233" s="14" t="n">
        <v>1749</v>
      </c>
      <c r="F3233" s="14" t="s">
        <v>24</v>
      </c>
      <c r="G3233" s="14" t="s">
        <v>202</v>
      </c>
      <c r="H3233" s="14" t="s">
        <v>1396</v>
      </c>
      <c r="I3233" s="41" t="s">
        <v>43</v>
      </c>
      <c r="J3233" s="20" t="n">
        <v>2</v>
      </c>
      <c r="K3233" s="18" t="s">
        <v>35</v>
      </c>
      <c r="L3233" s="28" t="n">
        <v>7</v>
      </c>
      <c r="M3233" s="33"/>
      <c r="N3233" s="34"/>
      <c r="O3233" s="35" t="n">
        <f aca="false">L3233+(0.05*M3233)+(N3233/240)</f>
        <v>7</v>
      </c>
      <c r="P3233" s="36" t="n">
        <v>14</v>
      </c>
      <c r="Q3233" s="33"/>
      <c r="R3233" s="37"/>
      <c r="S3233" s="38" t="n">
        <f aca="false">P3233+(0.05*Q3233)+(R3233/240)</f>
        <v>14</v>
      </c>
      <c r="T3233" s="22" t="n">
        <f aca="false">J3233*O3233</f>
        <v>14</v>
      </c>
      <c r="U3233" s="22" t="n">
        <f aca="false">S3233-T3233</f>
        <v>0</v>
      </c>
      <c r="V3233" s="46"/>
    </row>
    <row r="3234" customFormat="false" ht="13.8" hidden="false" customHeight="false" outlineLevel="0" collapsed="false">
      <c r="A3234" s="13" t="n">
        <v>3233</v>
      </c>
      <c r="B3234" s="12" t="s">
        <v>22</v>
      </c>
      <c r="C3234" s="26" t="str">
        <f aca="false">$C$2965</f>
        <v>BNF N. Acq. 20538</v>
      </c>
      <c r="D3234" s="12" t="n">
        <v>13</v>
      </c>
      <c r="E3234" s="14" t="n">
        <v>1749</v>
      </c>
      <c r="F3234" s="14" t="s">
        <v>24</v>
      </c>
      <c r="G3234" s="14" t="s">
        <v>933</v>
      </c>
      <c r="H3234" s="14" t="s">
        <v>1396</v>
      </c>
      <c r="I3234" s="41" t="s">
        <v>30</v>
      </c>
      <c r="J3234" s="20" t="n">
        <v>3000</v>
      </c>
      <c r="K3234" s="18" t="s">
        <v>28</v>
      </c>
      <c r="L3234" s="20"/>
      <c r="M3234" s="34" t="n">
        <v>4</v>
      </c>
      <c r="N3234" s="34"/>
      <c r="O3234" s="35" t="n">
        <f aca="false">L3234+(0.05*M3234)+(N3234/240)</f>
        <v>0.2</v>
      </c>
      <c r="P3234" s="36" t="n">
        <v>600</v>
      </c>
      <c r="Q3234" s="33"/>
      <c r="R3234" s="37"/>
      <c r="S3234" s="38" t="n">
        <f aca="false">P3234+(0.05*Q3234)+(R3234/240)</f>
        <v>600</v>
      </c>
      <c r="T3234" s="22" t="n">
        <f aca="false">J3234*O3234</f>
        <v>600</v>
      </c>
      <c r="U3234" s="22" t="n">
        <f aca="false">S3234-T3234</f>
        <v>0</v>
      </c>
      <c r="V3234" s="12"/>
    </row>
    <row r="3235" customFormat="false" ht="13.8" hidden="false" customHeight="false" outlineLevel="0" collapsed="false">
      <c r="A3235" s="13" t="n">
        <v>3234</v>
      </c>
      <c r="B3235" s="12" t="s">
        <v>22</v>
      </c>
      <c r="C3235" s="26" t="str">
        <f aca="false">$C$2965</f>
        <v>BNF N. Acq. 20538</v>
      </c>
      <c r="D3235" s="12" t="n">
        <v>13</v>
      </c>
      <c r="E3235" s="14" t="n">
        <v>1749</v>
      </c>
      <c r="F3235" s="14" t="s">
        <v>40</v>
      </c>
      <c r="G3235" s="14" t="s">
        <v>1486</v>
      </c>
      <c r="H3235" s="14" t="s">
        <v>1396</v>
      </c>
      <c r="I3235" s="41" t="s">
        <v>43</v>
      </c>
      <c r="J3235" s="20" t="n">
        <v>1</v>
      </c>
      <c r="K3235" s="18" t="s">
        <v>46</v>
      </c>
      <c r="L3235" s="20" t="n">
        <v>40</v>
      </c>
      <c r="M3235" s="34"/>
      <c r="N3235" s="34"/>
      <c r="O3235" s="35" t="n">
        <f aca="false">L3235+(0.05*M3235)+(N3235/240)</f>
        <v>40</v>
      </c>
      <c r="P3235" s="36" t="n">
        <v>40</v>
      </c>
      <c r="Q3235" s="33"/>
      <c r="R3235" s="37"/>
      <c r="S3235" s="38" t="n">
        <f aca="false">P3235+(0.05*Q3235)+(R3235/240)</f>
        <v>40</v>
      </c>
      <c r="T3235" s="22" t="n">
        <f aca="false">J3235*O3235</f>
        <v>40</v>
      </c>
      <c r="U3235" s="22" t="n">
        <f aca="false">S3235-T3235</f>
        <v>0</v>
      </c>
      <c r="V3235" s="12"/>
    </row>
    <row r="3236" customFormat="false" ht="13.8" hidden="false" customHeight="false" outlineLevel="0" collapsed="false">
      <c r="A3236" s="13" t="n">
        <v>3235</v>
      </c>
      <c r="B3236" s="12" t="s">
        <v>22</v>
      </c>
      <c r="C3236" s="26" t="str">
        <f aca="false">$C$2965</f>
        <v>BNF N. Acq. 20538</v>
      </c>
      <c r="D3236" s="12" t="n">
        <v>13</v>
      </c>
      <c r="E3236" s="14" t="n">
        <v>1749</v>
      </c>
      <c r="F3236" s="14" t="s">
        <v>40</v>
      </c>
      <c r="G3236" s="14" t="s">
        <v>199</v>
      </c>
      <c r="H3236" s="14" t="s">
        <v>1396</v>
      </c>
      <c r="I3236" s="41" t="s">
        <v>43</v>
      </c>
      <c r="J3236" s="20" t="n">
        <v>14473</v>
      </c>
      <c r="K3236" s="18" t="s">
        <v>28</v>
      </c>
      <c r="L3236" s="20"/>
      <c r="M3236" s="34" t="n">
        <v>30</v>
      </c>
      <c r="N3236" s="34"/>
      <c r="O3236" s="35" t="n">
        <f aca="false">L3236+(0.05*M3236)+(N3236/240)</f>
        <v>1.5</v>
      </c>
      <c r="P3236" s="36" t="n">
        <v>21709</v>
      </c>
      <c r="Q3236" s="33" t="n">
        <v>10</v>
      </c>
      <c r="R3236" s="37"/>
      <c r="S3236" s="38" t="n">
        <f aca="false">P3236+(0.05*Q3236)+(R3236/240)</f>
        <v>21709.5</v>
      </c>
      <c r="T3236" s="22" t="n">
        <f aca="false">J3236*O3236</f>
        <v>21709.5</v>
      </c>
      <c r="U3236" s="22" t="n">
        <f aca="false">S3236-T3236</f>
        <v>0</v>
      </c>
      <c r="V3236" s="12"/>
    </row>
    <row r="3237" customFormat="false" ht="13.8" hidden="false" customHeight="false" outlineLevel="0" collapsed="false">
      <c r="A3237" s="13" t="n">
        <v>3236</v>
      </c>
      <c r="B3237" s="12" t="s">
        <v>22</v>
      </c>
      <c r="C3237" s="26" t="str">
        <f aca="false">$C$2965</f>
        <v>BNF N. Acq. 20538</v>
      </c>
      <c r="D3237" s="12" t="n">
        <v>13</v>
      </c>
      <c r="E3237" s="14" t="n">
        <v>1749</v>
      </c>
      <c r="F3237" s="14" t="s">
        <v>40</v>
      </c>
      <c r="G3237" s="14" t="s">
        <v>199</v>
      </c>
      <c r="H3237" s="14" t="s">
        <v>1396</v>
      </c>
      <c r="I3237" s="41" t="s">
        <v>33</v>
      </c>
      <c r="J3237" s="20" t="n">
        <v>6</v>
      </c>
      <c r="K3237" s="18" t="s">
        <v>28</v>
      </c>
      <c r="L3237" s="20"/>
      <c r="M3237" s="34" t="n">
        <v>25</v>
      </c>
      <c r="N3237" s="34"/>
      <c r="O3237" s="35" t="n">
        <f aca="false">L3237+(0.05*M3237)+(N3237/240)</f>
        <v>1.25</v>
      </c>
      <c r="P3237" s="36" t="n">
        <v>7</v>
      </c>
      <c r="Q3237" s="33" t="n">
        <v>10</v>
      </c>
      <c r="R3237" s="37"/>
      <c r="S3237" s="38" t="n">
        <f aca="false">P3237+(0.05*Q3237)+(R3237/240)</f>
        <v>7.5</v>
      </c>
      <c r="T3237" s="22" t="n">
        <f aca="false">J3237*O3237</f>
        <v>7.5</v>
      </c>
      <c r="U3237" s="22" t="n">
        <f aca="false">S3237-T3237</f>
        <v>0</v>
      </c>
      <c r="V3237" s="12"/>
    </row>
    <row r="3238" customFormat="false" ht="13.8" hidden="false" customHeight="false" outlineLevel="0" collapsed="false">
      <c r="A3238" s="13" t="n">
        <v>3237</v>
      </c>
      <c r="B3238" s="12" t="s">
        <v>22</v>
      </c>
      <c r="C3238" s="26" t="str">
        <f aca="false">$C$2965</f>
        <v>BNF N. Acq. 20538</v>
      </c>
      <c r="D3238" s="12" t="n">
        <v>13</v>
      </c>
      <c r="E3238" s="14" t="n">
        <v>1749</v>
      </c>
      <c r="F3238" s="14" t="s">
        <v>40</v>
      </c>
      <c r="G3238" s="14" t="s">
        <v>1488</v>
      </c>
      <c r="H3238" s="14" t="s">
        <v>1396</v>
      </c>
      <c r="I3238" s="41" t="s">
        <v>186</v>
      </c>
      <c r="J3238" s="20" t="n">
        <v>345</v>
      </c>
      <c r="K3238" s="18" t="s">
        <v>28</v>
      </c>
      <c r="L3238" s="20" t="n">
        <v>7</v>
      </c>
      <c r="M3238" s="34"/>
      <c r="N3238" s="34"/>
      <c r="O3238" s="35" t="n">
        <f aca="false">L3238+(0.05*M3238)+(N3238/240)</f>
        <v>7</v>
      </c>
      <c r="P3238" s="36" t="n">
        <v>2415</v>
      </c>
      <c r="Q3238" s="33"/>
      <c r="R3238" s="37"/>
      <c r="S3238" s="38" t="n">
        <f aca="false">P3238+(0.05*Q3238)+(R3238/240)</f>
        <v>2415</v>
      </c>
      <c r="T3238" s="22" t="n">
        <f aca="false">J3238*O3238</f>
        <v>2415</v>
      </c>
      <c r="U3238" s="22" t="n">
        <f aca="false">S3238-T3238</f>
        <v>0</v>
      </c>
      <c r="V3238" s="12"/>
    </row>
    <row r="3239" customFormat="false" ht="13.8" hidden="false" customHeight="false" outlineLevel="0" collapsed="false">
      <c r="A3239" s="13" t="n">
        <v>3238</v>
      </c>
      <c r="B3239" s="12" t="s">
        <v>22</v>
      </c>
      <c r="C3239" s="26" t="str">
        <f aca="false">$C$2965</f>
        <v>BNF N. Acq. 20538</v>
      </c>
      <c r="D3239" s="12" t="n">
        <v>13</v>
      </c>
      <c r="E3239" s="14" t="n">
        <v>1749</v>
      </c>
      <c r="F3239" s="14" t="s">
        <v>40</v>
      </c>
      <c r="G3239" s="14" t="s">
        <v>205</v>
      </c>
      <c r="H3239" s="14" t="s">
        <v>1396</v>
      </c>
      <c r="I3239" s="41" t="s">
        <v>43</v>
      </c>
      <c r="J3239" s="20" t="n">
        <v>195</v>
      </c>
      <c r="K3239" s="18" t="s">
        <v>28</v>
      </c>
      <c r="L3239" s="20"/>
      <c r="M3239" s="34" t="n">
        <v>25</v>
      </c>
      <c r="N3239" s="34"/>
      <c r="O3239" s="35" t="n">
        <f aca="false">L3239+(0.05*M3239)+(N3239/240)</f>
        <v>1.25</v>
      </c>
      <c r="P3239" s="36" t="n">
        <v>243</v>
      </c>
      <c r="Q3239" s="33" t="n">
        <v>15</v>
      </c>
      <c r="R3239" s="37"/>
      <c r="S3239" s="38" t="n">
        <f aca="false">P3239+(0.05*Q3239)+(R3239/240)</f>
        <v>243.75</v>
      </c>
      <c r="T3239" s="22" t="n">
        <f aca="false">J3239*O3239</f>
        <v>243.75</v>
      </c>
      <c r="U3239" s="22" t="n">
        <f aca="false">S3239-T3239</f>
        <v>0</v>
      </c>
      <c r="V3239" s="44"/>
    </row>
    <row r="3240" customFormat="false" ht="13.8" hidden="false" customHeight="false" outlineLevel="0" collapsed="false">
      <c r="A3240" s="13" t="n">
        <v>3239</v>
      </c>
      <c r="B3240" s="12" t="s">
        <v>22</v>
      </c>
      <c r="C3240" s="26" t="str">
        <f aca="false">$C$2965</f>
        <v>BNF N. Acq. 20538</v>
      </c>
      <c r="D3240" s="12" t="n">
        <v>13</v>
      </c>
      <c r="E3240" s="14" t="n">
        <v>1749</v>
      </c>
      <c r="F3240" s="14" t="s">
        <v>40</v>
      </c>
      <c r="G3240" s="14" t="s">
        <v>205</v>
      </c>
      <c r="H3240" s="14" t="s">
        <v>1396</v>
      </c>
      <c r="I3240" s="41" t="s">
        <v>679</v>
      </c>
      <c r="J3240" s="20" t="n">
        <v>22294</v>
      </c>
      <c r="K3240" s="18" t="s">
        <v>28</v>
      </c>
      <c r="L3240" s="20"/>
      <c r="M3240" s="34" t="n">
        <v>24</v>
      </c>
      <c r="N3240" s="34"/>
      <c r="O3240" s="35" t="n">
        <f aca="false">L3240+(0.05*M3240)+(N3240/240)</f>
        <v>1.2</v>
      </c>
      <c r="P3240" s="36" t="n">
        <v>26752</v>
      </c>
      <c r="Q3240" s="33" t="n">
        <v>16</v>
      </c>
      <c r="R3240" s="37"/>
      <c r="S3240" s="38" t="n">
        <f aca="false">P3240+(0.05*Q3240)+(R3240/240)</f>
        <v>26752.8</v>
      </c>
      <c r="T3240" s="22" t="n">
        <f aca="false">J3240*O3240</f>
        <v>26752.8</v>
      </c>
      <c r="U3240" s="22" t="n">
        <f aca="false">S3240-T3240</f>
        <v>0</v>
      </c>
      <c r="V3240" s="12"/>
    </row>
    <row r="3241" customFormat="false" ht="13.8" hidden="false" customHeight="false" outlineLevel="0" collapsed="false">
      <c r="A3241" s="13" t="n">
        <v>3240</v>
      </c>
      <c r="B3241" s="12" t="s">
        <v>22</v>
      </c>
      <c r="C3241" s="26" t="str">
        <f aca="false">$C$2965</f>
        <v>BNF N. Acq. 20538</v>
      </c>
      <c r="D3241" s="12" t="n">
        <v>13</v>
      </c>
      <c r="E3241" s="14" t="n">
        <v>1749</v>
      </c>
      <c r="F3241" s="14" t="s">
        <v>40</v>
      </c>
      <c r="G3241" s="14" t="s">
        <v>200</v>
      </c>
      <c r="H3241" s="14" t="s">
        <v>1396</v>
      </c>
      <c r="I3241" s="41" t="s">
        <v>43</v>
      </c>
      <c r="J3241" s="20" t="n">
        <v>550</v>
      </c>
      <c r="K3241" s="18" t="s">
        <v>28</v>
      </c>
      <c r="L3241" s="20" t="n">
        <v>0.08</v>
      </c>
      <c r="M3241" s="34"/>
      <c r="N3241" s="34"/>
      <c r="O3241" s="35" t="n">
        <f aca="false">L3241+(0.05*M3241)+(N3241/240)</f>
        <v>0.08</v>
      </c>
      <c r="P3241" s="36" t="n">
        <v>44</v>
      </c>
      <c r="Q3241" s="33"/>
      <c r="R3241" s="37"/>
      <c r="S3241" s="38" t="n">
        <f aca="false">P3241+(0.05*Q3241)+(R3241/240)</f>
        <v>44</v>
      </c>
      <c r="T3241" s="22" t="n">
        <f aca="false">J3241*O3241</f>
        <v>44</v>
      </c>
      <c r="U3241" s="22" t="n">
        <f aca="false">S3241-T3241</f>
        <v>0</v>
      </c>
      <c r="V3241" s="12" t="s">
        <v>89</v>
      </c>
    </row>
    <row r="3242" customFormat="false" ht="13.8" hidden="false" customHeight="false" outlineLevel="0" collapsed="false">
      <c r="A3242" s="13" t="n">
        <v>3241</v>
      </c>
      <c r="B3242" s="12" t="s">
        <v>22</v>
      </c>
      <c r="C3242" s="26" t="str">
        <f aca="false">$C$2965</f>
        <v>BNF N. Acq. 20538</v>
      </c>
      <c r="D3242" s="12" t="n">
        <v>13</v>
      </c>
      <c r="E3242" s="14" t="n">
        <v>1749</v>
      </c>
      <c r="F3242" s="14" t="s">
        <v>40</v>
      </c>
      <c r="G3242" s="14" t="s">
        <v>206</v>
      </c>
      <c r="H3242" s="14" t="s">
        <v>1396</v>
      </c>
      <c r="I3242" s="41" t="s">
        <v>43</v>
      </c>
      <c r="J3242" s="20" t="n">
        <v>29</v>
      </c>
      <c r="K3242" s="18" t="s">
        <v>35</v>
      </c>
      <c r="L3242" s="20" t="n">
        <v>38</v>
      </c>
      <c r="M3242" s="34"/>
      <c r="N3242" s="42"/>
      <c r="O3242" s="35" t="n">
        <f aca="false">L3242+(0.05*M3242)+(N3242/240)</f>
        <v>38</v>
      </c>
      <c r="P3242" s="36" t="n">
        <v>1100</v>
      </c>
      <c r="Q3242" s="33"/>
      <c r="R3242" s="43"/>
      <c r="S3242" s="38" t="n">
        <f aca="false">P3242+(0.05*Q3242)+(R3242/240)</f>
        <v>1100</v>
      </c>
      <c r="T3242" s="22" t="n">
        <f aca="false">J3242*O3242</f>
        <v>1102</v>
      </c>
      <c r="U3242" s="22" t="n">
        <f aca="false">S3242-T3242</f>
        <v>-2</v>
      </c>
      <c r="V3242" s="12"/>
    </row>
    <row r="3243" customFormat="false" ht="13.8" hidden="false" customHeight="false" outlineLevel="0" collapsed="false">
      <c r="A3243" s="13" t="n">
        <v>3242</v>
      </c>
      <c r="B3243" s="12" t="s">
        <v>22</v>
      </c>
      <c r="C3243" s="26" t="str">
        <f aca="false">$C$2965</f>
        <v>BNF N. Acq. 20538</v>
      </c>
      <c r="D3243" s="12" t="n">
        <v>13</v>
      </c>
      <c r="E3243" s="14" t="n">
        <v>1749</v>
      </c>
      <c r="F3243" s="14" t="s">
        <v>40</v>
      </c>
      <c r="G3243" s="40" t="s">
        <v>1489</v>
      </c>
      <c r="H3243" s="14" t="s">
        <v>1396</v>
      </c>
      <c r="I3243" s="41" t="s">
        <v>29</v>
      </c>
      <c r="J3243" s="20" t="n">
        <v>17</v>
      </c>
      <c r="K3243" s="18" t="s">
        <v>28</v>
      </c>
      <c r="L3243" s="20"/>
      <c r="M3243" s="34" t="n">
        <v>50</v>
      </c>
      <c r="N3243" s="34"/>
      <c r="O3243" s="35" t="n">
        <f aca="false">L3243+(0.05*M3243)+(N3243/240)</f>
        <v>2.5</v>
      </c>
      <c r="P3243" s="36" t="n">
        <v>42</v>
      </c>
      <c r="Q3243" s="33" t="n">
        <v>10</v>
      </c>
      <c r="R3243" s="37"/>
      <c r="S3243" s="38" t="n">
        <f aca="false">P3243+(0.05*Q3243)+(R3243/240)</f>
        <v>42.5</v>
      </c>
      <c r="T3243" s="22" t="n">
        <f aca="false">J3243*O3243</f>
        <v>42.5</v>
      </c>
      <c r="U3243" s="22" t="n">
        <f aca="false">S3243-T3243</f>
        <v>0</v>
      </c>
      <c r="V3243" s="12"/>
    </row>
    <row r="3244" customFormat="false" ht="13.8" hidden="false" customHeight="false" outlineLevel="0" collapsed="false">
      <c r="A3244" s="13" t="n">
        <v>3243</v>
      </c>
      <c r="B3244" s="12" t="s">
        <v>22</v>
      </c>
      <c r="C3244" s="26" t="str">
        <f aca="false">$C$2965</f>
        <v>BNF N. Acq. 20538</v>
      </c>
      <c r="D3244" s="12" t="n">
        <v>13</v>
      </c>
      <c r="E3244" s="14" t="n">
        <v>1749</v>
      </c>
      <c r="F3244" s="14" t="s">
        <v>40</v>
      </c>
      <c r="G3244" s="14" t="s">
        <v>1489</v>
      </c>
      <c r="H3244" s="14" t="s">
        <v>1396</v>
      </c>
      <c r="I3244" s="41" t="s">
        <v>43</v>
      </c>
      <c r="J3244" s="20" t="n">
        <v>957</v>
      </c>
      <c r="K3244" s="18" t="s">
        <v>35</v>
      </c>
      <c r="L3244" s="20" t="n">
        <v>30</v>
      </c>
      <c r="M3244" s="34"/>
      <c r="N3244" s="34"/>
      <c r="O3244" s="35" t="n">
        <f aca="false">L3244+(0.05*M3244)+(N3244/240)</f>
        <v>30</v>
      </c>
      <c r="P3244" s="36" t="n">
        <v>28710</v>
      </c>
      <c r="Q3244" s="33"/>
      <c r="R3244" s="37"/>
      <c r="S3244" s="38" t="n">
        <f aca="false">P3244+(0.05*Q3244)+(R3244/240)</f>
        <v>28710</v>
      </c>
      <c r="T3244" s="22" t="n">
        <f aca="false">J3244*O3244</f>
        <v>28710</v>
      </c>
      <c r="U3244" s="22" t="n">
        <f aca="false">S3244-T3244</f>
        <v>0</v>
      </c>
      <c r="V3244" s="12"/>
    </row>
    <row r="3245" customFormat="false" ht="13.8" hidden="false" customHeight="false" outlineLevel="0" collapsed="false">
      <c r="A3245" s="13" t="n">
        <v>3244</v>
      </c>
      <c r="B3245" s="12" t="s">
        <v>22</v>
      </c>
      <c r="C3245" s="26" t="str">
        <f aca="false">$C$2965</f>
        <v>BNF N. Acq. 20538</v>
      </c>
      <c r="D3245" s="12" t="n">
        <v>13</v>
      </c>
      <c r="E3245" s="14" t="n">
        <v>1749</v>
      </c>
      <c r="F3245" s="14" t="s">
        <v>40</v>
      </c>
      <c r="G3245" s="14" t="s">
        <v>1489</v>
      </c>
      <c r="H3245" s="14" t="s">
        <v>1396</v>
      </c>
      <c r="I3245" s="41" t="s">
        <v>43</v>
      </c>
      <c r="J3245" s="20" t="n">
        <v>228</v>
      </c>
      <c r="K3245" s="18" t="s">
        <v>28</v>
      </c>
      <c r="L3245" s="20"/>
      <c r="M3245" s="34" t="n">
        <v>20</v>
      </c>
      <c r="N3245" s="34"/>
      <c r="O3245" s="35" t="n">
        <f aca="false">L3245+(0.05*M3245)+(N3245/240)</f>
        <v>1</v>
      </c>
      <c r="P3245" s="36" t="n">
        <v>228</v>
      </c>
      <c r="Q3245" s="33"/>
      <c r="R3245" s="37"/>
      <c r="S3245" s="38" t="n">
        <f aca="false">P3245+(0.05*Q3245)+(R3245/240)</f>
        <v>228</v>
      </c>
      <c r="T3245" s="22" t="n">
        <f aca="false">J3245*O3245</f>
        <v>228</v>
      </c>
      <c r="U3245" s="22" t="n">
        <f aca="false">S3245-T3245</f>
        <v>0</v>
      </c>
      <c r="V3245" s="12"/>
    </row>
    <row r="3246" customFormat="false" ht="13.8" hidden="false" customHeight="false" outlineLevel="0" collapsed="false">
      <c r="A3246" s="13" t="n">
        <v>3245</v>
      </c>
      <c r="B3246" s="12" t="s">
        <v>22</v>
      </c>
      <c r="C3246" s="26" t="str">
        <f aca="false">$C$2965</f>
        <v>BNF N. Acq. 20538</v>
      </c>
      <c r="D3246" s="12" t="n">
        <v>13</v>
      </c>
      <c r="E3246" s="14" t="n">
        <v>1749</v>
      </c>
      <c r="F3246" s="14" t="s">
        <v>40</v>
      </c>
      <c r="G3246" s="14" t="s">
        <v>1490</v>
      </c>
      <c r="H3246" s="14" t="s">
        <v>1396</v>
      </c>
      <c r="I3246" s="41" t="s">
        <v>43</v>
      </c>
      <c r="J3246" s="20" t="n">
        <v>1</v>
      </c>
      <c r="K3246" s="18" t="s">
        <v>46</v>
      </c>
      <c r="L3246" s="20" t="n">
        <v>36</v>
      </c>
      <c r="M3246" s="34"/>
      <c r="N3246" s="34"/>
      <c r="O3246" s="35" t="n">
        <f aca="false">L3246+(0.05*M3246)+(N3246/240)</f>
        <v>36</v>
      </c>
      <c r="P3246" s="36" t="n">
        <v>36</v>
      </c>
      <c r="Q3246" s="33"/>
      <c r="R3246" s="37"/>
      <c r="S3246" s="38" t="n">
        <f aca="false">P3246+(0.05*Q3246)+(R3246/240)</f>
        <v>36</v>
      </c>
      <c r="T3246" s="22" t="n">
        <f aca="false">J3246*O3246</f>
        <v>36</v>
      </c>
      <c r="U3246" s="22" t="n">
        <f aca="false">S3246-T3246</f>
        <v>0</v>
      </c>
      <c r="V3246" s="12"/>
    </row>
    <row r="3247" customFormat="false" ht="13.8" hidden="false" customHeight="false" outlineLevel="0" collapsed="false">
      <c r="A3247" s="13" t="n">
        <v>3246</v>
      </c>
      <c r="B3247" s="12" t="s">
        <v>22</v>
      </c>
      <c r="C3247" s="26" t="str">
        <f aca="false">$C$2965</f>
        <v>BNF N. Acq. 20538</v>
      </c>
      <c r="D3247" s="12" t="n">
        <v>13</v>
      </c>
      <c r="E3247" s="14" t="n">
        <v>1749</v>
      </c>
      <c r="F3247" s="14" t="s">
        <v>40</v>
      </c>
      <c r="G3247" s="14" t="s">
        <v>933</v>
      </c>
      <c r="H3247" s="14" t="s">
        <v>1396</v>
      </c>
      <c r="I3247" s="41" t="s">
        <v>43</v>
      </c>
      <c r="J3247" s="20" t="n">
        <v>29500</v>
      </c>
      <c r="K3247" s="18" t="s">
        <v>28</v>
      </c>
      <c r="L3247" s="20" t="n">
        <v>0.03</v>
      </c>
      <c r="M3247" s="34"/>
      <c r="N3247" s="34"/>
      <c r="O3247" s="35" t="n">
        <f aca="false">L3247+(0.05*M3247)+(N3247/240)</f>
        <v>0.03</v>
      </c>
      <c r="P3247" s="36" t="n">
        <v>885</v>
      </c>
      <c r="Q3247" s="33"/>
      <c r="R3247" s="37"/>
      <c r="S3247" s="38" t="n">
        <f aca="false">P3247+(0.05*Q3247)+(R3247/240)</f>
        <v>885</v>
      </c>
      <c r="T3247" s="22" t="n">
        <f aca="false">J3247*O3247</f>
        <v>885</v>
      </c>
      <c r="U3247" s="22" t="n">
        <f aca="false">S3247-T3247</f>
        <v>0</v>
      </c>
      <c r="V3247" s="12"/>
    </row>
    <row r="3248" customFormat="false" ht="13.8" hidden="false" customHeight="false" outlineLevel="0" collapsed="false">
      <c r="A3248" s="13" t="n">
        <v>3247</v>
      </c>
      <c r="B3248" s="12" t="s">
        <v>22</v>
      </c>
      <c r="C3248" s="26" t="str">
        <f aca="false">$C$2965</f>
        <v>BNF N. Acq. 20538</v>
      </c>
      <c r="D3248" s="12" t="n">
        <v>13</v>
      </c>
      <c r="E3248" s="14" t="n">
        <v>1749</v>
      </c>
      <c r="F3248" s="14" t="s">
        <v>40</v>
      </c>
      <c r="G3248" s="14" t="s">
        <v>1491</v>
      </c>
      <c r="H3248" s="14" t="s">
        <v>1396</v>
      </c>
      <c r="I3248" s="41" t="s">
        <v>43</v>
      </c>
      <c r="J3248" s="20" t="n">
        <v>80</v>
      </c>
      <c r="K3248" s="18" t="s">
        <v>28</v>
      </c>
      <c r="L3248" s="20"/>
      <c r="M3248" s="34" t="n">
        <v>14</v>
      </c>
      <c r="N3248" s="34"/>
      <c r="O3248" s="35" t="n">
        <f aca="false">L3248+(0.05*M3248)+(N3248/240)</f>
        <v>0.7</v>
      </c>
      <c r="P3248" s="36" t="n">
        <v>56</v>
      </c>
      <c r="Q3248" s="33"/>
      <c r="R3248" s="37"/>
      <c r="S3248" s="38" t="n">
        <f aca="false">P3248+(0.05*Q3248)+(R3248/240)</f>
        <v>56</v>
      </c>
      <c r="T3248" s="22" t="n">
        <f aca="false">J3248*O3248</f>
        <v>56</v>
      </c>
      <c r="U3248" s="22" t="n">
        <f aca="false">S3248-T3248</f>
        <v>0</v>
      </c>
      <c r="V3248" s="12"/>
    </row>
    <row r="3249" customFormat="false" ht="13.8" hidden="false" customHeight="false" outlineLevel="0" collapsed="false">
      <c r="A3249" s="13" t="n">
        <v>3248</v>
      </c>
      <c r="B3249" s="12" t="s">
        <v>22</v>
      </c>
      <c r="C3249" s="26" t="str">
        <f aca="false">$C$2965</f>
        <v>BNF N. Acq. 20538</v>
      </c>
      <c r="D3249" s="12" t="n">
        <v>13</v>
      </c>
      <c r="E3249" s="14" t="n">
        <v>1749</v>
      </c>
      <c r="F3249" s="14" t="s">
        <v>40</v>
      </c>
      <c r="G3249" s="14" t="s">
        <v>937</v>
      </c>
      <c r="H3249" s="14" t="s">
        <v>1396</v>
      </c>
      <c r="I3249" s="41" t="s">
        <v>43</v>
      </c>
      <c r="J3249" s="20" t="n">
        <v>172</v>
      </c>
      <c r="K3249" s="18" t="s">
        <v>28</v>
      </c>
      <c r="L3249" s="20"/>
      <c r="M3249" s="34" t="n">
        <v>12</v>
      </c>
      <c r="N3249" s="34" t="n">
        <v>6</v>
      </c>
      <c r="O3249" s="35" t="n">
        <f aca="false">L3249+(0.05*M3249)+(N3249/240)</f>
        <v>0.625</v>
      </c>
      <c r="P3249" s="36" t="n">
        <v>107</v>
      </c>
      <c r="Q3249" s="33" t="n">
        <v>10</v>
      </c>
      <c r="R3249" s="37"/>
      <c r="S3249" s="38" t="n">
        <f aca="false">P3249+(0.05*Q3249)+(R3249/240)</f>
        <v>107.5</v>
      </c>
      <c r="T3249" s="22" t="n">
        <f aca="false">J3249*O3249</f>
        <v>107.5</v>
      </c>
      <c r="U3249" s="22" t="n">
        <f aca="false">S3249-T3249</f>
        <v>0</v>
      </c>
      <c r="V3249" s="12"/>
    </row>
    <row r="3250" customFormat="false" ht="13.8" hidden="false" customHeight="false" outlineLevel="0" collapsed="false">
      <c r="A3250" s="13" t="n">
        <v>3249</v>
      </c>
      <c r="B3250" s="12" t="s">
        <v>22</v>
      </c>
      <c r="C3250" s="26" t="str">
        <f aca="false">$C$2965</f>
        <v>BNF N. Acq. 20538</v>
      </c>
      <c r="D3250" s="12" t="n">
        <v>13</v>
      </c>
      <c r="E3250" s="14" t="n">
        <v>1749</v>
      </c>
      <c r="F3250" s="14" t="s">
        <v>40</v>
      </c>
      <c r="G3250" s="14" t="s">
        <v>1492</v>
      </c>
      <c r="H3250" s="14" t="s">
        <v>1396</v>
      </c>
      <c r="I3250" s="41" t="s">
        <v>29</v>
      </c>
      <c r="J3250" s="20" t="n">
        <v>9</v>
      </c>
      <c r="K3250" s="18" t="s">
        <v>35</v>
      </c>
      <c r="L3250" s="20" t="n">
        <v>40</v>
      </c>
      <c r="M3250" s="34"/>
      <c r="N3250" s="34"/>
      <c r="O3250" s="35" t="n">
        <f aca="false">L3250+(0.05*M3250)+(N3250/240)</f>
        <v>40</v>
      </c>
      <c r="P3250" s="36" t="n">
        <v>360</v>
      </c>
      <c r="Q3250" s="33"/>
      <c r="R3250" s="37"/>
      <c r="S3250" s="38" t="n">
        <f aca="false">P3250+(0.05*Q3250)+(R3250/240)</f>
        <v>360</v>
      </c>
      <c r="T3250" s="22" t="n">
        <f aca="false">J3250*O3250</f>
        <v>360</v>
      </c>
      <c r="U3250" s="22" t="n">
        <f aca="false">S3250-T3250</f>
        <v>0</v>
      </c>
      <c r="V3250" s="12"/>
    </row>
    <row r="3251" customFormat="false" ht="13.8" hidden="false" customHeight="false" outlineLevel="0" collapsed="false">
      <c r="A3251" s="13" t="n">
        <v>3250</v>
      </c>
      <c r="B3251" s="12" t="s">
        <v>22</v>
      </c>
      <c r="C3251" s="26" t="str">
        <f aca="false">$C$2965</f>
        <v>BNF N. Acq. 20538</v>
      </c>
      <c r="D3251" s="12" t="n">
        <v>13</v>
      </c>
      <c r="E3251" s="14" t="n">
        <v>1749</v>
      </c>
      <c r="F3251" s="14" t="s">
        <v>40</v>
      </c>
      <c r="G3251" s="14" t="s">
        <v>1493</v>
      </c>
      <c r="H3251" s="14" t="s">
        <v>1396</v>
      </c>
      <c r="I3251" s="41" t="s">
        <v>43</v>
      </c>
      <c r="J3251" s="20" t="n">
        <v>5</v>
      </c>
      <c r="K3251" s="18" t="s">
        <v>35</v>
      </c>
      <c r="L3251" s="20" t="n">
        <v>35</v>
      </c>
      <c r="M3251" s="34"/>
      <c r="N3251" s="34"/>
      <c r="O3251" s="35" t="n">
        <f aca="false">L3251+(0.05*M3251)+(N3251/240)</f>
        <v>35</v>
      </c>
      <c r="P3251" s="36" t="n">
        <v>175</v>
      </c>
      <c r="Q3251" s="33"/>
      <c r="R3251" s="37"/>
      <c r="S3251" s="38" t="n">
        <f aca="false">P3251+(0.05*Q3251)+(R3251/240)</f>
        <v>175</v>
      </c>
      <c r="T3251" s="22" t="n">
        <f aca="false">J3251*O3251</f>
        <v>175</v>
      </c>
      <c r="U3251" s="22" t="n">
        <f aca="false">S3251-T3251</f>
        <v>0</v>
      </c>
      <c r="V3251" s="12"/>
    </row>
    <row r="3252" customFormat="false" ht="13.8" hidden="false" customHeight="false" outlineLevel="0" collapsed="false">
      <c r="A3252" s="13" t="n">
        <v>3251</v>
      </c>
      <c r="B3252" s="12" t="s">
        <v>22</v>
      </c>
      <c r="C3252" s="26" t="str">
        <f aca="false">$C$2965</f>
        <v>BNF N. Acq. 20538</v>
      </c>
      <c r="D3252" s="12" t="n">
        <v>14</v>
      </c>
      <c r="E3252" s="14" t="n">
        <v>1749</v>
      </c>
      <c r="F3252" s="14" t="s">
        <v>24</v>
      </c>
      <c r="G3252" s="14" t="s">
        <v>1494</v>
      </c>
      <c r="H3252" s="14" t="s">
        <v>1396</v>
      </c>
      <c r="I3252" s="41" t="s">
        <v>43</v>
      </c>
      <c r="J3252" s="20" t="n">
        <v>13</v>
      </c>
      <c r="K3252" s="18" t="s">
        <v>35</v>
      </c>
      <c r="L3252" s="20"/>
      <c r="M3252" s="34" t="n">
        <v>40</v>
      </c>
      <c r="N3252" s="34"/>
      <c r="O3252" s="35" t="n">
        <f aca="false">L3252+(0.05*M3252)+(N3252/240)</f>
        <v>2</v>
      </c>
      <c r="P3252" s="36" t="n">
        <v>26</v>
      </c>
      <c r="Q3252" s="33"/>
      <c r="R3252" s="37"/>
      <c r="S3252" s="38" t="n">
        <f aca="false">P3252+(0.05*Q3252)+(R3252/240)</f>
        <v>26</v>
      </c>
      <c r="T3252" s="22" t="n">
        <f aca="false">J3252*O3252</f>
        <v>26</v>
      </c>
      <c r="U3252" s="22" t="n">
        <f aca="false">S3252-T3252</f>
        <v>0</v>
      </c>
      <c r="V3252" s="12"/>
    </row>
    <row r="3253" customFormat="false" ht="13.8" hidden="false" customHeight="false" outlineLevel="0" collapsed="false">
      <c r="A3253" s="13" t="n">
        <v>3252</v>
      </c>
      <c r="B3253" s="12" t="s">
        <v>22</v>
      </c>
      <c r="C3253" s="26" t="str">
        <f aca="false">$C$2965</f>
        <v>BNF N. Acq. 20538</v>
      </c>
      <c r="D3253" s="12" t="n">
        <v>14</v>
      </c>
      <c r="E3253" s="14" t="n">
        <v>1749</v>
      </c>
      <c r="F3253" s="14" t="s">
        <v>24</v>
      </c>
      <c r="G3253" s="14" t="s">
        <v>218</v>
      </c>
      <c r="H3253" s="14" t="s">
        <v>1396</v>
      </c>
      <c r="I3253" s="41" t="s">
        <v>43</v>
      </c>
      <c r="J3253" s="20" t="n">
        <v>33</v>
      </c>
      <c r="K3253" s="18" t="s">
        <v>35</v>
      </c>
      <c r="L3253" s="20" t="n">
        <v>19</v>
      </c>
      <c r="M3253" s="34"/>
      <c r="N3253" s="34"/>
      <c r="O3253" s="35" t="n">
        <f aca="false">L3253+(0.05*M3253)+(N3253/240)</f>
        <v>19</v>
      </c>
      <c r="P3253" s="36" t="n">
        <v>627</v>
      </c>
      <c r="Q3253" s="33"/>
      <c r="R3253" s="37"/>
      <c r="S3253" s="38" t="n">
        <f aca="false">P3253+(0.05*Q3253)+(R3253/240)</f>
        <v>627</v>
      </c>
      <c r="T3253" s="22" t="n">
        <f aca="false">J3253*O3253</f>
        <v>627</v>
      </c>
      <c r="U3253" s="22" t="n">
        <f aca="false">S3253-T3253</f>
        <v>0</v>
      </c>
      <c r="V3253" s="12"/>
    </row>
    <row r="3254" customFormat="false" ht="13.8" hidden="false" customHeight="false" outlineLevel="0" collapsed="false">
      <c r="A3254" s="13" t="n">
        <v>3253</v>
      </c>
      <c r="B3254" s="12" t="s">
        <v>22</v>
      </c>
      <c r="C3254" s="26" t="str">
        <f aca="false">$C$2965</f>
        <v>BNF N. Acq. 20538</v>
      </c>
      <c r="D3254" s="12" t="n">
        <v>14</v>
      </c>
      <c r="E3254" s="14" t="n">
        <v>1749</v>
      </c>
      <c r="F3254" s="14" t="s">
        <v>24</v>
      </c>
      <c r="G3254" s="14" t="s">
        <v>211</v>
      </c>
      <c r="H3254" s="14" t="s">
        <v>1396</v>
      </c>
      <c r="I3254" s="41" t="s">
        <v>43</v>
      </c>
      <c r="J3254" s="20" t="n">
        <v>1861</v>
      </c>
      <c r="K3254" s="18" t="s">
        <v>28</v>
      </c>
      <c r="L3254" s="20" t="n">
        <v>36</v>
      </c>
      <c r="M3254" s="34"/>
      <c r="N3254" s="34"/>
      <c r="O3254" s="35" t="n">
        <f aca="false">L3254+(0.05*M3254)+(N3254/240)</f>
        <v>36</v>
      </c>
      <c r="P3254" s="36" t="n">
        <v>66996</v>
      </c>
      <c r="Q3254" s="33"/>
      <c r="R3254" s="37"/>
      <c r="S3254" s="38" t="n">
        <f aca="false">P3254+(0.05*Q3254)+(R3254/240)</f>
        <v>66996</v>
      </c>
      <c r="T3254" s="22" t="n">
        <f aca="false">J3254*O3254</f>
        <v>66996</v>
      </c>
      <c r="U3254" s="22" t="n">
        <f aca="false">S3254-T3254</f>
        <v>0</v>
      </c>
      <c r="V3254" s="12"/>
    </row>
    <row r="3255" customFormat="false" ht="13.8" hidden="false" customHeight="false" outlineLevel="0" collapsed="false">
      <c r="A3255" s="13" t="n">
        <v>3254</v>
      </c>
      <c r="B3255" s="12" t="s">
        <v>22</v>
      </c>
      <c r="C3255" s="26" t="str">
        <f aca="false">$C$2965</f>
        <v>BNF N. Acq. 20538</v>
      </c>
      <c r="D3255" s="12" t="n">
        <v>14</v>
      </c>
      <c r="E3255" s="14" t="n">
        <v>1749</v>
      </c>
      <c r="F3255" s="14" t="s">
        <v>24</v>
      </c>
      <c r="G3255" s="14" t="s">
        <v>212</v>
      </c>
      <c r="H3255" s="14" t="s">
        <v>1396</v>
      </c>
      <c r="I3255" s="41" t="s">
        <v>43</v>
      </c>
      <c r="J3255" s="20" t="n">
        <v>1440</v>
      </c>
      <c r="K3255" s="18" t="s">
        <v>28</v>
      </c>
      <c r="L3255" s="20" t="n">
        <v>4</v>
      </c>
      <c r="M3255" s="34" t="n">
        <v>10</v>
      </c>
      <c r="N3255" s="34"/>
      <c r="O3255" s="35" t="n">
        <f aca="false">L3255+(0.05*M3255)+(N3255/240)</f>
        <v>4.5</v>
      </c>
      <c r="P3255" s="36" t="n">
        <v>6480</v>
      </c>
      <c r="Q3255" s="33"/>
      <c r="R3255" s="37"/>
      <c r="S3255" s="38" t="n">
        <f aca="false">P3255+(0.05*Q3255)+(R3255/240)</f>
        <v>6480</v>
      </c>
      <c r="T3255" s="22" t="n">
        <f aca="false">J3255*O3255</f>
        <v>6480</v>
      </c>
      <c r="U3255" s="22" t="n">
        <f aca="false">S3255-T3255</f>
        <v>0</v>
      </c>
      <c r="V3255" s="12"/>
    </row>
    <row r="3256" customFormat="false" ht="13.8" hidden="false" customHeight="false" outlineLevel="0" collapsed="false">
      <c r="A3256" s="13" t="n">
        <v>3255</v>
      </c>
      <c r="B3256" s="12" t="s">
        <v>22</v>
      </c>
      <c r="C3256" s="26" t="str">
        <f aca="false">$C$2965</f>
        <v>BNF N. Acq. 20538</v>
      </c>
      <c r="D3256" s="12" t="n">
        <v>14</v>
      </c>
      <c r="E3256" s="14" t="n">
        <v>1749</v>
      </c>
      <c r="F3256" s="14" t="s">
        <v>24</v>
      </c>
      <c r="G3256" s="14" t="s">
        <v>212</v>
      </c>
      <c r="H3256" s="14" t="s">
        <v>1396</v>
      </c>
      <c r="I3256" s="41" t="s">
        <v>43</v>
      </c>
      <c r="J3256" s="20" t="n">
        <v>1</v>
      </c>
      <c r="K3256" s="18" t="s">
        <v>46</v>
      </c>
      <c r="L3256" s="20" t="n">
        <v>275</v>
      </c>
      <c r="M3256" s="34"/>
      <c r="N3256" s="34"/>
      <c r="O3256" s="35" t="n">
        <f aca="false">L3256+(0.05*M3256)+(N3256/240)</f>
        <v>275</v>
      </c>
      <c r="P3256" s="36" t="n">
        <v>275</v>
      </c>
      <c r="Q3256" s="33"/>
      <c r="R3256" s="37"/>
      <c r="S3256" s="38" t="n">
        <f aca="false">P3256+(0.05*Q3256)+(R3256/240)</f>
        <v>275</v>
      </c>
      <c r="T3256" s="22" t="n">
        <f aca="false">J3256*O3256</f>
        <v>275</v>
      </c>
      <c r="U3256" s="22" t="n">
        <f aca="false">S3256-T3256</f>
        <v>0</v>
      </c>
      <c r="V3256" s="12"/>
    </row>
    <row r="3257" customFormat="false" ht="13.8" hidden="false" customHeight="false" outlineLevel="0" collapsed="false">
      <c r="A3257" s="13" t="n">
        <v>3256</v>
      </c>
      <c r="B3257" s="12" t="s">
        <v>22</v>
      </c>
      <c r="C3257" s="26" t="str">
        <f aca="false">$C$2965</f>
        <v>BNF N. Acq. 20538</v>
      </c>
      <c r="D3257" s="12" t="n">
        <v>14</v>
      </c>
      <c r="E3257" s="14" t="n">
        <v>1749</v>
      </c>
      <c r="F3257" s="14" t="s">
        <v>24</v>
      </c>
      <c r="G3257" s="14" t="s">
        <v>1495</v>
      </c>
      <c r="H3257" s="14" t="s">
        <v>1396</v>
      </c>
      <c r="I3257" s="41" t="s">
        <v>68</v>
      </c>
      <c r="J3257" s="20" t="n">
        <v>8776</v>
      </c>
      <c r="K3257" s="18" t="s">
        <v>28</v>
      </c>
      <c r="L3257" s="20"/>
      <c r="M3257" s="34" t="n">
        <v>25</v>
      </c>
      <c r="N3257" s="34"/>
      <c r="O3257" s="35" t="n">
        <f aca="false">L3257+(0.05*M3257)+(N3257/240)</f>
        <v>1.25</v>
      </c>
      <c r="P3257" s="36" t="n">
        <v>10970</v>
      </c>
      <c r="Q3257" s="33"/>
      <c r="R3257" s="37"/>
      <c r="S3257" s="38" t="n">
        <f aca="false">P3257+(0.05*Q3257)+(R3257/240)</f>
        <v>10970</v>
      </c>
      <c r="T3257" s="22" t="n">
        <f aca="false">J3257*O3257</f>
        <v>10970</v>
      </c>
      <c r="U3257" s="22" t="n">
        <f aca="false">S3257-T3257</f>
        <v>0</v>
      </c>
      <c r="V3257" s="12"/>
    </row>
    <row r="3258" customFormat="false" ht="13.8" hidden="false" customHeight="false" outlineLevel="0" collapsed="false">
      <c r="A3258" s="13" t="n">
        <v>3257</v>
      </c>
      <c r="B3258" s="12" t="s">
        <v>22</v>
      </c>
      <c r="C3258" s="26" t="str">
        <f aca="false">$C$2965</f>
        <v>BNF N. Acq. 20538</v>
      </c>
      <c r="D3258" s="12" t="n">
        <v>14</v>
      </c>
      <c r="E3258" s="14" t="n">
        <v>1749</v>
      </c>
      <c r="F3258" s="14" t="s">
        <v>24</v>
      </c>
      <c r="G3258" s="14" t="s">
        <v>1495</v>
      </c>
      <c r="H3258" s="14" t="s">
        <v>1396</v>
      </c>
      <c r="I3258" s="41" t="s">
        <v>43</v>
      </c>
      <c r="J3258" s="20" t="n">
        <v>74654</v>
      </c>
      <c r="K3258" s="18" t="s">
        <v>28</v>
      </c>
      <c r="L3258" s="20"/>
      <c r="M3258" s="34" t="n">
        <v>24</v>
      </c>
      <c r="N3258" s="42"/>
      <c r="O3258" s="35" t="n">
        <f aca="false">L3258+(0.05*M3258)+(N3258/240)</f>
        <v>1.2</v>
      </c>
      <c r="P3258" s="36" t="n">
        <v>89584</v>
      </c>
      <c r="Q3258" s="33" t="n">
        <v>16</v>
      </c>
      <c r="R3258" s="43"/>
      <c r="S3258" s="38" t="n">
        <f aca="false">P3258+(0.05*Q3258)+(R3258/240)</f>
        <v>89584.8</v>
      </c>
      <c r="T3258" s="22" t="n">
        <f aca="false">J3258*O3258</f>
        <v>89584.8</v>
      </c>
      <c r="U3258" s="22" t="n">
        <f aca="false">S3258-T3258</f>
        <v>0</v>
      </c>
      <c r="V3258" s="12"/>
    </row>
    <row r="3259" customFormat="false" ht="13.8" hidden="false" customHeight="false" outlineLevel="0" collapsed="false">
      <c r="A3259" s="13" t="n">
        <v>3258</v>
      </c>
      <c r="B3259" s="12" t="s">
        <v>22</v>
      </c>
      <c r="C3259" s="26" t="str">
        <f aca="false">$C$2965</f>
        <v>BNF N. Acq. 20538</v>
      </c>
      <c r="D3259" s="12" t="n">
        <v>14</v>
      </c>
      <c r="E3259" s="14" t="n">
        <v>1749</v>
      </c>
      <c r="F3259" s="14" t="s">
        <v>24</v>
      </c>
      <c r="G3259" s="14" t="s">
        <v>227</v>
      </c>
      <c r="H3259" s="14" t="s">
        <v>1396</v>
      </c>
      <c r="I3259" s="41" t="s">
        <v>43</v>
      </c>
      <c r="J3259" s="20" t="n">
        <v>791</v>
      </c>
      <c r="K3259" s="18" t="s">
        <v>28</v>
      </c>
      <c r="L3259" s="20"/>
      <c r="M3259" s="34" t="n">
        <v>32</v>
      </c>
      <c r="N3259" s="34"/>
      <c r="O3259" s="35" t="n">
        <f aca="false">L3259+(0.05*M3259)+(N3259/240)</f>
        <v>1.6</v>
      </c>
      <c r="P3259" s="36" t="n">
        <v>1265</v>
      </c>
      <c r="Q3259" s="33" t="n">
        <v>12</v>
      </c>
      <c r="R3259" s="37"/>
      <c r="S3259" s="38" t="n">
        <f aca="false">P3259+(0.05*Q3259)+(R3259/240)</f>
        <v>1265.6</v>
      </c>
      <c r="T3259" s="22" t="n">
        <f aca="false">J3259*O3259</f>
        <v>1265.6</v>
      </c>
      <c r="U3259" s="22" t="n">
        <f aca="false">S3259-T3259</f>
        <v>0</v>
      </c>
      <c r="V3259" s="12"/>
    </row>
    <row r="3260" customFormat="false" ht="13.8" hidden="false" customHeight="false" outlineLevel="0" collapsed="false">
      <c r="A3260" s="13" t="n">
        <v>3259</v>
      </c>
      <c r="B3260" s="12" t="s">
        <v>22</v>
      </c>
      <c r="C3260" s="26" t="str">
        <f aca="false">$C$2965</f>
        <v>BNF N. Acq. 20538</v>
      </c>
      <c r="D3260" s="12" t="n">
        <v>14</v>
      </c>
      <c r="E3260" s="14" t="n">
        <v>1749</v>
      </c>
      <c r="F3260" s="14" t="s">
        <v>24</v>
      </c>
      <c r="G3260" s="14" t="s">
        <v>1496</v>
      </c>
      <c r="H3260" s="14" t="s">
        <v>1396</v>
      </c>
      <c r="I3260" s="41" t="s">
        <v>43</v>
      </c>
      <c r="J3260" s="20" t="n">
        <v>1190</v>
      </c>
      <c r="K3260" s="18" t="s">
        <v>28</v>
      </c>
      <c r="L3260" s="20"/>
      <c r="M3260" s="34" t="n">
        <v>26</v>
      </c>
      <c r="N3260" s="34"/>
      <c r="O3260" s="35" t="n">
        <f aca="false">L3260+(0.05*M3260)+(N3260/240)</f>
        <v>1.3</v>
      </c>
      <c r="P3260" s="36" t="n">
        <v>1547</v>
      </c>
      <c r="Q3260" s="33"/>
      <c r="R3260" s="37"/>
      <c r="S3260" s="38" t="n">
        <f aca="false">P3260+(0.05*Q3260)+(R3260/240)</f>
        <v>1547</v>
      </c>
      <c r="T3260" s="22" t="n">
        <f aca="false">J3260*O3260</f>
        <v>1547</v>
      </c>
      <c r="U3260" s="22" t="n">
        <f aca="false">S3260-T3260</f>
        <v>0</v>
      </c>
      <c r="V3260" s="12"/>
    </row>
    <row r="3261" customFormat="false" ht="13.8" hidden="false" customHeight="false" outlineLevel="0" collapsed="false">
      <c r="A3261" s="13" t="n">
        <v>3260</v>
      </c>
      <c r="B3261" s="12" t="s">
        <v>22</v>
      </c>
      <c r="C3261" s="26" t="str">
        <f aca="false">$C$2965</f>
        <v>BNF N. Acq. 20538</v>
      </c>
      <c r="D3261" s="12" t="n">
        <v>14</v>
      </c>
      <c r="E3261" s="14" t="n">
        <v>1749</v>
      </c>
      <c r="F3261" s="14" t="s">
        <v>24</v>
      </c>
      <c r="G3261" s="14" t="s">
        <v>1497</v>
      </c>
      <c r="H3261" s="14" t="s">
        <v>1396</v>
      </c>
      <c r="I3261" s="41" t="s">
        <v>43</v>
      </c>
      <c r="J3261" s="20" t="n">
        <v>457</v>
      </c>
      <c r="K3261" s="18" t="s">
        <v>28</v>
      </c>
      <c r="L3261" s="20"/>
      <c r="M3261" s="34" t="n">
        <v>40</v>
      </c>
      <c r="N3261" s="34"/>
      <c r="O3261" s="35" t="n">
        <f aca="false">L3261+(0.05*M3261)+(N3261/240)</f>
        <v>2</v>
      </c>
      <c r="P3261" s="36" t="n">
        <v>914</v>
      </c>
      <c r="Q3261" s="33"/>
      <c r="R3261" s="37"/>
      <c r="S3261" s="38" t="n">
        <f aca="false">P3261+(0.05*Q3261)+(R3261/240)</f>
        <v>914</v>
      </c>
      <c r="T3261" s="22" t="n">
        <f aca="false">J3261*O3261</f>
        <v>914</v>
      </c>
      <c r="U3261" s="22" t="n">
        <f aca="false">S3261-T3261</f>
        <v>0</v>
      </c>
      <c r="V3261" s="12"/>
    </row>
    <row r="3262" customFormat="false" ht="13.8" hidden="false" customHeight="false" outlineLevel="0" collapsed="false">
      <c r="A3262" s="13" t="n">
        <v>3261</v>
      </c>
      <c r="B3262" s="12" t="s">
        <v>22</v>
      </c>
      <c r="C3262" s="26" t="str">
        <f aca="false">$C$2965</f>
        <v>BNF N. Acq. 20538</v>
      </c>
      <c r="D3262" s="12" t="n">
        <v>14</v>
      </c>
      <c r="E3262" s="14" t="n">
        <v>1749</v>
      </c>
      <c r="F3262" s="14" t="s">
        <v>40</v>
      </c>
      <c r="G3262" s="14" t="s">
        <v>938</v>
      </c>
      <c r="H3262" s="14" t="s">
        <v>1396</v>
      </c>
      <c r="I3262" s="41" t="s">
        <v>68</v>
      </c>
      <c r="J3262" s="20" t="n">
        <v>11</v>
      </c>
      <c r="K3262" s="18" t="s">
        <v>28</v>
      </c>
      <c r="L3262" s="20"/>
      <c r="M3262" s="34" t="n">
        <v>10</v>
      </c>
      <c r="N3262" s="34"/>
      <c r="O3262" s="35" t="n">
        <f aca="false">L3262+(0.05*M3262)+(N3262/240)</f>
        <v>0.5</v>
      </c>
      <c r="P3262" s="36" t="n">
        <v>5</v>
      </c>
      <c r="Q3262" s="33" t="n">
        <v>10</v>
      </c>
      <c r="R3262" s="37"/>
      <c r="S3262" s="38" t="n">
        <f aca="false">P3262+(0.05*Q3262)+(R3262/240)</f>
        <v>5.5</v>
      </c>
      <c r="T3262" s="22" t="n">
        <f aca="false">J3262*O3262</f>
        <v>5.5</v>
      </c>
      <c r="U3262" s="22" t="n">
        <f aca="false">S3262-T3262</f>
        <v>0</v>
      </c>
      <c r="V3262" s="12"/>
    </row>
    <row r="3263" customFormat="false" ht="13.8" hidden="false" customHeight="false" outlineLevel="0" collapsed="false">
      <c r="A3263" s="13" t="n">
        <v>3262</v>
      </c>
      <c r="B3263" s="12" t="s">
        <v>22</v>
      </c>
      <c r="C3263" s="26" t="str">
        <f aca="false">$C$2965</f>
        <v>BNF N. Acq. 20538</v>
      </c>
      <c r="D3263" s="12" t="n">
        <v>14</v>
      </c>
      <c r="E3263" s="14" t="n">
        <v>1749</v>
      </c>
      <c r="F3263" s="14" t="s">
        <v>40</v>
      </c>
      <c r="G3263" s="14" t="s">
        <v>938</v>
      </c>
      <c r="H3263" s="14" t="s">
        <v>1396</v>
      </c>
      <c r="I3263" s="41" t="s">
        <v>43</v>
      </c>
      <c r="J3263" s="20" t="n">
        <v>275</v>
      </c>
      <c r="K3263" s="18" t="s">
        <v>28</v>
      </c>
      <c r="L3263" s="20"/>
      <c r="M3263" s="34" t="n">
        <v>15</v>
      </c>
      <c r="N3263" s="34"/>
      <c r="O3263" s="35" t="n">
        <f aca="false">L3263+(0.05*M3263)+(N3263/240)</f>
        <v>0.75</v>
      </c>
      <c r="P3263" s="36" t="n">
        <v>206</v>
      </c>
      <c r="Q3263" s="33" t="n">
        <v>5</v>
      </c>
      <c r="R3263" s="37"/>
      <c r="S3263" s="38" t="n">
        <f aca="false">P3263+(0.05*Q3263)+(R3263/240)</f>
        <v>206.25</v>
      </c>
      <c r="T3263" s="22" t="n">
        <f aca="false">J3263*O3263</f>
        <v>206.25</v>
      </c>
      <c r="U3263" s="22" t="n">
        <f aca="false">S3263-T3263</f>
        <v>0</v>
      </c>
      <c r="V3263" s="12"/>
    </row>
    <row r="3264" customFormat="false" ht="13.8" hidden="false" customHeight="false" outlineLevel="0" collapsed="false">
      <c r="A3264" s="13" t="n">
        <v>3263</v>
      </c>
      <c r="B3264" s="12" t="s">
        <v>22</v>
      </c>
      <c r="C3264" s="26" t="str">
        <f aca="false">$C$2965</f>
        <v>BNF N. Acq. 20538</v>
      </c>
      <c r="D3264" s="12" t="n">
        <v>14</v>
      </c>
      <c r="E3264" s="14" t="n">
        <v>1749</v>
      </c>
      <c r="F3264" s="14" t="s">
        <v>40</v>
      </c>
      <c r="G3264" s="14" t="s">
        <v>218</v>
      </c>
      <c r="H3264" s="14" t="s">
        <v>1396</v>
      </c>
      <c r="I3264" s="41" t="s">
        <v>679</v>
      </c>
      <c r="J3264" s="20" t="n">
        <v>3431</v>
      </c>
      <c r="K3264" s="18" t="s">
        <v>35</v>
      </c>
      <c r="L3264" s="20" t="n">
        <v>8</v>
      </c>
      <c r="M3264" s="34"/>
      <c r="N3264" s="34"/>
      <c r="O3264" s="35" t="n">
        <f aca="false">L3264+(0.05*M3264)+(N3264/240)</f>
        <v>8</v>
      </c>
      <c r="P3264" s="36" t="n">
        <v>27448</v>
      </c>
      <c r="Q3264" s="33"/>
      <c r="R3264" s="37"/>
      <c r="S3264" s="38" t="n">
        <f aca="false">P3264+(0.05*Q3264)+(R3264/240)</f>
        <v>27448</v>
      </c>
      <c r="T3264" s="22" t="n">
        <f aca="false">J3264*O3264</f>
        <v>27448</v>
      </c>
      <c r="U3264" s="22" t="n">
        <f aca="false">S3264-T3264</f>
        <v>0</v>
      </c>
      <c r="V3264" s="12"/>
    </row>
    <row r="3265" customFormat="false" ht="13.8" hidden="false" customHeight="false" outlineLevel="0" collapsed="false">
      <c r="A3265" s="13" t="n">
        <v>3264</v>
      </c>
      <c r="B3265" s="12" t="s">
        <v>22</v>
      </c>
      <c r="C3265" s="26" t="str">
        <f aca="false">$C$2965</f>
        <v>BNF N. Acq. 20538</v>
      </c>
      <c r="D3265" s="12" t="n">
        <v>14</v>
      </c>
      <c r="E3265" s="14" t="n">
        <v>1749</v>
      </c>
      <c r="F3265" s="14" t="s">
        <v>40</v>
      </c>
      <c r="G3265" s="14" t="s">
        <v>211</v>
      </c>
      <c r="H3265" s="14" t="s">
        <v>1396</v>
      </c>
      <c r="I3265" s="41" t="s">
        <v>43</v>
      </c>
      <c r="J3265" s="20" t="n">
        <v>4</v>
      </c>
      <c r="K3265" s="18" t="s">
        <v>35</v>
      </c>
      <c r="L3265" s="20" t="n">
        <v>36</v>
      </c>
      <c r="M3265" s="34"/>
      <c r="N3265" s="34"/>
      <c r="O3265" s="35" t="n">
        <f aca="false">L3265+(0.05*M3265)+(N3265/240)</f>
        <v>36</v>
      </c>
      <c r="P3265" s="36" t="n">
        <v>144</v>
      </c>
      <c r="Q3265" s="33"/>
      <c r="R3265" s="37"/>
      <c r="S3265" s="38" t="n">
        <f aca="false">P3265+(0.05*Q3265)+(R3265/240)</f>
        <v>144</v>
      </c>
      <c r="T3265" s="22" t="n">
        <f aca="false">J3265*O3265</f>
        <v>144</v>
      </c>
      <c r="U3265" s="22" t="n">
        <f aca="false">S3265-T3265</f>
        <v>0</v>
      </c>
      <c r="V3265" s="12"/>
    </row>
    <row r="3266" customFormat="false" ht="13.8" hidden="false" customHeight="false" outlineLevel="0" collapsed="false">
      <c r="A3266" s="13" t="n">
        <v>3265</v>
      </c>
      <c r="B3266" s="12" t="s">
        <v>22</v>
      </c>
      <c r="C3266" s="26" t="str">
        <f aca="false">$C$2965</f>
        <v>BNF N. Acq. 20538</v>
      </c>
      <c r="D3266" s="12" t="n">
        <v>14</v>
      </c>
      <c r="E3266" s="14" t="n">
        <v>1749</v>
      </c>
      <c r="F3266" s="14" t="s">
        <v>40</v>
      </c>
      <c r="G3266" s="14" t="s">
        <v>212</v>
      </c>
      <c r="H3266" s="14" t="s">
        <v>1396</v>
      </c>
      <c r="I3266" s="41" t="s">
        <v>43</v>
      </c>
      <c r="J3266" s="20" t="n">
        <v>1</v>
      </c>
      <c r="K3266" s="18" t="s">
        <v>46</v>
      </c>
      <c r="L3266" s="20" t="n">
        <v>70</v>
      </c>
      <c r="M3266" s="34"/>
      <c r="N3266" s="34"/>
      <c r="O3266" s="35" t="n">
        <f aca="false">L3266+(0.05*M3266)+(N3266/240)</f>
        <v>70</v>
      </c>
      <c r="P3266" s="36" t="n">
        <v>70</v>
      </c>
      <c r="Q3266" s="33"/>
      <c r="R3266" s="37"/>
      <c r="S3266" s="38" t="n">
        <f aca="false">P3266+(0.05*Q3266)+(R3266/240)</f>
        <v>70</v>
      </c>
      <c r="T3266" s="22" t="n">
        <f aca="false">J3266*O3266</f>
        <v>70</v>
      </c>
      <c r="U3266" s="22" t="n">
        <f aca="false">S3266-T3266</f>
        <v>0</v>
      </c>
      <c r="V3266" s="12"/>
    </row>
    <row r="3267" customFormat="false" ht="13.8" hidden="false" customHeight="false" outlineLevel="0" collapsed="false">
      <c r="A3267" s="13" t="n">
        <v>3266</v>
      </c>
      <c r="B3267" s="12" t="s">
        <v>22</v>
      </c>
      <c r="C3267" s="26" t="str">
        <f aca="false">$C$2965</f>
        <v>BNF N. Acq. 20538</v>
      </c>
      <c r="D3267" s="12" t="n">
        <v>14</v>
      </c>
      <c r="E3267" s="14" t="n">
        <v>1749</v>
      </c>
      <c r="F3267" s="14" t="s">
        <v>40</v>
      </c>
      <c r="G3267" s="14" t="s">
        <v>221</v>
      </c>
      <c r="H3267" s="14" t="s">
        <v>1396</v>
      </c>
      <c r="I3267" s="41" t="s">
        <v>33</v>
      </c>
      <c r="J3267" s="20" t="n">
        <v>222</v>
      </c>
      <c r="K3267" s="18" t="s">
        <v>28</v>
      </c>
      <c r="L3267" s="20"/>
      <c r="M3267" s="34" t="n">
        <v>20</v>
      </c>
      <c r="N3267" s="34"/>
      <c r="O3267" s="35" t="n">
        <f aca="false">L3267+(0.05*M3267)+(N3267/240)</f>
        <v>1</v>
      </c>
      <c r="P3267" s="36" t="n">
        <v>222</v>
      </c>
      <c r="Q3267" s="33"/>
      <c r="R3267" s="37"/>
      <c r="S3267" s="38" t="n">
        <f aca="false">P3267+(0.05*Q3267)+(R3267/240)</f>
        <v>222</v>
      </c>
      <c r="T3267" s="22" t="n">
        <f aca="false">J3267*O3267</f>
        <v>222</v>
      </c>
      <c r="U3267" s="22" t="n">
        <f aca="false">S3267-T3267</f>
        <v>0</v>
      </c>
      <c r="V3267" s="12"/>
    </row>
    <row r="3268" customFormat="false" ht="13.8" hidden="false" customHeight="false" outlineLevel="0" collapsed="false">
      <c r="A3268" s="13" t="n">
        <v>3267</v>
      </c>
      <c r="B3268" s="12" t="s">
        <v>22</v>
      </c>
      <c r="C3268" s="26" t="str">
        <f aca="false">$C$2965</f>
        <v>BNF N. Acq. 20538</v>
      </c>
      <c r="D3268" s="12" t="n">
        <v>14</v>
      </c>
      <c r="E3268" s="14" t="n">
        <v>1749</v>
      </c>
      <c r="F3268" s="14" t="s">
        <v>40</v>
      </c>
      <c r="G3268" s="14" t="s">
        <v>227</v>
      </c>
      <c r="H3268" s="14" t="s">
        <v>1396</v>
      </c>
      <c r="I3268" s="41" t="s">
        <v>33</v>
      </c>
      <c r="J3268" s="20" t="n">
        <v>10</v>
      </c>
      <c r="K3268" s="18" t="s">
        <v>28</v>
      </c>
      <c r="L3268" s="20"/>
      <c r="M3268" s="34" t="n">
        <v>32</v>
      </c>
      <c r="N3268" s="34"/>
      <c r="O3268" s="35" t="n">
        <f aca="false">L3268+(0.05*M3268)+(N3268/240)</f>
        <v>1.6</v>
      </c>
      <c r="P3268" s="36" t="n">
        <v>16</v>
      </c>
      <c r="Q3268" s="33"/>
      <c r="R3268" s="37"/>
      <c r="S3268" s="38" t="n">
        <f aca="false">P3268+(0.05*Q3268)+(R3268/240)</f>
        <v>16</v>
      </c>
      <c r="T3268" s="22" t="n">
        <f aca="false">J3268*O3268</f>
        <v>16</v>
      </c>
      <c r="U3268" s="22" t="n">
        <f aca="false">S3268-T3268</f>
        <v>0</v>
      </c>
      <c r="V3268" s="12"/>
    </row>
    <row r="3269" customFormat="false" ht="13.8" hidden="false" customHeight="false" outlineLevel="0" collapsed="false">
      <c r="A3269" s="13" t="n">
        <v>3268</v>
      </c>
      <c r="B3269" s="12" t="s">
        <v>22</v>
      </c>
      <c r="C3269" s="26" t="str">
        <f aca="false">$C$2965</f>
        <v>BNF N. Acq. 20538</v>
      </c>
      <c r="D3269" s="12" t="n">
        <v>14</v>
      </c>
      <c r="E3269" s="14" t="n">
        <v>1749</v>
      </c>
      <c r="F3269" s="14" t="s">
        <v>40</v>
      </c>
      <c r="G3269" s="14" t="s">
        <v>1498</v>
      </c>
      <c r="H3269" s="14" t="s">
        <v>1396</v>
      </c>
      <c r="I3269" s="41" t="s">
        <v>43</v>
      </c>
      <c r="J3269" s="20" t="n">
        <v>35</v>
      </c>
      <c r="K3269" s="18" t="s">
        <v>28</v>
      </c>
      <c r="L3269" s="20" t="n">
        <v>25</v>
      </c>
      <c r="M3269" s="34"/>
      <c r="N3269" s="34"/>
      <c r="O3269" s="35" t="n">
        <f aca="false">L3269+(0.05*M3269)+(N3269/240)</f>
        <v>25</v>
      </c>
      <c r="P3269" s="36" t="n">
        <v>43</v>
      </c>
      <c r="Q3269" s="33" t="n">
        <v>15</v>
      </c>
      <c r="R3269" s="37"/>
      <c r="S3269" s="38" t="n">
        <f aca="false">P3269+(0.05*Q3269)+(R3269/240)</f>
        <v>43.75</v>
      </c>
      <c r="T3269" s="22" t="n">
        <f aca="false">J3269*O3269</f>
        <v>875</v>
      </c>
      <c r="U3269" s="22" t="n">
        <f aca="false">S3269-T3269</f>
        <v>-831.25</v>
      </c>
      <c r="V3269" s="12"/>
    </row>
    <row r="3270" customFormat="false" ht="13.8" hidden="false" customHeight="false" outlineLevel="0" collapsed="false">
      <c r="A3270" s="13" t="n">
        <v>3269</v>
      </c>
      <c r="B3270" s="12" t="s">
        <v>22</v>
      </c>
      <c r="C3270" s="26" t="str">
        <f aca="false">$C$2965</f>
        <v>BNF N. Acq. 20538</v>
      </c>
      <c r="D3270" s="12" t="n">
        <v>14</v>
      </c>
      <c r="E3270" s="14" t="n">
        <v>1749</v>
      </c>
      <c r="F3270" s="14" t="s">
        <v>40</v>
      </c>
      <c r="G3270" s="14" t="s">
        <v>228</v>
      </c>
      <c r="H3270" s="14" t="s">
        <v>1396</v>
      </c>
      <c r="I3270" s="41" t="s">
        <v>43</v>
      </c>
      <c r="J3270" s="20" t="n">
        <v>650</v>
      </c>
      <c r="K3270" s="18" t="s">
        <v>28</v>
      </c>
      <c r="L3270" s="20"/>
      <c r="M3270" s="34" t="n">
        <v>15</v>
      </c>
      <c r="N3270" s="34"/>
      <c r="O3270" s="35" t="n">
        <f aca="false">L3270+(0.05*M3270)+(N3270/240)</f>
        <v>0.75</v>
      </c>
      <c r="P3270" s="36" t="n">
        <v>487</v>
      </c>
      <c r="Q3270" s="33" t="n">
        <v>10</v>
      </c>
      <c r="R3270" s="37"/>
      <c r="S3270" s="38" t="n">
        <f aca="false">P3270+(0.05*Q3270)+(R3270/240)</f>
        <v>487.5</v>
      </c>
      <c r="T3270" s="22" t="n">
        <f aca="false">J3270*O3270</f>
        <v>487.5</v>
      </c>
      <c r="U3270" s="22" t="n">
        <f aca="false">S3270-T3270</f>
        <v>0</v>
      </c>
      <c r="V3270" s="12"/>
    </row>
    <row r="3271" customFormat="false" ht="13.8" hidden="false" customHeight="false" outlineLevel="0" collapsed="false">
      <c r="A3271" s="13" t="n">
        <v>3270</v>
      </c>
      <c r="B3271" s="12" t="s">
        <v>22</v>
      </c>
      <c r="C3271" s="26" t="str">
        <f aca="false">$C$2965</f>
        <v>BNF N. Acq. 20538</v>
      </c>
      <c r="D3271" s="12" t="n">
        <v>14</v>
      </c>
      <c r="E3271" s="14" t="n">
        <v>1749</v>
      </c>
      <c r="F3271" s="14" t="s">
        <v>40</v>
      </c>
      <c r="G3271" s="14" t="s">
        <v>1499</v>
      </c>
      <c r="H3271" s="14" t="s">
        <v>1396</v>
      </c>
      <c r="I3271" s="41" t="s">
        <v>43</v>
      </c>
      <c r="J3271" s="20" t="n">
        <v>30</v>
      </c>
      <c r="K3271" s="18" t="s">
        <v>28</v>
      </c>
      <c r="L3271" s="20"/>
      <c r="M3271" s="34" t="n">
        <v>16</v>
      </c>
      <c r="N3271" s="34"/>
      <c r="O3271" s="35" t="n">
        <f aca="false">L3271+(0.05*M3271)+(N3271/240)</f>
        <v>0.8</v>
      </c>
      <c r="P3271" s="36" t="n">
        <v>24</v>
      </c>
      <c r="Q3271" s="33"/>
      <c r="R3271" s="37"/>
      <c r="S3271" s="38" t="n">
        <f aca="false">P3271+(0.05*Q3271)+(R3271/240)</f>
        <v>24</v>
      </c>
      <c r="T3271" s="22" t="n">
        <f aca="false">J3271*O3271</f>
        <v>24</v>
      </c>
      <c r="U3271" s="22" t="n">
        <f aca="false">S3271-T3271</f>
        <v>0</v>
      </c>
      <c r="V3271" s="12"/>
    </row>
    <row r="3272" customFormat="false" ht="13.8" hidden="false" customHeight="false" outlineLevel="0" collapsed="false">
      <c r="A3272" s="13" t="n">
        <v>3271</v>
      </c>
      <c r="B3272" s="12" t="s">
        <v>22</v>
      </c>
      <c r="C3272" s="26" t="str">
        <f aca="false">$C$2965</f>
        <v>BNF N. Acq. 20538</v>
      </c>
      <c r="D3272" s="12" t="n">
        <v>14</v>
      </c>
      <c r="E3272" s="14" t="n">
        <v>1749</v>
      </c>
      <c r="F3272" s="14" t="s">
        <v>40</v>
      </c>
      <c r="G3272" s="14" t="s">
        <v>231</v>
      </c>
      <c r="H3272" s="14" t="s">
        <v>1396</v>
      </c>
      <c r="I3272" s="41" t="s">
        <v>29</v>
      </c>
      <c r="J3272" s="20" t="n">
        <v>13310</v>
      </c>
      <c r="K3272" s="18" t="s">
        <v>28</v>
      </c>
      <c r="L3272" s="20" t="n">
        <v>5</v>
      </c>
      <c r="M3272" s="34"/>
      <c r="N3272" s="34"/>
      <c r="O3272" s="35" t="n">
        <f aca="false">L3272+(0.05*M3272)+(N3272/240)</f>
        <v>5</v>
      </c>
      <c r="P3272" s="36" t="n">
        <v>66550</v>
      </c>
      <c r="Q3272" s="33"/>
      <c r="R3272" s="37"/>
      <c r="S3272" s="38" t="n">
        <f aca="false">P3272+(0.05*Q3272)+(R3272/240)</f>
        <v>66550</v>
      </c>
      <c r="T3272" s="22" t="n">
        <f aca="false">J3272*O3272</f>
        <v>66550</v>
      </c>
      <c r="U3272" s="22" t="n">
        <f aca="false">S3272-T3272</f>
        <v>0</v>
      </c>
      <c r="V3272" s="12"/>
    </row>
    <row r="3273" customFormat="false" ht="13.8" hidden="false" customHeight="false" outlineLevel="0" collapsed="false">
      <c r="A3273" s="13" t="n">
        <v>3272</v>
      </c>
      <c r="B3273" s="12" t="s">
        <v>22</v>
      </c>
      <c r="C3273" s="26" t="str">
        <f aca="false">$C$2965</f>
        <v>BNF N. Acq. 20538</v>
      </c>
      <c r="D3273" s="12" t="n">
        <v>14</v>
      </c>
      <c r="E3273" s="14" t="n">
        <v>1749</v>
      </c>
      <c r="F3273" s="14" t="s">
        <v>40</v>
      </c>
      <c r="G3273" s="14" t="s">
        <v>231</v>
      </c>
      <c r="H3273" s="14" t="s">
        <v>1396</v>
      </c>
      <c r="I3273" s="41" t="s">
        <v>43</v>
      </c>
      <c r="J3273" s="20" t="n">
        <v>6</v>
      </c>
      <c r="K3273" s="18" t="s">
        <v>35</v>
      </c>
      <c r="L3273" s="20" t="n">
        <v>90</v>
      </c>
      <c r="M3273" s="34"/>
      <c r="N3273" s="34"/>
      <c r="O3273" s="35" t="n">
        <f aca="false">L3273+(0.05*M3273)+(N3273/240)</f>
        <v>90</v>
      </c>
      <c r="P3273" s="36" t="n">
        <v>540</v>
      </c>
      <c r="Q3273" s="33"/>
      <c r="R3273" s="37"/>
      <c r="S3273" s="38" t="n">
        <f aca="false">P3273+(0.05*Q3273)+(R3273/240)</f>
        <v>540</v>
      </c>
      <c r="T3273" s="22" t="n">
        <f aca="false">J3273*O3273</f>
        <v>540</v>
      </c>
      <c r="U3273" s="22" t="n">
        <f aca="false">S3273-T3273</f>
        <v>0</v>
      </c>
      <c r="V3273" s="12"/>
    </row>
    <row r="3274" customFormat="false" ht="13.8" hidden="false" customHeight="false" outlineLevel="0" collapsed="false">
      <c r="A3274" s="13" t="n">
        <v>3273</v>
      </c>
      <c r="B3274" s="12" t="s">
        <v>22</v>
      </c>
      <c r="C3274" s="26" t="str">
        <f aca="false">$C$2965</f>
        <v>BNF N. Acq. 20538</v>
      </c>
      <c r="D3274" s="12" t="n">
        <v>14</v>
      </c>
      <c r="E3274" s="14" t="n">
        <v>1749</v>
      </c>
      <c r="F3274" s="14" t="s">
        <v>40</v>
      </c>
      <c r="G3274" s="14" t="s">
        <v>1500</v>
      </c>
      <c r="H3274" s="14" t="s">
        <v>1396</v>
      </c>
      <c r="I3274" s="41" t="s">
        <v>43</v>
      </c>
      <c r="J3274" s="20" t="n">
        <v>1</v>
      </c>
      <c r="K3274" s="18" t="s">
        <v>46</v>
      </c>
      <c r="L3274" s="20" t="n">
        <v>519</v>
      </c>
      <c r="M3274" s="34"/>
      <c r="N3274" s="34"/>
      <c r="O3274" s="35" t="n">
        <f aca="false">L3274+(0.05*M3274)+(N3274/240)</f>
        <v>519</v>
      </c>
      <c r="P3274" s="36" t="n">
        <v>519</v>
      </c>
      <c r="Q3274" s="33"/>
      <c r="R3274" s="37"/>
      <c r="S3274" s="38" t="n">
        <f aca="false">P3274+(0.05*Q3274)+(R3274/240)</f>
        <v>519</v>
      </c>
      <c r="T3274" s="22" t="n">
        <f aca="false">J3274*O3274</f>
        <v>519</v>
      </c>
      <c r="U3274" s="22" t="n">
        <f aca="false">S3274-T3274</f>
        <v>0</v>
      </c>
      <c r="V3274" s="12"/>
    </row>
    <row r="3275" customFormat="false" ht="13.8" hidden="false" customHeight="false" outlineLevel="0" collapsed="false">
      <c r="A3275" s="13" t="n">
        <v>3274</v>
      </c>
      <c r="B3275" s="12" t="s">
        <v>22</v>
      </c>
      <c r="C3275" s="26" t="str">
        <f aca="false">$C$2965</f>
        <v>BNF N. Acq. 20538</v>
      </c>
      <c r="D3275" s="12" t="n">
        <v>15</v>
      </c>
      <c r="E3275" s="14" t="n">
        <v>1749</v>
      </c>
      <c r="F3275" s="14" t="s">
        <v>24</v>
      </c>
      <c r="G3275" s="14" t="s">
        <v>1501</v>
      </c>
      <c r="H3275" s="14" t="s">
        <v>1396</v>
      </c>
      <c r="I3275" s="41" t="s">
        <v>43</v>
      </c>
      <c r="J3275" s="20" t="n">
        <v>1</v>
      </c>
      <c r="K3275" s="18" t="s">
        <v>46</v>
      </c>
      <c r="L3275" s="20" t="n">
        <v>100</v>
      </c>
      <c r="M3275" s="34"/>
      <c r="N3275" s="34"/>
      <c r="O3275" s="35" t="n">
        <f aca="false">L3275+(0.05*M3275)+(N3275/240)</f>
        <v>100</v>
      </c>
      <c r="P3275" s="36" t="n">
        <v>100</v>
      </c>
      <c r="Q3275" s="33"/>
      <c r="R3275" s="37"/>
      <c r="S3275" s="38" t="n">
        <f aca="false">P3275+(0.05*Q3275)+(R3275/240)</f>
        <v>100</v>
      </c>
      <c r="T3275" s="22" t="n">
        <f aca="false">J3275*O3275</f>
        <v>100</v>
      </c>
      <c r="U3275" s="22" t="n">
        <f aca="false">S3275-T3275</f>
        <v>0</v>
      </c>
      <c r="V3275" s="12"/>
    </row>
    <row r="3276" customFormat="false" ht="14.2" hidden="false" customHeight="false" outlineLevel="0" collapsed="false">
      <c r="A3276" s="13" t="n">
        <v>3275</v>
      </c>
      <c r="B3276" s="12" t="s">
        <v>22</v>
      </c>
      <c r="C3276" s="26" t="str">
        <f aca="false">$C$2965</f>
        <v>BNF N. Acq. 20538</v>
      </c>
      <c r="D3276" s="12" t="n">
        <v>15</v>
      </c>
      <c r="E3276" s="14" t="n">
        <v>1749</v>
      </c>
      <c r="F3276" s="14" t="s">
        <v>24</v>
      </c>
      <c r="G3276" s="14" t="s">
        <v>1502</v>
      </c>
      <c r="H3276" s="14" t="s">
        <v>1396</v>
      </c>
      <c r="I3276" s="41" t="s">
        <v>43</v>
      </c>
      <c r="J3276" s="20" t="n">
        <f aca="false">327+(1/16)*(3/8)</f>
        <v>327.0234375</v>
      </c>
      <c r="K3276" s="18" t="s">
        <v>28</v>
      </c>
      <c r="L3276" s="20" t="n">
        <v>800</v>
      </c>
      <c r="M3276" s="34"/>
      <c r="N3276" s="34"/>
      <c r="O3276" s="35" t="n">
        <f aca="false">L3276+(0.05*M3276)+(N3276/240)</f>
        <v>800</v>
      </c>
      <c r="P3276" s="36" t="n">
        <v>261655</v>
      </c>
      <c r="Q3276" s="33"/>
      <c r="R3276" s="37"/>
      <c r="S3276" s="38" t="n">
        <f aca="false">P3276+(0.05*Q3276)+(R3276/240)</f>
        <v>261655</v>
      </c>
      <c r="T3276" s="22" t="n">
        <f aca="false">J3276*O3276</f>
        <v>261618.75</v>
      </c>
      <c r="U3276" s="22" t="n">
        <f aca="false">S3276-T3276</f>
        <v>36.25</v>
      </c>
      <c r="V3276" s="12" t="s">
        <v>1503</v>
      </c>
    </row>
    <row r="3277" customFormat="false" ht="13.8" hidden="false" customHeight="false" outlineLevel="0" collapsed="false">
      <c r="A3277" s="13" t="n">
        <v>3276</v>
      </c>
      <c r="B3277" s="12" t="s">
        <v>22</v>
      </c>
      <c r="C3277" s="26" t="str">
        <f aca="false">$C$2965</f>
        <v>BNF N. Acq. 20538</v>
      </c>
      <c r="D3277" s="12" t="n">
        <v>15</v>
      </c>
      <c r="E3277" s="14" t="n">
        <v>1749</v>
      </c>
      <c r="F3277" s="14" t="s">
        <v>24</v>
      </c>
      <c r="G3277" s="14" t="s">
        <v>711</v>
      </c>
      <c r="H3277" s="14" t="s">
        <v>1396</v>
      </c>
      <c r="I3277" s="41" t="s">
        <v>43</v>
      </c>
      <c r="J3277" s="20" t="n">
        <v>1</v>
      </c>
      <c r="K3277" s="18" t="s">
        <v>92</v>
      </c>
      <c r="L3277" s="20" t="n">
        <v>100</v>
      </c>
      <c r="M3277" s="34"/>
      <c r="N3277" s="34"/>
      <c r="O3277" s="35" t="n">
        <f aca="false">L3277+(0.05*M3277)+(N3277/240)</f>
        <v>100</v>
      </c>
      <c r="P3277" s="36" t="n">
        <v>100</v>
      </c>
      <c r="Q3277" s="33"/>
      <c r="R3277" s="37"/>
      <c r="S3277" s="38" t="n">
        <f aca="false">P3277+(0.05*Q3277)+(R3277/240)</f>
        <v>100</v>
      </c>
      <c r="T3277" s="22" t="n">
        <f aca="false">J3277*O3277</f>
        <v>100</v>
      </c>
      <c r="U3277" s="22" t="n">
        <f aca="false">S3277-T3277</f>
        <v>0</v>
      </c>
      <c r="V3277" s="12"/>
    </row>
    <row r="3278" customFormat="false" ht="13.8" hidden="false" customHeight="false" outlineLevel="0" collapsed="false">
      <c r="A3278" s="13" t="n">
        <v>3277</v>
      </c>
      <c r="B3278" s="12" t="s">
        <v>22</v>
      </c>
      <c r="C3278" s="26" t="str">
        <f aca="false">$C$2965</f>
        <v>BNF N. Acq. 20538</v>
      </c>
      <c r="D3278" s="12" t="n">
        <v>15</v>
      </c>
      <c r="E3278" s="14" t="n">
        <v>1749</v>
      </c>
      <c r="F3278" s="14" t="s">
        <v>40</v>
      </c>
      <c r="G3278" s="14" t="s">
        <v>1501</v>
      </c>
      <c r="H3278" s="14" t="s">
        <v>1396</v>
      </c>
      <c r="I3278" s="41" t="s">
        <v>43</v>
      </c>
      <c r="J3278" s="20" t="n">
        <v>1</v>
      </c>
      <c r="K3278" s="18" t="s">
        <v>46</v>
      </c>
      <c r="L3278" s="20" t="n">
        <v>25</v>
      </c>
      <c r="M3278" s="34"/>
      <c r="N3278" s="34"/>
      <c r="O3278" s="35" t="n">
        <f aca="false">L3278+(0.05*M3278)+(N3278/240)</f>
        <v>25</v>
      </c>
      <c r="P3278" s="36" t="n">
        <v>25</v>
      </c>
      <c r="Q3278" s="33"/>
      <c r="R3278" s="37"/>
      <c r="S3278" s="38" t="n">
        <f aca="false">P3278+(0.05*Q3278)+(R3278/240)</f>
        <v>25</v>
      </c>
      <c r="T3278" s="22" t="n">
        <f aca="false">J3278*O3278</f>
        <v>25</v>
      </c>
      <c r="U3278" s="22" t="n">
        <f aca="false">S3278-T3278</f>
        <v>0</v>
      </c>
      <c r="V3278" s="12"/>
    </row>
    <row r="3279" customFormat="false" ht="13.8" hidden="false" customHeight="false" outlineLevel="0" collapsed="false">
      <c r="A3279" s="13" t="n">
        <v>3278</v>
      </c>
      <c r="B3279" s="12" t="s">
        <v>22</v>
      </c>
      <c r="C3279" s="26" t="str">
        <f aca="false">$C$2965</f>
        <v>BNF N. Acq. 20538</v>
      </c>
      <c r="D3279" s="12" t="n">
        <v>15</v>
      </c>
      <c r="E3279" s="14" t="n">
        <v>1749</v>
      </c>
      <c r="F3279" s="14" t="s">
        <v>40</v>
      </c>
      <c r="G3279" s="14" t="s">
        <v>1504</v>
      </c>
      <c r="H3279" s="14" t="s">
        <v>1396</v>
      </c>
      <c r="I3279" s="41" t="s">
        <v>43</v>
      </c>
      <c r="J3279" s="20" t="n">
        <v>1</v>
      </c>
      <c r="K3279" s="18" t="s">
        <v>28</v>
      </c>
      <c r="L3279" s="20" t="n">
        <v>20</v>
      </c>
      <c r="M3279" s="34"/>
      <c r="N3279" s="34"/>
      <c r="O3279" s="35" t="n">
        <f aca="false">L3279+(0.05*M3279)+(N3279/240)</f>
        <v>20</v>
      </c>
      <c r="P3279" s="36" t="n">
        <v>20</v>
      </c>
      <c r="Q3279" s="33"/>
      <c r="R3279" s="37"/>
      <c r="S3279" s="38" t="n">
        <f aca="false">P3279+(0.05*Q3279)+(R3279/240)</f>
        <v>20</v>
      </c>
      <c r="T3279" s="22" t="n">
        <f aca="false">J3279*O3279</f>
        <v>20</v>
      </c>
      <c r="U3279" s="22" t="n">
        <f aca="false">S3279-T3279</f>
        <v>0</v>
      </c>
      <c r="V3279" s="12"/>
    </row>
    <row r="3280" customFormat="false" ht="13.8" hidden="false" customHeight="false" outlineLevel="0" collapsed="false">
      <c r="A3280" s="13" t="n">
        <v>3279</v>
      </c>
      <c r="B3280" s="12" t="s">
        <v>22</v>
      </c>
      <c r="C3280" s="26" t="str">
        <f aca="false">$C$2965</f>
        <v>BNF N. Acq. 20538</v>
      </c>
      <c r="D3280" s="12" t="n">
        <v>15</v>
      </c>
      <c r="E3280" s="14" t="n">
        <v>1749</v>
      </c>
      <c r="F3280" s="14" t="s">
        <v>40</v>
      </c>
      <c r="G3280" s="14" t="s">
        <v>236</v>
      </c>
      <c r="H3280" s="14" t="s">
        <v>1396</v>
      </c>
      <c r="I3280" s="41" t="s">
        <v>33</v>
      </c>
      <c r="J3280" s="20" t="n">
        <v>4</v>
      </c>
      <c r="K3280" s="18" t="s">
        <v>28</v>
      </c>
      <c r="L3280" s="20" t="n">
        <v>128</v>
      </c>
      <c r="M3280" s="34"/>
      <c r="N3280" s="34"/>
      <c r="O3280" s="35" t="n">
        <f aca="false">L3280+(0.05*M3280)+(N3280/240)</f>
        <v>128</v>
      </c>
      <c r="P3280" s="36" t="n">
        <v>512</v>
      </c>
      <c r="Q3280" s="33"/>
      <c r="R3280" s="37"/>
      <c r="S3280" s="38" t="n">
        <f aca="false">P3280+(0.05*Q3280)+(R3280/240)</f>
        <v>512</v>
      </c>
      <c r="T3280" s="22" t="n">
        <f aca="false">J3280*O3280</f>
        <v>512</v>
      </c>
      <c r="U3280" s="22" t="n">
        <f aca="false">S3280-T3280</f>
        <v>0</v>
      </c>
      <c r="V3280" s="12"/>
    </row>
    <row r="3281" customFormat="false" ht="13.8" hidden="false" customHeight="false" outlineLevel="0" collapsed="false">
      <c r="A3281" s="13" t="n">
        <v>3280</v>
      </c>
      <c r="B3281" s="12" t="s">
        <v>22</v>
      </c>
      <c r="C3281" s="26" t="str">
        <f aca="false">$C$2965</f>
        <v>BNF N. Acq. 20538</v>
      </c>
      <c r="D3281" s="12" t="n">
        <v>15</v>
      </c>
      <c r="E3281" s="14" t="n">
        <v>1749</v>
      </c>
      <c r="F3281" s="14" t="s">
        <v>40</v>
      </c>
      <c r="G3281" s="14" t="s">
        <v>963</v>
      </c>
      <c r="H3281" s="14" t="s">
        <v>1396</v>
      </c>
      <c r="I3281" s="41" t="s">
        <v>186</v>
      </c>
      <c r="J3281" s="20" t="n">
        <v>6</v>
      </c>
      <c r="K3281" s="18" t="s">
        <v>28</v>
      </c>
      <c r="L3281" s="20" t="n">
        <v>90</v>
      </c>
      <c r="M3281" s="34"/>
      <c r="N3281" s="34"/>
      <c r="O3281" s="35" t="n">
        <f aca="false">L3281+(0.05*M3281)+(N3281/240)</f>
        <v>90</v>
      </c>
      <c r="P3281" s="36" t="n">
        <v>540</v>
      </c>
      <c r="Q3281" s="33"/>
      <c r="R3281" s="37"/>
      <c r="S3281" s="38" t="n">
        <f aca="false">P3281+(0.05*Q3281)+(R3281/240)</f>
        <v>540</v>
      </c>
      <c r="T3281" s="22" t="n">
        <f aca="false">J3281*O3281</f>
        <v>540</v>
      </c>
      <c r="U3281" s="22" t="n">
        <f aca="false">S3281-T3281</f>
        <v>0</v>
      </c>
      <c r="V3281" s="12"/>
    </row>
    <row r="3282" customFormat="false" ht="13.8" hidden="false" customHeight="false" outlineLevel="0" collapsed="false">
      <c r="A3282" s="13" t="n">
        <v>3281</v>
      </c>
      <c r="B3282" s="12" t="s">
        <v>22</v>
      </c>
      <c r="C3282" s="26" t="str">
        <f aca="false">$C$2965</f>
        <v>BNF N. Acq. 20538</v>
      </c>
      <c r="D3282" s="12" t="n">
        <v>15</v>
      </c>
      <c r="E3282" s="14" t="n">
        <v>1749</v>
      </c>
      <c r="F3282" s="14" t="s">
        <v>40</v>
      </c>
      <c r="G3282" s="14" t="s">
        <v>963</v>
      </c>
      <c r="H3282" s="14" t="s">
        <v>1396</v>
      </c>
      <c r="I3282" s="41" t="s">
        <v>33</v>
      </c>
      <c r="J3282" s="20" t="n">
        <v>1</v>
      </c>
      <c r="K3282" s="18" t="s">
        <v>28</v>
      </c>
      <c r="L3282" s="20" t="n">
        <v>80</v>
      </c>
      <c r="M3282" s="34"/>
      <c r="N3282" s="34"/>
      <c r="O3282" s="35" t="n">
        <f aca="false">L3282+(0.05*M3282)+(N3282/240)</f>
        <v>80</v>
      </c>
      <c r="P3282" s="36" t="n">
        <v>80</v>
      </c>
      <c r="Q3282" s="33"/>
      <c r="R3282" s="37"/>
      <c r="S3282" s="38" t="n">
        <f aca="false">P3282+(0.05*Q3282)+(R3282/240)</f>
        <v>80</v>
      </c>
      <c r="T3282" s="22" t="n">
        <f aca="false">J3282*O3282</f>
        <v>80</v>
      </c>
      <c r="U3282" s="22" t="n">
        <f aca="false">S3282-T3282</f>
        <v>0</v>
      </c>
      <c r="V3282" s="12"/>
    </row>
    <row r="3283" customFormat="false" ht="14.2" hidden="false" customHeight="false" outlineLevel="0" collapsed="false">
      <c r="A3283" s="13" t="n">
        <v>3282</v>
      </c>
      <c r="B3283" s="12" t="s">
        <v>22</v>
      </c>
      <c r="C3283" s="26" t="str">
        <f aca="false">$C$2965</f>
        <v>BNF N. Acq. 20538</v>
      </c>
      <c r="D3283" s="12" t="n">
        <v>15</v>
      </c>
      <c r="E3283" s="14" t="n">
        <v>1749</v>
      </c>
      <c r="F3283" s="14" t="s">
        <v>40</v>
      </c>
      <c r="G3283" s="14" t="s">
        <v>1505</v>
      </c>
      <c r="H3283" s="14" t="s">
        <v>1396</v>
      </c>
      <c r="I3283" s="41" t="s">
        <v>33</v>
      </c>
      <c r="J3283" s="20" t="n">
        <v>7.25</v>
      </c>
      <c r="K3283" s="18" t="s">
        <v>28</v>
      </c>
      <c r="L3283" s="20" t="n">
        <v>140</v>
      </c>
      <c r="M3283" s="34"/>
      <c r="N3283" s="34"/>
      <c r="O3283" s="35" t="n">
        <f aca="false">L3283+(0.05*M3283)+(N3283/240)</f>
        <v>140</v>
      </c>
      <c r="P3283" s="36" t="n">
        <v>1050</v>
      </c>
      <c r="Q3283" s="33"/>
      <c r="R3283" s="37"/>
      <c r="S3283" s="38" t="n">
        <f aca="false">P3283+(0.05*Q3283)+(R3283/240)</f>
        <v>1050</v>
      </c>
      <c r="T3283" s="22" t="n">
        <f aca="false">J3283*O3283</f>
        <v>1015</v>
      </c>
      <c r="U3283" s="22" t="n">
        <f aca="false">S3283-T3283</f>
        <v>35</v>
      </c>
      <c r="V3283" s="44" t="s">
        <v>31</v>
      </c>
    </row>
    <row r="3284" customFormat="false" ht="13.8" hidden="false" customHeight="false" outlineLevel="0" collapsed="false">
      <c r="A3284" s="13" t="n">
        <v>3283</v>
      </c>
      <c r="B3284" s="12" t="s">
        <v>22</v>
      </c>
      <c r="C3284" s="26" t="str">
        <f aca="false">$C$2965</f>
        <v>BNF N. Acq. 20538</v>
      </c>
      <c r="D3284" s="12" t="n">
        <v>15</v>
      </c>
      <c r="E3284" s="14" t="n">
        <v>1749</v>
      </c>
      <c r="F3284" s="14" t="s">
        <v>40</v>
      </c>
      <c r="G3284" s="14" t="s">
        <v>240</v>
      </c>
      <c r="H3284" s="14" t="s">
        <v>1396</v>
      </c>
      <c r="I3284" s="41" t="s">
        <v>33</v>
      </c>
      <c r="J3284" s="20" t="n">
        <f aca="false">12+(1/16)*5</f>
        <v>12.3125</v>
      </c>
      <c r="K3284" s="18" t="s">
        <v>28</v>
      </c>
      <c r="L3284" s="20" t="n">
        <v>350</v>
      </c>
      <c r="M3284" s="34"/>
      <c r="N3284" s="34"/>
      <c r="O3284" s="35" t="n">
        <f aca="false">L3284+(0.05*M3284)+(N3284/240)</f>
        <v>350</v>
      </c>
      <c r="P3284" s="36" t="n">
        <v>4308</v>
      </c>
      <c r="Q3284" s="33" t="n">
        <v>17</v>
      </c>
      <c r="R3284" s="37"/>
      <c r="S3284" s="38" t="n">
        <f aca="false">P3284+(0.05*Q3284)+(R3284/240)</f>
        <v>4308.85</v>
      </c>
      <c r="T3284" s="22" t="n">
        <f aca="false">J3284*O3284</f>
        <v>4309.375</v>
      </c>
      <c r="U3284" s="22" t="n">
        <f aca="false">S3284-T3284</f>
        <v>-0.524999999999636</v>
      </c>
      <c r="V3284" s="12" t="s">
        <v>1506</v>
      </c>
    </row>
    <row r="3285" customFormat="false" ht="13.8" hidden="false" customHeight="false" outlineLevel="0" collapsed="false">
      <c r="A3285" s="13" t="n">
        <v>3284</v>
      </c>
      <c r="B3285" s="12" t="s">
        <v>22</v>
      </c>
      <c r="C3285" s="26" t="str">
        <f aca="false">$C$2965</f>
        <v>BNF N. Acq. 20538</v>
      </c>
      <c r="D3285" s="12" t="n">
        <v>15</v>
      </c>
      <c r="E3285" s="14" t="n">
        <v>1749</v>
      </c>
      <c r="F3285" s="14" t="s">
        <v>40</v>
      </c>
      <c r="G3285" s="14" t="s">
        <v>1507</v>
      </c>
      <c r="H3285" s="14" t="s">
        <v>1396</v>
      </c>
      <c r="I3285" s="41" t="s">
        <v>43</v>
      </c>
      <c r="J3285" s="20" t="n">
        <v>721</v>
      </c>
      <c r="K3285" s="18" t="s">
        <v>35</v>
      </c>
      <c r="L3285" s="20"/>
      <c r="M3285" s="34" t="n">
        <v>40</v>
      </c>
      <c r="N3285" s="34"/>
      <c r="O3285" s="35" t="n">
        <f aca="false">L3285+(0.05*M3285)+(N3285/240)</f>
        <v>2</v>
      </c>
      <c r="P3285" s="36" t="n">
        <v>1442</v>
      </c>
      <c r="Q3285" s="33"/>
      <c r="R3285" s="37"/>
      <c r="S3285" s="38" t="n">
        <f aca="false">P3285+(0.05*Q3285)+(R3285/240)</f>
        <v>1442</v>
      </c>
      <c r="T3285" s="22" t="n">
        <f aca="false">J3285*O3285</f>
        <v>1442</v>
      </c>
      <c r="U3285" s="22" t="n">
        <f aca="false">S3285-T3285</f>
        <v>0</v>
      </c>
      <c r="V3285" s="12"/>
    </row>
    <row r="3286" customFormat="false" ht="13.8" hidden="false" customHeight="false" outlineLevel="0" collapsed="false">
      <c r="A3286" s="13" t="n">
        <v>3285</v>
      </c>
      <c r="B3286" s="12" t="s">
        <v>22</v>
      </c>
      <c r="C3286" s="26" t="str">
        <f aca="false">$C$2965</f>
        <v>BNF N. Acq. 20538</v>
      </c>
      <c r="D3286" s="12" t="n">
        <v>15</v>
      </c>
      <c r="E3286" s="14" t="n">
        <v>1749</v>
      </c>
      <c r="F3286" s="14" t="s">
        <v>40</v>
      </c>
      <c r="G3286" s="14" t="s">
        <v>241</v>
      </c>
      <c r="H3286" s="14" t="s">
        <v>1396</v>
      </c>
      <c r="I3286" s="41" t="s">
        <v>33</v>
      </c>
      <c r="J3286" s="20" t="n">
        <v>47.5</v>
      </c>
      <c r="K3286" s="18" t="s">
        <v>28</v>
      </c>
      <c r="L3286" s="20" t="n">
        <v>10</v>
      </c>
      <c r="M3286" s="34"/>
      <c r="N3286" s="34"/>
      <c r="O3286" s="35" t="n">
        <f aca="false">L3286+(0.05*M3286)+(N3286/240)</f>
        <v>10</v>
      </c>
      <c r="P3286" s="36" t="n">
        <v>475</v>
      </c>
      <c r="Q3286" s="33"/>
      <c r="R3286" s="37"/>
      <c r="S3286" s="38" t="n">
        <f aca="false">P3286+(0.05*Q3286)+(R3286/240)</f>
        <v>475</v>
      </c>
      <c r="T3286" s="22" t="n">
        <f aca="false">J3286*O3286</f>
        <v>475</v>
      </c>
      <c r="U3286" s="22" t="n">
        <f aca="false">S3286-T3286</f>
        <v>0</v>
      </c>
      <c r="V3286" s="12"/>
    </row>
    <row r="3287" customFormat="false" ht="13.8" hidden="false" customHeight="false" outlineLevel="0" collapsed="false">
      <c r="A3287" s="13" t="n">
        <v>3286</v>
      </c>
      <c r="B3287" s="12" t="s">
        <v>22</v>
      </c>
      <c r="C3287" s="26" t="str">
        <f aca="false">$C$2965</f>
        <v>BNF N. Acq. 20538</v>
      </c>
      <c r="D3287" s="12" t="n">
        <v>15</v>
      </c>
      <c r="E3287" s="14" t="n">
        <v>1749</v>
      </c>
      <c r="F3287" s="14" t="s">
        <v>40</v>
      </c>
      <c r="G3287" s="41" t="s">
        <v>242</v>
      </c>
      <c r="H3287" s="14" t="s">
        <v>1396</v>
      </c>
      <c r="I3287" s="41" t="s">
        <v>50</v>
      </c>
      <c r="J3287" s="20" t="n">
        <v>25</v>
      </c>
      <c r="K3287" s="18" t="s">
        <v>28</v>
      </c>
      <c r="L3287" s="20" t="n">
        <v>20</v>
      </c>
      <c r="M3287" s="34"/>
      <c r="N3287" s="34"/>
      <c r="O3287" s="35" t="n">
        <f aca="false">L3287+(0.05*M3287)+(N3287/240)</f>
        <v>20</v>
      </c>
      <c r="P3287" s="36" t="n">
        <v>500</v>
      </c>
      <c r="Q3287" s="33"/>
      <c r="R3287" s="37"/>
      <c r="S3287" s="38" t="n">
        <f aca="false">P3287+(0.05*Q3287)+(R3287/240)</f>
        <v>500</v>
      </c>
      <c r="T3287" s="22" t="n">
        <f aca="false">J3287*O3287</f>
        <v>500</v>
      </c>
      <c r="U3287" s="22" t="n">
        <f aca="false">S3287-T3287</f>
        <v>0</v>
      </c>
      <c r="V3287" s="12"/>
    </row>
    <row r="3288" customFormat="false" ht="13.8" hidden="false" customHeight="false" outlineLevel="0" collapsed="false">
      <c r="A3288" s="13" t="n">
        <v>3287</v>
      </c>
      <c r="B3288" s="12" t="s">
        <v>22</v>
      </c>
      <c r="C3288" s="26" t="str">
        <f aca="false">$C$2965</f>
        <v>BNF N. Acq. 20538</v>
      </c>
      <c r="D3288" s="12" t="n">
        <v>15</v>
      </c>
      <c r="E3288" s="14" t="n">
        <v>1749</v>
      </c>
      <c r="F3288" s="14" t="s">
        <v>40</v>
      </c>
      <c r="G3288" s="14" t="s">
        <v>243</v>
      </c>
      <c r="H3288" s="14" t="s">
        <v>1396</v>
      </c>
      <c r="I3288" s="41" t="s">
        <v>43</v>
      </c>
      <c r="J3288" s="20" t="n">
        <v>542</v>
      </c>
      <c r="K3288" s="18" t="s">
        <v>28</v>
      </c>
      <c r="L3288" s="20" t="n">
        <v>100</v>
      </c>
      <c r="M3288" s="34"/>
      <c r="N3288" s="34"/>
      <c r="O3288" s="35" t="n">
        <f aca="false">L3288+(0.05*M3288)+(N3288/240)</f>
        <v>100</v>
      </c>
      <c r="P3288" s="36" t="n">
        <v>54200</v>
      </c>
      <c r="Q3288" s="33"/>
      <c r="R3288" s="37"/>
      <c r="S3288" s="38" t="n">
        <f aca="false">P3288+(0.05*Q3288)+(R3288/240)</f>
        <v>54200</v>
      </c>
      <c r="T3288" s="22" t="n">
        <f aca="false">J3288*O3288</f>
        <v>54200</v>
      </c>
      <c r="U3288" s="22" t="n">
        <f aca="false">S3288-T3288</f>
        <v>0</v>
      </c>
      <c r="V3288" s="12"/>
    </row>
    <row r="3289" customFormat="false" ht="13.8" hidden="false" customHeight="false" outlineLevel="0" collapsed="false">
      <c r="A3289" s="13" t="n">
        <v>3288</v>
      </c>
      <c r="B3289" s="12" t="s">
        <v>22</v>
      </c>
      <c r="C3289" s="26" t="str">
        <f aca="false">$C$2965</f>
        <v>BNF N. Acq. 20538</v>
      </c>
      <c r="D3289" s="12" t="n">
        <v>15</v>
      </c>
      <c r="E3289" s="14" t="n">
        <v>1749</v>
      </c>
      <c r="F3289" s="14" t="s">
        <v>40</v>
      </c>
      <c r="G3289" s="14" t="s">
        <v>243</v>
      </c>
      <c r="H3289" s="14" t="s">
        <v>1396</v>
      </c>
      <c r="I3289" s="41" t="s">
        <v>50</v>
      </c>
      <c r="J3289" s="20" t="n">
        <v>1226.5</v>
      </c>
      <c r="K3289" s="18" t="s">
        <v>28</v>
      </c>
      <c r="L3289" s="20" t="n">
        <v>100</v>
      </c>
      <c r="M3289" s="34"/>
      <c r="N3289" s="34"/>
      <c r="O3289" s="35" t="n">
        <f aca="false">L3289+(0.05*M3289)+(N3289/240)</f>
        <v>100</v>
      </c>
      <c r="P3289" s="36" t="n">
        <v>122650</v>
      </c>
      <c r="Q3289" s="33"/>
      <c r="R3289" s="37"/>
      <c r="S3289" s="38" t="n">
        <f aca="false">P3289+(0.05*Q3289)+(R3289/240)</f>
        <v>122650</v>
      </c>
      <c r="T3289" s="22" t="n">
        <f aca="false">J3289*O3289</f>
        <v>122650</v>
      </c>
      <c r="U3289" s="22" t="n">
        <f aca="false">S3289-T3289</f>
        <v>0</v>
      </c>
      <c r="V3289" s="12"/>
    </row>
    <row r="3290" customFormat="false" ht="13.8" hidden="false" customHeight="false" outlineLevel="0" collapsed="false">
      <c r="A3290" s="13" t="n">
        <v>3289</v>
      </c>
      <c r="B3290" s="12" t="s">
        <v>22</v>
      </c>
      <c r="C3290" s="26" t="str">
        <f aca="false">$C$2965</f>
        <v>BNF N. Acq. 20538</v>
      </c>
      <c r="D3290" s="12" t="n">
        <v>15</v>
      </c>
      <c r="E3290" s="14" t="n">
        <v>1749</v>
      </c>
      <c r="F3290" s="14" t="s">
        <v>40</v>
      </c>
      <c r="G3290" s="14" t="s">
        <v>245</v>
      </c>
      <c r="H3290" s="14" t="s">
        <v>1396</v>
      </c>
      <c r="I3290" s="41" t="s">
        <v>68</v>
      </c>
      <c r="J3290" s="20" t="n">
        <v>490</v>
      </c>
      <c r="K3290" s="18" t="s">
        <v>28</v>
      </c>
      <c r="L3290" s="20" t="n">
        <v>15</v>
      </c>
      <c r="M3290" s="34"/>
      <c r="N3290" s="34"/>
      <c r="O3290" s="35" t="n">
        <f aca="false">L3290+(0.05*M3290)+(N3290/240)</f>
        <v>15</v>
      </c>
      <c r="P3290" s="36" t="n">
        <v>7350</v>
      </c>
      <c r="Q3290" s="33"/>
      <c r="R3290" s="37"/>
      <c r="S3290" s="38" t="n">
        <f aca="false">P3290+(0.05*Q3290)+(R3290/240)</f>
        <v>7350</v>
      </c>
      <c r="T3290" s="22" t="n">
        <f aca="false">J3290*O3290</f>
        <v>7350</v>
      </c>
      <c r="U3290" s="22" t="n">
        <f aca="false">S3290-T3290</f>
        <v>0</v>
      </c>
      <c r="V3290" s="12"/>
    </row>
    <row r="3291" customFormat="false" ht="13.8" hidden="false" customHeight="false" outlineLevel="0" collapsed="false">
      <c r="A3291" s="13" t="n">
        <v>3290</v>
      </c>
      <c r="B3291" s="12" t="s">
        <v>22</v>
      </c>
      <c r="C3291" s="26" t="str">
        <f aca="false">$C$2965</f>
        <v>BNF N. Acq. 20538</v>
      </c>
      <c r="D3291" s="12" t="n">
        <v>15</v>
      </c>
      <c r="E3291" s="14" t="n">
        <v>1749</v>
      </c>
      <c r="F3291" s="14" t="s">
        <v>40</v>
      </c>
      <c r="G3291" s="14" t="s">
        <v>245</v>
      </c>
      <c r="H3291" s="14" t="s">
        <v>1396</v>
      </c>
      <c r="I3291" s="41" t="s">
        <v>33</v>
      </c>
      <c r="J3291" s="20" t="n">
        <v>85</v>
      </c>
      <c r="K3291" s="18" t="s">
        <v>28</v>
      </c>
      <c r="L3291" s="20" t="n">
        <v>16</v>
      </c>
      <c r="M3291" s="34"/>
      <c r="N3291" s="34"/>
      <c r="O3291" s="35" t="n">
        <f aca="false">L3291+(0.05*M3291)+(N3291/240)</f>
        <v>16</v>
      </c>
      <c r="P3291" s="36" t="n">
        <v>1360</v>
      </c>
      <c r="Q3291" s="33"/>
      <c r="R3291" s="37"/>
      <c r="S3291" s="38" t="n">
        <f aca="false">P3291+(0.05*Q3291)+(R3291/240)</f>
        <v>1360</v>
      </c>
      <c r="T3291" s="22" t="n">
        <f aca="false">J3291*O3291</f>
        <v>1360</v>
      </c>
      <c r="U3291" s="22" t="n">
        <f aca="false">S3291-T3291</f>
        <v>0</v>
      </c>
      <c r="V3291" s="12"/>
    </row>
    <row r="3292" customFormat="false" ht="13.8" hidden="false" customHeight="false" outlineLevel="0" collapsed="false">
      <c r="A3292" s="13" t="n">
        <v>3291</v>
      </c>
      <c r="B3292" s="12" t="s">
        <v>22</v>
      </c>
      <c r="C3292" s="26" t="str">
        <f aca="false">$C$2965</f>
        <v>BNF N. Acq. 20538</v>
      </c>
      <c r="D3292" s="12" t="n">
        <v>15</v>
      </c>
      <c r="E3292" s="14" t="n">
        <v>1749</v>
      </c>
      <c r="F3292" s="14" t="s">
        <v>40</v>
      </c>
      <c r="G3292" s="14" t="s">
        <v>246</v>
      </c>
      <c r="H3292" s="14" t="s">
        <v>1396</v>
      </c>
      <c r="I3292" s="41" t="s">
        <v>68</v>
      </c>
      <c r="J3292" s="20" t="n">
        <v>880</v>
      </c>
      <c r="K3292" s="18" t="s">
        <v>28</v>
      </c>
      <c r="L3292" s="20" t="n">
        <v>7</v>
      </c>
      <c r="M3292" s="34"/>
      <c r="N3292" s="34"/>
      <c r="O3292" s="35" t="n">
        <f aca="false">L3292+(0.05*M3292)+(N3292/240)</f>
        <v>7</v>
      </c>
      <c r="P3292" s="36" t="n">
        <v>6160</v>
      </c>
      <c r="Q3292" s="33"/>
      <c r="R3292" s="37"/>
      <c r="S3292" s="38" t="n">
        <f aca="false">P3292+(0.05*Q3292)+(R3292/240)</f>
        <v>6160</v>
      </c>
      <c r="T3292" s="22" t="n">
        <f aca="false">J3292*O3292</f>
        <v>6160</v>
      </c>
      <c r="U3292" s="22" t="n">
        <f aca="false">S3292-T3292</f>
        <v>0</v>
      </c>
      <c r="V3292" s="12"/>
    </row>
    <row r="3293" customFormat="false" ht="13.8" hidden="false" customHeight="false" outlineLevel="0" collapsed="false">
      <c r="A3293" s="13" t="n">
        <v>3292</v>
      </c>
      <c r="B3293" s="12" t="s">
        <v>22</v>
      </c>
      <c r="C3293" s="26" t="str">
        <f aca="false">$C$2965</f>
        <v>BNF N. Acq. 20538</v>
      </c>
      <c r="D3293" s="12" t="n">
        <v>15</v>
      </c>
      <c r="E3293" s="14" t="n">
        <v>1749</v>
      </c>
      <c r="F3293" s="14" t="s">
        <v>40</v>
      </c>
      <c r="G3293" s="14" t="s">
        <v>969</v>
      </c>
      <c r="H3293" s="14" t="s">
        <v>1396</v>
      </c>
      <c r="I3293" s="41" t="s">
        <v>186</v>
      </c>
      <c r="J3293" s="20" t="n">
        <v>110.5</v>
      </c>
      <c r="K3293" s="18" t="s">
        <v>248</v>
      </c>
      <c r="L3293" s="20" t="n">
        <v>13</v>
      </c>
      <c r="M3293" s="34"/>
      <c r="N3293" s="34"/>
      <c r="O3293" s="35" t="n">
        <f aca="false">L3293+(0.05*M3293)+(N3293/240)</f>
        <v>13</v>
      </c>
      <c r="P3293" s="36" t="n">
        <v>1436</v>
      </c>
      <c r="Q3293" s="33" t="n">
        <v>10</v>
      </c>
      <c r="R3293" s="37"/>
      <c r="S3293" s="38" t="n">
        <f aca="false">P3293+(0.05*Q3293)+(R3293/240)</f>
        <v>1436.5</v>
      </c>
      <c r="T3293" s="22" t="n">
        <f aca="false">J3293*O3293</f>
        <v>1436.5</v>
      </c>
      <c r="U3293" s="22" t="n">
        <f aca="false">S3293-T3293</f>
        <v>0</v>
      </c>
      <c r="V3293" s="12"/>
    </row>
    <row r="3294" customFormat="false" ht="13.8" hidden="false" customHeight="false" outlineLevel="0" collapsed="false">
      <c r="A3294" s="13" t="n">
        <v>3293</v>
      </c>
      <c r="B3294" s="12" t="s">
        <v>22</v>
      </c>
      <c r="C3294" s="26" t="str">
        <f aca="false">$C$2965</f>
        <v>BNF N. Acq. 20538</v>
      </c>
      <c r="D3294" s="12" t="n">
        <v>15</v>
      </c>
      <c r="E3294" s="14" t="n">
        <v>1749</v>
      </c>
      <c r="F3294" s="14" t="s">
        <v>40</v>
      </c>
      <c r="G3294" s="14" t="s">
        <v>247</v>
      </c>
      <c r="H3294" s="14" t="s">
        <v>1396</v>
      </c>
      <c r="I3294" s="41" t="s">
        <v>29</v>
      </c>
      <c r="J3294" s="20" t="n">
        <v>367</v>
      </c>
      <c r="K3294" s="18" t="s">
        <v>28</v>
      </c>
      <c r="L3294" s="20" t="n">
        <v>12</v>
      </c>
      <c r="M3294" s="34"/>
      <c r="N3294" s="34"/>
      <c r="O3294" s="35" t="n">
        <f aca="false">L3294+(0.05*M3294)+(N3294/240)</f>
        <v>12</v>
      </c>
      <c r="P3294" s="36" t="n">
        <v>4404</v>
      </c>
      <c r="Q3294" s="33"/>
      <c r="R3294" s="37"/>
      <c r="S3294" s="38" t="n">
        <f aca="false">P3294+(0.05*Q3294)+(R3294/240)</f>
        <v>4404</v>
      </c>
      <c r="T3294" s="22" t="n">
        <f aca="false">J3294*O3294</f>
        <v>4404</v>
      </c>
      <c r="U3294" s="22" t="n">
        <f aca="false">S3294-T3294</f>
        <v>0</v>
      </c>
      <c r="V3294" s="12"/>
    </row>
    <row r="3295" customFormat="false" ht="13.8" hidden="false" customHeight="false" outlineLevel="0" collapsed="false">
      <c r="A3295" s="13" t="n">
        <v>3294</v>
      </c>
      <c r="B3295" s="12" t="s">
        <v>22</v>
      </c>
      <c r="C3295" s="26" t="str">
        <f aca="false">$C$2965</f>
        <v>BNF N. Acq. 20538</v>
      </c>
      <c r="D3295" s="12" t="n">
        <v>15</v>
      </c>
      <c r="E3295" s="14" t="n">
        <v>1749</v>
      </c>
      <c r="F3295" s="14" t="s">
        <v>40</v>
      </c>
      <c r="G3295" s="14" t="s">
        <v>247</v>
      </c>
      <c r="H3295" s="14" t="s">
        <v>1396</v>
      </c>
      <c r="I3295" s="41" t="s">
        <v>30</v>
      </c>
      <c r="J3295" s="20" t="n">
        <v>40</v>
      </c>
      <c r="K3295" s="18" t="s">
        <v>28</v>
      </c>
      <c r="L3295" s="20" t="n">
        <v>12</v>
      </c>
      <c r="M3295" s="34"/>
      <c r="N3295" s="34"/>
      <c r="O3295" s="35" t="n">
        <f aca="false">L3295+(0.05*M3295)+(N3295/240)</f>
        <v>12</v>
      </c>
      <c r="P3295" s="36" t="n">
        <v>480</v>
      </c>
      <c r="Q3295" s="33"/>
      <c r="R3295" s="37"/>
      <c r="S3295" s="38" t="n">
        <f aca="false">P3295+(0.05*Q3295)+(R3295/240)</f>
        <v>480</v>
      </c>
      <c r="T3295" s="22" t="n">
        <f aca="false">J3295*O3295</f>
        <v>480</v>
      </c>
      <c r="U3295" s="22" t="n">
        <f aca="false">S3295-T3295</f>
        <v>0</v>
      </c>
      <c r="V3295" s="12"/>
    </row>
    <row r="3296" customFormat="false" ht="13.8" hidden="false" customHeight="false" outlineLevel="0" collapsed="false">
      <c r="A3296" s="13" t="n">
        <v>3295</v>
      </c>
      <c r="B3296" s="12" t="s">
        <v>22</v>
      </c>
      <c r="C3296" s="26" t="str">
        <f aca="false">$C$2965</f>
        <v>BNF N. Acq. 20538</v>
      </c>
      <c r="D3296" s="12" t="n">
        <v>15</v>
      </c>
      <c r="E3296" s="14" t="n">
        <v>1749</v>
      </c>
      <c r="F3296" s="14" t="s">
        <v>40</v>
      </c>
      <c r="G3296" s="14" t="s">
        <v>247</v>
      </c>
      <c r="H3296" s="14" t="s">
        <v>1396</v>
      </c>
      <c r="I3296" s="41" t="s">
        <v>43</v>
      </c>
      <c r="J3296" s="20" t="n">
        <v>1663</v>
      </c>
      <c r="K3296" s="18" t="s">
        <v>28</v>
      </c>
      <c r="L3296" s="20" t="n">
        <v>16</v>
      </c>
      <c r="M3296" s="34"/>
      <c r="N3296" s="42"/>
      <c r="O3296" s="35" t="n">
        <f aca="false">L3296+(0.05*M3296)+(N3296/240)</f>
        <v>16</v>
      </c>
      <c r="P3296" s="36" t="n">
        <v>26608</v>
      </c>
      <c r="Q3296" s="33"/>
      <c r="R3296" s="43"/>
      <c r="S3296" s="38" t="n">
        <f aca="false">P3296+(0.05*Q3296)+(R3296/240)</f>
        <v>26608</v>
      </c>
      <c r="T3296" s="22" t="n">
        <f aca="false">J3296*O3296</f>
        <v>26608</v>
      </c>
      <c r="U3296" s="22" t="n">
        <f aca="false">S3296-T3296</f>
        <v>0</v>
      </c>
      <c r="V3296" s="12"/>
    </row>
    <row r="3297" customFormat="false" ht="13.8" hidden="false" customHeight="false" outlineLevel="0" collapsed="false">
      <c r="A3297" s="13" t="n">
        <v>3296</v>
      </c>
      <c r="B3297" s="12" t="s">
        <v>22</v>
      </c>
      <c r="C3297" s="26" t="str">
        <f aca="false">$C$2965</f>
        <v>BNF N. Acq. 20538</v>
      </c>
      <c r="D3297" s="12" t="n">
        <v>15</v>
      </c>
      <c r="E3297" s="14" t="n">
        <v>1749</v>
      </c>
      <c r="F3297" s="14" t="s">
        <v>40</v>
      </c>
      <c r="G3297" s="14" t="s">
        <v>247</v>
      </c>
      <c r="H3297" s="14" t="s">
        <v>1396</v>
      </c>
      <c r="I3297" s="41" t="s">
        <v>186</v>
      </c>
      <c r="J3297" s="20" t="n">
        <v>2173.5</v>
      </c>
      <c r="K3297" s="18" t="s">
        <v>248</v>
      </c>
      <c r="L3297" s="20" t="n">
        <v>14</v>
      </c>
      <c r="M3297" s="34"/>
      <c r="N3297" s="34"/>
      <c r="O3297" s="35" t="n">
        <f aca="false">L3297+(0.05*M3297)+(N3297/240)</f>
        <v>14</v>
      </c>
      <c r="P3297" s="36" t="n">
        <v>30429</v>
      </c>
      <c r="Q3297" s="33"/>
      <c r="R3297" s="37"/>
      <c r="S3297" s="38" t="n">
        <f aca="false">P3297+(0.05*Q3297)+(R3297/240)</f>
        <v>30429</v>
      </c>
      <c r="T3297" s="22" t="n">
        <f aca="false">J3297*O3297</f>
        <v>30429</v>
      </c>
      <c r="U3297" s="22" t="n">
        <f aca="false">S3297-T3297</f>
        <v>0</v>
      </c>
      <c r="V3297" s="12"/>
    </row>
    <row r="3298" customFormat="false" ht="13.8" hidden="false" customHeight="false" outlineLevel="0" collapsed="false">
      <c r="A3298" s="13" t="n">
        <v>3297</v>
      </c>
      <c r="B3298" s="12" t="s">
        <v>22</v>
      </c>
      <c r="C3298" s="26" t="str">
        <f aca="false">$C$2965</f>
        <v>BNF N. Acq. 20538</v>
      </c>
      <c r="D3298" s="12" t="n">
        <v>15</v>
      </c>
      <c r="E3298" s="14" t="n">
        <v>1749</v>
      </c>
      <c r="F3298" s="14" t="s">
        <v>40</v>
      </c>
      <c r="G3298" s="14" t="s">
        <v>247</v>
      </c>
      <c r="H3298" s="14" t="s">
        <v>1396</v>
      </c>
      <c r="I3298" s="41" t="s">
        <v>186</v>
      </c>
      <c r="J3298" s="20" t="n">
        <v>225</v>
      </c>
      <c r="K3298" s="18" t="s">
        <v>28</v>
      </c>
      <c r="L3298" s="20" t="n">
        <v>5</v>
      </c>
      <c r="M3298" s="34"/>
      <c r="N3298" s="34"/>
      <c r="O3298" s="35" t="n">
        <f aca="false">L3298+(0.05*M3298)+(N3298/240)</f>
        <v>5</v>
      </c>
      <c r="P3298" s="36" t="n">
        <v>1125</v>
      </c>
      <c r="Q3298" s="33"/>
      <c r="R3298" s="37"/>
      <c r="S3298" s="38" t="n">
        <f aca="false">P3298+(0.05*Q3298)+(R3298/240)</f>
        <v>1125</v>
      </c>
      <c r="T3298" s="22" t="n">
        <f aca="false">J3298*O3298</f>
        <v>1125</v>
      </c>
      <c r="U3298" s="22" t="n">
        <f aca="false">S3298-T3298</f>
        <v>0</v>
      </c>
      <c r="V3298" s="12"/>
    </row>
    <row r="3299" customFormat="false" ht="13.8" hidden="false" customHeight="false" outlineLevel="0" collapsed="false">
      <c r="A3299" s="13" t="n">
        <v>3298</v>
      </c>
      <c r="B3299" s="12" t="s">
        <v>22</v>
      </c>
      <c r="C3299" s="26" t="str">
        <f aca="false">$C$2965</f>
        <v>BNF N. Acq. 20538</v>
      </c>
      <c r="D3299" s="12" t="n">
        <v>16</v>
      </c>
      <c r="E3299" s="14" t="n">
        <v>1749</v>
      </c>
      <c r="F3299" s="14" t="s">
        <v>24</v>
      </c>
      <c r="G3299" s="14" t="s">
        <v>983</v>
      </c>
      <c r="H3299" s="14" t="s">
        <v>1396</v>
      </c>
      <c r="I3299" s="41" t="s">
        <v>43</v>
      </c>
      <c r="J3299" s="20" t="n">
        <v>6</v>
      </c>
      <c r="K3299" s="18" t="s">
        <v>35</v>
      </c>
      <c r="L3299" s="20" t="n">
        <v>63</v>
      </c>
      <c r="M3299" s="34"/>
      <c r="N3299" s="34"/>
      <c r="O3299" s="35" t="n">
        <f aca="false">L3299+(0.05*M3299)+(N3299/240)</f>
        <v>63</v>
      </c>
      <c r="P3299" s="36" t="n">
        <v>378</v>
      </c>
      <c r="Q3299" s="33"/>
      <c r="R3299" s="37"/>
      <c r="S3299" s="38" t="n">
        <f aca="false">P3299+(0.05*Q3299)+(R3299/240)</f>
        <v>378</v>
      </c>
      <c r="T3299" s="22" t="n">
        <f aca="false">J3299*O3299</f>
        <v>378</v>
      </c>
      <c r="U3299" s="22" t="n">
        <f aca="false">S3299-T3299</f>
        <v>0</v>
      </c>
      <c r="V3299" s="12"/>
    </row>
    <row r="3300" customFormat="false" ht="13.8" hidden="false" customHeight="false" outlineLevel="0" collapsed="false">
      <c r="A3300" s="13" t="n">
        <v>3299</v>
      </c>
      <c r="B3300" s="12" t="s">
        <v>22</v>
      </c>
      <c r="C3300" s="26" t="str">
        <f aca="false">$C$2965</f>
        <v>BNF N. Acq. 20538</v>
      </c>
      <c r="D3300" s="12" t="n">
        <v>16</v>
      </c>
      <c r="E3300" s="14" t="n">
        <v>1749</v>
      </c>
      <c r="F3300" s="14" t="s">
        <v>24</v>
      </c>
      <c r="G3300" s="14" t="s">
        <v>983</v>
      </c>
      <c r="H3300" s="14" t="s">
        <v>1396</v>
      </c>
      <c r="I3300" s="41" t="s">
        <v>43</v>
      </c>
      <c r="J3300" s="20" t="n">
        <v>3</v>
      </c>
      <c r="K3300" s="18" t="s">
        <v>248</v>
      </c>
      <c r="L3300" s="20" t="n">
        <v>3</v>
      </c>
      <c r="M3300" s="34"/>
      <c r="N3300" s="34"/>
      <c r="O3300" s="35" t="n">
        <f aca="false">L3300+(0.05*M3300)+(N3300/240)</f>
        <v>3</v>
      </c>
      <c r="P3300" s="36" t="n">
        <v>9</v>
      </c>
      <c r="Q3300" s="33"/>
      <c r="R3300" s="37"/>
      <c r="S3300" s="38" t="n">
        <f aca="false">P3300+(0.05*Q3300)+(R3300/240)</f>
        <v>9</v>
      </c>
      <c r="T3300" s="22" t="n">
        <f aca="false">J3300*O3300</f>
        <v>9</v>
      </c>
      <c r="U3300" s="22" t="n">
        <f aca="false">S3300-T3300</f>
        <v>0</v>
      </c>
      <c r="V3300" s="12"/>
    </row>
    <row r="3301" customFormat="false" ht="13.8" hidden="false" customHeight="false" outlineLevel="0" collapsed="false">
      <c r="A3301" s="13" t="n">
        <v>3300</v>
      </c>
      <c r="B3301" s="12" t="s">
        <v>22</v>
      </c>
      <c r="C3301" s="26" t="str">
        <f aca="false">$C$2965</f>
        <v>BNF N. Acq. 20538</v>
      </c>
      <c r="D3301" s="12" t="n">
        <v>16</v>
      </c>
      <c r="E3301" s="14" t="n">
        <v>1749</v>
      </c>
      <c r="F3301" s="14" t="s">
        <v>24</v>
      </c>
      <c r="G3301" s="14" t="s">
        <v>256</v>
      </c>
      <c r="H3301" s="14" t="s">
        <v>1396</v>
      </c>
      <c r="I3301" s="41" t="s">
        <v>43</v>
      </c>
      <c r="J3301" s="20" t="n">
        <v>1</v>
      </c>
      <c r="K3301" s="18" t="s">
        <v>46</v>
      </c>
      <c r="L3301" s="20" t="n">
        <v>70</v>
      </c>
      <c r="M3301" s="34"/>
      <c r="N3301" s="34"/>
      <c r="O3301" s="35" t="n">
        <f aca="false">L3301+(0.05*M3301)+(N3301/240)</f>
        <v>70</v>
      </c>
      <c r="P3301" s="36" t="n">
        <v>70</v>
      </c>
      <c r="Q3301" s="33"/>
      <c r="R3301" s="37"/>
      <c r="S3301" s="38" t="n">
        <f aca="false">P3301+(0.05*Q3301)+(R3301/240)</f>
        <v>70</v>
      </c>
      <c r="T3301" s="22" t="n">
        <f aca="false">J3301*O3301</f>
        <v>70</v>
      </c>
      <c r="U3301" s="22" t="n">
        <f aca="false">S3301-T3301</f>
        <v>0</v>
      </c>
      <c r="V3301" s="12"/>
    </row>
    <row r="3302" customFormat="false" ht="13.8" hidden="false" customHeight="false" outlineLevel="0" collapsed="false">
      <c r="A3302" s="13" t="n">
        <v>3301</v>
      </c>
      <c r="B3302" s="12" t="s">
        <v>22</v>
      </c>
      <c r="C3302" s="26" t="str">
        <f aca="false">$C$2965</f>
        <v>BNF N. Acq. 20538</v>
      </c>
      <c r="D3302" s="12" t="n">
        <v>16</v>
      </c>
      <c r="E3302" s="14" t="n">
        <v>1749</v>
      </c>
      <c r="F3302" s="14" t="s">
        <v>24</v>
      </c>
      <c r="G3302" s="14" t="s">
        <v>1508</v>
      </c>
      <c r="H3302" s="14" t="s">
        <v>1396</v>
      </c>
      <c r="I3302" s="41" t="s">
        <v>43</v>
      </c>
      <c r="J3302" s="20" t="n">
        <v>1</v>
      </c>
      <c r="K3302" s="18" t="s">
        <v>46</v>
      </c>
      <c r="L3302" s="20" t="n">
        <v>170</v>
      </c>
      <c r="M3302" s="34"/>
      <c r="N3302" s="34"/>
      <c r="O3302" s="35" t="n">
        <f aca="false">L3302+(0.05*M3302)+(N3302/240)</f>
        <v>170</v>
      </c>
      <c r="P3302" s="36" t="n">
        <v>170</v>
      </c>
      <c r="Q3302" s="33"/>
      <c r="R3302" s="37"/>
      <c r="S3302" s="38" t="n">
        <f aca="false">P3302+(0.05*Q3302)+(R3302/240)</f>
        <v>170</v>
      </c>
      <c r="T3302" s="22" t="n">
        <f aca="false">J3302*O3302</f>
        <v>170</v>
      </c>
      <c r="U3302" s="22" t="n">
        <f aca="false">S3302-T3302</f>
        <v>0</v>
      </c>
      <c r="V3302" s="12"/>
    </row>
    <row r="3303" customFormat="false" ht="13.8" hidden="false" customHeight="false" outlineLevel="0" collapsed="false">
      <c r="A3303" s="13" t="n">
        <v>3302</v>
      </c>
      <c r="B3303" s="12" t="s">
        <v>22</v>
      </c>
      <c r="C3303" s="26" t="str">
        <f aca="false">$C$2965</f>
        <v>BNF N. Acq. 20538</v>
      </c>
      <c r="D3303" s="12" t="n">
        <v>16</v>
      </c>
      <c r="E3303" s="14" t="n">
        <v>1749</v>
      </c>
      <c r="F3303" s="14" t="s">
        <v>24</v>
      </c>
      <c r="G3303" s="14" t="s">
        <v>1509</v>
      </c>
      <c r="H3303" s="14" t="s">
        <v>1396</v>
      </c>
      <c r="I3303" s="41" t="s">
        <v>43</v>
      </c>
      <c r="J3303" s="20" t="n">
        <v>1</v>
      </c>
      <c r="K3303" s="18" t="s">
        <v>46</v>
      </c>
      <c r="L3303" s="20" t="n">
        <v>248</v>
      </c>
      <c r="M3303" s="34"/>
      <c r="N3303" s="34"/>
      <c r="O3303" s="35" t="n">
        <f aca="false">L3303+(0.05*M3303)+(N3303/240)</f>
        <v>248</v>
      </c>
      <c r="P3303" s="36" t="n">
        <v>248</v>
      </c>
      <c r="Q3303" s="33"/>
      <c r="R3303" s="37"/>
      <c r="S3303" s="38" t="n">
        <f aca="false">P3303+(0.05*Q3303)+(R3303/240)</f>
        <v>248</v>
      </c>
      <c r="T3303" s="22" t="n">
        <f aca="false">J3303*O3303</f>
        <v>248</v>
      </c>
      <c r="U3303" s="22" t="n">
        <f aca="false">S3303-T3303</f>
        <v>0</v>
      </c>
      <c r="V3303" s="12"/>
    </row>
    <row r="3304" customFormat="false" ht="13.8" hidden="false" customHeight="false" outlineLevel="0" collapsed="false">
      <c r="A3304" s="13" t="n">
        <v>3303</v>
      </c>
      <c r="B3304" s="12" t="s">
        <v>22</v>
      </c>
      <c r="C3304" s="26" t="str">
        <f aca="false">$C$2965</f>
        <v>BNF N. Acq. 20538</v>
      </c>
      <c r="D3304" s="12" t="n">
        <v>16</v>
      </c>
      <c r="E3304" s="14" t="n">
        <v>1749</v>
      </c>
      <c r="F3304" s="14" t="s">
        <v>24</v>
      </c>
      <c r="G3304" s="14" t="s">
        <v>1510</v>
      </c>
      <c r="H3304" s="14" t="s">
        <v>1396</v>
      </c>
      <c r="I3304" s="41" t="s">
        <v>43</v>
      </c>
      <c r="J3304" s="20" t="n">
        <v>51</v>
      </c>
      <c r="K3304" s="18" t="s">
        <v>28</v>
      </c>
      <c r="L3304" s="20"/>
      <c r="M3304" s="34" t="n">
        <v>10</v>
      </c>
      <c r="N3304" s="34"/>
      <c r="O3304" s="35" t="n">
        <f aca="false">L3304+(0.05*M3304)+(N3304/240)</f>
        <v>0.5</v>
      </c>
      <c r="P3304" s="36" t="n">
        <v>25</v>
      </c>
      <c r="Q3304" s="33" t="n">
        <v>10</v>
      </c>
      <c r="R3304" s="37"/>
      <c r="S3304" s="38" t="n">
        <f aca="false">P3304+(0.05*Q3304)+(R3304/240)</f>
        <v>25.5</v>
      </c>
      <c r="T3304" s="22" t="n">
        <f aca="false">J3304*O3304</f>
        <v>25.5</v>
      </c>
      <c r="U3304" s="22" t="n">
        <f aca="false">S3304-T3304</f>
        <v>0</v>
      </c>
      <c r="V3304" s="12"/>
    </row>
    <row r="3305" customFormat="false" ht="13.8" hidden="false" customHeight="false" outlineLevel="0" collapsed="false">
      <c r="A3305" s="13" t="n">
        <v>3304</v>
      </c>
      <c r="B3305" s="12" t="s">
        <v>22</v>
      </c>
      <c r="C3305" s="26" t="str">
        <f aca="false">$C$2965</f>
        <v>BNF N. Acq. 20538</v>
      </c>
      <c r="D3305" s="12" t="n">
        <v>16</v>
      </c>
      <c r="E3305" s="14" t="n">
        <v>1749</v>
      </c>
      <c r="F3305" s="14" t="s">
        <v>24</v>
      </c>
      <c r="G3305" s="14" t="s">
        <v>1510</v>
      </c>
      <c r="H3305" s="14" t="s">
        <v>1396</v>
      </c>
      <c r="I3305" s="41" t="s">
        <v>43</v>
      </c>
      <c r="J3305" s="20" t="n">
        <v>1</v>
      </c>
      <c r="K3305" s="18" t="s">
        <v>46</v>
      </c>
      <c r="L3305" s="20" t="n">
        <v>65</v>
      </c>
      <c r="M3305" s="34" t="n">
        <v>10</v>
      </c>
      <c r="N3305" s="34"/>
      <c r="O3305" s="35" t="n">
        <f aca="false">L3305+(0.05*M3305)+(N3305/240)</f>
        <v>65.5</v>
      </c>
      <c r="P3305" s="36" t="n">
        <v>65</v>
      </c>
      <c r="Q3305" s="33" t="n">
        <v>10</v>
      </c>
      <c r="R3305" s="37"/>
      <c r="S3305" s="38" t="n">
        <f aca="false">P3305+(0.05*Q3305)+(R3305/240)</f>
        <v>65.5</v>
      </c>
      <c r="T3305" s="22" t="n">
        <f aca="false">J3305*O3305</f>
        <v>65.5</v>
      </c>
      <c r="U3305" s="22" t="n">
        <f aca="false">S3305-T3305</f>
        <v>0</v>
      </c>
      <c r="V3305" s="12"/>
    </row>
    <row r="3306" customFormat="false" ht="13.8" hidden="false" customHeight="false" outlineLevel="0" collapsed="false">
      <c r="A3306" s="13" t="n">
        <v>3305</v>
      </c>
      <c r="B3306" s="12" t="s">
        <v>22</v>
      </c>
      <c r="C3306" s="26" t="str">
        <f aca="false">$C$2965</f>
        <v>BNF N. Acq. 20538</v>
      </c>
      <c r="D3306" s="12" t="n">
        <v>16</v>
      </c>
      <c r="E3306" s="14" t="n">
        <v>1749</v>
      </c>
      <c r="F3306" s="14" t="s">
        <v>40</v>
      </c>
      <c r="G3306" s="14" t="s">
        <v>1511</v>
      </c>
      <c r="H3306" s="14" t="s">
        <v>1396</v>
      </c>
      <c r="I3306" s="41" t="s">
        <v>29</v>
      </c>
      <c r="J3306" s="20" t="n">
        <v>70</v>
      </c>
      <c r="K3306" s="18" t="s">
        <v>28</v>
      </c>
      <c r="L3306" s="20" t="n">
        <v>15</v>
      </c>
      <c r="M3306" s="34"/>
      <c r="N3306" s="34"/>
      <c r="O3306" s="35" t="n">
        <f aca="false">L3306+(0.05*M3306)+(N3306/240)</f>
        <v>15</v>
      </c>
      <c r="P3306" s="36" t="n">
        <v>1050</v>
      </c>
      <c r="Q3306" s="33"/>
      <c r="R3306" s="37"/>
      <c r="S3306" s="38" t="n">
        <f aca="false">P3306+(0.05*Q3306)+(R3306/240)</f>
        <v>1050</v>
      </c>
      <c r="T3306" s="22" t="n">
        <f aca="false">J3306*O3306</f>
        <v>1050</v>
      </c>
      <c r="U3306" s="22" t="n">
        <f aca="false">S3306-T3306</f>
        <v>0</v>
      </c>
      <c r="V3306" s="12"/>
    </row>
    <row r="3307" customFormat="false" ht="13.8" hidden="false" customHeight="false" outlineLevel="0" collapsed="false">
      <c r="A3307" s="13" t="n">
        <v>3306</v>
      </c>
      <c r="B3307" s="12" t="s">
        <v>22</v>
      </c>
      <c r="C3307" s="26" t="str">
        <f aca="false">$C$2965</f>
        <v>BNF N. Acq. 20538</v>
      </c>
      <c r="D3307" s="12" t="n">
        <v>16</v>
      </c>
      <c r="E3307" s="14" t="n">
        <v>1749</v>
      </c>
      <c r="F3307" s="14" t="s">
        <v>40</v>
      </c>
      <c r="G3307" s="14" t="s">
        <v>1511</v>
      </c>
      <c r="H3307" s="14" t="s">
        <v>1396</v>
      </c>
      <c r="I3307" s="41" t="s">
        <v>186</v>
      </c>
      <c r="J3307" s="20" t="n">
        <v>287</v>
      </c>
      <c r="K3307" s="18" t="s">
        <v>248</v>
      </c>
      <c r="L3307" s="20" t="n">
        <v>17</v>
      </c>
      <c r="M3307" s="34"/>
      <c r="N3307" s="34"/>
      <c r="O3307" s="35" t="n">
        <f aca="false">L3307+(0.05*M3307)+(N3307/240)</f>
        <v>17</v>
      </c>
      <c r="P3307" s="36" t="n">
        <v>4879</v>
      </c>
      <c r="Q3307" s="33"/>
      <c r="R3307" s="37"/>
      <c r="S3307" s="38" t="n">
        <f aca="false">P3307+(0.05*Q3307)+(R3307/240)</f>
        <v>4879</v>
      </c>
      <c r="T3307" s="22" t="n">
        <f aca="false">J3307*O3307</f>
        <v>4879</v>
      </c>
      <c r="U3307" s="22" t="n">
        <f aca="false">S3307-T3307</f>
        <v>0</v>
      </c>
      <c r="V3307" s="12"/>
    </row>
    <row r="3308" customFormat="false" ht="13.8" hidden="false" customHeight="false" outlineLevel="0" collapsed="false">
      <c r="A3308" s="13" t="n">
        <v>3307</v>
      </c>
      <c r="B3308" s="12" t="s">
        <v>22</v>
      </c>
      <c r="C3308" s="26" t="str">
        <f aca="false">$C$2965</f>
        <v>BNF N. Acq. 20538</v>
      </c>
      <c r="D3308" s="12" t="n">
        <v>16</v>
      </c>
      <c r="E3308" s="14" t="n">
        <v>1749</v>
      </c>
      <c r="F3308" s="14" t="s">
        <v>40</v>
      </c>
      <c r="G3308" s="14" t="s">
        <v>1512</v>
      </c>
      <c r="H3308" s="14" t="s">
        <v>1396</v>
      </c>
      <c r="I3308" s="41" t="s">
        <v>186</v>
      </c>
      <c r="J3308" s="20" t="n">
        <v>130</v>
      </c>
      <c r="K3308" s="18" t="s">
        <v>28</v>
      </c>
      <c r="L3308" s="20" t="n">
        <v>7</v>
      </c>
      <c r="M3308" s="34"/>
      <c r="N3308" s="34"/>
      <c r="O3308" s="35" t="n">
        <f aca="false">L3308+(0.05*M3308)+(N3308/240)</f>
        <v>7</v>
      </c>
      <c r="P3308" s="36" t="n">
        <v>910</v>
      </c>
      <c r="Q3308" s="33"/>
      <c r="R3308" s="37"/>
      <c r="S3308" s="38" t="n">
        <f aca="false">P3308+(0.05*Q3308)+(R3308/240)</f>
        <v>910</v>
      </c>
      <c r="T3308" s="22" t="n">
        <f aca="false">J3308*O3308</f>
        <v>910</v>
      </c>
      <c r="U3308" s="22" t="n">
        <f aca="false">S3308-T3308</f>
        <v>0</v>
      </c>
      <c r="V3308" s="12"/>
    </row>
    <row r="3309" customFormat="false" ht="13.8" hidden="false" customHeight="false" outlineLevel="0" collapsed="false">
      <c r="A3309" s="13" t="n">
        <v>3308</v>
      </c>
      <c r="B3309" s="12" t="s">
        <v>22</v>
      </c>
      <c r="C3309" s="26" t="str">
        <f aca="false">$C$2965</f>
        <v>BNF N. Acq. 20538</v>
      </c>
      <c r="D3309" s="12" t="n">
        <v>16</v>
      </c>
      <c r="E3309" s="14" t="n">
        <v>1749</v>
      </c>
      <c r="F3309" s="14" t="s">
        <v>40</v>
      </c>
      <c r="G3309" s="14" t="s">
        <v>251</v>
      </c>
      <c r="H3309" s="14" t="s">
        <v>1396</v>
      </c>
      <c r="I3309" s="41" t="s">
        <v>186</v>
      </c>
      <c r="J3309" s="20" t="n">
        <v>22</v>
      </c>
      <c r="K3309" s="18" t="s">
        <v>248</v>
      </c>
      <c r="L3309" s="20" t="n">
        <v>12</v>
      </c>
      <c r="M3309" s="34"/>
      <c r="N3309" s="34"/>
      <c r="O3309" s="35" t="n">
        <f aca="false">L3309+(0.05*M3309)+(N3309/240)</f>
        <v>12</v>
      </c>
      <c r="P3309" s="36" t="n">
        <v>264</v>
      </c>
      <c r="Q3309" s="33"/>
      <c r="R3309" s="37"/>
      <c r="S3309" s="38" t="n">
        <f aca="false">P3309+(0.05*Q3309)+(R3309/240)</f>
        <v>264</v>
      </c>
      <c r="T3309" s="22" t="n">
        <f aca="false">J3309*O3309</f>
        <v>264</v>
      </c>
      <c r="U3309" s="22" t="n">
        <f aca="false">S3309-T3309</f>
        <v>0</v>
      </c>
      <c r="V3309" s="12"/>
    </row>
    <row r="3310" customFormat="false" ht="13.8" hidden="false" customHeight="false" outlineLevel="0" collapsed="false">
      <c r="A3310" s="13" t="n">
        <v>3309</v>
      </c>
      <c r="B3310" s="12" t="s">
        <v>22</v>
      </c>
      <c r="C3310" s="26" t="str">
        <f aca="false">$C$2965</f>
        <v>BNF N. Acq. 20538</v>
      </c>
      <c r="D3310" s="12" t="n">
        <v>16</v>
      </c>
      <c r="E3310" s="14" t="n">
        <v>1749</v>
      </c>
      <c r="F3310" s="14" t="s">
        <v>40</v>
      </c>
      <c r="G3310" s="14" t="s">
        <v>1513</v>
      </c>
      <c r="H3310" s="14" t="s">
        <v>1396</v>
      </c>
      <c r="I3310" s="41" t="s">
        <v>186</v>
      </c>
      <c r="J3310" s="20" t="n">
        <v>2</v>
      </c>
      <c r="K3310" s="18" t="s">
        <v>35</v>
      </c>
      <c r="L3310" s="20" t="n">
        <v>400</v>
      </c>
      <c r="M3310" s="34"/>
      <c r="N3310" s="34"/>
      <c r="O3310" s="35" t="n">
        <f aca="false">L3310+(0.05*M3310)+(N3310/240)</f>
        <v>400</v>
      </c>
      <c r="P3310" s="36" t="n">
        <v>800</v>
      </c>
      <c r="Q3310" s="33"/>
      <c r="R3310" s="37"/>
      <c r="S3310" s="38" t="n">
        <f aca="false">P3310+(0.05*Q3310)+(R3310/240)</f>
        <v>800</v>
      </c>
      <c r="T3310" s="22" t="n">
        <f aca="false">J3310*O3310</f>
        <v>800</v>
      </c>
      <c r="U3310" s="22" t="n">
        <f aca="false">S3310-T3310</f>
        <v>0</v>
      </c>
      <c r="V3310" s="12"/>
    </row>
    <row r="3311" customFormat="false" ht="13.8" hidden="false" customHeight="false" outlineLevel="0" collapsed="false">
      <c r="A3311" s="13" t="n">
        <v>3310</v>
      </c>
      <c r="B3311" s="12" t="s">
        <v>22</v>
      </c>
      <c r="C3311" s="26" t="str">
        <f aca="false">$C$2965</f>
        <v>BNF N. Acq. 20538</v>
      </c>
      <c r="D3311" s="12" t="n">
        <v>16</v>
      </c>
      <c r="E3311" s="14" t="n">
        <v>1749</v>
      </c>
      <c r="F3311" s="14" t="s">
        <v>40</v>
      </c>
      <c r="G3311" s="14" t="s">
        <v>1514</v>
      </c>
      <c r="H3311" s="14" t="s">
        <v>1396</v>
      </c>
      <c r="I3311" s="41" t="s">
        <v>29</v>
      </c>
      <c r="J3311" s="20" t="n">
        <v>60</v>
      </c>
      <c r="K3311" s="18" t="s">
        <v>28</v>
      </c>
      <c r="L3311" s="20" t="n">
        <v>5</v>
      </c>
      <c r="M3311" s="34"/>
      <c r="N3311" s="34"/>
      <c r="O3311" s="35" t="n">
        <f aca="false">L3311+(0.05*M3311)+(N3311/240)</f>
        <v>5</v>
      </c>
      <c r="P3311" s="36" t="n">
        <v>300</v>
      </c>
      <c r="Q3311" s="33"/>
      <c r="R3311" s="37"/>
      <c r="S3311" s="38" t="n">
        <f aca="false">P3311+(0.05*Q3311)+(R3311/240)</f>
        <v>300</v>
      </c>
      <c r="T3311" s="22" t="n">
        <f aca="false">J3311*O3311</f>
        <v>300</v>
      </c>
      <c r="U3311" s="22" t="n">
        <f aca="false">S3311-T3311</f>
        <v>0</v>
      </c>
      <c r="V3311" s="12"/>
    </row>
    <row r="3312" customFormat="false" ht="13.8" hidden="false" customHeight="false" outlineLevel="0" collapsed="false">
      <c r="A3312" s="13" t="n">
        <v>3311</v>
      </c>
      <c r="B3312" s="12" t="s">
        <v>22</v>
      </c>
      <c r="C3312" s="26" t="str">
        <f aca="false">$C$2965</f>
        <v>BNF N. Acq. 20538</v>
      </c>
      <c r="D3312" s="12" t="n">
        <v>16</v>
      </c>
      <c r="E3312" s="14" t="n">
        <v>1749</v>
      </c>
      <c r="F3312" s="14" t="s">
        <v>40</v>
      </c>
      <c r="G3312" s="14" t="s">
        <v>254</v>
      </c>
      <c r="H3312" s="14" t="s">
        <v>1396</v>
      </c>
      <c r="I3312" s="41" t="s">
        <v>50</v>
      </c>
      <c r="J3312" s="20" t="n">
        <v>3806</v>
      </c>
      <c r="K3312" s="18" t="s">
        <v>28</v>
      </c>
      <c r="L3312" s="20" t="n">
        <v>4</v>
      </c>
      <c r="M3312" s="34"/>
      <c r="N3312" s="34"/>
      <c r="O3312" s="35" t="n">
        <f aca="false">L3312+(0.05*M3312)+(N3312/240)</f>
        <v>4</v>
      </c>
      <c r="P3312" s="36" t="n">
        <v>15224</v>
      </c>
      <c r="Q3312" s="33"/>
      <c r="R3312" s="37"/>
      <c r="S3312" s="38" t="n">
        <f aca="false">P3312+(0.05*Q3312)+(R3312/240)</f>
        <v>15224</v>
      </c>
      <c r="T3312" s="22" t="n">
        <f aca="false">J3312*O3312</f>
        <v>15224</v>
      </c>
      <c r="U3312" s="22" t="n">
        <f aca="false">S3312-T3312</f>
        <v>0</v>
      </c>
      <c r="V3312" s="12"/>
    </row>
    <row r="3313" customFormat="false" ht="13.8" hidden="false" customHeight="false" outlineLevel="0" collapsed="false">
      <c r="A3313" s="13" t="n">
        <v>3312</v>
      </c>
      <c r="B3313" s="12" t="s">
        <v>22</v>
      </c>
      <c r="C3313" s="26" t="str">
        <f aca="false">$C$2965</f>
        <v>BNF N. Acq. 20538</v>
      </c>
      <c r="D3313" s="12" t="n">
        <v>16</v>
      </c>
      <c r="E3313" s="14" t="n">
        <v>1749</v>
      </c>
      <c r="F3313" s="14" t="s">
        <v>40</v>
      </c>
      <c r="G3313" s="14" t="s">
        <v>255</v>
      </c>
      <c r="H3313" s="14" t="s">
        <v>1396</v>
      </c>
      <c r="I3313" s="41" t="s">
        <v>68</v>
      </c>
      <c r="J3313" s="20" t="n">
        <v>11891</v>
      </c>
      <c r="K3313" s="18" t="s">
        <v>28</v>
      </c>
      <c r="L3313" s="20" t="n">
        <v>3</v>
      </c>
      <c r="M3313" s="34"/>
      <c r="N3313" s="34"/>
      <c r="O3313" s="35" t="n">
        <f aca="false">L3313+(0.05*M3313)+(N3313/240)</f>
        <v>3</v>
      </c>
      <c r="P3313" s="36" t="n">
        <v>35673</v>
      </c>
      <c r="Q3313" s="33"/>
      <c r="R3313" s="37"/>
      <c r="S3313" s="38" t="n">
        <f aca="false">P3313+(0.05*Q3313)+(R3313/240)</f>
        <v>35673</v>
      </c>
      <c r="T3313" s="22" t="n">
        <f aca="false">J3313*O3313</f>
        <v>35673</v>
      </c>
      <c r="U3313" s="22" t="n">
        <f aca="false">S3313-T3313</f>
        <v>0</v>
      </c>
      <c r="V3313" s="12"/>
    </row>
    <row r="3314" customFormat="false" ht="13.8" hidden="false" customHeight="false" outlineLevel="0" collapsed="false">
      <c r="A3314" s="13" t="n">
        <v>3313</v>
      </c>
      <c r="B3314" s="12" t="s">
        <v>22</v>
      </c>
      <c r="C3314" s="26" t="str">
        <f aca="false">$C$2965</f>
        <v>BNF N. Acq. 20538</v>
      </c>
      <c r="D3314" s="12" t="n">
        <v>16</v>
      </c>
      <c r="E3314" s="14" t="n">
        <v>1749</v>
      </c>
      <c r="F3314" s="14" t="s">
        <v>40</v>
      </c>
      <c r="G3314" s="14" t="s">
        <v>255</v>
      </c>
      <c r="H3314" s="14" t="s">
        <v>1396</v>
      </c>
      <c r="I3314" s="41" t="s">
        <v>29</v>
      </c>
      <c r="J3314" s="20" t="n">
        <v>60</v>
      </c>
      <c r="K3314" s="18" t="s">
        <v>28</v>
      </c>
      <c r="L3314" s="20" t="n">
        <v>5</v>
      </c>
      <c r="M3314" s="34"/>
      <c r="N3314" s="34"/>
      <c r="O3314" s="35" t="n">
        <f aca="false">L3314+(0.05*M3314)+(N3314/240)</f>
        <v>5</v>
      </c>
      <c r="P3314" s="36" t="n">
        <v>300</v>
      </c>
      <c r="Q3314" s="33"/>
      <c r="R3314" s="37"/>
      <c r="S3314" s="38" t="n">
        <f aca="false">P3314+(0.05*Q3314)+(R3314/240)</f>
        <v>300</v>
      </c>
      <c r="T3314" s="22" t="n">
        <f aca="false">J3314*O3314</f>
        <v>300</v>
      </c>
      <c r="U3314" s="22" t="n">
        <f aca="false">S3314-T3314</f>
        <v>0</v>
      </c>
      <c r="V3314" s="12"/>
    </row>
    <row r="3315" customFormat="false" ht="13.8" hidden="false" customHeight="false" outlineLevel="0" collapsed="false">
      <c r="A3315" s="13" t="n">
        <v>3314</v>
      </c>
      <c r="B3315" s="12" t="s">
        <v>22</v>
      </c>
      <c r="C3315" s="26" t="str">
        <f aca="false">$C$2965</f>
        <v>BNF N. Acq. 20538</v>
      </c>
      <c r="D3315" s="12" t="n">
        <v>16</v>
      </c>
      <c r="E3315" s="14" t="n">
        <v>1749</v>
      </c>
      <c r="F3315" s="14" t="s">
        <v>40</v>
      </c>
      <c r="G3315" s="14" t="s">
        <v>256</v>
      </c>
      <c r="H3315" s="14" t="s">
        <v>1396</v>
      </c>
      <c r="I3315" s="41" t="s">
        <v>43</v>
      </c>
      <c r="J3315" s="20" t="n">
        <v>1</v>
      </c>
      <c r="K3315" s="18" t="s">
        <v>46</v>
      </c>
      <c r="L3315" s="20" t="n">
        <v>1602</v>
      </c>
      <c r="M3315" s="34"/>
      <c r="N3315" s="34"/>
      <c r="O3315" s="35" t="n">
        <f aca="false">L3315+(0.05*M3315)+(N3315/240)</f>
        <v>1602</v>
      </c>
      <c r="P3315" s="36" t="n">
        <v>1602</v>
      </c>
      <c r="Q3315" s="33"/>
      <c r="R3315" s="37"/>
      <c r="S3315" s="38" t="n">
        <f aca="false">P3315+(0.05*Q3315)+(R3315/240)</f>
        <v>1602</v>
      </c>
      <c r="T3315" s="22" t="n">
        <f aca="false">J3315*O3315</f>
        <v>1602</v>
      </c>
      <c r="U3315" s="22" t="n">
        <f aca="false">S3315-T3315</f>
        <v>0</v>
      </c>
      <c r="V3315" s="12"/>
    </row>
    <row r="3316" customFormat="false" ht="13.8" hidden="false" customHeight="false" outlineLevel="0" collapsed="false">
      <c r="A3316" s="13" t="n">
        <v>3315</v>
      </c>
      <c r="B3316" s="12" t="s">
        <v>22</v>
      </c>
      <c r="C3316" s="26" t="str">
        <f aca="false">$C$2965</f>
        <v>BNF N. Acq. 20538</v>
      </c>
      <c r="D3316" s="12" t="n">
        <v>16</v>
      </c>
      <c r="E3316" s="14" t="n">
        <v>1749</v>
      </c>
      <c r="F3316" s="14" t="s">
        <v>40</v>
      </c>
      <c r="G3316" s="14" t="s">
        <v>256</v>
      </c>
      <c r="H3316" s="14" t="s">
        <v>1396</v>
      </c>
      <c r="I3316" s="41" t="s">
        <v>50</v>
      </c>
      <c r="J3316" s="20" t="n">
        <v>1</v>
      </c>
      <c r="K3316" s="18" t="s">
        <v>46</v>
      </c>
      <c r="L3316" s="20" t="n">
        <v>1615</v>
      </c>
      <c r="M3316" s="34"/>
      <c r="N3316" s="34"/>
      <c r="O3316" s="35" t="n">
        <f aca="false">L3316+(0.05*M3316)+(N3316/240)</f>
        <v>1615</v>
      </c>
      <c r="P3316" s="36" t="n">
        <v>1615</v>
      </c>
      <c r="Q3316" s="33"/>
      <c r="R3316" s="37"/>
      <c r="S3316" s="38" t="n">
        <f aca="false">P3316+(0.05*Q3316)+(R3316/240)</f>
        <v>1615</v>
      </c>
      <c r="T3316" s="22" t="n">
        <f aca="false">J3316*O3316</f>
        <v>1615</v>
      </c>
      <c r="U3316" s="22" t="n">
        <f aca="false">S3316-T3316</f>
        <v>0</v>
      </c>
      <c r="V3316" s="12"/>
    </row>
    <row r="3317" customFormat="false" ht="13.8" hidden="false" customHeight="false" outlineLevel="0" collapsed="false">
      <c r="A3317" s="13" t="n">
        <v>3316</v>
      </c>
      <c r="B3317" s="12" t="s">
        <v>22</v>
      </c>
      <c r="C3317" s="26" t="str">
        <f aca="false">$C$2965</f>
        <v>BNF N. Acq. 20538</v>
      </c>
      <c r="D3317" s="12" t="n">
        <v>16</v>
      </c>
      <c r="E3317" s="14" t="n">
        <v>1749</v>
      </c>
      <c r="F3317" s="14" t="s">
        <v>40</v>
      </c>
      <c r="G3317" s="14" t="s">
        <v>256</v>
      </c>
      <c r="H3317" s="14" t="s">
        <v>1396</v>
      </c>
      <c r="I3317" s="41" t="s">
        <v>186</v>
      </c>
      <c r="J3317" s="20" t="n">
        <v>498</v>
      </c>
      <c r="K3317" s="18" t="s">
        <v>28</v>
      </c>
      <c r="L3317" s="20"/>
      <c r="M3317" s="34" t="n">
        <v>40</v>
      </c>
      <c r="N3317" s="42"/>
      <c r="O3317" s="35" t="n">
        <f aca="false">L3317+(0.05*M3317)+(N3317/240)</f>
        <v>2</v>
      </c>
      <c r="P3317" s="36" t="n">
        <v>996</v>
      </c>
      <c r="Q3317" s="33"/>
      <c r="R3317" s="43"/>
      <c r="S3317" s="38" t="n">
        <f aca="false">P3317+(0.05*Q3317)+(R3317/240)</f>
        <v>996</v>
      </c>
      <c r="T3317" s="22" t="n">
        <f aca="false">J3317*O3317</f>
        <v>996</v>
      </c>
      <c r="U3317" s="22" t="n">
        <f aca="false">S3317-T3317</f>
        <v>0</v>
      </c>
      <c r="V3317" s="12"/>
    </row>
    <row r="3318" customFormat="false" ht="13.8" hidden="false" customHeight="false" outlineLevel="0" collapsed="false">
      <c r="A3318" s="13" t="n">
        <v>3317</v>
      </c>
      <c r="B3318" s="12" t="s">
        <v>22</v>
      </c>
      <c r="C3318" s="26" t="str">
        <f aca="false">$C$2965</f>
        <v>BNF N. Acq. 20538</v>
      </c>
      <c r="D3318" s="12" t="n">
        <v>16</v>
      </c>
      <c r="E3318" s="14" t="n">
        <v>1749</v>
      </c>
      <c r="F3318" s="14" t="s">
        <v>40</v>
      </c>
      <c r="G3318" s="14" t="s">
        <v>1515</v>
      </c>
      <c r="H3318" s="14" t="s">
        <v>1396</v>
      </c>
      <c r="I3318" s="41" t="s">
        <v>30</v>
      </c>
      <c r="J3318" s="20" t="n">
        <v>3</v>
      </c>
      <c r="K3318" s="18" t="s">
        <v>79</v>
      </c>
      <c r="L3318" s="20"/>
      <c r="M3318" s="34" t="n">
        <v>25</v>
      </c>
      <c r="N3318" s="34"/>
      <c r="O3318" s="35" t="n">
        <f aca="false">L3318+(0.05*M3318)+(N3318/240)</f>
        <v>1.25</v>
      </c>
      <c r="P3318" s="36" t="n">
        <v>3</v>
      </c>
      <c r="Q3318" s="33" t="n">
        <v>15</v>
      </c>
      <c r="R3318" s="37"/>
      <c r="S3318" s="38" t="n">
        <f aca="false">P3318+(0.05*Q3318)+(R3318/240)</f>
        <v>3.75</v>
      </c>
      <c r="T3318" s="22" t="n">
        <f aca="false">J3318*O3318</f>
        <v>3.75</v>
      </c>
      <c r="U3318" s="22" t="n">
        <f aca="false">S3318-T3318</f>
        <v>0</v>
      </c>
      <c r="V3318" s="12"/>
    </row>
    <row r="3319" customFormat="false" ht="13.8" hidden="false" customHeight="false" outlineLevel="0" collapsed="false">
      <c r="A3319" s="13" t="n">
        <v>3318</v>
      </c>
      <c r="B3319" s="12" t="s">
        <v>22</v>
      </c>
      <c r="C3319" s="26" t="str">
        <f aca="false">$C$2965</f>
        <v>BNF N. Acq. 20538</v>
      </c>
      <c r="D3319" s="12" t="n">
        <v>16</v>
      </c>
      <c r="E3319" s="14" t="n">
        <v>1749</v>
      </c>
      <c r="F3319" s="14" t="s">
        <v>40</v>
      </c>
      <c r="G3319" s="14" t="s">
        <v>994</v>
      </c>
      <c r="H3319" s="14" t="s">
        <v>1396</v>
      </c>
      <c r="I3319" s="41" t="s">
        <v>43</v>
      </c>
      <c r="J3319" s="20" t="n">
        <v>1</v>
      </c>
      <c r="K3319" s="18" t="s">
        <v>46</v>
      </c>
      <c r="L3319" s="20" t="n">
        <v>215</v>
      </c>
      <c r="M3319" s="34"/>
      <c r="N3319" s="34"/>
      <c r="O3319" s="35" t="n">
        <f aca="false">L3319+(0.05*M3319)+(N3319/240)</f>
        <v>215</v>
      </c>
      <c r="P3319" s="36" t="n">
        <v>215</v>
      </c>
      <c r="Q3319" s="33"/>
      <c r="R3319" s="37"/>
      <c r="S3319" s="38" t="n">
        <f aca="false">P3319+(0.05*Q3319)+(R3319/240)</f>
        <v>215</v>
      </c>
      <c r="T3319" s="22" t="n">
        <f aca="false">J3319*O3319</f>
        <v>215</v>
      </c>
      <c r="U3319" s="22" t="n">
        <f aca="false">S3319-T3319</f>
        <v>0</v>
      </c>
      <c r="V3319" s="12"/>
    </row>
    <row r="3320" customFormat="false" ht="13.8" hidden="false" customHeight="false" outlineLevel="0" collapsed="false">
      <c r="A3320" s="13" t="n">
        <v>3319</v>
      </c>
      <c r="B3320" s="12" t="s">
        <v>22</v>
      </c>
      <c r="C3320" s="26" t="str">
        <f aca="false">$C$2965</f>
        <v>BNF N. Acq. 20538</v>
      </c>
      <c r="D3320" s="12" t="n">
        <v>16</v>
      </c>
      <c r="E3320" s="14" t="n">
        <v>1749</v>
      </c>
      <c r="F3320" s="14" t="s">
        <v>40</v>
      </c>
      <c r="G3320" s="14" t="s">
        <v>1516</v>
      </c>
      <c r="H3320" s="14" t="s">
        <v>1396</v>
      </c>
      <c r="I3320" s="41" t="s">
        <v>43</v>
      </c>
      <c r="J3320" s="20" t="n">
        <v>1</v>
      </c>
      <c r="K3320" s="18" t="s">
        <v>46</v>
      </c>
      <c r="L3320" s="20" t="n">
        <v>186</v>
      </c>
      <c r="M3320" s="34"/>
      <c r="N3320" s="34"/>
      <c r="O3320" s="35" t="n">
        <f aca="false">L3320+(0.05*M3320)+(N3320/240)</f>
        <v>186</v>
      </c>
      <c r="P3320" s="36" t="n">
        <v>186</v>
      </c>
      <c r="Q3320" s="33"/>
      <c r="R3320" s="37"/>
      <c r="S3320" s="38" t="n">
        <f aca="false">P3320+(0.05*Q3320)+(R3320/240)</f>
        <v>186</v>
      </c>
      <c r="T3320" s="22" t="n">
        <f aca="false">J3320*O3320</f>
        <v>186</v>
      </c>
      <c r="U3320" s="22" t="n">
        <f aca="false">S3320-T3320</f>
        <v>0</v>
      </c>
      <c r="V3320" s="12"/>
    </row>
    <row r="3321" customFormat="false" ht="13.8" hidden="false" customHeight="false" outlineLevel="0" collapsed="false">
      <c r="A3321" s="13" t="n">
        <v>3320</v>
      </c>
      <c r="B3321" s="12" t="s">
        <v>22</v>
      </c>
      <c r="C3321" s="26" t="str">
        <f aca="false">$C$2965</f>
        <v>BNF N. Acq. 20538</v>
      </c>
      <c r="D3321" s="12" t="n">
        <v>16</v>
      </c>
      <c r="E3321" s="14" t="n">
        <v>1749</v>
      </c>
      <c r="F3321" s="14" t="s">
        <v>40</v>
      </c>
      <c r="G3321" s="14" t="s">
        <v>266</v>
      </c>
      <c r="H3321" s="14" t="s">
        <v>1396</v>
      </c>
      <c r="I3321" s="41" t="s">
        <v>43</v>
      </c>
      <c r="J3321" s="20" t="n">
        <v>26</v>
      </c>
      <c r="K3321" s="18" t="s">
        <v>28</v>
      </c>
      <c r="L3321" s="20"/>
      <c r="M3321" s="34" t="n">
        <v>20</v>
      </c>
      <c r="N3321" s="34"/>
      <c r="O3321" s="35" t="n">
        <f aca="false">L3321+(0.05*M3321)+(N3321/240)</f>
        <v>1</v>
      </c>
      <c r="P3321" s="36" t="n">
        <v>26</v>
      </c>
      <c r="Q3321" s="33"/>
      <c r="R3321" s="37"/>
      <c r="S3321" s="38" t="n">
        <f aca="false">P3321+(0.05*Q3321)+(R3321/240)</f>
        <v>26</v>
      </c>
      <c r="T3321" s="22" t="n">
        <f aca="false">J3321*O3321</f>
        <v>26</v>
      </c>
      <c r="U3321" s="22" t="n">
        <f aca="false">S3321-T3321</f>
        <v>0</v>
      </c>
      <c r="V3321" s="12"/>
    </row>
    <row r="3322" customFormat="false" ht="13.8" hidden="false" customHeight="false" outlineLevel="0" collapsed="false">
      <c r="A3322" s="13" t="n">
        <v>3321</v>
      </c>
      <c r="B3322" s="12" t="s">
        <v>22</v>
      </c>
      <c r="C3322" s="26" t="str">
        <f aca="false">$C$2965</f>
        <v>BNF N. Acq. 20538</v>
      </c>
      <c r="D3322" s="12" t="n">
        <v>16</v>
      </c>
      <c r="E3322" s="14" t="n">
        <v>1749</v>
      </c>
      <c r="F3322" s="14" t="s">
        <v>40</v>
      </c>
      <c r="G3322" s="14" t="s">
        <v>266</v>
      </c>
      <c r="H3322" s="14" t="s">
        <v>1396</v>
      </c>
      <c r="I3322" s="41" t="s">
        <v>186</v>
      </c>
      <c r="J3322" s="20" t="n">
        <v>20</v>
      </c>
      <c r="K3322" s="18" t="s">
        <v>28</v>
      </c>
      <c r="L3322" s="20"/>
      <c r="M3322" s="34" t="n">
        <v>50</v>
      </c>
      <c r="N3322" s="34"/>
      <c r="O3322" s="35" t="n">
        <f aca="false">L3322+(0.05*M3322)+(N3322/240)</f>
        <v>2.5</v>
      </c>
      <c r="P3322" s="36" t="n">
        <v>50</v>
      </c>
      <c r="Q3322" s="33"/>
      <c r="R3322" s="37"/>
      <c r="S3322" s="38" t="n">
        <f aca="false">P3322+(0.05*Q3322)+(R3322/240)</f>
        <v>50</v>
      </c>
      <c r="T3322" s="22" t="n">
        <f aca="false">J3322*O3322</f>
        <v>50</v>
      </c>
      <c r="U3322" s="22" t="n">
        <f aca="false">S3322-T3322</f>
        <v>0</v>
      </c>
      <c r="V3322" s="12"/>
    </row>
    <row r="3323" customFormat="false" ht="13.8" hidden="false" customHeight="false" outlineLevel="0" collapsed="false">
      <c r="A3323" s="13" t="n">
        <v>3322</v>
      </c>
      <c r="B3323" s="12" t="s">
        <v>22</v>
      </c>
      <c r="C3323" s="26" t="str">
        <f aca="false">$C$2965</f>
        <v>BNF N. Acq. 20538</v>
      </c>
      <c r="D3323" s="12" t="n">
        <v>16</v>
      </c>
      <c r="E3323" s="14" t="n">
        <v>1749</v>
      </c>
      <c r="F3323" s="14" t="s">
        <v>40</v>
      </c>
      <c r="G3323" s="14" t="s">
        <v>259</v>
      </c>
      <c r="H3323" s="14" t="s">
        <v>1396</v>
      </c>
      <c r="I3323" s="41" t="s">
        <v>794</v>
      </c>
      <c r="J3323" s="20" t="n">
        <v>7</v>
      </c>
      <c r="K3323" s="18" t="s">
        <v>997</v>
      </c>
      <c r="L3323" s="20" t="n">
        <v>255</v>
      </c>
      <c r="M3323" s="34"/>
      <c r="N3323" s="34"/>
      <c r="O3323" s="35" t="n">
        <f aca="false">L3323+(0.05*M3323)+(N3323/240)</f>
        <v>255</v>
      </c>
      <c r="P3323" s="36" t="n">
        <v>1785</v>
      </c>
      <c r="Q3323" s="33"/>
      <c r="R3323" s="37"/>
      <c r="S3323" s="38" t="n">
        <f aca="false">P3323+(0.05*Q3323)+(R3323/240)</f>
        <v>1785</v>
      </c>
      <c r="T3323" s="22" t="n">
        <f aca="false">J3323*O3323</f>
        <v>1785</v>
      </c>
      <c r="U3323" s="22" t="n">
        <f aca="false">S3323-T3323</f>
        <v>0</v>
      </c>
      <c r="V3323" s="12"/>
    </row>
    <row r="3324" customFormat="false" ht="13.8" hidden="false" customHeight="false" outlineLevel="0" collapsed="false">
      <c r="A3324" s="13" t="n">
        <v>3323</v>
      </c>
      <c r="B3324" s="12" t="s">
        <v>22</v>
      </c>
      <c r="C3324" s="26" t="str">
        <f aca="false">$C$2965</f>
        <v>BNF N. Acq. 20538</v>
      </c>
      <c r="D3324" s="12" t="n">
        <v>16</v>
      </c>
      <c r="E3324" s="14" t="n">
        <v>1749</v>
      </c>
      <c r="F3324" s="14" t="s">
        <v>40</v>
      </c>
      <c r="G3324" s="14" t="s">
        <v>259</v>
      </c>
      <c r="H3324" s="14" t="s">
        <v>1396</v>
      </c>
      <c r="I3324" s="41" t="s">
        <v>43</v>
      </c>
      <c r="J3324" s="20" t="n">
        <v>100.25</v>
      </c>
      <c r="K3324" s="18" t="s">
        <v>35</v>
      </c>
      <c r="L3324" s="20" t="n">
        <v>255</v>
      </c>
      <c r="M3324" s="34"/>
      <c r="N3324" s="34"/>
      <c r="O3324" s="35" t="n">
        <f aca="false">L3324+(0.05*M3324)+(N3324/240)</f>
        <v>255</v>
      </c>
      <c r="P3324" s="36" t="n">
        <v>25563</v>
      </c>
      <c r="Q3324" s="33" t="n">
        <v>15</v>
      </c>
      <c r="R3324" s="37"/>
      <c r="S3324" s="38" t="n">
        <f aca="false">P3324+(0.05*Q3324)+(R3324/240)</f>
        <v>25563.75</v>
      </c>
      <c r="T3324" s="22" t="n">
        <f aca="false">J3324*O3324</f>
        <v>25563.75</v>
      </c>
      <c r="U3324" s="22" t="n">
        <f aca="false">S3324-T3324</f>
        <v>0</v>
      </c>
      <c r="V3324" s="12"/>
    </row>
    <row r="3325" customFormat="false" ht="14.2" hidden="false" customHeight="false" outlineLevel="0" collapsed="false">
      <c r="A3325" s="13" t="n">
        <v>3324</v>
      </c>
      <c r="B3325" s="12" t="s">
        <v>22</v>
      </c>
      <c r="C3325" s="26" t="str">
        <f aca="false">$C$2965</f>
        <v>BNF N. Acq. 20538</v>
      </c>
      <c r="D3325" s="12" t="n">
        <v>16</v>
      </c>
      <c r="E3325" s="14" t="n">
        <v>1749</v>
      </c>
      <c r="F3325" s="14" t="s">
        <v>40</v>
      </c>
      <c r="G3325" s="14" t="s">
        <v>259</v>
      </c>
      <c r="H3325" s="14" t="s">
        <v>1396</v>
      </c>
      <c r="I3325" s="41" t="s">
        <v>382</v>
      </c>
      <c r="J3325" s="20" t="n">
        <v>744</v>
      </c>
      <c r="K3325" s="18" t="s">
        <v>714</v>
      </c>
      <c r="L3325" s="20" t="n">
        <v>80</v>
      </c>
      <c r="M3325" s="34"/>
      <c r="N3325" s="34"/>
      <c r="O3325" s="35" t="n">
        <f aca="false">L3325+(0.05*M3325)+(N3325/240)</f>
        <v>80</v>
      </c>
      <c r="P3325" s="36" t="n">
        <v>59720</v>
      </c>
      <c r="Q3325" s="33"/>
      <c r="R3325" s="37"/>
      <c r="S3325" s="38" t="n">
        <f aca="false">P3325+(0.05*Q3325)+(R3325/240)</f>
        <v>59720</v>
      </c>
      <c r="T3325" s="22" t="n">
        <f aca="false">J3325*O3325</f>
        <v>59520</v>
      </c>
      <c r="U3325" s="22" t="n">
        <f aca="false">S3325-T3325</f>
        <v>200</v>
      </c>
      <c r="V3325" s="12" t="s">
        <v>31</v>
      </c>
    </row>
    <row r="3326" customFormat="false" ht="13.8" hidden="false" customHeight="false" outlineLevel="0" collapsed="false">
      <c r="A3326" s="13" t="n">
        <v>3325</v>
      </c>
      <c r="B3326" s="12" t="s">
        <v>22</v>
      </c>
      <c r="C3326" s="26" t="str">
        <f aca="false">$C$2965</f>
        <v>BNF N. Acq. 20538</v>
      </c>
      <c r="D3326" s="12" t="n">
        <v>16</v>
      </c>
      <c r="E3326" s="14" t="n">
        <v>1749</v>
      </c>
      <c r="F3326" s="14" t="s">
        <v>40</v>
      </c>
      <c r="G3326" s="14" t="s">
        <v>259</v>
      </c>
      <c r="H3326" s="14" t="s">
        <v>1396</v>
      </c>
      <c r="I3326" s="41" t="s">
        <v>679</v>
      </c>
      <c r="J3326" s="20" t="n">
        <v>16005</v>
      </c>
      <c r="K3326" s="18" t="s">
        <v>718</v>
      </c>
      <c r="L3326" s="20" t="n">
        <v>3</v>
      </c>
      <c r="M3326" s="34"/>
      <c r="N3326" s="34"/>
      <c r="O3326" s="35" t="n">
        <f aca="false">L3326+(0.05*M3326)+(N3326/240)</f>
        <v>3</v>
      </c>
      <c r="P3326" s="36" t="n">
        <v>48015</v>
      </c>
      <c r="Q3326" s="33"/>
      <c r="R3326" s="37"/>
      <c r="S3326" s="38" t="n">
        <f aca="false">P3326+(0.05*Q3326)+(R3326/240)</f>
        <v>48015</v>
      </c>
      <c r="T3326" s="22" t="n">
        <f aca="false">J3326*O3326</f>
        <v>48015</v>
      </c>
      <c r="U3326" s="22" t="n">
        <f aca="false">S3326-T3326</f>
        <v>0</v>
      </c>
      <c r="V3326" s="12"/>
    </row>
    <row r="3327" customFormat="false" ht="13.8" hidden="false" customHeight="false" outlineLevel="0" collapsed="false">
      <c r="A3327" s="13" t="n">
        <v>3326</v>
      </c>
      <c r="B3327" s="12" t="s">
        <v>22</v>
      </c>
      <c r="C3327" s="26" t="str">
        <f aca="false">$C$2965</f>
        <v>BNF N. Acq. 20538</v>
      </c>
      <c r="D3327" s="12" t="n">
        <v>17</v>
      </c>
      <c r="E3327" s="14" t="n">
        <v>1749</v>
      </c>
      <c r="F3327" s="14" t="s">
        <v>24</v>
      </c>
      <c r="G3327" s="14" t="s">
        <v>262</v>
      </c>
      <c r="H3327" s="14" t="s">
        <v>1396</v>
      </c>
      <c r="I3327" s="41" t="s">
        <v>43</v>
      </c>
      <c r="J3327" s="20" t="n">
        <v>1</v>
      </c>
      <c r="K3327" s="18" t="s">
        <v>1517</v>
      </c>
      <c r="L3327" s="20" t="n">
        <v>26</v>
      </c>
      <c r="M3327" s="34"/>
      <c r="N3327" s="34"/>
      <c r="O3327" s="35" t="n">
        <f aca="false">L3327+(0.05*M3327)+(N3327/240)</f>
        <v>26</v>
      </c>
      <c r="P3327" s="36" t="n">
        <v>26</v>
      </c>
      <c r="Q3327" s="33"/>
      <c r="R3327" s="37"/>
      <c r="S3327" s="38" t="n">
        <f aca="false">P3327+(0.05*Q3327)+(R3327/240)</f>
        <v>26</v>
      </c>
      <c r="T3327" s="22" t="n">
        <f aca="false">J3327*O3327</f>
        <v>26</v>
      </c>
      <c r="U3327" s="22" t="n">
        <f aca="false">S3327-T3327</f>
        <v>0</v>
      </c>
      <c r="V3327" s="12"/>
    </row>
    <row r="3328" customFormat="false" ht="13.8" hidden="false" customHeight="false" outlineLevel="0" collapsed="false">
      <c r="A3328" s="13" t="n">
        <v>3327</v>
      </c>
      <c r="B3328" s="12" t="s">
        <v>22</v>
      </c>
      <c r="C3328" s="26" t="str">
        <f aca="false">$C$2965</f>
        <v>BNF N. Acq. 20538</v>
      </c>
      <c r="D3328" s="12" t="n">
        <v>17</v>
      </c>
      <c r="E3328" s="14" t="n">
        <v>1749</v>
      </c>
      <c r="F3328" s="14" t="s">
        <v>24</v>
      </c>
      <c r="G3328" s="14" t="s">
        <v>262</v>
      </c>
      <c r="H3328" s="14" t="s">
        <v>1396</v>
      </c>
      <c r="I3328" s="41" t="s">
        <v>43</v>
      </c>
      <c r="J3328" s="20" t="n">
        <v>22</v>
      </c>
      <c r="K3328" s="18" t="s">
        <v>1143</v>
      </c>
      <c r="L3328" s="20"/>
      <c r="M3328" s="34" t="n">
        <v>16</v>
      </c>
      <c r="N3328" s="34"/>
      <c r="O3328" s="35" t="n">
        <f aca="false">L3328+(0.05*M3328)+(N3328/240)</f>
        <v>0.8</v>
      </c>
      <c r="P3328" s="36" t="n">
        <v>17</v>
      </c>
      <c r="Q3328" s="33" t="n">
        <v>12</v>
      </c>
      <c r="R3328" s="37"/>
      <c r="S3328" s="38" t="n">
        <f aca="false">P3328+(0.05*Q3328)+(R3328/240)</f>
        <v>17.6</v>
      </c>
      <c r="T3328" s="22" t="n">
        <f aca="false">J3328*O3328</f>
        <v>17.6</v>
      </c>
      <c r="U3328" s="22" t="n">
        <f aca="false">S3328-T3328</f>
        <v>0</v>
      </c>
      <c r="V3328" s="12"/>
    </row>
    <row r="3329" customFormat="false" ht="13.8" hidden="false" customHeight="false" outlineLevel="0" collapsed="false">
      <c r="A3329" s="13" t="n">
        <v>3328</v>
      </c>
      <c r="B3329" s="12" t="s">
        <v>22</v>
      </c>
      <c r="C3329" s="26" t="str">
        <f aca="false">$C$2965</f>
        <v>BNF N. Acq. 20538</v>
      </c>
      <c r="D3329" s="12" t="n">
        <v>17</v>
      </c>
      <c r="E3329" s="14" t="n">
        <v>1749</v>
      </c>
      <c r="F3329" s="14" t="s">
        <v>24</v>
      </c>
      <c r="G3329" s="14" t="s">
        <v>263</v>
      </c>
      <c r="H3329" s="14" t="s">
        <v>1396</v>
      </c>
      <c r="I3329" s="41" t="s">
        <v>43</v>
      </c>
      <c r="J3329" s="20" t="n">
        <v>1</v>
      </c>
      <c r="K3329" s="18" t="s">
        <v>46</v>
      </c>
      <c r="L3329" s="20" t="n">
        <v>35</v>
      </c>
      <c r="M3329" s="34" t="n">
        <v>10</v>
      </c>
      <c r="N3329" s="34"/>
      <c r="O3329" s="35" t="n">
        <f aca="false">L3329+(0.05*M3329)+(N3329/240)</f>
        <v>35.5</v>
      </c>
      <c r="P3329" s="36" t="n">
        <v>35</v>
      </c>
      <c r="Q3329" s="33" t="n">
        <v>10</v>
      </c>
      <c r="R3329" s="37"/>
      <c r="S3329" s="38" t="n">
        <f aca="false">P3329+(0.05*Q3329)+(R3329/240)</f>
        <v>35.5</v>
      </c>
      <c r="T3329" s="22" t="n">
        <f aca="false">J3329*O3329</f>
        <v>35.5</v>
      </c>
      <c r="U3329" s="22" t="n">
        <f aca="false">S3329-T3329</f>
        <v>0</v>
      </c>
      <c r="V3329" s="46"/>
    </row>
    <row r="3330" customFormat="false" ht="13.8" hidden="false" customHeight="false" outlineLevel="0" collapsed="false">
      <c r="A3330" s="13" t="n">
        <v>3329</v>
      </c>
      <c r="B3330" s="12" t="s">
        <v>22</v>
      </c>
      <c r="C3330" s="26" t="str">
        <f aca="false">$C$2965</f>
        <v>BNF N. Acq. 20538</v>
      </c>
      <c r="D3330" s="12" t="n">
        <v>17</v>
      </c>
      <c r="E3330" s="14" t="n">
        <v>1749</v>
      </c>
      <c r="F3330" s="14" t="s">
        <v>24</v>
      </c>
      <c r="G3330" s="14" t="s">
        <v>1518</v>
      </c>
      <c r="H3330" s="14" t="s">
        <v>1396</v>
      </c>
      <c r="I3330" s="41" t="s">
        <v>43</v>
      </c>
      <c r="J3330" s="20" t="n">
        <v>1</v>
      </c>
      <c r="K3330" s="18" t="s">
        <v>46</v>
      </c>
      <c r="L3330" s="20" t="n">
        <v>656</v>
      </c>
      <c r="M3330" s="34"/>
      <c r="N3330" s="42"/>
      <c r="O3330" s="35" t="n">
        <f aca="false">L3330+(0.05*M3330)+(N3330/240)</f>
        <v>656</v>
      </c>
      <c r="P3330" s="36" t="n">
        <v>656</v>
      </c>
      <c r="Q3330" s="33"/>
      <c r="R3330" s="43"/>
      <c r="S3330" s="38" t="n">
        <f aca="false">P3330+(0.05*Q3330)+(R3330/240)</f>
        <v>656</v>
      </c>
      <c r="T3330" s="22" t="n">
        <f aca="false">J3330*O3330</f>
        <v>656</v>
      </c>
      <c r="U3330" s="22" t="n">
        <f aca="false">S3330-T3330</f>
        <v>0</v>
      </c>
      <c r="V3330" s="12"/>
    </row>
    <row r="3331" customFormat="false" ht="13.8" hidden="false" customHeight="false" outlineLevel="0" collapsed="false">
      <c r="A3331" s="13" t="n">
        <v>3330</v>
      </c>
      <c r="B3331" s="12" t="s">
        <v>22</v>
      </c>
      <c r="C3331" s="26" t="str">
        <f aca="false">$C$2965</f>
        <v>BNF N. Acq. 20538</v>
      </c>
      <c r="D3331" s="12" t="n">
        <v>17</v>
      </c>
      <c r="E3331" s="14" t="n">
        <v>1749</v>
      </c>
      <c r="F3331" s="14" t="s">
        <v>24</v>
      </c>
      <c r="G3331" s="14" t="s">
        <v>1519</v>
      </c>
      <c r="H3331" s="14" t="s">
        <v>1396</v>
      </c>
      <c r="I3331" s="41" t="s">
        <v>43</v>
      </c>
      <c r="J3331" s="20" t="n">
        <v>530</v>
      </c>
      <c r="K3331" s="18" t="s">
        <v>28</v>
      </c>
      <c r="L3331" s="20"/>
      <c r="M3331" s="34" t="n">
        <v>29</v>
      </c>
      <c r="N3331" s="34"/>
      <c r="O3331" s="35" t="n">
        <f aca="false">L3331+(0.05*M3331)+(N3331/240)</f>
        <v>1.45</v>
      </c>
      <c r="P3331" s="36" t="n">
        <v>768</v>
      </c>
      <c r="Q3331" s="33" t="n">
        <v>10</v>
      </c>
      <c r="R3331" s="37"/>
      <c r="S3331" s="38" t="n">
        <f aca="false">P3331+(0.05*Q3331)+(R3331/240)</f>
        <v>768.5</v>
      </c>
      <c r="T3331" s="22" t="n">
        <f aca="false">J3331*O3331</f>
        <v>768.5</v>
      </c>
      <c r="U3331" s="22" t="n">
        <f aca="false">S3331-T3331</f>
        <v>0</v>
      </c>
      <c r="V3331" s="12"/>
    </row>
    <row r="3332" customFormat="false" ht="13.8" hidden="false" customHeight="false" outlineLevel="0" collapsed="false">
      <c r="A3332" s="13" t="n">
        <v>3331</v>
      </c>
      <c r="B3332" s="12" t="s">
        <v>22</v>
      </c>
      <c r="C3332" s="26" t="str">
        <f aca="false">$C$2965</f>
        <v>BNF N. Acq. 20538</v>
      </c>
      <c r="D3332" s="12" t="n">
        <v>17</v>
      </c>
      <c r="E3332" s="14" t="n">
        <v>1749</v>
      </c>
      <c r="F3332" s="14" t="s">
        <v>24</v>
      </c>
      <c r="G3332" s="14" t="s">
        <v>1519</v>
      </c>
      <c r="H3332" s="14" t="s">
        <v>1396</v>
      </c>
      <c r="I3332" s="41" t="s">
        <v>43</v>
      </c>
      <c r="J3332" s="20" t="n">
        <v>1</v>
      </c>
      <c r="K3332" s="18" t="s">
        <v>46</v>
      </c>
      <c r="L3332" s="20" t="n">
        <v>60</v>
      </c>
      <c r="M3332" s="34"/>
      <c r="N3332" s="34"/>
      <c r="O3332" s="35" t="n">
        <f aca="false">L3332+(0.05*M3332)+(N3332/240)</f>
        <v>60</v>
      </c>
      <c r="P3332" s="36" t="n">
        <v>60</v>
      </c>
      <c r="Q3332" s="33"/>
      <c r="R3332" s="37"/>
      <c r="S3332" s="38" t="n">
        <f aca="false">P3332+(0.05*Q3332)+(R3332/240)</f>
        <v>60</v>
      </c>
      <c r="T3332" s="22" t="n">
        <f aca="false">J3332*O3332</f>
        <v>60</v>
      </c>
      <c r="U3332" s="22" t="n">
        <f aca="false">S3332-T3332</f>
        <v>0</v>
      </c>
      <c r="V3332" s="12"/>
    </row>
    <row r="3333" customFormat="false" ht="13.8" hidden="false" customHeight="false" outlineLevel="0" collapsed="false">
      <c r="A3333" s="13" t="n">
        <v>3332</v>
      </c>
      <c r="B3333" s="12" t="s">
        <v>22</v>
      </c>
      <c r="C3333" s="26" t="str">
        <f aca="false">$C$2965</f>
        <v>BNF N. Acq. 20538</v>
      </c>
      <c r="D3333" s="12" t="n">
        <v>17</v>
      </c>
      <c r="E3333" s="14" t="n">
        <v>1749</v>
      </c>
      <c r="F3333" s="14" t="s">
        <v>24</v>
      </c>
      <c r="G3333" s="14" t="s">
        <v>1520</v>
      </c>
      <c r="H3333" s="14" t="s">
        <v>1396</v>
      </c>
      <c r="I3333" s="41" t="s">
        <v>43</v>
      </c>
      <c r="J3333" s="20" t="n">
        <v>1</v>
      </c>
      <c r="K3333" s="18" t="s">
        <v>260</v>
      </c>
      <c r="L3333" s="20" t="n">
        <v>100</v>
      </c>
      <c r="M3333" s="34"/>
      <c r="N3333" s="34"/>
      <c r="O3333" s="35" t="n">
        <f aca="false">L3333+(0.05*M3333)+(N3333/240)</f>
        <v>100</v>
      </c>
      <c r="P3333" s="36" t="n">
        <v>100</v>
      </c>
      <c r="Q3333" s="33"/>
      <c r="R3333" s="37"/>
      <c r="S3333" s="38" t="n">
        <f aca="false">P3333+(0.05*Q3333)+(R3333/240)</f>
        <v>100</v>
      </c>
      <c r="T3333" s="22" t="n">
        <f aca="false">J3333*O3333</f>
        <v>100</v>
      </c>
      <c r="U3333" s="22" t="n">
        <f aca="false">S3333-T3333</f>
        <v>0</v>
      </c>
      <c r="V3333" s="12"/>
    </row>
    <row r="3334" customFormat="false" ht="13.8" hidden="false" customHeight="false" outlineLevel="0" collapsed="false">
      <c r="A3334" s="13" t="n">
        <v>3333</v>
      </c>
      <c r="B3334" s="12" t="s">
        <v>22</v>
      </c>
      <c r="C3334" s="26" t="str">
        <f aca="false">$C$2965</f>
        <v>BNF N. Acq. 20538</v>
      </c>
      <c r="D3334" s="12" t="n">
        <v>17</v>
      </c>
      <c r="E3334" s="14" t="n">
        <v>1749</v>
      </c>
      <c r="F3334" s="14" t="s">
        <v>24</v>
      </c>
      <c r="G3334" s="14" t="s">
        <v>992</v>
      </c>
      <c r="H3334" s="14" t="s">
        <v>1396</v>
      </c>
      <c r="I3334" s="41" t="s">
        <v>43</v>
      </c>
      <c r="J3334" s="20" t="n">
        <v>55</v>
      </c>
      <c r="K3334" s="18" t="s">
        <v>28</v>
      </c>
      <c r="L3334" s="20" t="n">
        <v>3</v>
      </c>
      <c r="M3334" s="34"/>
      <c r="N3334" s="34"/>
      <c r="O3334" s="35" t="n">
        <f aca="false">L3334+(0.05*M3334)+(N3334/240)</f>
        <v>3</v>
      </c>
      <c r="P3334" s="36" t="n">
        <v>165</v>
      </c>
      <c r="Q3334" s="33"/>
      <c r="R3334" s="37"/>
      <c r="S3334" s="38" t="n">
        <f aca="false">P3334+(0.05*Q3334)+(R3334/240)</f>
        <v>165</v>
      </c>
      <c r="T3334" s="22" t="n">
        <f aca="false">J3334*O3334</f>
        <v>165</v>
      </c>
      <c r="U3334" s="22" t="n">
        <f aca="false">S3334-T3334</f>
        <v>0</v>
      </c>
      <c r="V3334" s="12"/>
    </row>
    <row r="3335" customFormat="false" ht="13.8" hidden="false" customHeight="false" outlineLevel="0" collapsed="false">
      <c r="A3335" s="13" t="n">
        <v>3334</v>
      </c>
      <c r="B3335" s="12" t="s">
        <v>22</v>
      </c>
      <c r="C3335" s="26" t="str">
        <f aca="false">$C$2965</f>
        <v>BNF N. Acq. 20538</v>
      </c>
      <c r="D3335" s="12" t="n">
        <v>17</v>
      </c>
      <c r="E3335" s="14" t="n">
        <v>1749</v>
      </c>
      <c r="F3335" s="14" t="s">
        <v>24</v>
      </c>
      <c r="G3335" s="14" t="s">
        <v>1005</v>
      </c>
      <c r="H3335" s="14" t="s">
        <v>1396</v>
      </c>
      <c r="I3335" s="41" t="s">
        <v>43</v>
      </c>
      <c r="J3335" s="20" t="n">
        <v>1</v>
      </c>
      <c r="K3335" s="18" t="s">
        <v>46</v>
      </c>
      <c r="L3335" s="20" t="n">
        <v>20</v>
      </c>
      <c r="M3335" s="34"/>
      <c r="N3335" s="34"/>
      <c r="O3335" s="35" t="n">
        <f aca="false">L3335+(0.05*M3335)+(N3335/240)</f>
        <v>20</v>
      </c>
      <c r="P3335" s="36" t="n">
        <v>20</v>
      </c>
      <c r="Q3335" s="33"/>
      <c r="R3335" s="37"/>
      <c r="S3335" s="38" t="n">
        <f aca="false">P3335+(0.05*Q3335)+(R3335/240)</f>
        <v>20</v>
      </c>
      <c r="T3335" s="22" t="n">
        <f aca="false">J3335*O3335</f>
        <v>20</v>
      </c>
      <c r="U3335" s="22" t="n">
        <f aca="false">S3335-T3335</f>
        <v>0</v>
      </c>
      <c r="V3335" s="12"/>
    </row>
    <row r="3336" customFormat="false" ht="13.8" hidden="false" customHeight="false" outlineLevel="0" collapsed="false">
      <c r="A3336" s="13" t="n">
        <v>3335</v>
      </c>
      <c r="B3336" s="12" t="s">
        <v>22</v>
      </c>
      <c r="C3336" s="26" t="str">
        <f aca="false">$C$2965</f>
        <v>BNF N. Acq. 20538</v>
      </c>
      <c r="D3336" s="12" t="n">
        <v>17</v>
      </c>
      <c r="E3336" s="14" t="n">
        <v>1749</v>
      </c>
      <c r="F3336" s="14" t="s">
        <v>40</v>
      </c>
      <c r="G3336" s="14" t="s">
        <v>263</v>
      </c>
      <c r="H3336" s="14" t="s">
        <v>1396</v>
      </c>
      <c r="I3336" s="41" t="s">
        <v>43</v>
      </c>
      <c r="J3336" s="20" t="n">
        <v>1</v>
      </c>
      <c r="K3336" s="18" t="s">
        <v>46</v>
      </c>
      <c r="L3336" s="20" t="n">
        <v>15</v>
      </c>
      <c r="M3336" s="34"/>
      <c r="N3336" s="34"/>
      <c r="O3336" s="35" t="n">
        <f aca="false">L3336+(0.05*M3336)+(N3336/240)</f>
        <v>15</v>
      </c>
      <c r="P3336" s="36" t="n">
        <v>15</v>
      </c>
      <c r="Q3336" s="33"/>
      <c r="R3336" s="37"/>
      <c r="S3336" s="38" t="n">
        <f aca="false">P3336+(0.05*Q3336)+(R3336/240)</f>
        <v>15</v>
      </c>
      <c r="T3336" s="22" t="n">
        <f aca="false">J3336*O3336</f>
        <v>15</v>
      </c>
      <c r="U3336" s="22" t="n">
        <f aca="false">S3336-T3336</f>
        <v>0</v>
      </c>
      <c r="V3336" s="12"/>
    </row>
    <row r="3337" customFormat="false" ht="13.8" hidden="false" customHeight="false" outlineLevel="0" collapsed="false">
      <c r="A3337" s="13" t="n">
        <v>3336</v>
      </c>
      <c r="B3337" s="12" t="s">
        <v>22</v>
      </c>
      <c r="C3337" s="26" t="str">
        <f aca="false">$C$2965</f>
        <v>BNF N. Acq. 20538</v>
      </c>
      <c r="D3337" s="12" t="n">
        <v>17</v>
      </c>
      <c r="E3337" s="14" t="n">
        <v>1749</v>
      </c>
      <c r="F3337" s="14" t="s">
        <v>40</v>
      </c>
      <c r="G3337" s="14" t="s">
        <v>1521</v>
      </c>
      <c r="H3337" s="14" t="s">
        <v>1396</v>
      </c>
      <c r="I3337" s="41" t="s">
        <v>43</v>
      </c>
      <c r="J3337" s="20" t="n">
        <v>12</v>
      </c>
      <c r="K3337" s="18" t="s">
        <v>61</v>
      </c>
      <c r="L3337" s="20" t="n">
        <v>6</v>
      </c>
      <c r="M3337" s="34"/>
      <c r="N3337" s="34"/>
      <c r="O3337" s="35" t="n">
        <f aca="false">L3337+(0.05*M3337)+(N3337/240)</f>
        <v>6</v>
      </c>
      <c r="P3337" s="36" t="n">
        <v>72</v>
      </c>
      <c r="Q3337" s="33"/>
      <c r="R3337" s="37"/>
      <c r="S3337" s="38" t="n">
        <f aca="false">P3337+(0.05*Q3337)+(R3337/240)</f>
        <v>72</v>
      </c>
      <c r="T3337" s="22" t="n">
        <f aca="false">J3337*O3337</f>
        <v>72</v>
      </c>
      <c r="U3337" s="22" t="n">
        <f aca="false">S3337-T3337</f>
        <v>0</v>
      </c>
      <c r="V3337" s="46"/>
    </row>
    <row r="3338" customFormat="false" ht="13.8" hidden="false" customHeight="false" outlineLevel="0" collapsed="false">
      <c r="A3338" s="13" t="n">
        <v>3337</v>
      </c>
      <c r="B3338" s="12" t="s">
        <v>22</v>
      </c>
      <c r="C3338" s="26" t="str">
        <f aca="false">$C$2965</f>
        <v>BNF N. Acq. 20538</v>
      </c>
      <c r="D3338" s="12" t="n">
        <v>17</v>
      </c>
      <c r="E3338" s="14" t="n">
        <v>1749</v>
      </c>
      <c r="F3338" s="14" t="s">
        <v>40</v>
      </c>
      <c r="G3338" s="14" t="s">
        <v>1522</v>
      </c>
      <c r="H3338" s="14" t="s">
        <v>1396</v>
      </c>
      <c r="I3338" s="41" t="s">
        <v>33</v>
      </c>
      <c r="J3338" s="20" t="n">
        <f aca="false">1+(3/4)</f>
        <v>1.75</v>
      </c>
      <c r="K3338" s="18" t="s">
        <v>28</v>
      </c>
      <c r="L3338" s="20" t="n">
        <v>50</v>
      </c>
      <c r="M3338" s="34"/>
      <c r="N3338" s="34"/>
      <c r="O3338" s="35" t="n">
        <f aca="false">L3338+(0.05*M3338)+(N3338/240)</f>
        <v>50</v>
      </c>
      <c r="P3338" s="36" t="n">
        <v>87</v>
      </c>
      <c r="Q3338" s="33" t="n">
        <v>10</v>
      </c>
      <c r="R3338" s="37"/>
      <c r="S3338" s="38" t="n">
        <f aca="false">P3338+(0.05*Q3338)+(R3338/240)</f>
        <v>87.5</v>
      </c>
      <c r="T3338" s="22" t="n">
        <f aca="false">J3338*O3338</f>
        <v>87.5</v>
      </c>
      <c r="U3338" s="22" t="n">
        <f aca="false">S3338-T3338</f>
        <v>0</v>
      </c>
      <c r="V3338" s="12"/>
    </row>
    <row r="3339" customFormat="false" ht="13.8" hidden="false" customHeight="false" outlineLevel="0" collapsed="false">
      <c r="A3339" s="13" t="n">
        <v>3338</v>
      </c>
      <c r="B3339" s="12" t="s">
        <v>22</v>
      </c>
      <c r="C3339" s="26" t="str">
        <f aca="false">$C$2965</f>
        <v>BNF N. Acq. 20538</v>
      </c>
      <c r="D3339" s="12" t="n">
        <v>17</v>
      </c>
      <c r="E3339" s="14" t="n">
        <v>1749</v>
      </c>
      <c r="F3339" s="14" t="s">
        <v>40</v>
      </c>
      <c r="G3339" s="14" t="s">
        <v>1523</v>
      </c>
      <c r="H3339" s="14" t="s">
        <v>1396</v>
      </c>
      <c r="I3339" s="41" t="s">
        <v>43</v>
      </c>
      <c r="J3339" s="20" t="n">
        <v>1</v>
      </c>
      <c r="K3339" s="18" t="s">
        <v>46</v>
      </c>
      <c r="L3339" s="20" t="n">
        <v>18</v>
      </c>
      <c r="M3339" s="34"/>
      <c r="N3339" s="34"/>
      <c r="O3339" s="35" t="n">
        <f aca="false">L3339+(0.05*M3339)+(N3339/240)</f>
        <v>18</v>
      </c>
      <c r="P3339" s="36" t="n">
        <v>18</v>
      </c>
      <c r="Q3339" s="33"/>
      <c r="R3339" s="37"/>
      <c r="S3339" s="38" t="n">
        <f aca="false">P3339+(0.05*Q3339)+(R3339/240)</f>
        <v>18</v>
      </c>
      <c r="T3339" s="22" t="n">
        <f aca="false">J3339*O3339</f>
        <v>18</v>
      </c>
      <c r="U3339" s="22" t="n">
        <f aca="false">S3339-T3339</f>
        <v>0</v>
      </c>
      <c r="V3339" s="12"/>
    </row>
    <row r="3340" customFormat="false" ht="13.8" hidden="false" customHeight="false" outlineLevel="0" collapsed="false">
      <c r="A3340" s="13" t="n">
        <v>3339</v>
      </c>
      <c r="B3340" s="12" t="s">
        <v>22</v>
      </c>
      <c r="C3340" s="26" t="str">
        <f aca="false">$C$2965</f>
        <v>BNF N. Acq. 20538</v>
      </c>
      <c r="D3340" s="12" t="n">
        <v>17</v>
      </c>
      <c r="E3340" s="14" t="n">
        <v>1749</v>
      </c>
      <c r="F3340" s="14" t="s">
        <v>40</v>
      </c>
      <c r="G3340" s="14" t="s">
        <v>999</v>
      </c>
      <c r="H3340" s="14" t="s">
        <v>1396</v>
      </c>
      <c r="I3340" s="41" t="s">
        <v>43</v>
      </c>
      <c r="J3340" s="20" t="n">
        <v>50</v>
      </c>
      <c r="K3340" s="18" t="s">
        <v>28</v>
      </c>
      <c r="L3340" s="20"/>
      <c r="M3340" s="34" t="n">
        <v>13</v>
      </c>
      <c r="N3340" s="34"/>
      <c r="O3340" s="35" t="n">
        <f aca="false">L3340+(0.05*M3340)+(N3340/240)</f>
        <v>0.65</v>
      </c>
      <c r="P3340" s="36" t="n">
        <v>32</v>
      </c>
      <c r="Q3340" s="33" t="n">
        <v>10</v>
      </c>
      <c r="R3340" s="37"/>
      <c r="S3340" s="38" t="n">
        <f aca="false">P3340+(0.05*Q3340)+(R3340/240)</f>
        <v>32.5</v>
      </c>
      <c r="T3340" s="22" t="n">
        <f aca="false">J3340*O3340</f>
        <v>32.5</v>
      </c>
      <c r="U3340" s="22" t="n">
        <f aca="false">S3340-T3340</f>
        <v>0</v>
      </c>
      <c r="V3340" s="12"/>
    </row>
    <row r="3341" customFormat="false" ht="13.8" hidden="false" customHeight="false" outlineLevel="0" collapsed="false">
      <c r="A3341" s="13" t="n">
        <v>3340</v>
      </c>
      <c r="B3341" s="12" t="s">
        <v>22</v>
      </c>
      <c r="C3341" s="26" t="str">
        <f aca="false">$C$2965</f>
        <v>BNF N. Acq. 20538</v>
      </c>
      <c r="D3341" s="12" t="n">
        <v>17</v>
      </c>
      <c r="E3341" s="14" t="n">
        <v>1749</v>
      </c>
      <c r="F3341" s="14" t="s">
        <v>40</v>
      </c>
      <c r="G3341" s="14" t="s">
        <v>1524</v>
      </c>
      <c r="H3341" s="14" t="s">
        <v>1396</v>
      </c>
      <c r="I3341" s="41" t="s">
        <v>43</v>
      </c>
      <c r="J3341" s="20" t="n">
        <v>1</v>
      </c>
      <c r="K3341" s="18" t="s">
        <v>46</v>
      </c>
      <c r="L3341" s="20" t="n">
        <v>45</v>
      </c>
      <c r="M3341" s="34"/>
      <c r="N3341" s="34"/>
      <c r="O3341" s="35" t="n">
        <f aca="false">L3341+(0.05*M3341)+(N3341/240)</f>
        <v>45</v>
      </c>
      <c r="P3341" s="36" t="n">
        <v>45</v>
      </c>
      <c r="Q3341" s="33"/>
      <c r="R3341" s="37"/>
      <c r="S3341" s="38" t="n">
        <f aca="false">P3341+(0.05*Q3341)+(R3341/240)</f>
        <v>45</v>
      </c>
      <c r="T3341" s="22" t="n">
        <f aca="false">J3341*O3341</f>
        <v>45</v>
      </c>
      <c r="U3341" s="22" t="n">
        <f aca="false">S3341-T3341</f>
        <v>0</v>
      </c>
      <c r="V3341" s="12"/>
    </row>
    <row r="3342" customFormat="false" ht="13.8" hidden="false" customHeight="false" outlineLevel="0" collapsed="false">
      <c r="A3342" s="13" t="n">
        <v>3341</v>
      </c>
      <c r="B3342" s="12" t="s">
        <v>22</v>
      </c>
      <c r="C3342" s="26" t="str">
        <f aca="false">$C$2965</f>
        <v>BNF N. Acq. 20538</v>
      </c>
      <c r="D3342" s="12" t="n">
        <v>17</v>
      </c>
      <c r="E3342" s="14" t="n">
        <v>1749</v>
      </c>
      <c r="F3342" s="14" t="s">
        <v>40</v>
      </c>
      <c r="G3342" s="14" t="s">
        <v>1525</v>
      </c>
      <c r="H3342" s="14" t="s">
        <v>1396</v>
      </c>
      <c r="I3342" s="41" t="s">
        <v>186</v>
      </c>
      <c r="J3342" s="20" t="n">
        <v>80</v>
      </c>
      <c r="K3342" s="18" t="s">
        <v>28</v>
      </c>
      <c r="L3342" s="20" t="n">
        <v>6</v>
      </c>
      <c r="M3342" s="34"/>
      <c r="N3342" s="34"/>
      <c r="O3342" s="35" t="n">
        <f aca="false">L3342+(0.05*M3342)+(N3342/240)</f>
        <v>6</v>
      </c>
      <c r="P3342" s="36" t="n">
        <v>480</v>
      </c>
      <c r="Q3342" s="33"/>
      <c r="R3342" s="37"/>
      <c r="S3342" s="38" t="n">
        <f aca="false">P3342+(0.05*Q3342)+(R3342/240)</f>
        <v>480</v>
      </c>
      <c r="T3342" s="22" t="n">
        <f aca="false">J3342*O3342</f>
        <v>480</v>
      </c>
      <c r="U3342" s="22" t="n">
        <f aca="false">S3342-T3342</f>
        <v>0</v>
      </c>
      <c r="V3342" s="12"/>
    </row>
    <row r="3343" customFormat="false" ht="13.8" hidden="false" customHeight="false" outlineLevel="0" collapsed="false">
      <c r="A3343" s="13" t="n">
        <v>3342</v>
      </c>
      <c r="B3343" s="12" t="s">
        <v>22</v>
      </c>
      <c r="C3343" s="26" t="str">
        <f aca="false">$C$2965</f>
        <v>BNF N. Acq. 20538</v>
      </c>
      <c r="D3343" s="12" t="n">
        <v>17</v>
      </c>
      <c r="E3343" s="14" t="n">
        <v>1749</v>
      </c>
      <c r="F3343" s="14" t="s">
        <v>40</v>
      </c>
      <c r="G3343" s="14" t="s">
        <v>1525</v>
      </c>
      <c r="H3343" s="14" t="s">
        <v>1396</v>
      </c>
      <c r="I3343" s="41" t="s">
        <v>186</v>
      </c>
      <c r="J3343" s="20" t="n">
        <v>60</v>
      </c>
      <c r="K3343" s="18" t="s">
        <v>28</v>
      </c>
      <c r="L3343" s="20" t="n">
        <v>5</v>
      </c>
      <c r="M3343" s="34"/>
      <c r="N3343" s="34"/>
      <c r="O3343" s="35" t="n">
        <f aca="false">L3343+(0.05*M3343)+(N3343/240)</f>
        <v>5</v>
      </c>
      <c r="P3343" s="36" t="n">
        <v>300</v>
      </c>
      <c r="Q3343" s="33"/>
      <c r="R3343" s="37"/>
      <c r="S3343" s="38" t="n">
        <f aca="false">P3343+(0.05*Q3343)+(R3343/240)</f>
        <v>300</v>
      </c>
      <c r="T3343" s="22" t="n">
        <f aca="false">J3343*O3343</f>
        <v>300</v>
      </c>
      <c r="U3343" s="22" t="n">
        <f aca="false">S3343-T3343</f>
        <v>0</v>
      </c>
      <c r="V3343" s="12"/>
    </row>
    <row r="3344" customFormat="false" ht="13.8" hidden="false" customHeight="false" outlineLevel="0" collapsed="false">
      <c r="A3344" s="13" t="n">
        <v>3343</v>
      </c>
      <c r="B3344" s="12" t="s">
        <v>22</v>
      </c>
      <c r="C3344" s="26" t="str">
        <f aca="false">$C$2965</f>
        <v>BNF N. Acq. 20538</v>
      </c>
      <c r="D3344" s="12" t="n">
        <v>17</v>
      </c>
      <c r="E3344" s="14" t="n">
        <v>1749</v>
      </c>
      <c r="F3344" s="14" t="s">
        <v>40</v>
      </c>
      <c r="G3344" s="14" t="s">
        <v>1005</v>
      </c>
      <c r="H3344" s="14" t="s">
        <v>1396</v>
      </c>
      <c r="I3344" s="41" t="s">
        <v>186</v>
      </c>
      <c r="J3344" s="20" t="n">
        <v>1</v>
      </c>
      <c r="K3344" s="18" t="s">
        <v>46</v>
      </c>
      <c r="L3344" s="20" t="n">
        <v>5</v>
      </c>
      <c r="M3344" s="34"/>
      <c r="N3344" s="34"/>
      <c r="O3344" s="35" t="n">
        <f aca="false">L3344+(0.05*M3344)+(N3344/240)</f>
        <v>5</v>
      </c>
      <c r="P3344" s="36" t="n">
        <v>5</v>
      </c>
      <c r="Q3344" s="33"/>
      <c r="R3344" s="37"/>
      <c r="S3344" s="38" t="n">
        <f aca="false">P3344+(0.05*Q3344)+(R3344/240)</f>
        <v>5</v>
      </c>
      <c r="T3344" s="22" t="n">
        <f aca="false">J3344*O3344</f>
        <v>5</v>
      </c>
      <c r="U3344" s="22" t="n">
        <f aca="false">S3344-T3344</f>
        <v>0</v>
      </c>
      <c r="V3344" s="12"/>
    </row>
    <row r="3345" customFormat="false" ht="13.8" hidden="false" customHeight="false" outlineLevel="0" collapsed="false">
      <c r="A3345" s="13" t="n">
        <v>3344</v>
      </c>
      <c r="B3345" s="12" t="s">
        <v>22</v>
      </c>
      <c r="C3345" s="26" t="str">
        <f aca="false">$C$2965</f>
        <v>BNF N. Acq. 20538</v>
      </c>
      <c r="D3345" s="12" t="n">
        <v>18</v>
      </c>
      <c r="E3345" s="14" t="n">
        <v>1749</v>
      </c>
      <c r="F3345" s="14" t="s">
        <v>24</v>
      </c>
      <c r="G3345" s="14" t="s">
        <v>1526</v>
      </c>
      <c r="H3345" s="14" t="s">
        <v>1396</v>
      </c>
      <c r="I3345" s="41" t="s">
        <v>43</v>
      </c>
      <c r="J3345" s="20" t="n">
        <v>1</v>
      </c>
      <c r="K3345" s="18" t="s">
        <v>46</v>
      </c>
      <c r="L3345" s="20" t="n">
        <v>25</v>
      </c>
      <c r="M3345" s="34" t="n">
        <v>5</v>
      </c>
      <c r="N3345" s="34"/>
      <c r="O3345" s="35" t="n">
        <f aca="false">L3345+(0.05*M3345)+(N3345/240)</f>
        <v>25.25</v>
      </c>
      <c r="P3345" s="36" t="n">
        <v>25</v>
      </c>
      <c r="Q3345" s="33" t="n">
        <v>5</v>
      </c>
      <c r="R3345" s="37"/>
      <c r="S3345" s="38" t="n">
        <f aca="false">P3345+(0.05*Q3345)+(R3345/240)</f>
        <v>25.25</v>
      </c>
      <c r="T3345" s="22" t="n">
        <f aca="false">J3345*O3345</f>
        <v>25.25</v>
      </c>
      <c r="U3345" s="22" t="n">
        <f aca="false">S3345-T3345</f>
        <v>0</v>
      </c>
      <c r="V3345" s="12"/>
    </row>
    <row r="3346" customFormat="false" ht="13.8" hidden="false" customHeight="false" outlineLevel="0" collapsed="false">
      <c r="A3346" s="13" t="n">
        <v>3345</v>
      </c>
      <c r="B3346" s="12" t="s">
        <v>22</v>
      </c>
      <c r="C3346" s="26" t="str">
        <f aca="false">$C$2965</f>
        <v>BNF N. Acq. 20538</v>
      </c>
      <c r="D3346" s="12" t="n">
        <v>18</v>
      </c>
      <c r="E3346" s="14" t="n">
        <v>1749</v>
      </c>
      <c r="F3346" s="14" t="s">
        <v>24</v>
      </c>
      <c r="G3346" s="14" t="s">
        <v>1527</v>
      </c>
      <c r="H3346" s="14" t="s">
        <v>1396</v>
      </c>
      <c r="I3346" s="41" t="s">
        <v>43</v>
      </c>
      <c r="J3346" s="20" t="n">
        <v>334</v>
      </c>
      <c r="K3346" s="18" t="s">
        <v>28</v>
      </c>
      <c r="L3346" s="20"/>
      <c r="M3346" s="34" t="n">
        <v>25</v>
      </c>
      <c r="N3346" s="34"/>
      <c r="O3346" s="35" t="n">
        <f aca="false">L3346+(0.05*M3346)+(N3346/240)</f>
        <v>1.25</v>
      </c>
      <c r="P3346" s="36" t="n">
        <v>417</v>
      </c>
      <c r="Q3346" s="33" t="n">
        <v>10</v>
      </c>
      <c r="R3346" s="37"/>
      <c r="S3346" s="38" t="n">
        <f aca="false">P3346+(0.05*Q3346)+(R3346/240)</f>
        <v>417.5</v>
      </c>
      <c r="T3346" s="22" t="n">
        <f aca="false">J3346*O3346</f>
        <v>417.5</v>
      </c>
      <c r="U3346" s="22" t="n">
        <f aca="false">S3346-T3346</f>
        <v>0</v>
      </c>
      <c r="V3346" s="12"/>
    </row>
    <row r="3347" customFormat="false" ht="13.8" hidden="false" customHeight="false" outlineLevel="0" collapsed="false">
      <c r="A3347" s="13" t="n">
        <v>3346</v>
      </c>
      <c r="B3347" s="12" t="s">
        <v>22</v>
      </c>
      <c r="C3347" s="26" t="str">
        <f aca="false">$C$2965</f>
        <v>BNF N. Acq. 20538</v>
      </c>
      <c r="D3347" s="12" t="n">
        <v>18</v>
      </c>
      <c r="E3347" s="14" t="n">
        <v>1749</v>
      </c>
      <c r="F3347" s="14" t="s">
        <v>24</v>
      </c>
      <c r="G3347" s="14" t="s">
        <v>1528</v>
      </c>
      <c r="H3347" s="14" t="s">
        <v>1396</v>
      </c>
      <c r="I3347" s="41" t="s">
        <v>43</v>
      </c>
      <c r="J3347" s="20" t="n">
        <v>509.5</v>
      </c>
      <c r="K3347" s="18" t="s">
        <v>28</v>
      </c>
      <c r="L3347" s="20"/>
      <c r="M3347" s="34" t="n">
        <v>18</v>
      </c>
      <c r="N3347" s="34"/>
      <c r="O3347" s="35" t="n">
        <f aca="false">L3347+(0.05*M3347)+(N3347/240)</f>
        <v>0.9</v>
      </c>
      <c r="P3347" s="36" t="n">
        <v>458</v>
      </c>
      <c r="Q3347" s="33" t="n">
        <v>2</v>
      </c>
      <c r="R3347" s="37"/>
      <c r="S3347" s="38" t="n">
        <f aca="false">P3347+(0.05*Q3347)+(R3347/240)</f>
        <v>458.1</v>
      </c>
      <c r="T3347" s="22" t="n">
        <f aca="false">J3347*O3347</f>
        <v>458.55</v>
      </c>
      <c r="U3347" s="22" t="n">
        <f aca="false">S3347-T3347</f>
        <v>-0.449999999999989</v>
      </c>
      <c r="V3347" s="12"/>
    </row>
    <row r="3348" customFormat="false" ht="13.8" hidden="false" customHeight="false" outlineLevel="0" collapsed="false">
      <c r="A3348" s="13" t="n">
        <v>3347</v>
      </c>
      <c r="B3348" s="12" t="s">
        <v>22</v>
      </c>
      <c r="C3348" s="26" t="str">
        <f aca="false">$C$2965</f>
        <v>BNF N. Acq. 20538</v>
      </c>
      <c r="D3348" s="12" t="n">
        <v>18</v>
      </c>
      <c r="E3348" s="14" t="n">
        <v>1749</v>
      </c>
      <c r="F3348" s="14" t="s">
        <v>40</v>
      </c>
      <c r="G3348" s="14" t="s">
        <v>1526</v>
      </c>
      <c r="H3348" s="14" t="s">
        <v>1396</v>
      </c>
      <c r="I3348" s="41" t="s">
        <v>43</v>
      </c>
      <c r="J3348" s="20" t="n">
        <v>1</v>
      </c>
      <c r="K3348" s="18" t="s">
        <v>46</v>
      </c>
      <c r="L3348" s="20" t="n">
        <v>26</v>
      </c>
      <c r="M3348" s="34"/>
      <c r="N3348" s="34"/>
      <c r="O3348" s="35" t="n">
        <f aca="false">L3348+(0.05*M3348)+(N3348/240)</f>
        <v>26</v>
      </c>
      <c r="P3348" s="36" t="n">
        <v>26</v>
      </c>
      <c r="Q3348" s="33"/>
      <c r="R3348" s="37"/>
      <c r="S3348" s="38" t="n">
        <f aca="false">P3348+(0.05*Q3348)+(R3348/240)</f>
        <v>26</v>
      </c>
      <c r="T3348" s="22" t="n">
        <f aca="false">J3348*O3348</f>
        <v>26</v>
      </c>
      <c r="U3348" s="22" t="n">
        <f aca="false">S3348-T3348</f>
        <v>0</v>
      </c>
      <c r="V3348" s="12"/>
    </row>
    <row r="3349" customFormat="false" ht="13.8" hidden="false" customHeight="false" outlineLevel="0" collapsed="false">
      <c r="A3349" s="13" t="n">
        <v>3348</v>
      </c>
      <c r="B3349" s="12" t="s">
        <v>22</v>
      </c>
      <c r="C3349" s="26" t="str">
        <f aca="false">$C$2965</f>
        <v>BNF N. Acq. 20538</v>
      </c>
      <c r="D3349" s="12" t="n">
        <v>18</v>
      </c>
      <c r="E3349" s="14" t="n">
        <v>1749</v>
      </c>
      <c r="F3349" s="14" t="s">
        <v>40</v>
      </c>
      <c r="G3349" s="14" t="s">
        <v>1527</v>
      </c>
      <c r="H3349" s="14" t="s">
        <v>1396</v>
      </c>
      <c r="I3349" s="41" t="s">
        <v>30</v>
      </c>
      <c r="J3349" s="20" t="n">
        <v>18</v>
      </c>
      <c r="K3349" s="18" t="s">
        <v>28</v>
      </c>
      <c r="L3349" s="20"/>
      <c r="M3349" s="34" t="n">
        <v>25</v>
      </c>
      <c r="N3349" s="42"/>
      <c r="O3349" s="35" t="n">
        <f aca="false">L3349+(0.05*M3349)+(N3349/240)</f>
        <v>1.25</v>
      </c>
      <c r="P3349" s="36" t="n">
        <v>22</v>
      </c>
      <c r="Q3349" s="33" t="n">
        <v>10</v>
      </c>
      <c r="R3349" s="43"/>
      <c r="S3349" s="38" t="n">
        <f aca="false">P3349+(0.05*Q3349)+(R3349/240)</f>
        <v>22.5</v>
      </c>
      <c r="T3349" s="22" t="n">
        <f aca="false">J3349*O3349</f>
        <v>22.5</v>
      </c>
      <c r="U3349" s="22" t="n">
        <f aca="false">S3349-T3349</f>
        <v>0</v>
      </c>
      <c r="V3349" s="12"/>
    </row>
    <row r="3350" customFormat="false" ht="13.8" hidden="false" customHeight="false" outlineLevel="0" collapsed="false">
      <c r="A3350" s="13" t="n">
        <v>3349</v>
      </c>
      <c r="B3350" s="12" t="s">
        <v>22</v>
      </c>
      <c r="C3350" s="26" t="str">
        <f aca="false">$C$2965</f>
        <v>BNF N. Acq. 20538</v>
      </c>
      <c r="D3350" s="12" t="n">
        <v>18</v>
      </c>
      <c r="E3350" s="14" t="n">
        <v>1749</v>
      </c>
      <c r="F3350" s="14" t="s">
        <v>40</v>
      </c>
      <c r="G3350" s="14" t="s">
        <v>1527</v>
      </c>
      <c r="H3350" s="14" t="s">
        <v>1396</v>
      </c>
      <c r="I3350" s="41" t="s">
        <v>43</v>
      </c>
      <c r="J3350" s="20" t="n">
        <v>25</v>
      </c>
      <c r="K3350" s="18" t="s">
        <v>28</v>
      </c>
      <c r="L3350" s="20"/>
      <c r="M3350" s="34" t="n">
        <v>25</v>
      </c>
      <c r="N3350" s="34"/>
      <c r="O3350" s="35" t="n">
        <f aca="false">L3350+(0.05*M3350)+(N3350/240)</f>
        <v>1.25</v>
      </c>
      <c r="P3350" s="36" t="n">
        <v>31</v>
      </c>
      <c r="Q3350" s="33" t="n">
        <v>5</v>
      </c>
      <c r="R3350" s="37"/>
      <c r="S3350" s="38" t="n">
        <f aca="false">P3350+(0.05*Q3350)+(R3350/240)</f>
        <v>31.25</v>
      </c>
      <c r="T3350" s="22" t="n">
        <f aca="false">J3350*O3350</f>
        <v>31.25</v>
      </c>
      <c r="U3350" s="22" t="n">
        <f aca="false">S3350-T3350</f>
        <v>0</v>
      </c>
      <c r="V3350" s="12"/>
    </row>
    <row r="3351" customFormat="false" ht="13.8" hidden="false" customHeight="false" outlineLevel="0" collapsed="false">
      <c r="A3351" s="13" t="n">
        <v>3350</v>
      </c>
      <c r="B3351" s="12" t="s">
        <v>22</v>
      </c>
      <c r="C3351" s="26" t="str">
        <f aca="false">$C$2965</f>
        <v>BNF N. Acq. 20538</v>
      </c>
      <c r="D3351" s="12" t="n">
        <v>18</v>
      </c>
      <c r="E3351" s="14" t="n">
        <v>1749</v>
      </c>
      <c r="F3351" s="14" t="s">
        <v>40</v>
      </c>
      <c r="G3351" s="14" t="s">
        <v>1527</v>
      </c>
      <c r="H3351" s="14" t="s">
        <v>1396</v>
      </c>
      <c r="I3351" s="41" t="s">
        <v>33</v>
      </c>
      <c r="J3351" s="20" t="n">
        <v>315</v>
      </c>
      <c r="K3351" s="18" t="s">
        <v>28</v>
      </c>
      <c r="L3351" s="20"/>
      <c r="M3351" s="34" t="n">
        <v>21</v>
      </c>
      <c r="N3351" s="34"/>
      <c r="O3351" s="35" t="n">
        <f aca="false">L3351+(0.05*M3351)+(N3351/240)</f>
        <v>1.05</v>
      </c>
      <c r="P3351" s="36" t="n">
        <v>330</v>
      </c>
      <c r="Q3351" s="33" t="n">
        <v>15</v>
      </c>
      <c r="R3351" s="37"/>
      <c r="S3351" s="38" t="n">
        <f aca="false">P3351+(0.05*Q3351)+(R3351/240)</f>
        <v>330.75</v>
      </c>
      <c r="T3351" s="22" t="n">
        <f aca="false">J3351*O3351</f>
        <v>330.75</v>
      </c>
      <c r="U3351" s="22" t="n">
        <f aca="false">S3351-T3351</f>
        <v>0</v>
      </c>
      <c r="V3351" s="12"/>
    </row>
    <row r="3352" customFormat="false" ht="13.8" hidden="false" customHeight="false" outlineLevel="0" collapsed="false">
      <c r="A3352" s="13" t="n">
        <v>3351</v>
      </c>
      <c r="B3352" s="12" t="s">
        <v>22</v>
      </c>
      <c r="C3352" s="26" t="str">
        <f aca="false">$C$2965</f>
        <v>BNF N. Acq. 20538</v>
      </c>
      <c r="D3352" s="12" t="n">
        <v>18</v>
      </c>
      <c r="E3352" s="14" t="n">
        <v>1749</v>
      </c>
      <c r="F3352" s="14" t="s">
        <v>40</v>
      </c>
      <c r="G3352" s="14" t="s">
        <v>1529</v>
      </c>
      <c r="H3352" s="14" t="s">
        <v>1396</v>
      </c>
      <c r="I3352" s="41" t="s">
        <v>43</v>
      </c>
      <c r="J3352" s="20" t="n">
        <v>2</v>
      </c>
      <c r="K3352" s="18" t="s">
        <v>35</v>
      </c>
      <c r="L3352" s="20" t="n">
        <v>160</v>
      </c>
      <c r="M3352" s="34"/>
      <c r="N3352" s="42"/>
      <c r="O3352" s="35" t="n">
        <f aca="false">L3352+(0.05*M3352)+(N3352/240)</f>
        <v>160</v>
      </c>
      <c r="P3352" s="36" t="n">
        <v>320</v>
      </c>
      <c r="Q3352" s="33"/>
      <c r="R3352" s="43"/>
      <c r="S3352" s="38" t="n">
        <f aca="false">P3352+(0.05*Q3352)+(R3352/240)</f>
        <v>320</v>
      </c>
      <c r="T3352" s="22" t="n">
        <f aca="false">J3352*O3352</f>
        <v>320</v>
      </c>
      <c r="U3352" s="22" t="n">
        <f aca="false">S3352-T3352</f>
        <v>0</v>
      </c>
      <c r="V3352" s="12"/>
    </row>
    <row r="3353" customFormat="false" ht="13.8" hidden="false" customHeight="false" outlineLevel="0" collapsed="false">
      <c r="A3353" s="13" t="n">
        <v>3352</v>
      </c>
      <c r="B3353" s="12" t="s">
        <v>22</v>
      </c>
      <c r="C3353" s="26" t="str">
        <f aca="false">$C$2965</f>
        <v>BNF N. Acq. 20538</v>
      </c>
      <c r="D3353" s="12" t="n">
        <v>18</v>
      </c>
      <c r="E3353" s="14" t="n">
        <v>1749</v>
      </c>
      <c r="F3353" s="14" t="s">
        <v>40</v>
      </c>
      <c r="G3353" s="14" t="s">
        <v>1530</v>
      </c>
      <c r="H3353" s="14" t="s">
        <v>1396</v>
      </c>
      <c r="I3353" s="41" t="s">
        <v>29</v>
      </c>
      <c r="J3353" s="20" t="n">
        <v>433</v>
      </c>
      <c r="K3353" s="18" t="s">
        <v>28</v>
      </c>
      <c r="L3353" s="20" t="n">
        <v>6</v>
      </c>
      <c r="M3353" s="34"/>
      <c r="N3353" s="34"/>
      <c r="O3353" s="35" t="n">
        <f aca="false">L3353+(0.05*M3353)+(N3353/240)</f>
        <v>6</v>
      </c>
      <c r="P3353" s="36" t="n">
        <v>2598</v>
      </c>
      <c r="Q3353" s="33"/>
      <c r="R3353" s="37"/>
      <c r="S3353" s="38" t="n">
        <f aca="false">P3353+(0.05*Q3353)+(R3353/240)</f>
        <v>2598</v>
      </c>
      <c r="T3353" s="22" t="n">
        <f aca="false">J3353*O3353</f>
        <v>2598</v>
      </c>
      <c r="U3353" s="22" t="n">
        <f aca="false">S3353-T3353</f>
        <v>0</v>
      </c>
      <c r="V3353" s="12"/>
    </row>
    <row r="3354" customFormat="false" ht="13.8" hidden="false" customHeight="false" outlineLevel="0" collapsed="false">
      <c r="A3354" s="13" t="n">
        <v>3353</v>
      </c>
      <c r="B3354" s="12" t="s">
        <v>22</v>
      </c>
      <c r="C3354" s="26" t="str">
        <f aca="false">$C$2965</f>
        <v>BNF N. Acq. 20538</v>
      </c>
      <c r="D3354" s="12" t="n">
        <v>18</v>
      </c>
      <c r="E3354" s="14" t="n">
        <v>1749</v>
      </c>
      <c r="F3354" s="14" t="s">
        <v>40</v>
      </c>
      <c r="G3354" s="14" t="s">
        <v>719</v>
      </c>
      <c r="H3354" s="14" t="s">
        <v>1396</v>
      </c>
      <c r="I3354" s="41" t="s">
        <v>679</v>
      </c>
      <c r="J3354" s="20" t="n">
        <v>630</v>
      </c>
      <c r="K3354" s="18" t="s">
        <v>248</v>
      </c>
      <c r="L3354" s="20"/>
      <c r="M3354" s="34" t="n">
        <v>50</v>
      </c>
      <c r="N3354" s="34"/>
      <c r="O3354" s="35" t="n">
        <f aca="false">L3354+(0.05*M3354)+(N3354/240)</f>
        <v>2.5</v>
      </c>
      <c r="P3354" s="36" t="n">
        <v>1575</v>
      </c>
      <c r="Q3354" s="33"/>
      <c r="R3354" s="37"/>
      <c r="S3354" s="38" t="n">
        <f aca="false">P3354+(0.05*Q3354)+(R3354/240)</f>
        <v>1575</v>
      </c>
      <c r="T3354" s="22" t="n">
        <f aca="false">J3354*O3354</f>
        <v>1575</v>
      </c>
      <c r="U3354" s="22" t="n">
        <f aca="false">S3354-T3354</f>
        <v>0</v>
      </c>
      <c r="V3354" s="12"/>
    </row>
    <row r="3355" customFormat="false" ht="13.8" hidden="false" customHeight="false" outlineLevel="0" collapsed="false">
      <c r="A3355" s="13" t="n">
        <v>3354</v>
      </c>
      <c r="B3355" s="12" t="s">
        <v>22</v>
      </c>
      <c r="C3355" s="26" t="str">
        <f aca="false">$C$2965</f>
        <v>BNF N. Acq. 20538</v>
      </c>
      <c r="D3355" s="12" t="n">
        <v>18</v>
      </c>
      <c r="E3355" s="14" t="n">
        <v>1749</v>
      </c>
      <c r="F3355" s="14" t="s">
        <v>40</v>
      </c>
      <c r="G3355" s="14" t="s">
        <v>719</v>
      </c>
      <c r="H3355" s="14" t="s">
        <v>1396</v>
      </c>
      <c r="I3355" s="41" t="s">
        <v>186</v>
      </c>
      <c r="J3355" s="20" t="n">
        <v>69</v>
      </c>
      <c r="K3355" s="18" t="s">
        <v>28</v>
      </c>
      <c r="L3355" s="20" t="n">
        <v>5</v>
      </c>
      <c r="M3355" s="34"/>
      <c r="N3355" s="34"/>
      <c r="O3355" s="35" t="n">
        <f aca="false">L3355+(0.05*M3355)+(N3355/240)</f>
        <v>5</v>
      </c>
      <c r="P3355" s="36" t="n">
        <v>345</v>
      </c>
      <c r="Q3355" s="33"/>
      <c r="R3355" s="37"/>
      <c r="S3355" s="38" t="n">
        <f aca="false">P3355+(0.05*Q3355)+(R3355/240)</f>
        <v>345</v>
      </c>
      <c r="T3355" s="22" t="n">
        <f aca="false">J3355*O3355</f>
        <v>345</v>
      </c>
      <c r="U3355" s="22" t="n">
        <f aca="false">S3355-T3355</f>
        <v>0</v>
      </c>
      <c r="V3355" s="12"/>
    </row>
    <row r="3356" customFormat="false" ht="13.8" hidden="false" customHeight="false" outlineLevel="0" collapsed="false">
      <c r="A3356" s="13" t="n">
        <v>3355</v>
      </c>
      <c r="B3356" s="12" t="s">
        <v>22</v>
      </c>
      <c r="C3356" s="26" t="str">
        <f aca="false">$C$2965</f>
        <v>BNF N. Acq. 20538</v>
      </c>
      <c r="D3356" s="12" t="n">
        <v>18</v>
      </c>
      <c r="E3356" s="14" t="n">
        <v>1749</v>
      </c>
      <c r="F3356" s="14" t="s">
        <v>40</v>
      </c>
      <c r="G3356" s="14" t="s">
        <v>719</v>
      </c>
      <c r="H3356" s="14" t="s">
        <v>1396</v>
      </c>
      <c r="I3356" s="41" t="s">
        <v>33</v>
      </c>
      <c r="J3356" s="20" t="n">
        <v>1089</v>
      </c>
      <c r="K3356" s="18" t="s">
        <v>28</v>
      </c>
      <c r="L3356" s="20" t="n">
        <v>5</v>
      </c>
      <c r="M3356" s="34"/>
      <c r="N3356" s="34"/>
      <c r="O3356" s="35" t="n">
        <f aca="false">L3356+(0.05*M3356)+(N3356/240)</f>
        <v>5</v>
      </c>
      <c r="P3356" s="36" t="n">
        <v>5445</v>
      </c>
      <c r="Q3356" s="33"/>
      <c r="R3356" s="37"/>
      <c r="S3356" s="38" t="n">
        <f aca="false">P3356+(0.05*Q3356)+(R3356/240)</f>
        <v>5445</v>
      </c>
      <c r="T3356" s="22" t="n">
        <f aca="false">J3356*O3356</f>
        <v>5445</v>
      </c>
      <c r="U3356" s="22" t="n">
        <f aca="false">S3356-T3356</f>
        <v>0</v>
      </c>
      <c r="V3356" s="12"/>
    </row>
    <row r="3357" customFormat="false" ht="13.8" hidden="false" customHeight="false" outlineLevel="0" collapsed="false">
      <c r="A3357" s="13" t="n">
        <v>3356</v>
      </c>
      <c r="B3357" s="12" t="s">
        <v>22</v>
      </c>
      <c r="C3357" s="26" t="str">
        <f aca="false">$C$2965</f>
        <v>BNF N. Acq. 20538</v>
      </c>
      <c r="D3357" s="12" t="n">
        <v>18</v>
      </c>
      <c r="E3357" s="14" t="n">
        <v>1749</v>
      </c>
      <c r="F3357" s="14" t="s">
        <v>40</v>
      </c>
      <c r="G3357" s="14" t="s">
        <v>1008</v>
      </c>
      <c r="H3357" s="14" t="s">
        <v>1396</v>
      </c>
      <c r="I3357" s="41" t="s">
        <v>29</v>
      </c>
      <c r="J3357" s="20" t="n">
        <v>1757</v>
      </c>
      <c r="K3357" s="18" t="s">
        <v>28</v>
      </c>
      <c r="L3357" s="20" t="n">
        <v>8</v>
      </c>
      <c r="M3357" s="34"/>
      <c r="N3357" s="34"/>
      <c r="O3357" s="35" t="n">
        <f aca="false">L3357+(0.05*M3357)+(N3357/240)</f>
        <v>8</v>
      </c>
      <c r="P3357" s="36" t="n">
        <v>14056</v>
      </c>
      <c r="Q3357" s="33"/>
      <c r="R3357" s="37"/>
      <c r="S3357" s="38" t="n">
        <f aca="false">P3357+(0.05*Q3357)+(R3357/240)</f>
        <v>14056</v>
      </c>
      <c r="T3357" s="22" t="n">
        <f aca="false">J3357*O3357</f>
        <v>14056</v>
      </c>
      <c r="U3357" s="22" t="n">
        <f aca="false">S3357-T3357</f>
        <v>0</v>
      </c>
      <c r="V3357" s="12"/>
    </row>
    <row r="3358" customFormat="false" ht="13.8" hidden="false" customHeight="false" outlineLevel="0" collapsed="false">
      <c r="A3358" s="13" t="n">
        <v>3357</v>
      </c>
      <c r="B3358" s="12" t="s">
        <v>22</v>
      </c>
      <c r="C3358" s="26" t="str">
        <f aca="false">$C$2965</f>
        <v>BNF N. Acq. 20538</v>
      </c>
      <c r="D3358" s="12" t="n">
        <v>18</v>
      </c>
      <c r="E3358" s="14" t="n">
        <v>1749</v>
      </c>
      <c r="F3358" s="14" t="s">
        <v>40</v>
      </c>
      <c r="G3358" s="14" t="s">
        <v>1008</v>
      </c>
      <c r="H3358" s="14" t="s">
        <v>1396</v>
      </c>
      <c r="I3358" s="41" t="s">
        <v>33</v>
      </c>
      <c r="J3358" s="20" t="n">
        <v>175</v>
      </c>
      <c r="K3358" s="18" t="s">
        <v>28</v>
      </c>
      <c r="L3358" s="20" t="n">
        <v>8</v>
      </c>
      <c r="M3358" s="34"/>
      <c r="N3358" s="34"/>
      <c r="O3358" s="35" t="n">
        <f aca="false">L3358+(0.05*M3358)+(N3358/240)</f>
        <v>8</v>
      </c>
      <c r="P3358" s="36" t="n">
        <v>1400</v>
      </c>
      <c r="Q3358" s="33"/>
      <c r="R3358" s="37"/>
      <c r="S3358" s="38" t="n">
        <f aca="false">P3358+(0.05*Q3358)+(R3358/240)</f>
        <v>1400</v>
      </c>
      <c r="T3358" s="22" t="n">
        <f aca="false">J3358*O3358</f>
        <v>1400</v>
      </c>
      <c r="U3358" s="22" t="n">
        <f aca="false">S3358-T3358</f>
        <v>0</v>
      </c>
      <c r="V3358" s="12"/>
    </row>
    <row r="3359" customFormat="false" ht="13.8" hidden="false" customHeight="false" outlineLevel="0" collapsed="false">
      <c r="A3359" s="13" t="n">
        <v>3358</v>
      </c>
      <c r="B3359" s="12" t="s">
        <v>22</v>
      </c>
      <c r="C3359" s="26" t="str">
        <f aca="false">$C$2965</f>
        <v>BNF N. Acq. 20538</v>
      </c>
      <c r="D3359" s="12" t="n">
        <v>18</v>
      </c>
      <c r="E3359" s="14" t="n">
        <v>1749</v>
      </c>
      <c r="F3359" s="14" t="s">
        <v>40</v>
      </c>
      <c r="G3359" s="14" t="s">
        <v>1531</v>
      </c>
      <c r="H3359" s="14" t="s">
        <v>1396</v>
      </c>
      <c r="I3359" s="41" t="s">
        <v>43</v>
      </c>
      <c r="J3359" s="20" t="n">
        <v>11</v>
      </c>
      <c r="K3359" s="18" t="s">
        <v>35</v>
      </c>
      <c r="L3359" s="20" t="n">
        <v>85</v>
      </c>
      <c r="M3359" s="34"/>
      <c r="N3359" s="34"/>
      <c r="O3359" s="35" t="n">
        <f aca="false">L3359+(0.05*M3359)+(N3359/240)</f>
        <v>85</v>
      </c>
      <c r="P3359" s="36" t="n">
        <v>935</v>
      </c>
      <c r="Q3359" s="33"/>
      <c r="R3359" s="37"/>
      <c r="S3359" s="38" t="n">
        <f aca="false">P3359+(0.05*Q3359)+(R3359/240)</f>
        <v>935</v>
      </c>
      <c r="T3359" s="22" t="n">
        <f aca="false">J3359*O3359</f>
        <v>935</v>
      </c>
      <c r="U3359" s="22" t="n">
        <f aca="false">S3359-T3359</f>
        <v>0</v>
      </c>
      <c r="V3359" s="12"/>
    </row>
    <row r="3360" customFormat="false" ht="13.8" hidden="false" customHeight="false" outlineLevel="0" collapsed="false">
      <c r="A3360" s="13" t="n">
        <v>3359</v>
      </c>
      <c r="B3360" s="12" t="s">
        <v>22</v>
      </c>
      <c r="C3360" s="26" t="str">
        <f aca="false">$C$2965</f>
        <v>BNF N. Acq. 20538</v>
      </c>
      <c r="D3360" s="12" t="n">
        <v>18</v>
      </c>
      <c r="E3360" s="14" t="n">
        <v>1749</v>
      </c>
      <c r="F3360" s="14" t="s">
        <v>40</v>
      </c>
      <c r="G3360" s="14" t="s">
        <v>1532</v>
      </c>
      <c r="H3360" s="14" t="s">
        <v>1396</v>
      </c>
      <c r="I3360" s="41" t="s">
        <v>43</v>
      </c>
      <c r="J3360" s="20" t="n">
        <v>1</v>
      </c>
      <c r="K3360" s="18" t="s">
        <v>46</v>
      </c>
      <c r="L3360" s="20" t="n">
        <v>20</v>
      </c>
      <c r="M3360" s="34"/>
      <c r="N3360" s="34"/>
      <c r="O3360" s="35" t="n">
        <f aca="false">L3360+(0.05*M3360)+(N3360/240)</f>
        <v>20</v>
      </c>
      <c r="P3360" s="36" t="n">
        <v>20</v>
      </c>
      <c r="Q3360" s="33"/>
      <c r="R3360" s="37"/>
      <c r="S3360" s="38" t="n">
        <f aca="false">P3360+(0.05*Q3360)+(R3360/240)</f>
        <v>20</v>
      </c>
      <c r="T3360" s="22" t="n">
        <f aca="false">J3360*O3360</f>
        <v>20</v>
      </c>
      <c r="U3360" s="22" t="n">
        <f aca="false">S3360-T3360</f>
        <v>0</v>
      </c>
      <c r="V3360" s="12"/>
    </row>
    <row r="3361" customFormat="false" ht="13.8" hidden="false" customHeight="false" outlineLevel="0" collapsed="false">
      <c r="A3361" s="13" t="n">
        <v>3360</v>
      </c>
      <c r="B3361" s="12" t="s">
        <v>22</v>
      </c>
      <c r="C3361" s="26" t="str">
        <f aca="false">$C$2965</f>
        <v>BNF N. Acq. 20538</v>
      </c>
      <c r="D3361" s="12" t="n">
        <v>18</v>
      </c>
      <c r="E3361" s="14" t="n">
        <v>1749</v>
      </c>
      <c r="F3361" s="14" t="s">
        <v>40</v>
      </c>
      <c r="G3361" s="14" t="s">
        <v>1533</v>
      </c>
      <c r="H3361" s="14" t="s">
        <v>1396</v>
      </c>
      <c r="I3361" s="41" t="s">
        <v>68</v>
      </c>
      <c r="J3361" s="20" t="n">
        <v>11145</v>
      </c>
      <c r="K3361" s="18" t="s">
        <v>28</v>
      </c>
      <c r="L3361" s="20" t="n">
        <v>5</v>
      </c>
      <c r="M3361" s="34"/>
      <c r="N3361" s="34"/>
      <c r="O3361" s="35" t="n">
        <f aca="false">L3361+(0.05*M3361)+(N3361/240)</f>
        <v>5</v>
      </c>
      <c r="P3361" s="36" t="n">
        <v>55725</v>
      </c>
      <c r="Q3361" s="33"/>
      <c r="R3361" s="37"/>
      <c r="S3361" s="38" t="n">
        <f aca="false">P3361+(0.05*Q3361)+(R3361/240)</f>
        <v>55725</v>
      </c>
      <c r="T3361" s="22" t="n">
        <f aca="false">J3361*O3361</f>
        <v>55725</v>
      </c>
      <c r="U3361" s="22" t="n">
        <f aca="false">S3361-T3361</f>
        <v>0</v>
      </c>
      <c r="V3361" s="12"/>
    </row>
    <row r="3362" customFormat="false" ht="13.8" hidden="false" customHeight="false" outlineLevel="0" collapsed="false">
      <c r="A3362" s="13" t="n">
        <v>3361</v>
      </c>
      <c r="B3362" s="12" t="s">
        <v>22</v>
      </c>
      <c r="C3362" s="26" t="str">
        <f aca="false">$C$2965</f>
        <v>BNF N. Acq. 20538</v>
      </c>
      <c r="D3362" s="12" t="n">
        <v>18</v>
      </c>
      <c r="E3362" s="14" t="n">
        <v>1749</v>
      </c>
      <c r="F3362" s="14" t="s">
        <v>40</v>
      </c>
      <c r="G3362" s="14" t="s">
        <v>270</v>
      </c>
      <c r="H3362" s="14" t="s">
        <v>1396</v>
      </c>
      <c r="I3362" s="41" t="s">
        <v>33</v>
      </c>
      <c r="J3362" s="20" t="n">
        <f aca="false">48+(1/16)*13</f>
        <v>48.8125</v>
      </c>
      <c r="K3362" s="18" t="s">
        <v>28</v>
      </c>
      <c r="L3362" s="20" t="n">
        <v>60</v>
      </c>
      <c r="M3362" s="34"/>
      <c r="N3362" s="42"/>
      <c r="O3362" s="35" t="n">
        <f aca="false">L3362+(0.05*M3362)+(N3362/240)</f>
        <v>60</v>
      </c>
      <c r="P3362" s="36" t="n">
        <v>2919</v>
      </c>
      <c r="Q3362" s="33"/>
      <c r="R3362" s="43"/>
      <c r="S3362" s="38" t="n">
        <f aca="false">P3362+(0.05*Q3362)+(R3362/240)</f>
        <v>2919</v>
      </c>
      <c r="T3362" s="22" t="n">
        <f aca="false">J3362*O3362</f>
        <v>2928.75</v>
      </c>
      <c r="U3362" s="22" t="n">
        <f aca="false">S3362-T3362</f>
        <v>-9.75</v>
      </c>
      <c r="V3362" s="12" t="s">
        <v>31</v>
      </c>
    </row>
    <row r="3363" customFormat="false" ht="13.8" hidden="false" customHeight="false" outlineLevel="0" collapsed="false">
      <c r="A3363" s="13" t="n">
        <v>3362</v>
      </c>
      <c r="B3363" s="12" t="s">
        <v>22</v>
      </c>
      <c r="C3363" s="26" t="str">
        <f aca="false">$C$2965</f>
        <v>BNF N. Acq. 20538</v>
      </c>
      <c r="D3363" s="12" t="n">
        <v>18</v>
      </c>
      <c r="E3363" s="14" t="n">
        <v>1749</v>
      </c>
      <c r="F3363" s="14" t="s">
        <v>40</v>
      </c>
      <c r="G3363" s="14" t="s">
        <v>720</v>
      </c>
      <c r="H3363" s="14" t="s">
        <v>1396</v>
      </c>
      <c r="I3363" s="41" t="s">
        <v>29</v>
      </c>
      <c r="J3363" s="20" t="n">
        <v>4.75</v>
      </c>
      <c r="K3363" s="18" t="s">
        <v>28</v>
      </c>
      <c r="L3363" s="20" t="n">
        <v>80</v>
      </c>
      <c r="M3363" s="34"/>
      <c r="N3363" s="34"/>
      <c r="O3363" s="35" t="n">
        <f aca="false">L3363+(0.05*M3363)+(N3363/240)</f>
        <v>80</v>
      </c>
      <c r="P3363" s="36" t="n">
        <v>380</v>
      </c>
      <c r="Q3363" s="33"/>
      <c r="R3363" s="37"/>
      <c r="S3363" s="38" t="n">
        <f aca="false">P3363+(0.05*Q3363)+(R3363/240)</f>
        <v>380</v>
      </c>
      <c r="T3363" s="22" t="n">
        <f aca="false">J3363*O3363</f>
        <v>380</v>
      </c>
      <c r="U3363" s="22" t="n">
        <f aca="false">S3363-T3363</f>
        <v>0</v>
      </c>
      <c r="V3363" s="46"/>
    </row>
    <row r="3364" customFormat="false" ht="13.8" hidden="false" customHeight="false" outlineLevel="0" collapsed="false">
      <c r="A3364" s="13" t="n">
        <v>3363</v>
      </c>
      <c r="B3364" s="12" t="s">
        <v>22</v>
      </c>
      <c r="C3364" s="26" t="str">
        <f aca="false">$C$2965</f>
        <v>BNF N. Acq. 20538</v>
      </c>
      <c r="D3364" s="12" t="n">
        <v>18</v>
      </c>
      <c r="E3364" s="14" t="n">
        <v>1749</v>
      </c>
      <c r="F3364" s="14" t="s">
        <v>40</v>
      </c>
      <c r="G3364" s="14" t="s">
        <v>720</v>
      </c>
      <c r="H3364" s="14" t="s">
        <v>1396</v>
      </c>
      <c r="I3364" s="41" t="s">
        <v>50</v>
      </c>
      <c r="J3364" s="20" t="n">
        <v>607.5</v>
      </c>
      <c r="K3364" s="18" t="s">
        <v>28</v>
      </c>
      <c r="L3364" s="20" t="n">
        <v>80</v>
      </c>
      <c r="M3364" s="34"/>
      <c r="N3364" s="34"/>
      <c r="O3364" s="35" t="n">
        <f aca="false">L3364+(0.05*M3364)+(N3364/240)</f>
        <v>80</v>
      </c>
      <c r="P3364" s="36" t="n">
        <v>48600</v>
      </c>
      <c r="Q3364" s="33"/>
      <c r="R3364" s="43"/>
      <c r="S3364" s="38" t="n">
        <f aca="false">P3364+(0.05*Q3364)+(R3364/240)</f>
        <v>48600</v>
      </c>
      <c r="T3364" s="22" t="n">
        <f aca="false">J3364*O3364</f>
        <v>48600</v>
      </c>
      <c r="U3364" s="22" t="n">
        <f aca="false">S3364-T3364</f>
        <v>0</v>
      </c>
      <c r="V3364" s="12"/>
    </row>
    <row r="3365" customFormat="false" ht="13.8" hidden="false" customHeight="false" outlineLevel="0" collapsed="false">
      <c r="A3365" s="13" t="n">
        <v>3364</v>
      </c>
      <c r="B3365" s="12" t="s">
        <v>22</v>
      </c>
      <c r="C3365" s="26" t="str">
        <f aca="false">$C$2965</f>
        <v>BNF N. Acq. 20538</v>
      </c>
      <c r="D3365" s="12" t="n">
        <v>18</v>
      </c>
      <c r="E3365" s="14" t="n">
        <v>1749</v>
      </c>
      <c r="F3365" s="14" t="s">
        <v>40</v>
      </c>
      <c r="G3365" s="14" t="s">
        <v>720</v>
      </c>
      <c r="H3365" s="14" t="s">
        <v>1396</v>
      </c>
      <c r="I3365" s="41" t="s">
        <v>33</v>
      </c>
      <c r="J3365" s="20" t="n">
        <v>1</v>
      </c>
      <c r="K3365" s="18" t="s">
        <v>46</v>
      </c>
      <c r="L3365" s="20" t="n">
        <v>1198</v>
      </c>
      <c r="M3365" s="34" t="n">
        <v>2</v>
      </c>
      <c r="N3365" s="34"/>
      <c r="O3365" s="35" t="n">
        <f aca="false">L3365+(0.05*M3365)+(N3365/240)</f>
        <v>1198.1</v>
      </c>
      <c r="P3365" s="36" t="n">
        <v>1198</v>
      </c>
      <c r="Q3365" s="33" t="n">
        <v>2</v>
      </c>
      <c r="R3365" s="37"/>
      <c r="S3365" s="38" t="n">
        <f aca="false">P3365+(0.05*Q3365)+(R3365/240)</f>
        <v>1198.1</v>
      </c>
      <c r="T3365" s="22" t="n">
        <f aca="false">J3365*O3365</f>
        <v>1198.1</v>
      </c>
      <c r="U3365" s="22" t="n">
        <f aca="false">S3365-T3365</f>
        <v>0</v>
      </c>
      <c r="V3365" s="12"/>
    </row>
    <row r="3366" customFormat="false" ht="13.8" hidden="false" customHeight="false" outlineLevel="0" collapsed="false">
      <c r="A3366" s="13" t="n">
        <v>3365</v>
      </c>
      <c r="B3366" s="12" t="s">
        <v>22</v>
      </c>
      <c r="C3366" s="26" t="str">
        <f aca="false">$C$2965</f>
        <v>BNF N. Acq. 20538</v>
      </c>
      <c r="D3366" s="12" t="n">
        <v>18</v>
      </c>
      <c r="E3366" s="14" t="n">
        <v>1749</v>
      </c>
      <c r="F3366" s="14" t="s">
        <v>40</v>
      </c>
      <c r="G3366" s="14" t="s">
        <v>276</v>
      </c>
      <c r="H3366" s="14" t="s">
        <v>1396</v>
      </c>
      <c r="I3366" s="41" t="s">
        <v>29</v>
      </c>
      <c r="J3366" s="20" t="n">
        <f aca="false">29+(1/16)*6</f>
        <v>29.375</v>
      </c>
      <c r="K3366" s="18" t="s">
        <v>28</v>
      </c>
      <c r="L3366" s="20" t="n">
        <v>40</v>
      </c>
      <c r="M3366" s="34"/>
      <c r="N3366" s="34"/>
      <c r="O3366" s="35" t="n">
        <f aca="false">L3366+(0.05*M3366)+(N3366/240)</f>
        <v>40</v>
      </c>
      <c r="P3366" s="36" t="n">
        <v>1175</v>
      </c>
      <c r="Q3366" s="33"/>
      <c r="R3366" s="37"/>
      <c r="S3366" s="38" t="n">
        <f aca="false">P3366+(0.05*Q3366)+(R3366/240)</f>
        <v>1175</v>
      </c>
      <c r="T3366" s="22" t="n">
        <f aca="false">J3366*O3366</f>
        <v>1175</v>
      </c>
      <c r="U3366" s="22" t="n">
        <f aca="false">S3366-T3366</f>
        <v>0</v>
      </c>
      <c r="V3366" s="12"/>
    </row>
    <row r="3367" customFormat="false" ht="13.8" hidden="false" customHeight="false" outlineLevel="0" collapsed="false">
      <c r="A3367" s="13" t="n">
        <v>3366</v>
      </c>
      <c r="B3367" s="12" t="s">
        <v>22</v>
      </c>
      <c r="C3367" s="26" t="str">
        <f aca="false">$C$2965</f>
        <v>BNF N. Acq. 20538</v>
      </c>
      <c r="D3367" s="12" t="n">
        <v>18</v>
      </c>
      <c r="E3367" s="14" t="n">
        <v>1749</v>
      </c>
      <c r="F3367" s="14" t="s">
        <v>40</v>
      </c>
      <c r="G3367" s="14" t="s">
        <v>276</v>
      </c>
      <c r="H3367" s="14" t="s">
        <v>1396</v>
      </c>
      <c r="I3367" s="41" t="s">
        <v>30</v>
      </c>
      <c r="J3367" s="20" t="n">
        <v>3</v>
      </c>
      <c r="K3367" s="18" t="s">
        <v>28</v>
      </c>
      <c r="L3367" s="20" t="n">
        <v>40</v>
      </c>
      <c r="M3367" s="34"/>
      <c r="N3367" s="34"/>
      <c r="O3367" s="35" t="n">
        <f aca="false">L3367+(0.05*M3367)+(N3367/240)</f>
        <v>40</v>
      </c>
      <c r="P3367" s="36" t="n">
        <v>120</v>
      </c>
      <c r="Q3367" s="33"/>
      <c r="R3367" s="37"/>
      <c r="S3367" s="38" t="n">
        <f aca="false">P3367+(0.05*Q3367)+(R3367/240)</f>
        <v>120</v>
      </c>
      <c r="T3367" s="22" t="n">
        <f aca="false">J3367*O3367</f>
        <v>120</v>
      </c>
      <c r="U3367" s="22" t="n">
        <f aca="false">S3367-T3367</f>
        <v>0</v>
      </c>
      <c r="V3367" s="12"/>
    </row>
    <row r="3368" customFormat="false" ht="13.8" hidden="false" customHeight="false" outlineLevel="0" collapsed="false">
      <c r="A3368" s="13" t="n">
        <v>3367</v>
      </c>
      <c r="B3368" s="12" t="s">
        <v>22</v>
      </c>
      <c r="C3368" s="26" t="str">
        <f aca="false">$C$2965</f>
        <v>BNF N. Acq. 20538</v>
      </c>
      <c r="D3368" s="12" t="n">
        <v>18</v>
      </c>
      <c r="E3368" s="14" t="n">
        <v>1749</v>
      </c>
      <c r="F3368" s="14" t="s">
        <v>40</v>
      </c>
      <c r="G3368" s="14" t="s">
        <v>276</v>
      </c>
      <c r="H3368" s="14" t="s">
        <v>1396</v>
      </c>
      <c r="I3368" s="41" t="s">
        <v>43</v>
      </c>
      <c r="J3368" s="20" t="n">
        <v>484</v>
      </c>
      <c r="K3368" s="18" t="s">
        <v>28</v>
      </c>
      <c r="L3368" s="20" t="n">
        <v>40</v>
      </c>
      <c r="M3368" s="34"/>
      <c r="N3368" s="34"/>
      <c r="O3368" s="35" t="n">
        <f aca="false">L3368+(0.05*M3368)+(N3368/240)</f>
        <v>40</v>
      </c>
      <c r="P3368" s="36" t="n">
        <v>19360</v>
      </c>
      <c r="Q3368" s="33"/>
      <c r="R3368" s="37"/>
      <c r="S3368" s="38" t="n">
        <f aca="false">P3368+(0.05*Q3368)+(R3368/240)</f>
        <v>19360</v>
      </c>
      <c r="T3368" s="22" t="n">
        <f aca="false">J3368*O3368</f>
        <v>19360</v>
      </c>
      <c r="U3368" s="22" t="n">
        <f aca="false">S3368-T3368</f>
        <v>0</v>
      </c>
      <c r="V3368" s="12"/>
    </row>
    <row r="3369" customFormat="false" ht="13.8" hidden="false" customHeight="false" outlineLevel="0" collapsed="false">
      <c r="A3369" s="13" t="n">
        <v>3368</v>
      </c>
      <c r="B3369" s="12" t="s">
        <v>22</v>
      </c>
      <c r="C3369" s="26" t="str">
        <f aca="false">$C$2965</f>
        <v>BNF N. Acq. 20538</v>
      </c>
      <c r="D3369" s="12" t="n">
        <v>18</v>
      </c>
      <c r="E3369" s="14" t="n">
        <v>1749</v>
      </c>
      <c r="F3369" s="14" t="s">
        <v>40</v>
      </c>
      <c r="G3369" s="14" t="s">
        <v>276</v>
      </c>
      <c r="H3369" s="14" t="s">
        <v>1396</v>
      </c>
      <c r="I3369" s="41" t="s">
        <v>50</v>
      </c>
      <c r="J3369" s="20" t="n">
        <v>4954.25</v>
      </c>
      <c r="K3369" s="18" t="s">
        <v>28</v>
      </c>
      <c r="L3369" s="20" t="n">
        <v>40</v>
      </c>
      <c r="M3369" s="34"/>
      <c r="N3369" s="34"/>
      <c r="O3369" s="35" t="n">
        <f aca="false">L3369+(0.05*M3369)+(N3369/240)</f>
        <v>40</v>
      </c>
      <c r="P3369" s="36" t="n">
        <v>198170</v>
      </c>
      <c r="Q3369" s="33"/>
      <c r="R3369" s="37"/>
      <c r="S3369" s="38" t="n">
        <f aca="false">P3369+(0.05*Q3369)+(R3369/240)</f>
        <v>198170</v>
      </c>
      <c r="T3369" s="22" t="n">
        <f aca="false">J3369*O3369</f>
        <v>198170</v>
      </c>
      <c r="U3369" s="22" t="n">
        <f aca="false">S3369-T3369</f>
        <v>0</v>
      </c>
      <c r="V3369" s="46"/>
    </row>
    <row r="3370" customFormat="false" ht="13.8" hidden="false" customHeight="false" outlineLevel="0" collapsed="false">
      <c r="A3370" s="13" t="n">
        <v>3369</v>
      </c>
      <c r="B3370" s="12" t="s">
        <v>22</v>
      </c>
      <c r="C3370" s="26" t="str">
        <f aca="false">$C$2965</f>
        <v>BNF N. Acq. 20538</v>
      </c>
      <c r="D3370" s="12" t="n">
        <v>18</v>
      </c>
      <c r="E3370" s="14" t="n">
        <v>1749</v>
      </c>
      <c r="F3370" s="14" t="s">
        <v>40</v>
      </c>
      <c r="G3370" s="14" t="s">
        <v>276</v>
      </c>
      <c r="H3370" s="14" t="s">
        <v>1396</v>
      </c>
      <c r="I3370" s="41" t="s">
        <v>33</v>
      </c>
      <c r="J3370" s="20" t="n">
        <f aca="false">1172+(1/16)*10</f>
        <v>1172.625</v>
      </c>
      <c r="K3370" s="18" t="s">
        <v>28</v>
      </c>
      <c r="L3370" s="20" t="n">
        <v>40</v>
      </c>
      <c r="M3370" s="34"/>
      <c r="N3370" s="34"/>
      <c r="O3370" s="35" t="n">
        <f aca="false">L3370+(0.05*M3370)+(N3370/240)</f>
        <v>40</v>
      </c>
      <c r="P3370" s="36" t="n">
        <v>46905</v>
      </c>
      <c r="Q3370" s="33"/>
      <c r="R3370" s="37"/>
      <c r="S3370" s="38" t="n">
        <f aca="false">P3370+(0.05*Q3370)+(R3370/240)</f>
        <v>46905</v>
      </c>
      <c r="T3370" s="22" t="n">
        <f aca="false">J3370*O3370</f>
        <v>46905</v>
      </c>
      <c r="U3370" s="22" t="n">
        <f aca="false">S3370-T3370</f>
        <v>0</v>
      </c>
      <c r="V3370" s="46"/>
    </row>
    <row r="3371" customFormat="false" ht="13.8" hidden="false" customHeight="false" outlineLevel="0" collapsed="false">
      <c r="A3371" s="13" t="n">
        <v>3370</v>
      </c>
      <c r="B3371" s="12" t="s">
        <v>22</v>
      </c>
      <c r="C3371" s="26" t="str">
        <f aca="false">$C$2965</f>
        <v>BNF N. Acq. 20538</v>
      </c>
      <c r="D3371" s="12" t="n">
        <v>19</v>
      </c>
      <c r="E3371" s="14" t="n">
        <v>1749</v>
      </c>
      <c r="F3371" s="14" t="s">
        <v>24</v>
      </c>
      <c r="G3371" s="14" t="s">
        <v>285</v>
      </c>
      <c r="H3371" s="14" t="s">
        <v>1396</v>
      </c>
      <c r="I3371" s="41" t="s">
        <v>43</v>
      </c>
      <c r="J3371" s="20" t="n">
        <v>25</v>
      </c>
      <c r="K3371" s="18" t="s">
        <v>28</v>
      </c>
      <c r="L3371" s="20"/>
      <c r="M3371" s="34" t="n">
        <v>12</v>
      </c>
      <c r="N3371" s="34"/>
      <c r="O3371" s="35" t="n">
        <f aca="false">L3371+(0.05*M3371)+(N3371/240)</f>
        <v>0.6</v>
      </c>
      <c r="P3371" s="36" t="n">
        <v>15</v>
      </c>
      <c r="Q3371" s="33"/>
      <c r="R3371" s="37"/>
      <c r="S3371" s="38" t="n">
        <f aca="false">P3371+(0.05*Q3371)+(R3371/240)</f>
        <v>15</v>
      </c>
      <c r="T3371" s="22" t="n">
        <f aca="false">J3371*O3371</f>
        <v>15</v>
      </c>
      <c r="U3371" s="48" t="n">
        <f aca="false">S3371-T3371</f>
        <v>0</v>
      </c>
      <c r="V3371" s="46"/>
    </row>
    <row r="3372" customFormat="false" ht="13.8" hidden="false" customHeight="false" outlineLevel="0" collapsed="false">
      <c r="A3372" s="13" t="n">
        <v>3371</v>
      </c>
      <c r="B3372" s="12" t="s">
        <v>22</v>
      </c>
      <c r="C3372" s="26" t="str">
        <f aca="false">$C$2965</f>
        <v>BNF N. Acq. 20538</v>
      </c>
      <c r="D3372" s="12" t="n">
        <v>19</v>
      </c>
      <c r="E3372" s="14" t="n">
        <v>1749</v>
      </c>
      <c r="F3372" s="14" t="s">
        <v>24</v>
      </c>
      <c r="G3372" s="14" t="s">
        <v>286</v>
      </c>
      <c r="H3372" s="14" t="s">
        <v>1396</v>
      </c>
      <c r="I3372" s="41" t="s">
        <v>30</v>
      </c>
      <c r="J3372" s="20" t="n">
        <v>12.5</v>
      </c>
      <c r="K3372" s="18" t="s">
        <v>28</v>
      </c>
      <c r="L3372" s="20"/>
      <c r="M3372" s="34" t="n">
        <v>10</v>
      </c>
      <c r="N3372" s="34"/>
      <c r="O3372" s="35" t="n">
        <f aca="false">L3372+(0.05*M3372)+(N3372/240)</f>
        <v>0.5</v>
      </c>
      <c r="P3372" s="36" t="n">
        <v>6</v>
      </c>
      <c r="Q3372" s="33" t="n">
        <v>5</v>
      </c>
      <c r="R3372" s="37"/>
      <c r="S3372" s="38" t="n">
        <f aca="false">P3372+(0.05*Q3372)+(R3372/240)</f>
        <v>6.25</v>
      </c>
      <c r="T3372" s="22" t="n">
        <f aca="false">J3372*O3372</f>
        <v>6.25</v>
      </c>
      <c r="U3372" s="22" t="n">
        <f aca="false">S3372-T3372</f>
        <v>0</v>
      </c>
      <c r="V3372" s="12"/>
    </row>
    <row r="3373" customFormat="false" ht="13.8" hidden="false" customHeight="false" outlineLevel="0" collapsed="false">
      <c r="A3373" s="13" t="n">
        <v>3372</v>
      </c>
      <c r="B3373" s="12" t="s">
        <v>22</v>
      </c>
      <c r="C3373" s="26" t="str">
        <f aca="false">$C$2965</f>
        <v>BNF N. Acq. 20538</v>
      </c>
      <c r="D3373" s="12" t="n">
        <v>19</v>
      </c>
      <c r="E3373" s="14" t="n">
        <v>1749</v>
      </c>
      <c r="F3373" s="14" t="s">
        <v>24</v>
      </c>
      <c r="G3373" s="14" t="s">
        <v>286</v>
      </c>
      <c r="H3373" s="14" t="s">
        <v>1396</v>
      </c>
      <c r="I3373" s="41" t="s">
        <v>43</v>
      </c>
      <c r="J3373" s="20" t="n">
        <v>210</v>
      </c>
      <c r="K3373" s="18" t="s">
        <v>28</v>
      </c>
      <c r="L3373" s="20"/>
      <c r="M3373" s="34" t="n">
        <v>5</v>
      </c>
      <c r="N3373" s="34"/>
      <c r="O3373" s="35" t="n">
        <f aca="false">L3373+(0.05*M3373)+(N3373/240)</f>
        <v>0.25</v>
      </c>
      <c r="P3373" s="36" t="n">
        <v>52</v>
      </c>
      <c r="Q3373" s="33" t="n">
        <v>10</v>
      </c>
      <c r="R3373" s="37"/>
      <c r="S3373" s="38" t="n">
        <f aca="false">P3373+(0.05*Q3373)+(R3373/240)</f>
        <v>52.5</v>
      </c>
      <c r="T3373" s="22" t="n">
        <f aca="false">J3373*O3373</f>
        <v>52.5</v>
      </c>
      <c r="U3373" s="22" t="n">
        <f aca="false">S3373-T3373</f>
        <v>0</v>
      </c>
      <c r="V3373" s="12"/>
    </row>
    <row r="3374" customFormat="false" ht="13.8" hidden="false" customHeight="false" outlineLevel="0" collapsed="false">
      <c r="A3374" s="13" t="n">
        <v>3373</v>
      </c>
      <c r="B3374" s="12" t="s">
        <v>22</v>
      </c>
      <c r="C3374" s="26" t="str">
        <f aca="false">$C$2965</f>
        <v>BNF N. Acq. 20538</v>
      </c>
      <c r="D3374" s="12" t="n">
        <v>19</v>
      </c>
      <c r="E3374" s="14" t="n">
        <v>1749</v>
      </c>
      <c r="F3374" s="14" t="s">
        <v>24</v>
      </c>
      <c r="G3374" s="14" t="s">
        <v>286</v>
      </c>
      <c r="H3374" s="14" t="s">
        <v>1396</v>
      </c>
      <c r="I3374" s="41" t="s">
        <v>33</v>
      </c>
      <c r="J3374" s="20" t="n">
        <v>150</v>
      </c>
      <c r="K3374" s="18" t="s">
        <v>28</v>
      </c>
      <c r="L3374" s="20"/>
      <c r="M3374" s="34" t="n">
        <v>10</v>
      </c>
      <c r="N3374" s="34"/>
      <c r="O3374" s="35" t="n">
        <f aca="false">L3374+(0.05*M3374)+(N3374/240)</f>
        <v>0.5</v>
      </c>
      <c r="P3374" s="36" t="n">
        <v>75</v>
      </c>
      <c r="Q3374" s="33"/>
      <c r="R3374" s="37"/>
      <c r="S3374" s="38" t="n">
        <f aca="false">P3374+(0.05*Q3374)+(R3374/240)</f>
        <v>75</v>
      </c>
      <c r="T3374" s="22" t="n">
        <f aca="false">J3374*O3374</f>
        <v>75</v>
      </c>
      <c r="U3374" s="22" t="n">
        <f aca="false">S3374-T3374</f>
        <v>0</v>
      </c>
      <c r="V3374" s="12"/>
    </row>
    <row r="3375" customFormat="false" ht="13.8" hidden="false" customHeight="false" outlineLevel="0" collapsed="false">
      <c r="A3375" s="13" t="n">
        <v>3374</v>
      </c>
      <c r="B3375" s="12" t="s">
        <v>22</v>
      </c>
      <c r="C3375" s="26" t="str">
        <f aca="false">$C$2965</f>
        <v>BNF N. Acq. 20538</v>
      </c>
      <c r="D3375" s="12" t="n">
        <v>19</v>
      </c>
      <c r="E3375" s="14" t="n">
        <v>1749</v>
      </c>
      <c r="F3375" s="14" t="s">
        <v>40</v>
      </c>
      <c r="G3375" s="14" t="s">
        <v>277</v>
      </c>
      <c r="H3375" s="14" t="s">
        <v>1396</v>
      </c>
      <c r="I3375" s="41" t="s">
        <v>50</v>
      </c>
      <c r="J3375" s="20" t="n">
        <v>826</v>
      </c>
      <c r="K3375" s="18" t="s">
        <v>28</v>
      </c>
      <c r="L3375" s="20" t="n">
        <v>20</v>
      </c>
      <c r="M3375" s="34"/>
      <c r="N3375" s="34"/>
      <c r="O3375" s="35" t="n">
        <f aca="false">L3375+(0.05*M3375)+(N3375/240)</f>
        <v>20</v>
      </c>
      <c r="P3375" s="36" t="n">
        <v>16520</v>
      </c>
      <c r="Q3375" s="33"/>
      <c r="R3375" s="37"/>
      <c r="S3375" s="38" t="n">
        <f aca="false">P3375+(0.05*Q3375)+(R3375/240)</f>
        <v>16520</v>
      </c>
      <c r="T3375" s="22" t="n">
        <f aca="false">J3375*O3375</f>
        <v>16520</v>
      </c>
      <c r="U3375" s="22" t="n">
        <f aca="false">S3375-T3375</f>
        <v>0</v>
      </c>
      <c r="V3375" s="12"/>
    </row>
    <row r="3376" customFormat="false" ht="13.8" hidden="false" customHeight="false" outlineLevel="0" collapsed="false">
      <c r="A3376" s="13" t="n">
        <v>3375</v>
      </c>
      <c r="B3376" s="12" t="s">
        <v>22</v>
      </c>
      <c r="C3376" s="26" t="str">
        <f aca="false">$C$2965</f>
        <v>BNF N. Acq. 20538</v>
      </c>
      <c r="D3376" s="12" t="n">
        <v>19</v>
      </c>
      <c r="E3376" s="14" t="n">
        <v>1749</v>
      </c>
      <c r="F3376" s="14" t="s">
        <v>40</v>
      </c>
      <c r="G3376" s="14" t="s">
        <v>277</v>
      </c>
      <c r="H3376" s="14" t="s">
        <v>1396</v>
      </c>
      <c r="I3376" s="41" t="s">
        <v>33</v>
      </c>
      <c r="J3376" s="20" t="n">
        <v>230</v>
      </c>
      <c r="K3376" s="18" t="s">
        <v>28</v>
      </c>
      <c r="L3376" s="20" t="n">
        <v>20</v>
      </c>
      <c r="M3376" s="34"/>
      <c r="N3376" s="34"/>
      <c r="O3376" s="35" t="n">
        <f aca="false">L3376+(0.05*M3376)+(N3376/240)</f>
        <v>20</v>
      </c>
      <c r="P3376" s="36" t="n">
        <v>4600</v>
      </c>
      <c r="Q3376" s="33"/>
      <c r="R3376" s="37"/>
      <c r="S3376" s="38" t="n">
        <f aca="false">P3376+(0.05*Q3376)+(R3376/240)</f>
        <v>4600</v>
      </c>
      <c r="T3376" s="22" t="n">
        <f aca="false">J3376*O3376</f>
        <v>4600</v>
      </c>
      <c r="U3376" s="22" t="n">
        <f aca="false">S3376-T3376</f>
        <v>0</v>
      </c>
      <c r="V3376" s="12"/>
    </row>
    <row r="3377" customFormat="false" ht="13.8" hidden="false" customHeight="false" outlineLevel="0" collapsed="false">
      <c r="A3377" s="13" t="n">
        <v>3376</v>
      </c>
      <c r="B3377" s="12" t="s">
        <v>22</v>
      </c>
      <c r="C3377" s="26" t="str">
        <f aca="false">$C$2965</f>
        <v>BNF N. Acq. 20538</v>
      </c>
      <c r="D3377" s="12" t="n">
        <v>19</v>
      </c>
      <c r="E3377" s="14" t="n">
        <v>1749</v>
      </c>
      <c r="F3377" s="14" t="s">
        <v>40</v>
      </c>
      <c r="G3377" s="14" t="s">
        <v>279</v>
      </c>
      <c r="H3377" s="14" t="s">
        <v>1396</v>
      </c>
      <c r="I3377" s="41" t="s">
        <v>68</v>
      </c>
      <c r="J3377" s="20" t="n">
        <v>21168</v>
      </c>
      <c r="K3377" s="18" t="s">
        <v>28</v>
      </c>
      <c r="L3377" s="20" t="n">
        <v>10</v>
      </c>
      <c r="M3377" s="34"/>
      <c r="N3377" s="34"/>
      <c r="O3377" s="35" t="n">
        <f aca="false">L3377+(0.05*M3377)+(N3377/240)</f>
        <v>10</v>
      </c>
      <c r="P3377" s="36" t="n">
        <v>211680</v>
      </c>
      <c r="Q3377" s="33"/>
      <c r="R3377" s="37"/>
      <c r="S3377" s="38" t="n">
        <f aca="false">P3377+(0.05*Q3377)+(R3377/240)</f>
        <v>211680</v>
      </c>
      <c r="T3377" s="22" t="n">
        <f aca="false">J3377*O3377</f>
        <v>211680</v>
      </c>
      <c r="U3377" s="22" t="n">
        <f aca="false">S3377-T3377</f>
        <v>0</v>
      </c>
      <c r="V3377" s="12"/>
    </row>
    <row r="3378" customFormat="false" ht="13.8" hidden="false" customHeight="false" outlineLevel="0" collapsed="false">
      <c r="A3378" s="13" t="n">
        <v>3377</v>
      </c>
      <c r="B3378" s="12" t="s">
        <v>22</v>
      </c>
      <c r="C3378" s="26" t="str">
        <f aca="false">$C$2965</f>
        <v>BNF N. Acq. 20538</v>
      </c>
      <c r="D3378" s="12" t="n">
        <v>19</v>
      </c>
      <c r="E3378" s="14" t="n">
        <v>1749</v>
      </c>
      <c r="F3378" s="14" t="s">
        <v>40</v>
      </c>
      <c r="G3378" s="14" t="s">
        <v>279</v>
      </c>
      <c r="H3378" s="14" t="s">
        <v>1396</v>
      </c>
      <c r="I3378" s="41" t="s">
        <v>29</v>
      </c>
      <c r="J3378" s="20" t="n">
        <v>452</v>
      </c>
      <c r="K3378" s="18" t="s">
        <v>28</v>
      </c>
      <c r="L3378" s="20" t="n">
        <v>10</v>
      </c>
      <c r="M3378" s="34"/>
      <c r="N3378" s="34"/>
      <c r="O3378" s="35" t="n">
        <f aca="false">L3378+(0.05*M3378)+(N3378/240)</f>
        <v>10</v>
      </c>
      <c r="P3378" s="36" t="n">
        <v>4520</v>
      </c>
      <c r="Q3378" s="33"/>
      <c r="R3378" s="37"/>
      <c r="S3378" s="38" t="n">
        <f aca="false">P3378+(0.05*Q3378)+(R3378/240)</f>
        <v>4520</v>
      </c>
      <c r="T3378" s="22" t="n">
        <f aca="false">J3378*O3378</f>
        <v>4520</v>
      </c>
      <c r="U3378" s="22" t="n">
        <f aca="false">S3378-T3378</f>
        <v>0</v>
      </c>
      <c r="V3378" s="12"/>
    </row>
    <row r="3379" customFormat="false" ht="13.8" hidden="false" customHeight="false" outlineLevel="0" collapsed="false">
      <c r="A3379" s="13" t="n">
        <v>3378</v>
      </c>
      <c r="B3379" s="12" t="s">
        <v>22</v>
      </c>
      <c r="C3379" s="26" t="str">
        <f aca="false">$C$2965</f>
        <v>BNF N. Acq. 20538</v>
      </c>
      <c r="D3379" s="12" t="n">
        <v>19</v>
      </c>
      <c r="E3379" s="14" t="n">
        <v>1749</v>
      </c>
      <c r="F3379" s="14" t="s">
        <v>40</v>
      </c>
      <c r="G3379" s="14" t="s">
        <v>279</v>
      </c>
      <c r="H3379" s="14" t="s">
        <v>1396</v>
      </c>
      <c r="I3379" s="41" t="s">
        <v>186</v>
      </c>
      <c r="J3379" s="20" t="n">
        <v>585</v>
      </c>
      <c r="K3379" s="18" t="s">
        <v>28</v>
      </c>
      <c r="L3379" s="20" t="n">
        <v>10</v>
      </c>
      <c r="M3379" s="34"/>
      <c r="N3379" s="34"/>
      <c r="O3379" s="35" t="n">
        <f aca="false">L3379+(0.05*M3379)+(N3379/240)</f>
        <v>10</v>
      </c>
      <c r="P3379" s="36" t="n">
        <v>5850</v>
      </c>
      <c r="Q3379" s="33"/>
      <c r="R3379" s="37"/>
      <c r="S3379" s="38" t="n">
        <f aca="false">P3379+(0.05*Q3379)+(R3379/240)</f>
        <v>5850</v>
      </c>
      <c r="T3379" s="22" t="n">
        <f aca="false">J3379*O3379</f>
        <v>5850</v>
      </c>
      <c r="U3379" s="22" t="n">
        <f aca="false">S3379-T3379</f>
        <v>0</v>
      </c>
      <c r="V3379" s="12"/>
    </row>
    <row r="3380" customFormat="false" ht="13.8" hidden="false" customHeight="false" outlineLevel="0" collapsed="false">
      <c r="A3380" s="13" t="n">
        <v>3379</v>
      </c>
      <c r="B3380" s="12" t="s">
        <v>22</v>
      </c>
      <c r="C3380" s="26" t="str">
        <f aca="false">$C$2965</f>
        <v>BNF N. Acq. 20538</v>
      </c>
      <c r="D3380" s="12" t="n">
        <v>19</v>
      </c>
      <c r="E3380" s="14" t="n">
        <v>1749</v>
      </c>
      <c r="F3380" s="14" t="s">
        <v>40</v>
      </c>
      <c r="G3380" s="14" t="s">
        <v>279</v>
      </c>
      <c r="H3380" s="14" t="s">
        <v>1396</v>
      </c>
      <c r="I3380" s="41" t="s">
        <v>33</v>
      </c>
      <c r="J3380" s="20" t="n">
        <v>1598.75</v>
      </c>
      <c r="K3380" s="18" t="s">
        <v>28</v>
      </c>
      <c r="L3380" s="20" t="n">
        <v>10</v>
      </c>
      <c r="M3380" s="34"/>
      <c r="N3380" s="34"/>
      <c r="O3380" s="35" t="n">
        <f aca="false">L3380+(0.05*M3380)+(N3380/240)</f>
        <v>10</v>
      </c>
      <c r="P3380" s="36" t="n">
        <v>15987</v>
      </c>
      <c r="Q3380" s="33" t="n">
        <v>10</v>
      </c>
      <c r="R3380" s="37"/>
      <c r="S3380" s="38" t="n">
        <f aca="false">P3380+(0.05*Q3380)+(R3380/240)</f>
        <v>15987.5</v>
      </c>
      <c r="T3380" s="22" t="n">
        <f aca="false">J3380*O3380</f>
        <v>15987.5</v>
      </c>
      <c r="U3380" s="22" t="n">
        <f aca="false">S3380-T3380</f>
        <v>0</v>
      </c>
      <c r="V3380" s="12"/>
    </row>
    <row r="3381" customFormat="false" ht="13.8" hidden="false" customHeight="false" outlineLevel="0" collapsed="false">
      <c r="A3381" s="13" t="n">
        <v>3380</v>
      </c>
      <c r="B3381" s="12" t="s">
        <v>22</v>
      </c>
      <c r="C3381" s="26" t="str">
        <f aca="false">$C$2965</f>
        <v>BNF N. Acq. 20538</v>
      </c>
      <c r="D3381" s="12" t="n">
        <v>19</v>
      </c>
      <c r="E3381" s="14" t="n">
        <v>1749</v>
      </c>
      <c r="F3381" s="14" t="s">
        <v>40</v>
      </c>
      <c r="G3381" s="14" t="s">
        <v>280</v>
      </c>
      <c r="H3381" s="14" t="s">
        <v>1396</v>
      </c>
      <c r="I3381" s="41" t="s">
        <v>29</v>
      </c>
      <c r="J3381" s="20" t="n">
        <v>6</v>
      </c>
      <c r="K3381" s="18" t="s">
        <v>28</v>
      </c>
      <c r="L3381" s="20" t="n">
        <v>15</v>
      </c>
      <c r="M3381" s="34"/>
      <c r="N3381" s="34"/>
      <c r="O3381" s="35" t="n">
        <f aca="false">L3381+(0.05*M3381)+(N3381/240)</f>
        <v>15</v>
      </c>
      <c r="P3381" s="36" t="n">
        <v>90</v>
      </c>
      <c r="Q3381" s="33"/>
      <c r="R3381" s="37"/>
      <c r="S3381" s="38" t="n">
        <f aca="false">P3381+(0.05*Q3381)+(R3381/240)</f>
        <v>90</v>
      </c>
      <c r="T3381" s="22" t="n">
        <f aca="false">J3381*O3381</f>
        <v>90</v>
      </c>
      <c r="U3381" s="22" t="n">
        <f aca="false">S3381-T3381</f>
        <v>0</v>
      </c>
      <c r="V3381" s="12"/>
    </row>
    <row r="3382" customFormat="false" ht="13.8" hidden="false" customHeight="false" outlineLevel="0" collapsed="false">
      <c r="A3382" s="13" t="n">
        <v>3381</v>
      </c>
      <c r="B3382" s="12" t="s">
        <v>22</v>
      </c>
      <c r="C3382" s="26" t="str">
        <f aca="false">$C$2965</f>
        <v>BNF N. Acq. 20538</v>
      </c>
      <c r="D3382" s="12" t="n">
        <v>19</v>
      </c>
      <c r="E3382" s="14" t="n">
        <v>1749</v>
      </c>
      <c r="F3382" s="14" t="s">
        <v>40</v>
      </c>
      <c r="G3382" s="14" t="s">
        <v>280</v>
      </c>
      <c r="H3382" s="14" t="s">
        <v>1396</v>
      </c>
      <c r="I3382" s="41" t="s">
        <v>186</v>
      </c>
      <c r="J3382" s="20" t="n">
        <v>4421</v>
      </c>
      <c r="K3382" s="18" t="s">
        <v>28</v>
      </c>
      <c r="L3382" s="20" t="n">
        <v>12</v>
      </c>
      <c r="M3382" s="34"/>
      <c r="N3382" s="34"/>
      <c r="O3382" s="35" t="n">
        <f aca="false">L3382+(0.05*M3382)+(N3382/240)</f>
        <v>12</v>
      </c>
      <c r="P3382" s="36" t="n">
        <v>53052</v>
      </c>
      <c r="Q3382" s="33"/>
      <c r="R3382" s="37"/>
      <c r="S3382" s="38" t="n">
        <f aca="false">P3382+(0.05*Q3382)+(R3382/240)</f>
        <v>53052</v>
      </c>
      <c r="T3382" s="22" t="n">
        <f aca="false">J3382*O3382</f>
        <v>53052</v>
      </c>
      <c r="U3382" s="22" t="n">
        <f aca="false">S3382-T3382</f>
        <v>0</v>
      </c>
      <c r="V3382" s="12"/>
    </row>
    <row r="3383" customFormat="false" ht="13.8" hidden="false" customHeight="false" outlineLevel="0" collapsed="false">
      <c r="A3383" s="13" t="n">
        <v>3382</v>
      </c>
      <c r="B3383" s="12" t="s">
        <v>22</v>
      </c>
      <c r="C3383" s="26" t="str">
        <f aca="false">$C$2965</f>
        <v>BNF N. Acq. 20538</v>
      </c>
      <c r="D3383" s="12" t="n">
        <v>19</v>
      </c>
      <c r="E3383" s="14" t="n">
        <v>1749</v>
      </c>
      <c r="F3383" s="14" t="s">
        <v>40</v>
      </c>
      <c r="G3383" s="14" t="s">
        <v>280</v>
      </c>
      <c r="H3383" s="14" t="s">
        <v>1396</v>
      </c>
      <c r="I3383" s="41" t="s">
        <v>33</v>
      </c>
      <c r="J3383" s="20" t="n">
        <f aca="false">412+(1/16)*14</f>
        <v>412.875</v>
      </c>
      <c r="K3383" s="18" t="s">
        <v>28</v>
      </c>
      <c r="L3383" s="20" t="n">
        <v>12</v>
      </c>
      <c r="M3383" s="34"/>
      <c r="N3383" s="42"/>
      <c r="O3383" s="35" t="n">
        <f aca="false">L3383+(0.05*M3383)+(N3383/240)</f>
        <v>12</v>
      </c>
      <c r="P3383" s="36" t="n">
        <v>4954</v>
      </c>
      <c r="Q3383" s="33" t="n">
        <v>10</v>
      </c>
      <c r="R3383" s="43"/>
      <c r="S3383" s="38" t="n">
        <f aca="false">P3383+(0.05*Q3383)+(R3383/240)</f>
        <v>4954.5</v>
      </c>
      <c r="T3383" s="22" t="n">
        <f aca="false">J3383*O3383</f>
        <v>4954.5</v>
      </c>
      <c r="U3383" s="22" t="n">
        <f aca="false">S3383-T3383</f>
        <v>0</v>
      </c>
      <c r="V3383" s="46"/>
    </row>
    <row r="3384" customFormat="false" ht="14.2" hidden="false" customHeight="false" outlineLevel="0" collapsed="false">
      <c r="A3384" s="13" t="n">
        <v>3383</v>
      </c>
      <c r="B3384" s="12" t="s">
        <v>22</v>
      </c>
      <c r="C3384" s="26" t="str">
        <f aca="false">$C$2965</f>
        <v>BNF N. Acq. 20538</v>
      </c>
      <c r="D3384" s="12" t="n">
        <v>19</v>
      </c>
      <c r="E3384" s="14" t="n">
        <v>1749</v>
      </c>
      <c r="F3384" s="14" t="s">
        <v>40</v>
      </c>
      <c r="G3384" s="14" t="s">
        <v>1534</v>
      </c>
      <c r="H3384" s="14" t="s">
        <v>1396</v>
      </c>
      <c r="I3384" s="41" t="s">
        <v>43</v>
      </c>
      <c r="J3384" s="20" t="n">
        <v>6340</v>
      </c>
      <c r="K3384" s="18" t="s">
        <v>28</v>
      </c>
      <c r="L3384" s="20"/>
      <c r="M3384" s="34" t="n">
        <v>3</v>
      </c>
      <c r="N3384" s="34"/>
      <c r="O3384" s="35" t="n">
        <f aca="false">L3384+(0.05*M3384)+(N3384/240)</f>
        <v>0.15</v>
      </c>
      <c r="P3384" s="36" t="n">
        <v>952</v>
      </c>
      <c r="Q3384" s="33"/>
      <c r="R3384" s="37"/>
      <c r="S3384" s="38" t="n">
        <f aca="false">P3384+(0.05*Q3384)+(R3384/240)</f>
        <v>952</v>
      </c>
      <c r="T3384" s="22" t="n">
        <f aca="false">J3384*O3384</f>
        <v>951</v>
      </c>
      <c r="U3384" s="22" t="n">
        <f aca="false">S3384-T3384</f>
        <v>0.999999999999886</v>
      </c>
      <c r="V3384" s="12"/>
    </row>
    <row r="3385" customFormat="false" ht="13.8" hidden="false" customHeight="false" outlineLevel="0" collapsed="false">
      <c r="A3385" s="13" t="n">
        <v>3384</v>
      </c>
      <c r="B3385" s="12" t="s">
        <v>22</v>
      </c>
      <c r="C3385" s="26" t="str">
        <f aca="false">$C$2965</f>
        <v>BNF N. Acq. 20538</v>
      </c>
      <c r="D3385" s="12" t="n">
        <v>19</v>
      </c>
      <c r="E3385" s="14" t="n">
        <v>1749</v>
      </c>
      <c r="F3385" s="14" t="s">
        <v>40</v>
      </c>
      <c r="G3385" s="14" t="s">
        <v>281</v>
      </c>
      <c r="H3385" s="14" t="s">
        <v>1396</v>
      </c>
      <c r="I3385" s="41" t="s">
        <v>43</v>
      </c>
      <c r="J3385" s="20" t="n">
        <v>2195</v>
      </c>
      <c r="K3385" s="18" t="s">
        <v>61</v>
      </c>
      <c r="L3385" s="20" t="n">
        <v>60</v>
      </c>
      <c r="M3385" s="34"/>
      <c r="N3385" s="34"/>
      <c r="O3385" s="35" t="n">
        <f aca="false">L3385+(0.05*M3385)+(N3385/240)</f>
        <v>60</v>
      </c>
      <c r="P3385" s="36" t="n">
        <v>131700</v>
      </c>
      <c r="Q3385" s="33"/>
      <c r="R3385" s="37"/>
      <c r="S3385" s="38" t="n">
        <f aca="false">P3385+(0.05*Q3385)+(R3385/240)</f>
        <v>131700</v>
      </c>
      <c r="T3385" s="22" t="n">
        <f aca="false">J3385*O3385</f>
        <v>131700</v>
      </c>
      <c r="U3385" s="22" t="n">
        <f aca="false">S3385-T3385</f>
        <v>0</v>
      </c>
      <c r="V3385" s="12"/>
    </row>
    <row r="3386" customFormat="false" ht="13.8" hidden="false" customHeight="false" outlineLevel="0" collapsed="false">
      <c r="A3386" s="13" t="n">
        <v>3385</v>
      </c>
      <c r="B3386" s="12" t="s">
        <v>22</v>
      </c>
      <c r="C3386" s="26" t="str">
        <f aca="false">$C$2965</f>
        <v>BNF N. Acq. 20538</v>
      </c>
      <c r="D3386" s="12" t="n">
        <v>19</v>
      </c>
      <c r="E3386" s="14" t="n">
        <v>1749</v>
      </c>
      <c r="F3386" s="14" t="s">
        <v>40</v>
      </c>
      <c r="G3386" s="14" t="s">
        <v>281</v>
      </c>
      <c r="H3386" s="14" t="s">
        <v>1396</v>
      </c>
      <c r="I3386" s="41" t="s">
        <v>33</v>
      </c>
      <c r="J3386" s="20" t="n">
        <v>466</v>
      </c>
      <c r="K3386" s="18" t="s">
        <v>35</v>
      </c>
      <c r="L3386" s="20" t="n">
        <v>5</v>
      </c>
      <c r="M3386" s="34"/>
      <c r="N3386" s="34"/>
      <c r="O3386" s="35" t="n">
        <f aca="false">L3386+(0.05*M3386)+(N3386/240)</f>
        <v>5</v>
      </c>
      <c r="P3386" s="36" t="n">
        <v>2330</v>
      </c>
      <c r="Q3386" s="33"/>
      <c r="R3386" s="37"/>
      <c r="S3386" s="38" t="n">
        <f aca="false">P3386+(0.05*Q3386)+(R3386/240)</f>
        <v>2330</v>
      </c>
      <c r="T3386" s="22" t="n">
        <f aca="false">J3386*O3386</f>
        <v>2330</v>
      </c>
      <c r="U3386" s="22" t="n">
        <f aca="false">S3386-T3386</f>
        <v>0</v>
      </c>
      <c r="V3386" s="12"/>
    </row>
    <row r="3387" customFormat="false" ht="13.8" hidden="false" customHeight="false" outlineLevel="0" collapsed="false">
      <c r="A3387" s="13" t="n">
        <v>3386</v>
      </c>
      <c r="B3387" s="12" t="s">
        <v>22</v>
      </c>
      <c r="C3387" s="26" t="str">
        <f aca="false">$C$2965</f>
        <v>BNF N. Acq. 20538</v>
      </c>
      <c r="D3387" s="12" t="n">
        <v>19</v>
      </c>
      <c r="E3387" s="14" t="n">
        <v>1749</v>
      </c>
      <c r="F3387" s="14" t="s">
        <v>40</v>
      </c>
      <c r="G3387" s="14" t="s">
        <v>1535</v>
      </c>
      <c r="H3387" s="14" t="s">
        <v>1396</v>
      </c>
      <c r="I3387" s="41" t="s">
        <v>43</v>
      </c>
      <c r="J3387" s="20" t="n">
        <v>2244</v>
      </c>
      <c r="K3387" s="18" t="s">
        <v>61</v>
      </c>
      <c r="L3387" s="20" t="n">
        <v>18</v>
      </c>
      <c r="M3387" s="34"/>
      <c r="N3387" s="34"/>
      <c r="O3387" s="35" t="n">
        <f aca="false">L3387+(0.05*M3387)+(N3387/240)</f>
        <v>18</v>
      </c>
      <c r="P3387" s="36" t="n">
        <v>40392</v>
      </c>
      <c r="Q3387" s="33"/>
      <c r="R3387" s="37"/>
      <c r="S3387" s="38" t="n">
        <f aca="false">P3387+(0.05*Q3387)+(R3387/240)</f>
        <v>40392</v>
      </c>
      <c r="T3387" s="22" t="n">
        <f aca="false">J3387*O3387</f>
        <v>40392</v>
      </c>
      <c r="U3387" s="22" t="n">
        <f aca="false">S3387-T3387</f>
        <v>0</v>
      </c>
      <c r="V3387" s="12"/>
    </row>
    <row r="3388" customFormat="false" ht="13.8" hidden="false" customHeight="false" outlineLevel="0" collapsed="false">
      <c r="A3388" s="13" t="n">
        <v>3387</v>
      </c>
      <c r="B3388" s="12" t="s">
        <v>22</v>
      </c>
      <c r="C3388" s="26" t="str">
        <f aca="false">$C$2965</f>
        <v>BNF N. Acq. 20538</v>
      </c>
      <c r="D3388" s="12" t="n">
        <v>19</v>
      </c>
      <c r="E3388" s="14" t="n">
        <v>1749</v>
      </c>
      <c r="F3388" s="14" t="s">
        <v>40</v>
      </c>
      <c r="G3388" s="14" t="s">
        <v>285</v>
      </c>
      <c r="H3388" s="14" t="s">
        <v>1396</v>
      </c>
      <c r="I3388" s="41" t="s">
        <v>43</v>
      </c>
      <c r="J3388" s="20" t="n">
        <v>1</v>
      </c>
      <c r="K3388" s="18" t="s">
        <v>46</v>
      </c>
      <c r="L3388" s="20" t="n">
        <v>3</v>
      </c>
      <c r="M3388" s="34" t="n">
        <v>12</v>
      </c>
      <c r="N3388" s="34"/>
      <c r="O3388" s="35" t="n">
        <f aca="false">L3388+(0.05*M3388)+(N3388/240)</f>
        <v>3.6</v>
      </c>
      <c r="P3388" s="36" t="n">
        <v>3</v>
      </c>
      <c r="Q3388" s="33" t="n">
        <v>12</v>
      </c>
      <c r="R3388" s="37"/>
      <c r="S3388" s="38" t="n">
        <f aca="false">P3388+(0.05*Q3388)+(R3388/240)</f>
        <v>3.6</v>
      </c>
      <c r="T3388" s="22" t="n">
        <f aca="false">J3388*O3388</f>
        <v>3.6</v>
      </c>
      <c r="U3388" s="22" t="n">
        <f aca="false">S3388-T3388</f>
        <v>0</v>
      </c>
      <c r="V3388" s="12"/>
    </row>
    <row r="3389" customFormat="false" ht="13.8" hidden="false" customHeight="false" outlineLevel="0" collapsed="false">
      <c r="A3389" s="13" t="n">
        <v>3388</v>
      </c>
      <c r="B3389" s="12" t="s">
        <v>22</v>
      </c>
      <c r="C3389" s="26" t="str">
        <f aca="false">$C$2965</f>
        <v>BNF N. Acq. 20538</v>
      </c>
      <c r="D3389" s="12" t="n">
        <v>19</v>
      </c>
      <c r="E3389" s="14" t="n">
        <v>1749</v>
      </c>
      <c r="F3389" s="14" t="s">
        <v>40</v>
      </c>
      <c r="G3389" s="14" t="s">
        <v>286</v>
      </c>
      <c r="H3389" s="14" t="s">
        <v>1396</v>
      </c>
      <c r="I3389" s="41" t="s">
        <v>30</v>
      </c>
      <c r="J3389" s="20" t="n">
        <v>2.5</v>
      </c>
      <c r="K3389" s="18" t="s">
        <v>61</v>
      </c>
      <c r="L3389" s="20"/>
      <c r="M3389" s="34" t="n">
        <v>35</v>
      </c>
      <c r="N3389" s="34"/>
      <c r="O3389" s="35" t="n">
        <f aca="false">L3389+(0.05*M3389)+(N3389/240)</f>
        <v>1.75</v>
      </c>
      <c r="P3389" s="36" t="n">
        <v>4</v>
      </c>
      <c r="Q3389" s="33" t="n">
        <v>7</v>
      </c>
      <c r="R3389" s="37"/>
      <c r="S3389" s="38" t="n">
        <f aca="false">P3389+(0.05*Q3389)+(R3389/240)</f>
        <v>4.35</v>
      </c>
      <c r="T3389" s="22" t="n">
        <f aca="false">J3389*O3389</f>
        <v>4.375</v>
      </c>
      <c r="U3389" s="22" t="n">
        <f aca="false">S3389-T3389</f>
        <v>-0.0250000000000004</v>
      </c>
      <c r="V3389" s="12"/>
    </row>
    <row r="3390" customFormat="false" ht="13.8" hidden="false" customHeight="false" outlineLevel="0" collapsed="false">
      <c r="A3390" s="13" t="n">
        <v>3389</v>
      </c>
      <c r="B3390" s="12" t="s">
        <v>22</v>
      </c>
      <c r="C3390" s="26" t="str">
        <f aca="false">$C$2965</f>
        <v>BNF N. Acq. 20538</v>
      </c>
      <c r="D3390" s="12" t="n">
        <v>19</v>
      </c>
      <c r="E3390" s="14" t="n">
        <v>1749</v>
      </c>
      <c r="F3390" s="14" t="s">
        <v>40</v>
      </c>
      <c r="G3390" s="14" t="s">
        <v>286</v>
      </c>
      <c r="H3390" s="14" t="s">
        <v>1396</v>
      </c>
      <c r="I3390" s="41" t="s">
        <v>43</v>
      </c>
      <c r="J3390" s="20" t="n">
        <v>24250</v>
      </c>
      <c r="K3390" s="18" t="s">
        <v>28</v>
      </c>
      <c r="L3390" s="20"/>
      <c r="M3390" s="34" t="n">
        <v>10</v>
      </c>
      <c r="N3390" s="34"/>
      <c r="O3390" s="35" t="n">
        <f aca="false">L3390+(0.05*M3390)+(N3390/240)</f>
        <v>0.5</v>
      </c>
      <c r="P3390" s="36" t="n">
        <v>12125</v>
      </c>
      <c r="Q3390" s="33"/>
      <c r="R3390" s="37"/>
      <c r="S3390" s="38" t="n">
        <f aca="false">P3390+(0.05*Q3390)+(R3390/240)</f>
        <v>12125</v>
      </c>
      <c r="T3390" s="22" t="n">
        <f aca="false">J3390*O3390</f>
        <v>12125</v>
      </c>
      <c r="U3390" s="22" t="n">
        <f aca="false">S3390-T3390</f>
        <v>0</v>
      </c>
      <c r="V3390" s="12"/>
    </row>
    <row r="3391" customFormat="false" ht="13.8" hidden="false" customHeight="false" outlineLevel="0" collapsed="false">
      <c r="A3391" s="13" t="n">
        <v>3390</v>
      </c>
      <c r="B3391" s="12" t="s">
        <v>22</v>
      </c>
      <c r="C3391" s="26" t="str">
        <f aca="false">$C$2965</f>
        <v>BNF N. Acq. 20538</v>
      </c>
      <c r="D3391" s="12" t="n">
        <v>19</v>
      </c>
      <c r="E3391" s="14" t="n">
        <v>1749</v>
      </c>
      <c r="F3391" s="14" t="s">
        <v>40</v>
      </c>
      <c r="G3391" s="14" t="s">
        <v>286</v>
      </c>
      <c r="H3391" s="14" t="s">
        <v>1396</v>
      </c>
      <c r="I3391" s="41" t="s">
        <v>186</v>
      </c>
      <c r="J3391" s="20" t="n">
        <v>1309</v>
      </c>
      <c r="K3391" s="18" t="s">
        <v>28</v>
      </c>
      <c r="L3391" s="20"/>
      <c r="M3391" s="34" t="n">
        <v>6</v>
      </c>
      <c r="N3391" s="34"/>
      <c r="O3391" s="35" t="n">
        <f aca="false">L3391+(0.05*M3391)+(N3391/240)</f>
        <v>0.3</v>
      </c>
      <c r="P3391" s="36" t="n">
        <v>392</v>
      </c>
      <c r="Q3391" s="33" t="n">
        <v>14</v>
      </c>
      <c r="R3391" s="37"/>
      <c r="S3391" s="38" t="n">
        <f aca="false">P3391+(0.05*Q3391)+(R3391/240)</f>
        <v>392.7</v>
      </c>
      <c r="T3391" s="22" t="n">
        <f aca="false">J3391*O3391</f>
        <v>392.7</v>
      </c>
      <c r="U3391" s="22" t="n">
        <f aca="false">S3391-T3391</f>
        <v>0</v>
      </c>
      <c r="V3391" s="12"/>
    </row>
    <row r="3392" customFormat="false" ht="13.8" hidden="false" customHeight="false" outlineLevel="0" collapsed="false">
      <c r="A3392" s="13" t="n">
        <v>3391</v>
      </c>
      <c r="B3392" s="12" t="s">
        <v>22</v>
      </c>
      <c r="C3392" s="26" t="str">
        <f aca="false">$C$2965</f>
        <v>BNF N. Acq. 20538</v>
      </c>
      <c r="D3392" s="12" t="n">
        <v>20</v>
      </c>
      <c r="E3392" s="14" t="n">
        <v>1749</v>
      </c>
      <c r="F3392" s="14" t="s">
        <v>24</v>
      </c>
      <c r="G3392" s="14" t="s">
        <v>287</v>
      </c>
      <c r="H3392" s="14" t="s">
        <v>1396</v>
      </c>
      <c r="I3392" s="41" t="s">
        <v>30</v>
      </c>
      <c r="J3392" s="20" t="n">
        <v>70475</v>
      </c>
      <c r="K3392" s="18" t="s">
        <v>28</v>
      </c>
      <c r="L3392" s="20" t="n">
        <v>0.08</v>
      </c>
      <c r="M3392" s="34"/>
      <c r="N3392" s="34"/>
      <c r="O3392" s="35" t="n">
        <f aca="false">L3392+(0.05*M3392)+(N3392/240)</f>
        <v>0.08</v>
      </c>
      <c r="P3392" s="36" t="n">
        <v>5638</v>
      </c>
      <c r="Q3392" s="33"/>
      <c r="R3392" s="37"/>
      <c r="S3392" s="38" t="n">
        <f aca="false">P3392+(0.05*Q3392)+(R3392/240)</f>
        <v>5638</v>
      </c>
      <c r="T3392" s="22" t="n">
        <f aca="false">J3392*O3392</f>
        <v>5638</v>
      </c>
      <c r="U3392" s="22" t="n">
        <f aca="false">S3392-T3392</f>
        <v>0</v>
      </c>
      <c r="V3392" s="12"/>
    </row>
    <row r="3393" customFormat="false" ht="13.8" hidden="false" customHeight="false" outlineLevel="0" collapsed="false">
      <c r="A3393" s="13" t="n">
        <v>3392</v>
      </c>
      <c r="B3393" s="12" t="s">
        <v>22</v>
      </c>
      <c r="C3393" s="26" t="str">
        <f aca="false">$C$2965</f>
        <v>BNF N. Acq. 20538</v>
      </c>
      <c r="D3393" s="12" t="n">
        <v>20</v>
      </c>
      <c r="E3393" s="14" t="n">
        <v>1749</v>
      </c>
      <c r="F3393" s="14" t="s">
        <v>24</v>
      </c>
      <c r="G3393" s="14" t="s">
        <v>287</v>
      </c>
      <c r="H3393" s="14" t="s">
        <v>1396</v>
      </c>
      <c r="I3393" s="41" t="s">
        <v>43</v>
      </c>
      <c r="J3393" s="20" t="n">
        <v>70260</v>
      </c>
      <c r="K3393" s="18" t="s">
        <v>28</v>
      </c>
      <c r="L3393" s="20"/>
      <c r="M3393" s="34" t="n">
        <v>2</v>
      </c>
      <c r="N3393" s="34" t="n">
        <v>6</v>
      </c>
      <c r="O3393" s="35" t="n">
        <f aca="false">L3393+(0.05*M3393)+(N3393/240)</f>
        <v>0.125</v>
      </c>
      <c r="P3393" s="36" t="n">
        <v>8782</v>
      </c>
      <c r="Q3393" s="33" t="n">
        <v>10</v>
      </c>
      <c r="R3393" s="37"/>
      <c r="S3393" s="38" t="n">
        <f aca="false">P3393+(0.05*Q3393)+(R3393/240)</f>
        <v>8782.5</v>
      </c>
      <c r="T3393" s="22" t="n">
        <f aca="false">J3393*O3393</f>
        <v>8782.5</v>
      </c>
      <c r="U3393" s="22" t="n">
        <f aca="false">S3393-T3393</f>
        <v>0</v>
      </c>
      <c r="V3393" s="14"/>
    </row>
    <row r="3394" customFormat="false" ht="13.8" hidden="false" customHeight="false" outlineLevel="0" collapsed="false">
      <c r="A3394" s="13" t="n">
        <v>3393</v>
      </c>
      <c r="B3394" s="12" t="s">
        <v>22</v>
      </c>
      <c r="C3394" s="26" t="str">
        <f aca="false">$C$2965</f>
        <v>BNF N. Acq. 20538</v>
      </c>
      <c r="D3394" s="12" t="n">
        <v>20</v>
      </c>
      <c r="E3394" s="14" t="n">
        <v>1749</v>
      </c>
      <c r="F3394" s="14" t="s">
        <v>24</v>
      </c>
      <c r="G3394" s="14" t="s">
        <v>288</v>
      </c>
      <c r="H3394" s="14" t="s">
        <v>1396</v>
      </c>
      <c r="I3394" s="41" t="s">
        <v>30</v>
      </c>
      <c r="J3394" s="20" t="n">
        <v>3180</v>
      </c>
      <c r="K3394" s="18" t="s">
        <v>28</v>
      </c>
      <c r="L3394" s="20"/>
      <c r="M3394" s="34" t="n">
        <v>4</v>
      </c>
      <c r="N3394" s="34"/>
      <c r="O3394" s="35" t="n">
        <f aca="false">L3394+(0.05*M3394)+(N3394/240)</f>
        <v>0.2</v>
      </c>
      <c r="P3394" s="36" t="n">
        <v>636</v>
      </c>
      <c r="Q3394" s="33"/>
      <c r="R3394" s="37"/>
      <c r="S3394" s="38" t="n">
        <f aca="false">P3394+(0.05*Q3394)+(R3394/240)</f>
        <v>636</v>
      </c>
      <c r="T3394" s="22" t="n">
        <f aca="false">J3394*O3394</f>
        <v>636</v>
      </c>
      <c r="U3394" s="22" t="n">
        <f aca="false">S3394-T3394</f>
        <v>0</v>
      </c>
      <c r="V3394" s="14"/>
    </row>
    <row r="3395" customFormat="false" ht="13.8" hidden="false" customHeight="false" outlineLevel="0" collapsed="false">
      <c r="A3395" s="13" t="n">
        <v>3394</v>
      </c>
      <c r="B3395" s="12" t="s">
        <v>22</v>
      </c>
      <c r="C3395" s="26" t="str">
        <f aca="false">$C$2965</f>
        <v>BNF N. Acq. 20538</v>
      </c>
      <c r="D3395" s="12" t="n">
        <v>20</v>
      </c>
      <c r="E3395" s="14" t="n">
        <v>1749</v>
      </c>
      <c r="F3395" s="14" t="s">
        <v>24</v>
      </c>
      <c r="G3395" s="14" t="s">
        <v>289</v>
      </c>
      <c r="H3395" s="14" t="s">
        <v>1396</v>
      </c>
      <c r="I3395" s="41" t="s">
        <v>43</v>
      </c>
      <c r="J3395" s="20" t="n">
        <v>7640</v>
      </c>
      <c r="K3395" s="18" t="s">
        <v>28</v>
      </c>
      <c r="L3395" s="20"/>
      <c r="M3395" s="34" t="n">
        <v>3</v>
      </c>
      <c r="N3395" s="34" t="n">
        <v>6</v>
      </c>
      <c r="O3395" s="35" t="n">
        <f aca="false">L3395+(0.05*M3395)+(N3395/240)</f>
        <v>0.175</v>
      </c>
      <c r="P3395" s="36" t="n">
        <v>1337</v>
      </c>
      <c r="Q3395" s="33"/>
      <c r="R3395" s="37"/>
      <c r="S3395" s="38" t="n">
        <f aca="false">P3395+(0.05*Q3395)+(R3395/240)</f>
        <v>1337</v>
      </c>
      <c r="T3395" s="22" t="n">
        <f aca="false">J3395*O3395</f>
        <v>1337</v>
      </c>
      <c r="U3395" s="22" t="n">
        <f aca="false">S3395-T3395</f>
        <v>0</v>
      </c>
      <c r="V3395" s="12"/>
    </row>
    <row r="3396" customFormat="false" ht="13.8" hidden="false" customHeight="false" outlineLevel="0" collapsed="false">
      <c r="A3396" s="13" t="n">
        <v>3395</v>
      </c>
      <c r="B3396" s="12" t="s">
        <v>22</v>
      </c>
      <c r="C3396" s="26" t="str">
        <f aca="false">$C$2965</f>
        <v>BNF N. Acq. 20538</v>
      </c>
      <c r="D3396" s="12" t="n">
        <v>20</v>
      </c>
      <c r="E3396" s="14" t="n">
        <v>1749</v>
      </c>
      <c r="F3396" s="14" t="s">
        <v>24</v>
      </c>
      <c r="G3396" s="14" t="s">
        <v>291</v>
      </c>
      <c r="H3396" s="14" t="s">
        <v>1396</v>
      </c>
      <c r="I3396" s="41" t="s">
        <v>43</v>
      </c>
      <c r="J3396" s="20" t="n">
        <v>12</v>
      </c>
      <c r="K3396" s="18" t="s">
        <v>1536</v>
      </c>
      <c r="L3396" s="20"/>
      <c r="M3396" s="34" t="n">
        <v>16</v>
      </c>
      <c r="N3396" s="34"/>
      <c r="O3396" s="35" t="n">
        <f aca="false">L3396+(0.05*M3396)+(N3396/240)</f>
        <v>0.8</v>
      </c>
      <c r="P3396" s="36" t="n">
        <v>9</v>
      </c>
      <c r="Q3396" s="33" t="n">
        <v>12</v>
      </c>
      <c r="R3396" s="37"/>
      <c r="S3396" s="38" t="n">
        <f aca="false">P3396+(0.05*Q3396)+(R3396/240)</f>
        <v>9.6</v>
      </c>
      <c r="T3396" s="22" t="n">
        <f aca="false">J3396*O3396</f>
        <v>9.6</v>
      </c>
      <c r="U3396" s="22" t="n">
        <f aca="false">S3396-T3396</f>
        <v>0</v>
      </c>
      <c r="V3396" s="12"/>
    </row>
    <row r="3397" customFormat="false" ht="13.8" hidden="false" customHeight="false" outlineLevel="0" collapsed="false">
      <c r="A3397" s="13" t="n">
        <v>3396</v>
      </c>
      <c r="B3397" s="12" t="s">
        <v>22</v>
      </c>
      <c r="C3397" s="26" t="str">
        <f aca="false">$C$2965</f>
        <v>BNF N. Acq. 20538</v>
      </c>
      <c r="D3397" s="12" t="n">
        <v>20</v>
      </c>
      <c r="E3397" s="14" t="n">
        <v>1749</v>
      </c>
      <c r="F3397" s="14" t="s">
        <v>24</v>
      </c>
      <c r="G3397" s="14" t="s">
        <v>1537</v>
      </c>
      <c r="H3397" s="14" t="s">
        <v>1396</v>
      </c>
      <c r="I3397" s="41" t="s">
        <v>43</v>
      </c>
      <c r="J3397" s="20" t="n">
        <v>1025</v>
      </c>
      <c r="K3397" s="18" t="s">
        <v>28</v>
      </c>
      <c r="L3397" s="20" t="n">
        <v>0.12</v>
      </c>
      <c r="M3397" s="34"/>
      <c r="N3397" s="34"/>
      <c r="O3397" s="35" t="n">
        <f aca="false">L3397+(0.05*M3397)+(N3397/240)</f>
        <v>0.12</v>
      </c>
      <c r="P3397" s="36" t="n">
        <v>122</v>
      </c>
      <c r="Q3397" s="33" t="n">
        <v>16</v>
      </c>
      <c r="R3397" s="37"/>
      <c r="S3397" s="38" t="n">
        <f aca="false">P3397+(0.05*Q3397)+(R3397/240)</f>
        <v>122.8</v>
      </c>
      <c r="T3397" s="22" t="n">
        <f aca="false">J3397*O3397</f>
        <v>123</v>
      </c>
      <c r="U3397" s="22" t="n">
        <f aca="false">S3397-T3397</f>
        <v>-0.200000000000003</v>
      </c>
      <c r="V3397" s="12"/>
    </row>
    <row r="3398" customFormat="false" ht="13.8" hidden="false" customHeight="false" outlineLevel="0" collapsed="false">
      <c r="A3398" s="13" t="n">
        <v>3397</v>
      </c>
      <c r="B3398" s="12" t="s">
        <v>22</v>
      </c>
      <c r="C3398" s="26" t="str">
        <f aca="false">$C$2965</f>
        <v>BNF N. Acq. 20538</v>
      </c>
      <c r="D3398" s="12" t="n">
        <v>20</v>
      </c>
      <c r="E3398" s="14" t="n">
        <v>1749</v>
      </c>
      <c r="F3398" s="14" t="s">
        <v>24</v>
      </c>
      <c r="G3398" s="14" t="s">
        <v>298</v>
      </c>
      <c r="H3398" s="14" t="s">
        <v>1396</v>
      </c>
      <c r="I3398" s="41" t="s">
        <v>30</v>
      </c>
      <c r="J3398" s="20" t="n">
        <v>27</v>
      </c>
      <c r="K3398" s="18" t="s">
        <v>28</v>
      </c>
      <c r="L3398" s="20"/>
      <c r="M3398" s="34" t="n">
        <v>6</v>
      </c>
      <c r="N3398" s="34"/>
      <c r="O3398" s="35" t="n">
        <f aca="false">L3398+(0.05*M3398)+(N3398/240)</f>
        <v>0.3</v>
      </c>
      <c r="P3398" s="36" t="n">
        <v>8</v>
      </c>
      <c r="Q3398" s="33" t="n">
        <v>2</v>
      </c>
      <c r="R3398" s="37"/>
      <c r="S3398" s="38" t="n">
        <f aca="false">P3398+(0.05*Q3398)+(R3398/240)</f>
        <v>8.1</v>
      </c>
      <c r="T3398" s="22" t="n">
        <f aca="false">J3398*O3398</f>
        <v>8.1</v>
      </c>
      <c r="U3398" s="22" t="n">
        <f aca="false">S3398-T3398</f>
        <v>0</v>
      </c>
      <c r="V3398" s="12"/>
    </row>
    <row r="3399" customFormat="false" ht="13.8" hidden="false" customHeight="false" outlineLevel="0" collapsed="false">
      <c r="A3399" s="13" t="n">
        <v>3398</v>
      </c>
      <c r="B3399" s="12" t="s">
        <v>22</v>
      </c>
      <c r="C3399" s="26" t="str">
        <f aca="false">$C$2965</f>
        <v>BNF N. Acq. 20538</v>
      </c>
      <c r="D3399" s="12" t="n">
        <v>20</v>
      </c>
      <c r="E3399" s="14" t="n">
        <v>1749</v>
      </c>
      <c r="F3399" s="14" t="s">
        <v>24</v>
      </c>
      <c r="G3399" s="14" t="s">
        <v>301</v>
      </c>
      <c r="H3399" s="14" t="s">
        <v>1396</v>
      </c>
      <c r="I3399" s="41" t="s">
        <v>43</v>
      </c>
      <c r="J3399" s="20" t="n">
        <v>200</v>
      </c>
      <c r="K3399" s="18" t="s">
        <v>28</v>
      </c>
      <c r="L3399" s="20" t="n">
        <v>0.11</v>
      </c>
      <c r="M3399" s="34"/>
      <c r="N3399" s="34"/>
      <c r="O3399" s="35" t="n">
        <f aca="false">L3399+(0.05*M3399)+(N3399/240)</f>
        <v>0.11</v>
      </c>
      <c r="P3399" s="36" t="n">
        <v>22</v>
      </c>
      <c r="Q3399" s="33"/>
      <c r="R3399" s="37"/>
      <c r="S3399" s="38" t="n">
        <f aca="false">P3399+(0.05*Q3399)+(R3399/240)</f>
        <v>22</v>
      </c>
      <c r="T3399" s="22" t="n">
        <f aca="false">J3399*O3399</f>
        <v>22</v>
      </c>
      <c r="U3399" s="22" t="n">
        <f aca="false">S3399-T3399</f>
        <v>0</v>
      </c>
      <c r="V3399" s="12"/>
    </row>
    <row r="3400" customFormat="false" ht="13.8" hidden="false" customHeight="false" outlineLevel="0" collapsed="false">
      <c r="A3400" s="13" t="n">
        <v>3399</v>
      </c>
      <c r="B3400" s="12" t="s">
        <v>22</v>
      </c>
      <c r="C3400" s="26" t="str">
        <f aca="false">$C$2965</f>
        <v>BNF N. Acq. 20538</v>
      </c>
      <c r="D3400" s="12" t="n">
        <v>20</v>
      </c>
      <c r="E3400" s="14" t="n">
        <v>1749</v>
      </c>
      <c r="F3400" s="14" t="s">
        <v>24</v>
      </c>
      <c r="G3400" s="14" t="s">
        <v>303</v>
      </c>
      <c r="H3400" s="14" t="s">
        <v>1396</v>
      </c>
      <c r="I3400" s="41" t="s">
        <v>30</v>
      </c>
      <c r="J3400" s="20" t="n">
        <v>15500</v>
      </c>
      <c r="K3400" s="18" t="s">
        <v>28</v>
      </c>
      <c r="L3400" s="20"/>
      <c r="M3400" s="34" t="n">
        <v>2</v>
      </c>
      <c r="N3400" s="34"/>
      <c r="O3400" s="35" t="n">
        <f aca="false">L3400+(0.05*M3400)+(N3400/240)</f>
        <v>0.1</v>
      </c>
      <c r="P3400" s="36" t="n">
        <v>1550</v>
      </c>
      <c r="Q3400" s="33"/>
      <c r="R3400" s="37"/>
      <c r="S3400" s="38" t="n">
        <f aca="false">P3400+(0.05*Q3400)+(R3400/240)</f>
        <v>1550</v>
      </c>
      <c r="T3400" s="22" t="n">
        <f aca="false">J3400*O3400</f>
        <v>1550</v>
      </c>
      <c r="U3400" s="22" t="n">
        <f aca="false">S3400-T3400</f>
        <v>0</v>
      </c>
      <c r="V3400" s="12"/>
    </row>
    <row r="3401" customFormat="false" ht="13.8" hidden="false" customHeight="false" outlineLevel="0" collapsed="false">
      <c r="A3401" s="13" t="n">
        <v>3400</v>
      </c>
      <c r="B3401" s="12" t="s">
        <v>22</v>
      </c>
      <c r="C3401" s="26" t="str">
        <f aca="false">$C$2965</f>
        <v>BNF N. Acq. 20538</v>
      </c>
      <c r="D3401" s="12" t="n">
        <v>20</v>
      </c>
      <c r="E3401" s="14" t="n">
        <v>1749</v>
      </c>
      <c r="F3401" s="14" t="s">
        <v>24</v>
      </c>
      <c r="G3401" s="14" t="s">
        <v>303</v>
      </c>
      <c r="H3401" s="14" t="s">
        <v>1396</v>
      </c>
      <c r="I3401" s="41" t="s">
        <v>43</v>
      </c>
      <c r="J3401" s="20" t="n">
        <v>4000</v>
      </c>
      <c r="K3401" s="18" t="s">
        <v>28</v>
      </c>
      <c r="L3401" s="20"/>
      <c r="M3401" s="34" t="n">
        <v>2</v>
      </c>
      <c r="N3401" s="34"/>
      <c r="O3401" s="35" t="n">
        <f aca="false">L3401+(0.05*M3401)+(N3401/240)</f>
        <v>0.1</v>
      </c>
      <c r="P3401" s="36" t="n">
        <v>400</v>
      </c>
      <c r="Q3401" s="33"/>
      <c r="R3401" s="37"/>
      <c r="S3401" s="38" t="n">
        <f aca="false">P3401+(0.05*Q3401)+(R3401/240)</f>
        <v>400</v>
      </c>
      <c r="T3401" s="22" t="n">
        <f aca="false">J3401*O3401</f>
        <v>400</v>
      </c>
      <c r="U3401" s="22" t="n">
        <f aca="false">S3401-T3401</f>
        <v>0</v>
      </c>
      <c r="V3401" s="12"/>
    </row>
    <row r="3402" customFormat="false" ht="13.8" hidden="false" customHeight="false" outlineLevel="0" collapsed="false">
      <c r="A3402" s="13" t="n">
        <v>3401</v>
      </c>
      <c r="B3402" s="12" t="s">
        <v>22</v>
      </c>
      <c r="C3402" s="26" t="str">
        <f aca="false">$C$2965</f>
        <v>BNF N. Acq. 20538</v>
      </c>
      <c r="D3402" s="12" t="n">
        <v>20</v>
      </c>
      <c r="E3402" s="14" t="n">
        <v>1749</v>
      </c>
      <c r="F3402" s="14" t="s">
        <v>24</v>
      </c>
      <c r="G3402" s="14" t="s">
        <v>305</v>
      </c>
      <c r="H3402" s="14" t="s">
        <v>1396</v>
      </c>
      <c r="I3402" s="41" t="s">
        <v>43</v>
      </c>
      <c r="J3402" s="20" t="n">
        <v>850</v>
      </c>
      <c r="K3402" s="18" t="s">
        <v>28</v>
      </c>
      <c r="L3402" s="20" t="n">
        <v>0.04</v>
      </c>
      <c r="M3402" s="34"/>
      <c r="N3402" s="34"/>
      <c r="O3402" s="35" t="n">
        <f aca="false">L3402+(0.05*M3402)+(N3402/240)</f>
        <v>0.04</v>
      </c>
      <c r="P3402" s="36" t="n">
        <v>34</v>
      </c>
      <c r="Q3402" s="33"/>
      <c r="R3402" s="37"/>
      <c r="S3402" s="38" t="n">
        <f aca="false">P3402+(0.05*Q3402)+(R3402/240)</f>
        <v>34</v>
      </c>
      <c r="T3402" s="22" t="n">
        <f aca="false">J3402*O3402</f>
        <v>34</v>
      </c>
      <c r="U3402" s="22" t="n">
        <f aca="false">S3402-T3402</f>
        <v>0</v>
      </c>
      <c r="V3402" s="12"/>
    </row>
    <row r="3403" customFormat="false" ht="13.8" hidden="false" customHeight="false" outlineLevel="0" collapsed="false">
      <c r="A3403" s="13" t="n">
        <v>3402</v>
      </c>
      <c r="B3403" s="12" t="s">
        <v>22</v>
      </c>
      <c r="C3403" s="26" t="str">
        <f aca="false">$C$2965</f>
        <v>BNF N. Acq. 20538</v>
      </c>
      <c r="D3403" s="12" t="n">
        <v>20</v>
      </c>
      <c r="E3403" s="14" t="n">
        <v>1749</v>
      </c>
      <c r="F3403" s="14" t="s">
        <v>24</v>
      </c>
      <c r="G3403" s="14" t="s">
        <v>1013</v>
      </c>
      <c r="H3403" s="14" t="s">
        <v>1396</v>
      </c>
      <c r="I3403" s="41" t="s">
        <v>30</v>
      </c>
      <c r="J3403" s="20" t="n">
        <v>148</v>
      </c>
      <c r="K3403" s="18" t="s">
        <v>28</v>
      </c>
      <c r="L3403" s="20"/>
      <c r="M3403" s="34" t="n">
        <v>5</v>
      </c>
      <c r="N3403" s="34"/>
      <c r="O3403" s="35" t="n">
        <f aca="false">L3403+(0.05*M3403)+(N3403/240)</f>
        <v>0.25</v>
      </c>
      <c r="P3403" s="36" t="n">
        <v>37</v>
      </c>
      <c r="Q3403" s="33"/>
      <c r="R3403" s="37"/>
      <c r="S3403" s="38" t="n">
        <f aca="false">P3403+(0.05*Q3403)+(R3403/240)</f>
        <v>37</v>
      </c>
      <c r="T3403" s="22" t="n">
        <f aca="false">J3403*O3403</f>
        <v>37</v>
      </c>
      <c r="U3403" s="22" t="n">
        <f aca="false">S3403-T3403</f>
        <v>0</v>
      </c>
      <c r="V3403" s="12"/>
    </row>
    <row r="3404" customFormat="false" ht="13.8" hidden="false" customHeight="false" outlineLevel="0" collapsed="false">
      <c r="A3404" s="13" t="n">
        <v>3403</v>
      </c>
      <c r="B3404" s="12" t="s">
        <v>22</v>
      </c>
      <c r="C3404" s="26" t="str">
        <f aca="false">$C$2965</f>
        <v>BNF N. Acq. 20538</v>
      </c>
      <c r="D3404" s="12" t="n">
        <v>20</v>
      </c>
      <c r="E3404" s="14" t="n">
        <v>1749</v>
      </c>
      <c r="F3404" s="14" t="s">
        <v>24</v>
      </c>
      <c r="G3404" s="14" t="s">
        <v>1013</v>
      </c>
      <c r="H3404" s="14" t="s">
        <v>1396</v>
      </c>
      <c r="I3404" s="41" t="s">
        <v>43</v>
      </c>
      <c r="J3404" s="20" t="n">
        <v>2975</v>
      </c>
      <c r="K3404" s="18" t="s">
        <v>28</v>
      </c>
      <c r="L3404" s="20"/>
      <c r="M3404" s="34" t="n">
        <v>10</v>
      </c>
      <c r="N3404" s="34"/>
      <c r="O3404" s="35" t="n">
        <f aca="false">L3404+(0.05*M3404)+(N3404/240)</f>
        <v>0.5</v>
      </c>
      <c r="P3404" s="36" t="n">
        <v>1487</v>
      </c>
      <c r="Q3404" s="33" t="n">
        <v>10</v>
      </c>
      <c r="R3404" s="37"/>
      <c r="S3404" s="38" t="n">
        <f aca="false">P3404+(0.05*Q3404)+(R3404/240)</f>
        <v>1487.5</v>
      </c>
      <c r="T3404" s="22" t="n">
        <f aca="false">J3404*O3404</f>
        <v>1487.5</v>
      </c>
      <c r="U3404" s="22" t="n">
        <f aca="false">S3404-T3404</f>
        <v>0</v>
      </c>
      <c r="V3404" s="46"/>
    </row>
    <row r="3405" customFormat="false" ht="13.8" hidden="false" customHeight="false" outlineLevel="0" collapsed="false">
      <c r="A3405" s="13" t="n">
        <v>3404</v>
      </c>
      <c r="B3405" s="12" t="s">
        <v>22</v>
      </c>
      <c r="C3405" s="26" t="str">
        <f aca="false">$C$2965</f>
        <v>BNF N. Acq. 20538</v>
      </c>
      <c r="D3405" s="12" t="n">
        <v>20</v>
      </c>
      <c r="E3405" s="14" t="n">
        <v>1749</v>
      </c>
      <c r="F3405" s="14" t="s">
        <v>24</v>
      </c>
      <c r="G3405" s="14" t="s">
        <v>723</v>
      </c>
      <c r="H3405" s="14" t="s">
        <v>1396</v>
      </c>
      <c r="I3405" s="41" t="s">
        <v>43</v>
      </c>
      <c r="J3405" s="20" t="n">
        <v>22145</v>
      </c>
      <c r="K3405" s="18" t="s">
        <v>28</v>
      </c>
      <c r="L3405" s="20"/>
      <c r="M3405" s="34" t="n">
        <v>50</v>
      </c>
      <c r="N3405" s="34"/>
      <c r="O3405" s="35" t="n">
        <f aca="false">L3405+(0.05*M3405)+(N3405/240)</f>
        <v>2.5</v>
      </c>
      <c r="P3405" s="36" t="n">
        <v>55362</v>
      </c>
      <c r="Q3405" s="33" t="n">
        <v>10</v>
      </c>
      <c r="R3405" s="37"/>
      <c r="S3405" s="38" t="n">
        <f aca="false">P3405+(0.05*Q3405)+(R3405/240)</f>
        <v>55362.5</v>
      </c>
      <c r="T3405" s="22" t="n">
        <f aca="false">J3405*O3405</f>
        <v>55362.5</v>
      </c>
      <c r="U3405" s="22" t="n">
        <f aca="false">S3405-T3405</f>
        <v>0</v>
      </c>
      <c r="V3405" s="12"/>
    </row>
    <row r="3406" customFormat="false" ht="13.8" hidden="false" customHeight="false" outlineLevel="0" collapsed="false">
      <c r="A3406" s="13" t="n">
        <v>3405</v>
      </c>
      <c r="B3406" s="12" t="s">
        <v>22</v>
      </c>
      <c r="C3406" s="26" t="str">
        <f aca="false">$C$2965</f>
        <v>BNF N. Acq. 20538</v>
      </c>
      <c r="D3406" s="12" t="n">
        <v>20</v>
      </c>
      <c r="E3406" s="14" t="n">
        <v>1749</v>
      </c>
      <c r="F3406" s="14" t="s">
        <v>24</v>
      </c>
      <c r="G3406" s="14" t="s">
        <v>723</v>
      </c>
      <c r="H3406" s="14" t="s">
        <v>1396</v>
      </c>
      <c r="I3406" s="41" t="s">
        <v>43</v>
      </c>
      <c r="J3406" s="20" t="n">
        <v>212.5</v>
      </c>
      <c r="K3406" s="18" t="s">
        <v>28</v>
      </c>
      <c r="L3406" s="20"/>
      <c r="M3406" s="34" t="n">
        <v>32</v>
      </c>
      <c r="N3406" s="34"/>
      <c r="O3406" s="35" t="n">
        <f aca="false">L3406+(0.05*M3406)+(N3406/240)</f>
        <v>1.6</v>
      </c>
      <c r="P3406" s="36" t="n">
        <v>340</v>
      </c>
      <c r="Q3406" s="33"/>
      <c r="R3406" s="37"/>
      <c r="S3406" s="38" t="n">
        <f aca="false">P3406+(0.05*Q3406)+(R3406/240)</f>
        <v>340</v>
      </c>
      <c r="T3406" s="22" t="n">
        <f aca="false">J3406*O3406</f>
        <v>340</v>
      </c>
      <c r="U3406" s="22" t="n">
        <f aca="false">S3406-T3406</f>
        <v>0</v>
      </c>
      <c r="V3406" s="12"/>
    </row>
    <row r="3407" customFormat="false" ht="13.8" hidden="false" customHeight="false" outlineLevel="0" collapsed="false">
      <c r="A3407" s="13" t="n">
        <v>3406</v>
      </c>
      <c r="B3407" s="12" t="s">
        <v>22</v>
      </c>
      <c r="C3407" s="26" t="str">
        <f aca="false">$C$2965</f>
        <v>BNF N. Acq. 20538</v>
      </c>
      <c r="D3407" s="12" t="n">
        <v>20</v>
      </c>
      <c r="E3407" s="14" t="n">
        <v>1749</v>
      </c>
      <c r="F3407" s="14" t="s">
        <v>24</v>
      </c>
      <c r="G3407" s="14" t="s">
        <v>1017</v>
      </c>
      <c r="H3407" s="14" t="s">
        <v>1396</v>
      </c>
      <c r="I3407" s="41" t="s">
        <v>43</v>
      </c>
      <c r="J3407" s="20" t="n">
        <v>95</v>
      </c>
      <c r="K3407" s="18" t="s">
        <v>28</v>
      </c>
      <c r="L3407" s="20" t="n">
        <v>140</v>
      </c>
      <c r="M3407" s="34"/>
      <c r="N3407" s="34"/>
      <c r="O3407" s="35" t="n">
        <f aca="false">L3407+(0.05*M3407)+(N3407/240)</f>
        <v>140</v>
      </c>
      <c r="P3407" s="36" t="n">
        <v>13300</v>
      </c>
      <c r="Q3407" s="33"/>
      <c r="R3407" s="37"/>
      <c r="S3407" s="38" t="n">
        <f aca="false">P3407+(0.05*Q3407)+(R3407/240)</f>
        <v>13300</v>
      </c>
      <c r="T3407" s="22" t="n">
        <f aca="false">J3407*O3407</f>
        <v>13300</v>
      </c>
      <c r="U3407" s="22" t="n">
        <f aca="false">S3407-T3407</f>
        <v>0</v>
      </c>
      <c r="V3407" s="12"/>
    </row>
    <row r="3408" customFormat="false" ht="13.8" hidden="false" customHeight="false" outlineLevel="0" collapsed="false">
      <c r="A3408" s="13" t="n">
        <v>3407</v>
      </c>
      <c r="B3408" s="12" t="s">
        <v>22</v>
      </c>
      <c r="C3408" s="26" t="str">
        <f aca="false">$C$2965</f>
        <v>BNF N. Acq. 20538</v>
      </c>
      <c r="D3408" s="12" t="n">
        <v>20</v>
      </c>
      <c r="E3408" s="14" t="n">
        <v>1749</v>
      </c>
      <c r="F3408" s="14" t="s">
        <v>24</v>
      </c>
      <c r="G3408" s="14" t="s">
        <v>1538</v>
      </c>
      <c r="H3408" s="14" t="s">
        <v>1396</v>
      </c>
      <c r="I3408" s="41" t="s">
        <v>43</v>
      </c>
      <c r="J3408" s="20" t="n">
        <v>1207</v>
      </c>
      <c r="K3408" s="18" t="s">
        <v>28</v>
      </c>
      <c r="L3408" s="20"/>
      <c r="M3408" s="34" t="n">
        <v>20</v>
      </c>
      <c r="N3408" s="34"/>
      <c r="O3408" s="35" t="n">
        <f aca="false">L3408+(0.05*M3408)+(N3408/240)</f>
        <v>1</v>
      </c>
      <c r="P3408" s="36" t="n">
        <v>1207</v>
      </c>
      <c r="Q3408" s="33"/>
      <c r="R3408" s="37"/>
      <c r="S3408" s="38" t="n">
        <f aca="false">P3408+(0.05*Q3408)+(R3408/240)</f>
        <v>1207</v>
      </c>
      <c r="T3408" s="22" t="n">
        <f aca="false">J3408*O3408</f>
        <v>1207</v>
      </c>
      <c r="U3408" s="22" t="n">
        <f aca="false">S3408-T3408</f>
        <v>0</v>
      </c>
      <c r="V3408" s="12"/>
    </row>
    <row r="3409" customFormat="false" ht="13.8" hidden="false" customHeight="false" outlineLevel="0" collapsed="false">
      <c r="A3409" s="13" t="n">
        <v>3408</v>
      </c>
      <c r="B3409" s="12" t="s">
        <v>22</v>
      </c>
      <c r="C3409" s="26" t="str">
        <f aca="false">$C$2965</f>
        <v>BNF N. Acq. 20538</v>
      </c>
      <c r="D3409" s="12" t="n">
        <v>20</v>
      </c>
      <c r="E3409" s="14" t="n">
        <v>1749</v>
      </c>
      <c r="F3409" s="14" t="s">
        <v>24</v>
      </c>
      <c r="G3409" s="14" t="s">
        <v>1538</v>
      </c>
      <c r="H3409" s="14" t="s">
        <v>1396</v>
      </c>
      <c r="I3409" s="41" t="s">
        <v>33</v>
      </c>
      <c r="J3409" s="20" t="n">
        <v>1</v>
      </c>
      <c r="K3409" s="18" t="s">
        <v>46</v>
      </c>
      <c r="L3409" s="20" t="n">
        <v>5717</v>
      </c>
      <c r="M3409" s="34" t="n">
        <v>10</v>
      </c>
      <c r="N3409" s="34"/>
      <c r="O3409" s="35" t="n">
        <f aca="false">L3409+(0.05*M3409)+(N3409/240)</f>
        <v>5717.5</v>
      </c>
      <c r="P3409" s="36" t="n">
        <v>5717</v>
      </c>
      <c r="Q3409" s="33" t="n">
        <v>10</v>
      </c>
      <c r="R3409" s="37"/>
      <c r="S3409" s="38" t="n">
        <f aca="false">P3409+(0.05*Q3409)+(R3409/240)</f>
        <v>5717.5</v>
      </c>
      <c r="T3409" s="22" t="n">
        <f aca="false">J3409*O3409</f>
        <v>5717.5</v>
      </c>
      <c r="U3409" s="22" t="n">
        <f aca="false">S3409-T3409</f>
        <v>0</v>
      </c>
      <c r="V3409" s="12"/>
    </row>
    <row r="3410" customFormat="false" ht="13.8" hidden="false" customHeight="false" outlineLevel="0" collapsed="false">
      <c r="A3410" s="13" t="n">
        <v>3409</v>
      </c>
      <c r="B3410" s="12" t="s">
        <v>22</v>
      </c>
      <c r="C3410" s="26" t="str">
        <f aca="false">$C$2965</f>
        <v>BNF N. Acq. 20538</v>
      </c>
      <c r="D3410" s="12" t="n">
        <v>20</v>
      </c>
      <c r="E3410" s="14" t="n">
        <v>1749</v>
      </c>
      <c r="F3410" s="14" t="s">
        <v>24</v>
      </c>
      <c r="G3410" s="14" t="s">
        <v>1539</v>
      </c>
      <c r="H3410" s="14" t="s">
        <v>1396</v>
      </c>
      <c r="I3410" s="41" t="s">
        <v>43</v>
      </c>
      <c r="J3410" s="20" t="n">
        <v>101234</v>
      </c>
      <c r="K3410" s="18" t="s">
        <v>28</v>
      </c>
      <c r="L3410" s="20"/>
      <c r="M3410" s="34" t="n">
        <v>50</v>
      </c>
      <c r="N3410" s="34"/>
      <c r="O3410" s="35" t="n">
        <f aca="false">L3410+(0.05*M3410)+(N3410/240)</f>
        <v>2.5</v>
      </c>
      <c r="P3410" s="36" t="n">
        <v>253085</v>
      </c>
      <c r="Q3410" s="33"/>
      <c r="R3410" s="37"/>
      <c r="S3410" s="38" t="n">
        <f aca="false">P3410+(0.05*Q3410)+(R3410/240)</f>
        <v>253085</v>
      </c>
      <c r="T3410" s="22" t="n">
        <f aca="false">J3410*O3410</f>
        <v>253085</v>
      </c>
      <c r="U3410" s="22" t="n">
        <f aca="false">S3410-T3410</f>
        <v>0</v>
      </c>
      <c r="V3410" s="12"/>
    </row>
    <row r="3411" customFormat="false" ht="13.8" hidden="false" customHeight="false" outlineLevel="0" collapsed="false">
      <c r="A3411" s="13" t="n">
        <v>3410</v>
      </c>
      <c r="B3411" s="12" t="s">
        <v>22</v>
      </c>
      <c r="C3411" s="26" t="str">
        <f aca="false">$C$2965</f>
        <v>BNF N. Acq. 20538</v>
      </c>
      <c r="D3411" s="12" t="n">
        <v>20</v>
      </c>
      <c r="E3411" s="14" t="n">
        <v>1749</v>
      </c>
      <c r="F3411" s="14" t="s">
        <v>24</v>
      </c>
      <c r="G3411" s="14" t="s">
        <v>311</v>
      </c>
      <c r="H3411" s="14" t="s">
        <v>1396</v>
      </c>
      <c r="I3411" s="41" t="s">
        <v>43</v>
      </c>
      <c r="J3411" s="20" t="n">
        <v>4693</v>
      </c>
      <c r="K3411" s="18" t="s">
        <v>28</v>
      </c>
      <c r="L3411" s="20"/>
      <c r="M3411" s="34" t="n">
        <v>15</v>
      </c>
      <c r="N3411" s="34"/>
      <c r="O3411" s="35" t="n">
        <f aca="false">L3411+(0.05*M3411)+(N3411/240)</f>
        <v>0.75</v>
      </c>
      <c r="P3411" s="36" t="n">
        <v>3519</v>
      </c>
      <c r="Q3411" s="33" t="n">
        <v>15</v>
      </c>
      <c r="R3411" s="37"/>
      <c r="S3411" s="38" t="n">
        <f aca="false">P3411+(0.05*Q3411)+(R3411/240)</f>
        <v>3519.75</v>
      </c>
      <c r="T3411" s="22" t="n">
        <f aca="false">J3411*O3411</f>
        <v>3519.75</v>
      </c>
      <c r="U3411" s="22" t="n">
        <f aca="false">S3411-T3411</f>
        <v>0</v>
      </c>
      <c r="V3411" s="12"/>
    </row>
    <row r="3412" customFormat="false" ht="13.8" hidden="false" customHeight="false" outlineLevel="0" collapsed="false">
      <c r="A3412" s="13" t="n">
        <v>3411</v>
      </c>
      <c r="B3412" s="12" t="s">
        <v>22</v>
      </c>
      <c r="C3412" s="26" t="str">
        <f aca="false">$C$2965</f>
        <v>BNF N. Acq. 20538</v>
      </c>
      <c r="D3412" s="12" t="n">
        <v>20</v>
      </c>
      <c r="E3412" s="14" t="n">
        <v>1749</v>
      </c>
      <c r="F3412" s="14" t="s">
        <v>24</v>
      </c>
      <c r="G3412" s="14" t="s">
        <v>312</v>
      </c>
      <c r="H3412" s="14" t="s">
        <v>1396</v>
      </c>
      <c r="I3412" s="41" t="s">
        <v>43</v>
      </c>
      <c r="J3412" s="20" t="n">
        <v>3172</v>
      </c>
      <c r="K3412" s="18" t="s">
        <v>28</v>
      </c>
      <c r="L3412" s="20"/>
      <c r="M3412" s="34" t="n">
        <v>28</v>
      </c>
      <c r="N3412" s="34"/>
      <c r="O3412" s="35" t="n">
        <f aca="false">L3412+(0.05*M3412)+(N3412/240)</f>
        <v>1.4</v>
      </c>
      <c r="P3412" s="36" t="n">
        <v>4440</v>
      </c>
      <c r="Q3412" s="33" t="n">
        <v>16</v>
      </c>
      <c r="R3412" s="37"/>
      <c r="S3412" s="38" t="n">
        <f aca="false">P3412+(0.05*Q3412)+(R3412/240)</f>
        <v>4440.8</v>
      </c>
      <c r="T3412" s="22" t="n">
        <f aca="false">J3412*O3412</f>
        <v>4440.8</v>
      </c>
      <c r="U3412" s="22" t="n">
        <f aca="false">S3412-T3412</f>
        <v>0</v>
      </c>
      <c r="V3412" s="12"/>
    </row>
    <row r="3413" customFormat="false" ht="13.8" hidden="false" customHeight="false" outlineLevel="0" collapsed="false">
      <c r="A3413" s="13" t="n">
        <v>3412</v>
      </c>
      <c r="B3413" s="12" t="s">
        <v>22</v>
      </c>
      <c r="C3413" s="26" t="str">
        <f aca="false">$C$2965</f>
        <v>BNF N. Acq. 20538</v>
      </c>
      <c r="D3413" s="12" t="n">
        <v>20</v>
      </c>
      <c r="E3413" s="14" t="n">
        <v>1749</v>
      </c>
      <c r="F3413" s="14" t="s">
        <v>24</v>
      </c>
      <c r="G3413" s="14" t="s">
        <v>313</v>
      </c>
      <c r="H3413" s="14" t="s">
        <v>1396</v>
      </c>
      <c r="I3413" s="41" t="s">
        <v>68</v>
      </c>
      <c r="J3413" s="20" t="n">
        <v>6315</v>
      </c>
      <c r="K3413" s="18" t="s">
        <v>28</v>
      </c>
      <c r="L3413" s="20"/>
      <c r="M3413" s="34" t="n">
        <v>30</v>
      </c>
      <c r="N3413" s="34"/>
      <c r="O3413" s="35" t="n">
        <f aca="false">L3413+(0.05*M3413)+(N3413/240)</f>
        <v>1.5</v>
      </c>
      <c r="P3413" s="36" t="n">
        <v>9472</v>
      </c>
      <c r="Q3413" s="33" t="n">
        <v>10</v>
      </c>
      <c r="R3413" s="37"/>
      <c r="S3413" s="38" t="n">
        <f aca="false">P3413+(0.05*Q3413)+(R3413/240)</f>
        <v>9472.5</v>
      </c>
      <c r="T3413" s="22" t="n">
        <f aca="false">J3413*O3413</f>
        <v>9472.5</v>
      </c>
      <c r="U3413" s="22" t="n">
        <f aca="false">S3413-T3413</f>
        <v>0</v>
      </c>
      <c r="V3413" s="12"/>
    </row>
    <row r="3414" customFormat="false" ht="13.8" hidden="false" customHeight="false" outlineLevel="0" collapsed="false">
      <c r="A3414" s="13" t="n">
        <v>3413</v>
      </c>
      <c r="B3414" s="12" t="s">
        <v>22</v>
      </c>
      <c r="C3414" s="26" t="str">
        <f aca="false">$C$2965</f>
        <v>BNF N. Acq. 20538</v>
      </c>
      <c r="D3414" s="12" t="n">
        <v>20</v>
      </c>
      <c r="E3414" s="14" t="n">
        <v>1749</v>
      </c>
      <c r="F3414" s="14" t="s">
        <v>24</v>
      </c>
      <c r="G3414" s="14" t="s">
        <v>313</v>
      </c>
      <c r="H3414" s="14" t="s">
        <v>1396</v>
      </c>
      <c r="I3414" s="41" t="s">
        <v>30</v>
      </c>
      <c r="J3414" s="20" t="n">
        <v>9.5</v>
      </c>
      <c r="K3414" s="18" t="s">
        <v>28</v>
      </c>
      <c r="L3414" s="20"/>
      <c r="M3414" s="34" t="n">
        <v>50</v>
      </c>
      <c r="N3414" s="34"/>
      <c r="O3414" s="35" t="n">
        <f aca="false">L3414+(0.05*M3414)+(N3414/240)</f>
        <v>2.5</v>
      </c>
      <c r="P3414" s="36" t="n">
        <v>23</v>
      </c>
      <c r="Q3414" s="33" t="n">
        <v>15</v>
      </c>
      <c r="R3414" s="37"/>
      <c r="S3414" s="38" t="n">
        <f aca="false">P3414+(0.05*Q3414)+(R3414/240)</f>
        <v>23.75</v>
      </c>
      <c r="T3414" s="22" t="n">
        <f aca="false">J3414*O3414</f>
        <v>23.75</v>
      </c>
      <c r="U3414" s="22" t="n">
        <f aca="false">S3414-T3414</f>
        <v>0</v>
      </c>
      <c r="V3414" s="12"/>
    </row>
    <row r="3415" customFormat="false" ht="13.8" hidden="false" customHeight="false" outlineLevel="0" collapsed="false">
      <c r="A3415" s="13" t="n">
        <v>3414</v>
      </c>
      <c r="B3415" s="12" t="s">
        <v>22</v>
      </c>
      <c r="C3415" s="26" t="str">
        <f aca="false">$C$2965</f>
        <v>BNF N. Acq. 20538</v>
      </c>
      <c r="D3415" s="12" t="n">
        <v>20</v>
      </c>
      <c r="E3415" s="14" t="n">
        <v>1749</v>
      </c>
      <c r="F3415" s="14" t="s">
        <v>24</v>
      </c>
      <c r="G3415" s="14" t="s">
        <v>1540</v>
      </c>
      <c r="H3415" s="14" t="s">
        <v>1396</v>
      </c>
      <c r="I3415" s="41" t="s">
        <v>43</v>
      </c>
      <c r="J3415" s="20" t="n">
        <v>330</v>
      </c>
      <c r="K3415" s="18" t="s">
        <v>28</v>
      </c>
      <c r="L3415" s="20"/>
      <c r="M3415" s="34" t="n">
        <v>45</v>
      </c>
      <c r="N3415" s="34"/>
      <c r="O3415" s="35" t="n">
        <f aca="false">L3415+(0.05*M3415)+(N3415/240)</f>
        <v>2.25</v>
      </c>
      <c r="P3415" s="36" t="n">
        <v>742</v>
      </c>
      <c r="Q3415" s="33" t="n">
        <v>10</v>
      </c>
      <c r="R3415" s="37"/>
      <c r="S3415" s="38" t="n">
        <f aca="false">P3415+(0.05*Q3415)+(R3415/240)</f>
        <v>742.5</v>
      </c>
      <c r="T3415" s="22" t="n">
        <f aca="false">J3415*O3415</f>
        <v>742.5</v>
      </c>
      <c r="U3415" s="22" t="n">
        <f aca="false">S3415-T3415</f>
        <v>0</v>
      </c>
      <c r="V3415" s="12"/>
    </row>
    <row r="3416" customFormat="false" ht="13.8" hidden="false" customHeight="false" outlineLevel="0" collapsed="false">
      <c r="A3416" s="13" t="n">
        <v>3415</v>
      </c>
      <c r="B3416" s="12" t="s">
        <v>22</v>
      </c>
      <c r="C3416" s="26" t="str">
        <f aca="false">$C$2965</f>
        <v>BNF N. Acq. 20538</v>
      </c>
      <c r="D3416" s="12" t="n">
        <v>20</v>
      </c>
      <c r="E3416" s="14" t="n">
        <v>1749</v>
      </c>
      <c r="F3416" s="14" t="s">
        <v>40</v>
      </c>
      <c r="G3416" s="14" t="s">
        <v>287</v>
      </c>
      <c r="H3416" s="14" t="s">
        <v>1396</v>
      </c>
      <c r="I3416" s="41" t="s">
        <v>43</v>
      </c>
      <c r="J3416" s="20" t="n">
        <v>975</v>
      </c>
      <c r="K3416" s="18" t="s">
        <v>28</v>
      </c>
      <c r="L3416" s="20"/>
      <c r="M3416" s="34" t="n">
        <v>2</v>
      </c>
      <c r="N3416" s="34" t="n">
        <v>6</v>
      </c>
      <c r="O3416" s="35" t="n">
        <f aca="false">L3416+(0.05*M3416)+(N3416/240)</f>
        <v>0.125</v>
      </c>
      <c r="P3416" s="36" t="n">
        <v>121</v>
      </c>
      <c r="Q3416" s="33" t="n">
        <v>17</v>
      </c>
      <c r="R3416" s="37"/>
      <c r="S3416" s="38" t="n">
        <f aca="false">P3416+(0.05*Q3416)+(R3416/240)</f>
        <v>121.85</v>
      </c>
      <c r="T3416" s="22" t="n">
        <f aca="false">J3416*O3416</f>
        <v>121.875</v>
      </c>
      <c r="U3416" s="22" t="n">
        <f aca="false">S3416-T3416</f>
        <v>-0.0250000000000057</v>
      </c>
      <c r="V3416" s="12"/>
    </row>
    <row r="3417" customFormat="false" ht="13.8" hidden="false" customHeight="false" outlineLevel="0" collapsed="false">
      <c r="A3417" s="13" t="n">
        <v>3416</v>
      </c>
      <c r="B3417" s="12" t="s">
        <v>22</v>
      </c>
      <c r="C3417" s="26" t="str">
        <f aca="false">$C$2965</f>
        <v>BNF N. Acq. 20538</v>
      </c>
      <c r="D3417" s="12" t="n">
        <v>20</v>
      </c>
      <c r="E3417" s="14" t="n">
        <v>1749</v>
      </c>
      <c r="F3417" s="14" t="s">
        <v>40</v>
      </c>
      <c r="G3417" s="14" t="s">
        <v>289</v>
      </c>
      <c r="H3417" s="14" t="s">
        <v>1396</v>
      </c>
      <c r="I3417" s="41" t="s">
        <v>43</v>
      </c>
      <c r="J3417" s="20" t="n">
        <v>2400</v>
      </c>
      <c r="K3417" s="18" t="s">
        <v>28</v>
      </c>
      <c r="L3417" s="20"/>
      <c r="M3417" s="34" t="n">
        <v>3</v>
      </c>
      <c r="N3417" s="34" t="n">
        <v>6</v>
      </c>
      <c r="O3417" s="35" t="n">
        <f aca="false">L3417+(0.05*M3417)+(N3417/240)</f>
        <v>0.175</v>
      </c>
      <c r="P3417" s="36" t="n">
        <v>420</v>
      </c>
      <c r="Q3417" s="33"/>
      <c r="R3417" s="37"/>
      <c r="S3417" s="38" t="n">
        <f aca="false">P3417+(0.05*Q3417)+(R3417/240)</f>
        <v>420</v>
      </c>
      <c r="T3417" s="22" t="n">
        <f aca="false">J3417*O3417</f>
        <v>420</v>
      </c>
      <c r="U3417" s="22" t="n">
        <f aca="false">S3417-T3417</f>
        <v>0</v>
      </c>
      <c r="V3417" s="12"/>
    </row>
    <row r="3418" customFormat="false" ht="13.8" hidden="false" customHeight="false" outlineLevel="0" collapsed="false">
      <c r="A3418" s="13" t="n">
        <v>3417</v>
      </c>
      <c r="B3418" s="12" t="s">
        <v>22</v>
      </c>
      <c r="C3418" s="26" t="str">
        <f aca="false">$C$2965</f>
        <v>BNF N. Acq. 20538</v>
      </c>
      <c r="D3418" s="12" t="n">
        <v>20</v>
      </c>
      <c r="E3418" s="14" t="n">
        <v>1749</v>
      </c>
      <c r="F3418" s="14" t="s">
        <v>40</v>
      </c>
      <c r="G3418" s="14" t="s">
        <v>291</v>
      </c>
      <c r="H3418" s="14" t="s">
        <v>1396</v>
      </c>
      <c r="I3418" s="41" t="s">
        <v>43</v>
      </c>
      <c r="J3418" s="20" t="n">
        <v>780</v>
      </c>
      <c r="K3418" s="18" t="s">
        <v>28</v>
      </c>
      <c r="L3418" s="20"/>
      <c r="M3418" s="34" t="n">
        <v>16</v>
      </c>
      <c r="N3418" s="34"/>
      <c r="O3418" s="35" t="n">
        <f aca="false">L3418+(0.05*M3418)+(N3418/240)</f>
        <v>0.8</v>
      </c>
      <c r="P3418" s="36" t="n">
        <v>624</v>
      </c>
      <c r="Q3418" s="33"/>
      <c r="R3418" s="37"/>
      <c r="S3418" s="38" t="n">
        <f aca="false">P3418+(0.05*Q3418)+(R3418/240)</f>
        <v>624</v>
      </c>
      <c r="T3418" s="22" t="n">
        <f aca="false">J3418*O3418</f>
        <v>624</v>
      </c>
      <c r="U3418" s="22" t="n">
        <f aca="false">S3418-T3418</f>
        <v>0</v>
      </c>
      <c r="V3418" s="12"/>
    </row>
    <row r="3419" customFormat="false" ht="13.8" hidden="false" customHeight="false" outlineLevel="0" collapsed="false">
      <c r="A3419" s="13" t="n">
        <v>3418</v>
      </c>
      <c r="B3419" s="12" t="s">
        <v>22</v>
      </c>
      <c r="C3419" s="26" t="str">
        <f aca="false">$C$2965</f>
        <v>BNF N. Acq. 20538</v>
      </c>
      <c r="D3419" s="12" t="n">
        <v>20</v>
      </c>
      <c r="E3419" s="14" t="n">
        <v>1749</v>
      </c>
      <c r="F3419" s="14" t="s">
        <v>40</v>
      </c>
      <c r="G3419" s="14" t="s">
        <v>1541</v>
      </c>
      <c r="H3419" s="14" t="s">
        <v>1396</v>
      </c>
      <c r="I3419" s="41" t="s">
        <v>43</v>
      </c>
      <c r="J3419" s="20" t="n">
        <v>4600</v>
      </c>
      <c r="K3419" s="18" t="s">
        <v>28</v>
      </c>
      <c r="L3419" s="20"/>
      <c r="M3419" s="34" t="n">
        <v>4</v>
      </c>
      <c r="N3419" s="34"/>
      <c r="O3419" s="35" t="n">
        <f aca="false">L3419+(0.05*M3419)+(N3419/240)</f>
        <v>0.2</v>
      </c>
      <c r="P3419" s="36" t="n">
        <v>920</v>
      </c>
      <c r="Q3419" s="33"/>
      <c r="R3419" s="37"/>
      <c r="S3419" s="38" t="n">
        <f aca="false">P3419+(0.05*Q3419)+(R3419/240)</f>
        <v>920</v>
      </c>
      <c r="T3419" s="22" t="n">
        <f aca="false">J3419*O3419</f>
        <v>920</v>
      </c>
      <c r="U3419" s="22" t="n">
        <f aca="false">S3419-T3419</f>
        <v>0</v>
      </c>
      <c r="V3419" s="12"/>
    </row>
    <row r="3420" customFormat="false" ht="13.8" hidden="false" customHeight="false" outlineLevel="0" collapsed="false">
      <c r="A3420" s="13" t="n">
        <v>3419</v>
      </c>
      <c r="B3420" s="12" t="s">
        <v>22</v>
      </c>
      <c r="C3420" s="26" t="str">
        <f aca="false">$C$2965</f>
        <v>BNF N. Acq. 20538</v>
      </c>
      <c r="D3420" s="12" t="n">
        <v>20</v>
      </c>
      <c r="E3420" s="14" t="n">
        <v>1749</v>
      </c>
      <c r="F3420" s="14" t="s">
        <v>40</v>
      </c>
      <c r="G3420" s="14" t="s">
        <v>1537</v>
      </c>
      <c r="H3420" s="14" t="s">
        <v>1396</v>
      </c>
      <c r="I3420" s="41" t="s">
        <v>43</v>
      </c>
      <c r="J3420" s="20" t="n">
        <v>700</v>
      </c>
      <c r="K3420" s="18" t="s">
        <v>28</v>
      </c>
      <c r="L3420" s="20" t="n">
        <v>0.12</v>
      </c>
      <c r="M3420" s="34"/>
      <c r="N3420" s="34"/>
      <c r="O3420" s="35" t="n">
        <f aca="false">L3420+(0.05*M3420)+(N3420/240)</f>
        <v>0.12</v>
      </c>
      <c r="P3420" s="36" t="n">
        <v>84</v>
      </c>
      <c r="Q3420" s="33"/>
      <c r="R3420" s="37"/>
      <c r="S3420" s="38" t="n">
        <f aca="false">P3420+(0.05*Q3420)+(R3420/240)</f>
        <v>84</v>
      </c>
      <c r="T3420" s="22" t="n">
        <f aca="false">J3420*O3420</f>
        <v>84</v>
      </c>
      <c r="U3420" s="48" t="n">
        <f aca="false">S3420-T3420</f>
        <v>0</v>
      </c>
      <c r="V3420" s="44" t="s">
        <v>89</v>
      </c>
    </row>
    <row r="3421" customFormat="false" ht="14.2" hidden="false" customHeight="false" outlineLevel="0" collapsed="false">
      <c r="A3421" s="13" t="n">
        <v>3420</v>
      </c>
      <c r="B3421" s="12" t="s">
        <v>22</v>
      </c>
      <c r="C3421" s="26" t="str">
        <f aca="false">$C$2965</f>
        <v>BNF N. Acq. 20538</v>
      </c>
      <c r="D3421" s="12" t="n">
        <v>20</v>
      </c>
      <c r="E3421" s="14" t="n">
        <v>1749</v>
      </c>
      <c r="F3421" s="14" t="s">
        <v>40</v>
      </c>
      <c r="G3421" s="14" t="s">
        <v>1542</v>
      </c>
      <c r="H3421" s="14" t="s">
        <v>1396</v>
      </c>
      <c r="I3421" s="41" t="s">
        <v>43</v>
      </c>
      <c r="J3421" s="20" t="n">
        <v>4151</v>
      </c>
      <c r="K3421" s="18" t="s">
        <v>28</v>
      </c>
      <c r="L3421" s="20" t="n">
        <v>0.01</v>
      </c>
      <c r="M3421" s="34"/>
      <c r="N3421" s="34"/>
      <c r="O3421" s="35" t="n">
        <f aca="false">L3421+(0.05*M3421)+(N3421/240)</f>
        <v>0.01</v>
      </c>
      <c r="P3421" s="36" t="n">
        <v>456</v>
      </c>
      <c r="Q3421" s="33" t="n">
        <v>12</v>
      </c>
      <c r="R3421" s="37"/>
      <c r="S3421" s="38" t="n">
        <f aca="false">P3421+(0.05*Q3421)+(R3421/240)</f>
        <v>456.6</v>
      </c>
      <c r="T3421" s="22" t="n">
        <f aca="false">J3421*O3421</f>
        <v>41.51</v>
      </c>
      <c r="U3421" s="22" t="n">
        <f aca="false">S3421-T3421</f>
        <v>415.09</v>
      </c>
      <c r="V3421" s="12" t="s">
        <v>1543</v>
      </c>
    </row>
    <row r="3422" customFormat="false" ht="13.8" hidden="false" customHeight="false" outlineLevel="0" collapsed="false">
      <c r="A3422" s="13" t="n">
        <v>3421</v>
      </c>
      <c r="B3422" s="12" t="s">
        <v>22</v>
      </c>
      <c r="C3422" s="26" t="str">
        <f aca="false">$C$2965</f>
        <v>BNF N. Acq. 20538</v>
      </c>
      <c r="D3422" s="12" t="n">
        <v>20</v>
      </c>
      <c r="E3422" s="14" t="n">
        <v>1749</v>
      </c>
      <c r="F3422" s="14" t="s">
        <v>40</v>
      </c>
      <c r="G3422" s="14" t="s">
        <v>1544</v>
      </c>
      <c r="H3422" s="14" t="s">
        <v>1396</v>
      </c>
      <c r="I3422" s="41" t="s">
        <v>43</v>
      </c>
      <c r="J3422" s="20" t="n">
        <v>36</v>
      </c>
      <c r="K3422" s="18" t="s">
        <v>693</v>
      </c>
      <c r="L3422" s="20" t="n">
        <v>14</v>
      </c>
      <c r="M3422" s="34"/>
      <c r="N3422" s="34"/>
      <c r="O3422" s="35" t="n">
        <f aca="false">L3422+(0.05*M3422)+(N3422/240)</f>
        <v>14</v>
      </c>
      <c r="P3422" s="36" t="n">
        <v>414</v>
      </c>
      <c r="Q3422" s="33"/>
      <c r="R3422" s="37"/>
      <c r="S3422" s="38" t="n">
        <f aca="false">P3422+(0.05*Q3422)+(R3422/240)</f>
        <v>414</v>
      </c>
      <c r="T3422" s="22" t="n">
        <f aca="false">J3422*O3422</f>
        <v>504</v>
      </c>
      <c r="U3422" s="22" t="n">
        <f aca="false">S3422-T3422</f>
        <v>-90</v>
      </c>
      <c r="V3422" s="12" t="s">
        <v>31</v>
      </c>
    </row>
    <row r="3423" customFormat="false" ht="13.8" hidden="false" customHeight="false" outlineLevel="0" collapsed="false">
      <c r="A3423" s="13" t="n">
        <v>3422</v>
      </c>
      <c r="B3423" s="12" t="s">
        <v>22</v>
      </c>
      <c r="C3423" s="26" t="str">
        <f aca="false">$C$2965</f>
        <v>BNF N. Acq. 20538</v>
      </c>
      <c r="D3423" s="12" t="n">
        <v>20</v>
      </c>
      <c r="E3423" s="14" t="n">
        <v>1749</v>
      </c>
      <c r="F3423" s="14" t="s">
        <v>40</v>
      </c>
      <c r="G3423" s="14" t="s">
        <v>1013</v>
      </c>
      <c r="H3423" s="14" t="s">
        <v>1396</v>
      </c>
      <c r="I3423" s="41" t="s">
        <v>43</v>
      </c>
      <c r="J3423" s="20" t="n">
        <v>3015</v>
      </c>
      <c r="K3423" s="18" t="s">
        <v>28</v>
      </c>
      <c r="L3423" s="20"/>
      <c r="M3423" s="34" t="n">
        <v>4</v>
      </c>
      <c r="N3423" s="34"/>
      <c r="O3423" s="35" t="n">
        <f aca="false">L3423+(0.05*M3423)+(N3423/240)</f>
        <v>0.2</v>
      </c>
      <c r="P3423" s="36" t="n">
        <v>603</v>
      </c>
      <c r="Q3423" s="33"/>
      <c r="R3423" s="37"/>
      <c r="S3423" s="38" t="n">
        <f aca="false">P3423+(0.05*Q3423)+(R3423/240)</f>
        <v>603</v>
      </c>
      <c r="T3423" s="22" t="n">
        <f aca="false">J3423*O3423</f>
        <v>603</v>
      </c>
      <c r="U3423" s="22" t="n">
        <f aca="false">S3423-T3423</f>
        <v>0</v>
      </c>
      <c r="V3423" s="12"/>
    </row>
    <row r="3424" customFormat="false" ht="13.8" hidden="false" customHeight="false" outlineLevel="0" collapsed="false">
      <c r="A3424" s="13" t="n">
        <v>3423</v>
      </c>
      <c r="B3424" s="12" t="s">
        <v>22</v>
      </c>
      <c r="C3424" s="26" t="str">
        <f aca="false">$C$2965</f>
        <v>BNF N. Acq. 20538</v>
      </c>
      <c r="D3424" s="12" t="n">
        <v>20</v>
      </c>
      <c r="E3424" s="14" t="n">
        <v>1749</v>
      </c>
      <c r="F3424" s="14" t="s">
        <v>40</v>
      </c>
      <c r="G3424" s="14" t="s">
        <v>1545</v>
      </c>
      <c r="H3424" s="14" t="s">
        <v>1396</v>
      </c>
      <c r="I3424" s="41" t="s">
        <v>33</v>
      </c>
      <c r="J3424" s="20" t="n">
        <v>15.4</v>
      </c>
      <c r="K3424" s="18" t="s">
        <v>1546</v>
      </c>
      <c r="L3424" s="20" t="n">
        <v>100</v>
      </c>
      <c r="M3424" s="34"/>
      <c r="N3424" s="34"/>
      <c r="O3424" s="35" t="n">
        <f aca="false">L3424+(0.05*M3424)+(N3424/240)</f>
        <v>100</v>
      </c>
      <c r="P3424" s="36" t="n">
        <v>1540</v>
      </c>
      <c r="Q3424" s="33"/>
      <c r="R3424" s="37"/>
      <c r="S3424" s="38" t="n">
        <f aca="false">P3424+(0.05*Q3424)+(R3424/240)</f>
        <v>1540</v>
      </c>
      <c r="T3424" s="22" t="n">
        <f aca="false">J3424*O3424</f>
        <v>1540</v>
      </c>
      <c r="U3424" s="22" t="n">
        <f aca="false">S3424-T3424</f>
        <v>0</v>
      </c>
      <c r="V3424" s="12"/>
    </row>
    <row r="3425" customFormat="false" ht="13.8" hidden="false" customHeight="false" outlineLevel="0" collapsed="false">
      <c r="A3425" s="13" t="n">
        <v>3424</v>
      </c>
      <c r="B3425" s="12" t="s">
        <v>22</v>
      </c>
      <c r="C3425" s="26" t="str">
        <f aca="false">$C$2965</f>
        <v>BNF N. Acq. 20538</v>
      </c>
      <c r="D3425" s="12" t="n">
        <v>20</v>
      </c>
      <c r="E3425" s="14" t="n">
        <v>1749</v>
      </c>
      <c r="F3425" s="14" t="s">
        <v>40</v>
      </c>
      <c r="G3425" s="14" t="s">
        <v>723</v>
      </c>
      <c r="H3425" s="14" t="s">
        <v>1396</v>
      </c>
      <c r="I3425" s="41" t="s">
        <v>43</v>
      </c>
      <c r="J3425" s="20" t="n">
        <v>3871</v>
      </c>
      <c r="K3425" s="18" t="s">
        <v>28</v>
      </c>
      <c r="L3425" s="20"/>
      <c r="M3425" s="34" t="n">
        <v>40</v>
      </c>
      <c r="N3425" s="34"/>
      <c r="O3425" s="35" t="n">
        <f aca="false">L3425+(0.05*M3425)+(N3425/240)</f>
        <v>2</v>
      </c>
      <c r="P3425" s="36" t="n">
        <v>7742</v>
      </c>
      <c r="Q3425" s="33"/>
      <c r="R3425" s="37"/>
      <c r="S3425" s="38" t="n">
        <f aca="false">P3425+(0.05*Q3425)+(R3425/240)</f>
        <v>7742</v>
      </c>
      <c r="T3425" s="22" t="n">
        <f aca="false">J3425*O3425</f>
        <v>7742</v>
      </c>
      <c r="U3425" s="22" t="n">
        <f aca="false">S3425-T3425</f>
        <v>0</v>
      </c>
      <c r="V3425" s="12"/>
    </row>
    <row r="3426" customFormat="false" ht="13.8" hidden="false" customHeight="false" outlineLevel="0" collapsed="false">
      <c r="A3426" s="13" t="n">
        <v>3425</v>
      </c>
      <c r="B3426" s="12" t="s">
        <v>22</v>
      </c>
      <c r="C3426" s="26" t="str">
        <f aca="false">$C$2965</f>
        <v>BNF N. Acq. 20538</v>
      </c>
      <c r="D3426" s="12" t="n">
        <v>20</v>
      </c>
      <c r="E3426" s="14" t="n">
        <v>1749</v>
      </c>
      <c r="F3426" s="14" t="s">
        <v>40</v>
      </c>
      <c r="G3426" s="14" t="s">
        <v>1017</v>
      </c>
      <c r="H3426" s="14" t="s">
        <v>1396</v>
      </c>
      <c r="I3426" s="41" t="s">
        <v>43</v>
      </c>
      <c r="J3426" s="20" t="n">
        <v>7.25</v>
      </c>
      <c r="K3426" s="18" t="s">
        <v>28</v>
      </c>
      <c r="L3426" s="20" t="n">
        <v>150</v>
      </c>
      <c r="M3426" s="34"/>
      <c r="N3426" s="34"/>
      <c r="O3426" s="35" t="n">
        <f aca="false">L3426+(0.05*M3426)+(N3426/240)</f>
        <v>150</v>
      </c>
      <c r="P3426" s="36" t="n">
        <v>1087</v>
      </c>
      <c r="Q3426" s="33" t="n">
        <v>10</v>
      </c>
      <c r="R3426" s="37"/>
      <c r="S3426" s="38" t="n">
        <f aca="false">P3426+(0.05*Q3426)+(R3426/240)</f>
        <v>1087.5</v>
      </c>
      <c r="T3426" s="22" t="n">
        <f aca="false">J3426*O3426</f>
        <v>1087.5</v>
      </c>
      <c r="U3426" s="22" t="n">
        <f aca="false">S3426-T3426</f>
        <v>0</v>
      </c>
      <c r="V3426" s="12"/>
    </row>
    <row r="3427" customFormat="false" ht="13.8" hidden="false" customHeight="false" outlineLevel="0" collapsed="false">
      <c r="A3427" s="13" t="n">
        <v>3426</v>
      </c>
      <c r="B3427" s="12" t="s">
        <v>22</v>
      </c>
      <c r="C3427" s="26" t="str">
        <f aca="false">$C$2965</f>
        <v>BNF N. Acq. 20538</v>
      </c>
      <c r="D3427" s="12" t="n">
        <v>20</v>
      </c>
      <c r="E3427" s="14" t="n">
        <v>1749</v>
      </c>
      <c r="F3427" s="14" t="s">
        <v>40</v>
      </c>
      <c r="G3427" s="14" t="s">
        <v>1539</v>
      </c>
      <c r="H3427" s="14" t="s">
        <v>1396</v>
      </c>
      <c r="I3427" s="41" t="s">
        <v>43</v>
      </c>
      <c r="J3427" s="20" t="n">
        <v>2450</v>
      </c>
      <c r="K3427" s="18" t="s">
        <v>28</v>
      </c>
      <c r="L3427" s="20"/>
      <c r="M3427" s="34" t="n">
        <v>40</v>
      </c>
      <c r="N3427" s="34"/>
      <c r="O3427" s="35" t="n">
        <f aca="false">L3427+(0.05*M3427)+(N3427/240)</f>
        <v>2</v>
      </c>
      <c r="P3427" s="36" t="n">
        <v>4900</v>
      </c>
      <c r="Q3427" s="33"/>
      <c r="R3427" s="37"/>
      <c r="S3427" s="38" t="n">
        <f aca="false">P3427+(0.05*Q3427)+(R3427/240)</f>
        <v>4900</v>
      </c>
      <c r="T3427" s="22" t="n">
        <f aca="false">J3427*O3427</f>
        <v>4900</v>
      </c>
      <c r="U3427" s="22" t="n">
        <f aca="false">S3427-T3427</f>
        <v>0</v>
      </c>
      <c r="V3427" s="12"/>
    </row>
    <row r="3428" customFormat="false" ht="13.8" hidden="false" customHeight="false" outlineLevel="0" collapsed="false">
      <c r="A3428" s="13" t="n">
        <v>3427</v>
      </c>
      <c r="B3428" s="12" t="s">
        <v>22</v>
      </c>
      <c r="C3428" s="26" t="str">
        <f aca="false">$C$2965</f>
        <v>BNF N. Acq. 20538</v>
      </c>
      <c r="D3428" s="12" t="n">
        <v>20</v>
      </c>
      <c r="E3428" s="14" t="n">
        <v>1749</v>
      </c>
      <c r="F3428" s="14" t="s">
        <v>40</v>
      </c>
      <c r="G3428" s="14" t="s">
        <v>1547</v>
      </c>
      <c r="H3428" s="14" t="s">
        <v>1396</v>
      </c>
      <c r="I3428" s="41" t="s">
        <v>33</v>
      </c>
      <c r="J3428" s="20" t="n">
        <f aca="false">2+(3/8)</f>
        <v>2.375</v>
      </c>
      <c r="K3428" s="18" t="s">
        <v>28</v>
      </c>
      <c r="L3428" s="20" t="n">
        <v>112</v>
      </c>
      <c r="M3428" s="34"/>
      <c r="N3428" s="34"/>
      <c r="O3428" s="35" t="n">
        <f aca="false">L3428+(0.05*M3428)+(N3428/240)</f>
        <v>112</v>
      </c>
      <c r="P3428" s="36" t="n">
        <v>266</v>
      </c>
      <c r="Q3428" s="33"/>
      <c r="R3428" s="37"/>
      <c r="S3428" s="38" t="n">
        <f aca="false">P3428+(0.05*Q3428)+(R3428/240)</f>
        <v>266</v>
      </c>
      <c r="T3428" s="22" t="n">
        <f aca="false">J3428*O3428</f>
        <v>266</v>
      </c>
      <c r="U3428" s="22" t="n">
        <f aca="false">S3428-T3428</f>
        <v>0</v>
      </c>
      <c r="V3428" s="12"/>
    </row>
    <row r="3429" customFormat="false" ht="13.8" hidden="false" customHeight="false" outlineLevel="0" collapsed="false">
      <c r="A3429" s="13" t="n">
        <v>3428</v>
      </c>
      <c r="B3429" s="12" t="s">
        <v>22</v>
      </c>
      <c r="C3429" s="26" t="str">
        <f aca="false">$C$2965</f>
        <v>BNF N. Acq. 20538</v>
      </c>
      <c r="D3429" s="12" t="n">
        <v>20</v>
      </c>
      <c r="E3429" s="14" t="n">
        <v>1749</v>
      </c>
      <c r="F3429" s="14" t="s">
        <v>40</v>
      </c>
      <c r="G3429" s="14" t="s">
        <v>1548</v>
      </c>
      <c r="H3429" s="14" t="s">
        <v>1396</v>
      </c>
      <c r="I3429" s="41" t="s">
        <v>43</v>
      </c>
      <c r="J3429" s="20" t="n">
        <v>35</v>
      </c>
      <c r="K3429" s="18" t="s">
        <v>28</v>
      </c>
      <c r="L3429" s="20" t="n">
        <v>3</v>
      </c>
      <c r="M3429" s="34"/>
      <c r="N3429" s="34"/>
      <c r="O3429" s="35" t="n">
        <f aca="false">L3429+(0.05*M3429)+(N3429/240)</f>
        <v>3</v>
      </c>
      <c r="P3429" s="36" t="n">
        <v>105</v>
      </c>
      <c r="Q3429" s="33"/>
      <c r="R3429" s="37"/>
      <c r="S3429" s="38" t="n">
        <f aca="false">P3429+(0.05*Q3429)+(R3429/240)</f>
        <v>105</v>
      </c>
      <c r="T3429" s="22" t="n">
        <f aca="false">J3429*O3429</f>
        <v>105</v>
      </c>
      <c r="U3429" s="22" t="n">
        <f aca="false">S3429-T3429</f>
        <v>0</v>
      </c>
      <c r="V3429" s="12"/>
    </row>
    <row r="3430" customFormat="false" ht="13.8" hidden="false" customHeight="false" outlineLevel="0" collapsed="false">
      <c r="A3430" s="13" t="n">
        <v>3429</v>
      </c>
      <c r="B3430" s="12" t="s">
        <v>22</v>
      </c>
      <c r="C3430" s="26" t="str">
        <f aca="false">$C$2965</f>
        <v>BNF N. Acq. 20538</v>
      </c>
      <c r="D3430" s="12" t="n">
        <v>21</v>
      </c>
      <c r="E3430" s="14" t="n">
        <v>1749</v>
      </c>
      <c r="F3430" s="14" t="s">
        <v>24</v>
      </c>
      <c r="G3430" s="14" t="s">
        <v>1035</v>
      </c>
      <c r="H3430" s="14" t="s">
        <v>1396</v>
      </c>
      <c r="I3430" s="41" t="s">
        <v>43</v>
      </c>
      <c r="J3430" s="20" t="n">
        <v>34</v>
      </c>
      <c r="K3430" s="18" t="s">
        <v>28</v>
      </c>
      <c r="L3430" s="20"/>
      <c r="M3430" s="34" t="n">
        <v>15</v>
      </c>
      <c r="N3430" s="34"/>
      <c r="O3430" s="35" t="n">
        <f aca="false">L3430+(0.05*M3430)+(N3430/240)</f>
        <v>0.75</v>
      </c>
      <c r="P3430" s="36" t="n">
        <v>25</v>
      </c>
      <c r="Q3430" s="33" t="n">
        <v>10</v>
      </c>
      <c r="R3430" s="37"/>
      <c r="S3430" s="38" t="n">
        <f aca="false">P3430+(0.05*Q3430)+(R3430/240)</f>
        <v>25.5</v>
      </c>
      <c r="T3430" s="22" t="n">
        <f aca="false">J3430*O3430</f>
        <v>25.5</v>
      </c>
      <c r="U3430" s="22" t="n">
        <f aca="false">S3430-T3430</f>
        <v>0</v>
      </c>
      <c r="V3430" s="12"/>
    </row>
    <row r="3431" customFormat="false" ht="13.8" hidden="false" customHeight="false" outlineLevel="0" collapsed="false">
      <c r="A3431" s="13" t="n">
        <v>3430</v>
      </c>
      <c r="B3431" s="12" t="s">
        <v>22</v>
      </c>
      <c r="C3431" s="26" t="str">
        <f aca="false">$C$2965</f>
        <v>BNF N. Acq. 20538</v>
      </c>
      <c r="D3431" s="12" t="n">
        <v>21</v>
      </c>
      <c r="E3431" s="14" t="n">
        <v>1749</v>
      </c>
      <c r="F3431" s="14" t="s">
        <v>24</v>
      </c>
      <c r="G3431" s="14" t="s">
        <v>1549</v>
      </c>
      <c r="H3431" s="14" t="s">
        <v>1396</v>
      </c>
      <c r="I3431" s="41" t="s">
        <v>43</v>
      </c>
      <c r="J3431" s="20" t="n">
        <v>1</v>
      </c>
      <c r="K3431" s="18" t="s">
        <v>46</v>
      </c>
      <c r="L3431" s="20" t="n">
        <v>850</v>
      </c>
      <c r="M3431" s="34" t="n">
        <v>15</v>
      </c>
      <c r="N3431" s="34"/>
      <c r="O3431" s="35" t="n">
        <f aca="false">L3431+(0.05*M3431)+(N3431/240)</f>
        <v>850.75</v>
      </c>
      <c r="P3431" s="36" t="n">
        <v>850</v>
      </c>
      <c r="Q3431" s="33" t="n">
        <v>15</v>
      </c>
      <c r="R3431" s="37"/>
      <c r="S3431" s="38" t="n">
        <f aca="false">P3431+(0.05*Q3431)+(R3431/240)</f>
        <v>850.75</v>
      </c>
      <c r="T3431" s="22" t="n">
        <f aca="false">J3431*O3431</f>
        <v>850.75</v>
      </c>
      <c r="U3431" s="22" t="n">
        <f aca="false">S3431-T3431</f>
        <v>0</v>
      </c>
      <c r="V3431" s="12"/>
    </row>
    <row r="3432" customFormat="false" ht="13.8" hidden="false" customHeight="false" outlineLevel="0" collapsed="false">
      <c r="A3432" s="13" t="n">
        <v>3431</v>
      </c>
      <c r="B3432" s="12" t="s">
        <v>22</v>
      </c>
      <c r="C3432" s="26" t="str">
        <f aca="false">$C$2965</f>
        <v>BNF N. Acq. 20538</v>
      </c>
      <c r="D3432" s="12" t="n">
        <v>21</v>
      </c>
      <c r="E3432" s="14" t="n">
        <v>1749</v>
      </c>
      <c r="F3432" s="14" t="s">
        <v>24</v>
      </c>
      <c r="G3432" s="14" t="s">
        <v>326</v>
      </c>
      <c r="H3432" s="14" t="s">
        <v>1396</v>
      </c>
      <c r="I3432" s="41" t="s">
        <v>43</v>
      </c>
      <c r="J3432" s="20" t="n">
        <v>1</v>
      </c>
      <c r="K3432" s="18" t="s">
        <v>46</v>
      </c>
      <c r="L3432" s="20" t="n">
        <v>60</v>
      </c>
      <c r="M3432" s="34"/>
      <c r="N3432" s="34"/>
      <c r="O3432" s="35" t="n">
        <f aca="false">L3432+(0.05*M3432)+(N3432/240)</f>
        <v>60</v>
      </c>
      <c r="P3432" s="36" t="n">
        <v>60</v>
      </c>
      <c r="Q3432" s="33"/>
      <c r="R3432" s="37"/>
      <c r="S3432" s="38" t="n">
        <f aca="false">P3432+(0.05*Q3432)+(R3432/240)</f>
        <v>60</v>
      </c>
      <c r="T3432" s="22" t="n">
        <f aca="false">J3432*O3432</f>
        <v>60</v>
      </c>
      <c r="U3432" s="22" t="n">
        <f aca="false">S3432-T3432</f>
        <v>0</v>
      </c>
      <c r="V3432" s="12"/>
    </row>
    <row r="3433" customFormat="false" ht="13.8" hidden="false" customHeight="false" outlineLevel="0" collapsed="false">
      <c r="A3433" s="13" t="n">
        <v>3432</v>
      </c>
      <c r="B3433" s="12" t="s">
        <v>22</v>
      </c>
      <c r="C3433" s="26" t="str">
        <f aca="false">$C$2965</f>
        <v>BNF N. Acq. 20538</v>
      </c>
      <c r="D3433" s="12" t="n">
        <v>21</v>
      </c>
      <c r="E3433" s="14" t="n">
        <v>1749</v>
      </c>
      <c r="F3433" s="14" t="s">
        <v>24</v>
      </c>
      <c r="G3433" s="14" t="s">
        <v>727</v>
      </c>
      <c r="H3433" s="14" t="s">
        <v>1396</v>
      </c>
      <c r="I3433" s="41" t="s">
        <v>43</v>
      </c>
      <c r="J3433" s="20" t="n">
        <v>15</v>
      </c>
      <c r="K3433" s="18" t="s">
        <v>35</v>
      </c>
      <c r="L3433" s="20" t="n">
        <v>3</v>
      </c>
      <c r="M3433" s="34"/>
      <c r="N3433" s="34"/>
      <c r="O3433" s="35" t="n">
        <f aca="false">L3433+(0.05*M3433)+(N3433/240)</f>
        <v>3</v>
      </c>
      <c r="P3433" s="36" t="n">
        <v>45</v>
      </c>
      <c r="Q3433" s="33"/>
      <c r="R3433" s="37"/>
      <c r="S3433" s="38" t="n">
        <f aca="false">P3433+(0.05*Q3433)+(R3433/240)</f>
        <v>45</v>
      </c>
      <c r="T3433" s="22" t="n">
        <f aca="false">J3433*O3433</f>
        <v>45</v>
      </c>
      <c r="U3433" s="22" t="n">
        <f aca="false">S3433-T3433</f>
        <v>0</v>
      </c>
      <c r="V3433" s="12"/>
    </row>
    <row r="3434" customFormat="false" ht="13.8" hidden="false" customHeight="false" outlineLevel="0" collapsed="false">
      <c r="A3434" s="13" t="n">
        <v>3433</v>
      </c>
      <c r="B3434" s="12" t="s">
        <v>22</v>
      </c>
      <c r="C3434" s="26" t="str">
        <f aca="false">$C$2965</f>
        <v>BNF N. Acq. 20538</v>
      </c>
      <c r="D3434" s="12" t="n">
        <v>21</v>
      </c>
      <c r="E3434" s="14" t="n">
        <v>1749</v>
      </c>
      <c r="F3434" s="14" t="s">
        <v>24</v>
      </c>
      <c r="G3434" s="14" t="s">
        <v>323</v>
      </c>
      <c r="H3434" s="14" t="s">
        <v>1396</v>
      </c>
      <c r="I3434" s="41" t="s">
        <v>43</v>
      </c>
      <c r="J3434" s="20" t="n">
        <v>8</v>
      </c>
      <c r="K3434" s="18" t="s">
        <v>35</v>
      </c>
      <c r="L3434" s="20" t="n">
        <v>27</v>
      </c>
      <c r="M3434" s="34"/>
      <c r="N3434" s="34"/>
      <c r="O3434" s="35" t="n">
        <f aca="false">L3434+(0.05*M3434)+(N3434/240)</f>
        <v>27</v>
      </c>
      <c r="P3434" s="36" t="n">
        <v>216</v>
      </c>
      <c r="Q3434" s="33"/>
      <c r="R3434" s="37"/>
      <c r="S3434" s="38" t="n">
        <f aca="false">P3434+(0.05*Q3434)+(R3434/240)</f>
        <v>216</v>
      </c>
      <c r="T3434" s="22" t="n">
        <f aca="false">J3434*O3434</f>
        <v>216</v>
      </c>
      <c r="U3434" s="22" t="n">
        <f aca="false">S3434-T3434</f>
        <v>0</v>
      </c>
      <c r="V3434" s="12"/>
    </row>
    <row r="3435" customFormat="false" ht="13.8" hidden="false" customHeight="false" outlineLevel="0" collapsed="false">
      <c r="A3435" s="13" t="n">
        <v>3434</v>
      </c>
      <c r="B3435" s="12" t="s">
        <v>22</v>
      </c>
      <c r="C3435" s="26" t="str">
        <f aca="false">$C$2965</f>
        <v>BNF N. Acq. 20538</v>
      </c>
      <c r="D3435" s="12" t="n">
        <v>21</v>
      </c>
      <c r="E3435" s="14" t="n">
        <v>1749</v>
      </c>
      <c r="F3435" s="14" t="s">
        <v>24</v>
      </c>
      <c r="G3435" s="14" t="s">
        <v>1550</v>
      </c>
      <c r="H3435" s="14" t="s">
        <v>1396</v>
      </c>
      <c r="I3435" s="41" t="s">
        <v>43</v>
      </c>
      <c r="J3435" s="20" t="n">
        <v>2</v>
      </c>
      <c r="K3435" s="18" t="s">
        <v>35</v>
      </c>
      <c r="L3435" s="20" t="n">
        <v>45</v>
      </c>
      <c r="M3435" s="34"/>
      <c r="N3435" s="34"/>
      <c r="O3435" s="35" t="n">
        <f aca="false">L3435+(0.05*M3435)+(N3435/240)</f>
        <v>45</v>
      </c>
      <c r="P3435" s="36" t="n">
        <v>90</v>
      </c>
      <c r="Q3435" s="33"/>
      <c r="R3435" s="37"/>
      <c r="S3435" s="38" t="n">
        <f aca="false">P3435+(0.05*Q3435)+(R3435/240)</f>
        <v>90</v>
      </c>
      <c r="T3435" s="22" t="n">
        <f aca="false">J3435*O3435</f>
        <v>90</v>
      </c>
      <c r="U3435" s="22" t="n">
        <f aca="false">S3435-T3435</f>
        <v>0</v>
      </c>
      <c r="V3435" s="12"/>
    </row>
    <row r="3436" customFormat="false" ht="13.8" hidden="false" customHeight="false" outlineLevel="0" collapsed="false">
      <c r="A3436" s="13" t="n">
        <v>3435</v>
      </c>
      <c r="B3436" s="12" t="s">
        <v>22</v>
      </c>
      <c r="C3436" s="26" t="str">
        <f aca="false">$C$2965</f>
        <v>BNF N. Acq. 20538</v>
      </c>
      <c r="D3436" s="12" t="n">
        <v>21</v>
      </c>
      <c r="E3436" s="14" t="n">
        <v>1749</v>
      </c>
      <c r="F3436" s="14" t="s">
        <v>24</v>
      </c>
      <c r="G3436" s="14" t="s">
        <v>330</v>
      </c>
      <c r="H3436" s="14" t="s">
        <v>1396</v>
      </c>
      <c r="I3436" s="41" t="s">
        <v>43</v>
      </c>
      <c r="J3436" s="20" t="n">
        <v>1</v>
      </c>
      <c r="K3436" s="18" t="s">
        <v>46</v>
      </c>
      <c r="L3436" s="20" t="n">
        <v>1391</v>
      </c>
      <c r="M3436" s="34"/>
      <c r="N3436" s="34"/>
      <c r="O3436" s="35" t="n">
        <f aca="false">L3436+(0.05*M3436)+(N3436/240)</f>
        <v>1391</v>
      </c>
      <c r="P3436" s="36" t="n">
        <v>1391</v>
      </c>
      <c r="Q3436" s="33"/>
      <c r="R3436" s="37"/>
      <c r="S3436" s="38" t="n">
        <f aca="false">P3436+(0.05*Q3436)+(R3436/240)</f>
        <v>1391</v>
      </c>
      <c r="T3436" s="22" t="n">
        <f aca="false">J3436*O3436</f>
        <v>1391</v>
      </c>
      <c r="U3436" s="22" t="n">
        <f aca="false">S3436-T3436</f>
        <v>0</v>
      </c>
      <c r="V3436" s="12"/>
    </row>
    <row r="3437" customFormat="false" ht="13.8" hidden="false" customHeight="false" outlineLevel="0" collapsed="false">
      <c r="A3437" s="13" t="n">
        <v>3436</v>
      </c>
      <c r="B3437" s="12" t="s">
        <v>22</v>
      </c>
      <c r="C3437" s="26" t="str">
        <f aca="false">$C$2965</f>
        <v>BNF N. Acq. 20538</v>
      </c>
      <c r="D3437" s="12" t="n">
        <v>21</v>
      </c>
      <c r="E3437" s="14" t="n">
        <v>1749</v>
      </c>
      <c r="F3437" s="14" t="s">
        <v>24</v>
      </c>
      <c r="G3437" s="14" t="s">
        <v>1551</v>
      </c>
      <c r="H3437" s="14" t="s">
        <v>1396</v>
      </c>
      <c r="I3437" s="41" t="s">
        <v>43</v>
      </c>
      <c r="J3437" s="20" t="n">
        <v>740</v>
      </c>
      <c r="K3437" s="18" t="s">
        <v>28</v>
      </c>
      <c r="L3437" s="20"/>
      <c r="M3437" s="34" t="n">
        <v>4</v>
      </c>
      <c r="N3437" s="34"/>
      <c r="O3437" s="35" t="n">
        <f aca="false">L3437+(0.05*M3437)+(N3437/240)</f>
        <v>0.2</v>
      </c>
      <c r="P3437" s="36" t="n">
        <v>148</v>
      </c>
      <c r="Q3437" s="33"/>
      <c r="R3437" s="37"/>
      <c r="S3437" s="38" t="n">
        <f aca="false">P3437+(0.05*Q3437)+(R3437/240)</f>
        <v>148</v>
      </c>
      <c r="T3437" s="22" t="n">
        <f aca="false">J3437*O3437</f>
        <v>148</v>
      </c>
      <c r="U3437" s="22" t="n">
        <f aca="false">S3437-T3437</f>
        <v>0</v>
      </c>
      <c r="V3437" s="12"/>
    </row>
    <row r="3438" customFormat="false" ht="13.8" hidden="false" customHeight="false" outlineLevel="0" collapsed="false">
      <c r="A3438" s="13" t="n">
        <v>3437</v>
      </c>
      <c r="B3438" s="12" t="s">
        <v>22</v>
      </c>
      <c r="C3438" s="26" t="str">
        <f aca="false">$C$2965</f>
        <v>BNF N. Acq. 20538</v>
      </c>
      <c r="D3438" s="12" t="n">
        <v>21</v>
      </c>
      <c r="E3438" s="14" t="n">
        <v>1749</v>
      </c>
      <c r="F3438" s="14" t="s">
        <v>24</v>
      </c>
      <c r="G3438" s="14" t="s">
        <v>1552</v>
      </c>
      <c r="H3438" s="14" t="s">
        <v>1396</v>
      </c>
      <c r="I3438" s="41" t="s">
        <v>43</v>
      </c>
      <c r="J3438" s="20" t="n">
        <v>594</v>
      </c>
      <c r="K3438" s="18" t="s">
        <v>28</v>
      </c>
      <c r="L3438" s="20"/>
      <c r="M3438" s="34" t="n">
        <v>6</v>
      </c>
      <c r="N3438" s="34"/>
      <c r="O3438" s="35" t="n">
        <f aca="false">L3438+(0.05*M3438)+(N3438/240)</f>
        <v>0.3</v>
      </c>
      <c r="P3438" s="36" t="n">
        <v>178</v>
      </c>
      <c r="Q3438" s="33" t="n">
        <v>4</v>
      </c>
      <c r="R3438" s="37"/>
      <c r="S3438" s="38" t="n">
        <f aca="false">P3438+(0.05*Q3438)+(R3438/240)</f>
        <v>178.2</v>
      </c>
      <c r="T3438" s="22" t="n">
        <f aca="false">J3438*O3438</f>
        <v>178.2</v>
      </c>
      <c r="U3438" s="22" t="n">
        <f aca="false">S3438-T3438</f>
        <v>0</v>
      </c>
      <c r="V3438" s="12"/>
    </row>
    <row r="3439" customFormat="false" ht="13.8" hidden="false" customHeight="false" outlineLevel="0" collapsed="false">
      <c r="A3439" s="13" t="n">
        <v>3438</v>
      </c>
      <c r="B3439" s="12" t="s">
        <v>22</v>
      </c>
      <c r="C3439" s="26" t="str">
        <f aca="false">$C$2965</f>
        <v>BNF N. Acq. 20538</v>
      </c>
      <c r="D3439" s="12" t="n">
        <v>21</v>
      </c>
      <c r="E3439" s="14" t="n">
        <v>1749</v>
      </c>
      <c r="F3439" s="14" t="s">
        <v>40</v>
      </c>
      <c r="G3439" s="14" t="s">
        <v>1549</v>
      </c>
      <c r="H3439" s="14" t="s">
        <v>1396</v>
      </c>
      <c r="I3439" s="41" t="s">
        <v>43</v>
      </c>
      <c r="J3439" s="20" t="n">
        <v>160</v>
      </c>
      <c r="K3439" s="18" t="s">
        <v>28</v>
      </c>
      <c r="L3439" s="20"/>
      <c r="M3439" s="34" t="n">
        <v>35</v>
      </c>
      <c r="N3439" s="34"/>
      <c r="O3439" s="35" t="n">
        <f aca="false">L3439+(0.05*M3439)+(N3439/240)</f>
        <v>1.75</v>
      </c>
      <c r="P3439" s="36" t="n">
        <v>280</v>
      </c>
      <c r="Q3439" s="33"/>
      <c r="R3439" s="37"/>
      <c r="S3439" s="38" t="n">
        <f aca="false">P3439+(0.05*Q3439)+(R3439/240)</f>
        <v>280</v>
      </c>
      <c r="T3439" s="22" t="n">
        <f aca="false">J3439*O3439</f>
        <v>280</v>
      </c>
      <c r="U3439" s="22" t="n">
        <f aca="false">S3439-T3439</f>
        <v>0</v>
      </c>
      <c r="V3439" s="12"/>
    </row>
    <row r="3440" customFormat="false" ht="13.8" hidden="false" customHeight="false" outlineLevel="0" collapsed="false">
      <c r="A3440" s="13" t="n">
        <v>3439</v>
      </c>
      <c r="B3440" s="12" t="s">
        <v>22</v>
      </c>
      <c r="C3440" s="26" t="str">
        <f aca="false">$C$2965</f>
        <v>BNF N. Acq. 20538</v>
      </c>
      <c r="D3440" s="12" t="n">
        <v>21</v>
      </c>
      <c r="E3440" s="14" t="n">
        <v>1749</v>
      </c>
      <c r="F3440" s="14" t="s">
        <v>40</v>
      </c>
      <c r="G3440" s="14" t="s">
        <v>326</v>
      </c>
      <c r="H3440" s="14" t="s">
        <v>1396</v>
      </c>
      <c r="I3440" s="41" t="s">
        <v>43</v>
      </c>
      <c r="J3440" s="20" t="n">
        <v>1</v>
      </c>
      <c r="K3440" s="18" t="s">
        <v>46</v>
      </c>
      <c r="L3440" s="20" t="n">
        <v>8</v>
      </c>
      <c r="M3440" s="34"/>
      <c r="N3440" s="34"/>
      <c r="O3440" s="35" t="n">
        <f aca="false">L3440+(0.05*M3440)+(N3440/240)</f>
        <v>8</v>
      </c>
      <c r="P3440" s="36" t="n">
        <v>8</v>
      </c>
      <c r="Q3440" s="33"/>
      <c r="R3440" s="37"/>
      <c r="S3440" s="38" t="n">
        <f aca="false">P3440+(0.05*Q3440)+(R3440/240)</f>
        <v>8</v>
      </c>
      <c r="T3440" s="22" t="n">
        <f aca="false">J3440*O3440</f>
        <v>8</v>
      </c>
      <c r="U3440" s="22" t="n">
        <f aca="false">S3440-T3440</f>
        <v>0</v>
      </c>
      <c r="V3440" s="12"/>
    </row>
    <row r="3441" customFormat="false" ht="13.8" hidden="false" customHeight="false" outlineLevel="0" collapsed="false">
      <c r="A3441" s="13" t="n">
        <v>3440</v>
      </c>
      <c r="B3441" s="12" t="s">
        <v>22</v>
      </c>
      <c r="C3441" s="26" t="str">
        <f aca="false">$C$2965</f>
        <v>BNF N. Acq. 20538</v>
      </c>
      <c r="D3441" s="12" t="n">
        <v>21</v>
      </c>
      <c r="E3441" s="14" t="n">
        <v>1749</v>
      </c>
      <c r="F3441" s="14" t="s">
        <v>40</v>
      </c>
      <c r="G3441" s="14" t="s">
        <v>1553</v>
      </c>
      <c r="H3441" s="14" t="s">
        <v>1396</v>
      </c>
      <c r="I3441" s="41" t="s">
        <v>33</v>
      </c>
      <c r="J3441" s="20" t="n">
        <v>1.5</v>
      </c>
      <c r="K3441" s="18" t="s">
        <v>28</v>
      </c>
      <c r="L3441" s="20" t="n">
        <v>42</v>
      </c>
      <c r="M3441" s="34"/>
      <c r="N3441" s="34"/>
      <c r="O3441" s="35" t="n">
        <f aca="false">L3441+(0.05*M3441)+(N3441/240)</f>
        <v>42</v>
      </c>
      <c r="P3441" s="36" t="n">
        <v>63</v>
      </c>
      <c r="Q3441" s="33"/>
      <c r="R3441" s="37"/>
      <c r="S3441" s="38" t="n">
        <f aca="false">P3441+(0.05*Q3441)+(R3441/240)</f>
        <v>63</v>
      </c>
      <c r="T3441" s="22" t="n">
        <f aca="false">J3441*O3441</f>
        <v>63</v>
      </c>
      <c r="U3441" s="22" t="n">
        <f aca="false">S3441-T3441</f>
        <v>0</v>
      </c>
      <c r="V3441" s="12"/>
    </row>
    <row r="3442" customFormat="false" ht="13.8" hidden="false" customHeight="false" outlineLevel="0" collapsed="false">
      <c r="A3442" s="13" t="n">
        <v>3441</v>
      </c>
      <c r="B3442" s="12" t="s">
        <v>22</v>
      </c>
      <c r="C3442" s="26" t="str">
        <f aca="false">$C$2965</f>
        <v>BNF N. Acq. 20538</v>
      </c>
      <c r="D3442" s="12" t="n">
        <v>21</v>
      </c>
      <c r="E3442" s="14" t="n">
        <v>1749</v>
      </c>
      <c r="F3442" s="14" t="s">
        <v>40</v>
      </c>
      <c r="G3442" s="14" t="s">
        <v>1554</v>
      </c>
      <c r="H3442" s="14" t="s">
        <v>1396</v>
      </c>
      <c r="I3442" s="41" t="s">
        <v>33</v>
      </c>
      <c r="J3442" s="20" t="n">
        <f aca="false">10+(1/16)*4.5</f>
        <v>10.28125</v>
      </c>
      <c r="K3442" s="18" t="s">
        <v>28</v>
      </c>
      <c r="L3442" s="20" t="n">
        <v>33</v>
      </c>
      <c r="M3442" s="34"/>
      <c r="N3442" s="34"/>
      <c r="O3442" s="35" t="n">
        <f aca="false">L3442+(0.05*M3442)+(N3442/240)</f>
        <v>33</v>
      </c>
      <c r="P3442" s="36" t="n">
        <v>339</v>
      </c>
      <c r="Q3442" s="33" t="n">
        <v>5</v>
      </c>
      <c r="R3442" s="37"/>
      <c r="S3442" s="38" t="n">
        <f aca="false">P3442+(0.05*Q3442)+(R3442/240)</f>
        <v>339.25</v>
      </c>
      <c r="T3442" s="22" t="n">
        <f aca="false">J3442*O3442</f>
        <v>339.28125</v>
      </c>
      <c r="U3442" s="48" t="n">
        <f aca="false">S3442-T3442</f>
        <v>-0.03125</v>
      </c>
      <c r="V3442" s="44" t="s">
        <v>1555</v>
      </c>
    </row>
    <row r="3443" customFormat="false" ht="13.8" hidden="false" customHeight="false" outlineLevel="0" collapsed="false">
      <c r="A3443" s="13" t="n">
        <v>3442</v>
      </c>
      <c r="B3443" s="12" t="s">
        <v>22</v>
      </c>
      <c r="C3443" s="26" t="str">
        <f aca="false">$C$2965</f>
        <v>BNF N. Acq. 20538</v>
      </c>
      <c r="D3443" s="12" t="n">
        <v>21</v>
      </c>
      <c r="E3443" s="14" t="n">
        <v>1749</v>
      </c>
      <c r="F3443" s="14" t="s">
        <v>40</v>
      </c>
      <c r="G3443" s="14" t="s">
        <v>330</v>
      </c>
      <c r="H3443" s="14" t="s">
        <v>1396</v>
      </c>
      <c r="I3443" s="41" t="s">
        <v>33</v>
      </c>
      <c r="J3443" s="20" t="n">
        <v>315</v>
      </c>
      <c r="K3443" s="18" t="s">
        <v>28</v>
      </c>
      <c r="L3443" s="20"/>
      <c r="M3443" s="34" t="n">
        <v>12</v>
      </c>
      <c r="N3443" s="34"/>
      <c r="O3443" s="35" t="n">
        <f aca="false">L3443+(0.05*M3443)+(N3443/240)</f>
        <v>0.6</v>
      </c>
      <c r="P3443" s="36" t="n">
        <v>189</v>
      </c>
      <c r="Q3443" s="33"/>
      <c r="R3443" s="37"/>
      <c r="S3443" s="38" t="n">
        <f aca="false">P3443+(0.05*Q3443)+(R3443/240)</f>
        <v>189</v>
      </c>
      <c r="T3443" s="22" t="n">
        <f aca="false">J3443*O3443</f>
        <v>189</v>
      </c>
      <c r="U3443" s="22" t="n">
        <f aca="false">S3443-T3443</f>
        <v>0</v>
      </c>
      <c r="V3443" s="12"/>
    </row>
    <row r="3444" customFormat="false" ht="13.8" hidden="false" customHeight="false" outlineLevel="0" collapsed="false">
      <c r="A3444" s="13" t="n">
        <v>3443</v>
      </c>
      <c r="B3444" s="12" t="s">
        <v>22</v>
      </c>
      <c r="C3444" s="26" t="str">
        <f aca="false">$C$2965</f>
        <v>BNF N. Acq. 20538</v>
      </c>
      <c r="D3444" s="12" t="n">
        <v>21</v>
      </c>
      <c r="E3444" s="14" t="n">
        <v>1749</v>
      </c>
      <c r="F3444" s="14" t="s">
        <v>40</v>
      </c>
      <c r="G3444" s="14" t="s">
        <v>1556</v>
      </c>
      <c r="H3444" s="14" t="s">
        <v>1396</v>
      </c>
      <c r="I3444" s="41" t="s">
        <v>33</v>
      </c>
      <c r="J3444" s="20" t="n">
        <v>218.5</v>
      </c>
      <c r="K3444" s="18" t="s">
        <v>28</v>
      </c>
      <c r="L3444" s="20"/>
      <c r="M3444" s="34" t="n">
        <v>15</v>
      </c>
      <c r="N3444" s="34"/>
      <c r="O3444" s="35" t="n">
        <f aca="false">L3444+(0.05*M3444)+(N3444/240)</f>
        <v>0.75</v>
      </c>
      <c r="P3444" s="36" t="n">
        <v>163</v>
      </c>
      <c r="Q3444" s="33" t="n">
        <v>17</v>
      </c>
      <c r="R3444" s="37"/>
      <c r="S3444" s="38" t="n">
        <f aca="false">P3444+(0.05*Q3444)+(R3444/240)</f>
        <v>163.85</v>
      </c>
      <c r="T3444" s="22" t="n">
        <f aca="false">J3444*O3444</f>
        <v>163.875</v>
      </c>
      <c r="U3444" s="22" t="n">
        <f aca="false">S3444-T3444</f>
        <v>-0.0250000000000057</v>
      </c>
      <c r="V3444" s="12"/>
    </row>
    <row r="3445" customFormat="false" ht="13.8" hidden="false" customHeight="false" outlineLevel="0" collapsed="false">
      <c r="A3445" s="13" t="n">
        <v>3444</v>
      </c>
      <c r="B3445" s="12" t="s">
        <v>22</v>
      </c>
      <c r="C3445" s="26" t="str">
        <f aca="false">$C$2965</f>
        <v>BNF N. Acq. 20538</v>
      </c>
      <c r="D3445" s="12" t="n">
        <v>21</v>
      </c>
      <c r="E3445" s="14" t="n">
        <v>1749</v>
      </c>
      <c r="F3445" s="14" t="s">
        <v>40</v>
      </c>
      <c r="G3445" s="14" t="s">
        <v>1551</v>
      </c>
      <c r="H3445" s="14" t="s">
        <v>1396</v>
      </c>
      <c r="I3445" s="41" t="s">
        <v>30</v>
      </c>
      <c r="J3445" s="20" t="n">
        <v>50</v>
      </c>
      <c r="K3445" s="18" t="s">
        <v>28</v>
      </c>
      <c r="L3445" s="20"/>
      <c r="M3445" s="34" t="n">
        <v>6</v>
      </c>
      <c r="N3445" s="34"/>
      <c r="O3445" s="35" t="n">
        <f aca="false">L3445+(0.05*M3445)+(N3445/240)</f>
        <v>0.3</v>
      </c>
      <c r="P3445" s="36" t="n">
        <v>15</v>
      </c>
      <c r="Q3445" s="33"/>
      <c r="R3445" s="37"/>
      <c r="S3445" s="38" t="n">
        <f aca="false">P3445+(0.05*Q3445)+(R3445/240)</f>
        <v>15</v>
      </c>
      <c r="T3445" s="22" t="n">
        <f aca="false">J3445*O3445</f>
        <v>15</v>
      </c>
      <c r="U3445" s="22" t="n">
        <f aca="false">S3445-T3445</f>
        <v>0</v>
      </c>
      <c r="V3445" s="14"/>
    </row>
    <row r="3446" customFormat="false" ht="13.8" hidden="false" customHeight="false" outlineLevel="0" collapsed="false">
      <c r="A3446" s="13" t="n">
        <v>3445</v>
      </c>
      <c r="B3446" s="12" t="s">
        <v>22</v>
      </c>
      <c r="C3446" s="26" t="str">
        <f aca="false">$C$2965</f>
        <v>BNF N. Acq. 20538</v>
      </c>
      <c r="D3446" s="12" t="n">
        <v>21</v>
      </c>
      <c r="E3446" s="14" t="n">
        <v>1749</v>
      </c>
      <c r="F3446" s="14" t="s">
        <v>40</v>
      </c>
      <c r="G3446" s="14" t="s">
        <v>1551</v>
      </c>
      <c r="H3446" s="14" t="s">
        <v>1396</v>
      </c>
      <c r="I3446" s="41" t="s">
        <v>43</v>
      </c>
      <c r="J3446" s="20" t="n">
        <v>27010</v>
      </c>
      <c r="K3446" s="18" t="s">
        <v>28</v>
      </c>
      <c r="L3446" s="20"/>
      <c r="M3446" s="34" t="n">
        <v>6</v>
      </c>
      <c r="N3446" s="34"/>
      <c r="O3446" s="35" t="n">
        <f aca="false">L3446+(0.05*M3446)+(N3446/240)</f>
        <v>0.3</v>
      </c>
      <c r="P3446" s="36" t="n">
        <v>8103</v>
      </c>
      <c r="Q3446" s="33"/>
      <c r="R3446" s="37"/>
      <c r="S3446" s="38" t="n">
        <f aca="false">P3446+(0.05*Q3446)+(R3446/240)</f>
        <v>8103</v>
      </c>
      <c r="T3446" s="22" t="n">
        <f aca="false">J3446*O3446</f>
        <v>8103</v>
      </c>
      <c r="U3446" s="22" t="n">
        <f aca="false">S3446-T3446</f>
        <v>0</v>
      </c>
      <c r="V3446" s="45"/>
    </row>
    <row r="3447" customFormat="false" ht="14.2" hidden="false" customHeight="false" outlineLevel="0" collapsed="false">
      <c r="A3447" s="13" t="n">
        <v>3446</v>
      </c>
      <c r="B3447" s="12" t="s">
        <v>22</v>
      </c>
      <c r="C3447" s="26" t="str">
        <f aca="false">$C$2965</f>
        <v>BNF N. Acq. 20538</v>
      </c>
      <c r="D3447" s="12" t="n">
        <v>21</v>
      </c>
      <c r="E3447" s="14" t="n">
        <v>1749</v>
      </c>
      <c r="F3447" s="14" t="s">
        <v>40</v>
      </c>
      <c r="G3447" s="14" t="s">
        <v>1557</v>
      </c>
      <c r="H3447" s="14" t="s">
        <v>1396</v>
      </c>
      <c r="I3447" s="41" t="s">
        <v>27</v>
      </c>
      <c r="J3447" s="20" t="n">
        <v>3525</v>
      </c>
      <c r="K3447" s="18" t="s">
        <v>28</v>
      </c>
      <c r="L3447" s="20"/>
      <c r="M3447" s="34" t="n">
        <v>3</v>
      </c>
      <c r="N3447" s="34" t="n">
        <v>6</v>
      </c>
      <c r="O3447" s="35" t="n">
        <f aca="false">L3447+(0.05*M3447)+(N3447/240)</f>
        <v>0.175</v>
      </c>
      <c r="P3447" s="36" t="n">
        <v>1145</v>
      </c>
      <c r="Q3447" s="33" t="n">
        <v>12</v>
      </c>
      <c r="R3447" s="37"/>
      <c r="S3447" s="38" t="n">
        <f aca="false">P3447+(0.05*Q3447)+(R3447/240)</f>
        <v>1145.6</v>
      </c>
      <c r="T3447" s="22" t="n">
        <f aca="false">J3447*O3447</f>
        <v>616.875</v>
      </c>
      <c r="U3447" s="22" t="n">
        <f aca="false">S3447-T3447</f>
        <v>528.725</v>
      </c>
      <c r="V3447" s="45" t="s">
        <v>31</v>
      </c>
    </row>
    <row r="3448" customFormat="false" ht="13.8" hidden="false" customHeight="false" outlineLevel="0" collapsed="false">
      <c r="A3448" s="13" t="n">
        <v>3447</v>
      </c>
      <c r="B3448" s="12" t="s">
        <v>22</v>
      </c>
      <c r="C3448" s="26" t="str">
        <f aca="false">$C$2965</f>
        <v>BNF N. Acq. 20538</v>
      </c>
      <c r="D3448" s="12" t="n">
        <v>21</v>
      </c>
      <c r="E3448" s="14" t="n">
        <v>1749</v>
      </c>
      <c r="F3448" s="14" t="s">
        <v>40</v>
      </c>
      <c r="G3448" s="14" t="s">
        <v>1557</v>
      </c>
      <c r="H3448" s="14" t="s">
        <v>1396</v>
      </c>
      <c r="I3448" s="41" t="s">
        <v>29</v>
      </c>
      <c r="J3448" s="20" t="n">
        <v>2357</v>
      </c>
      <c r="K3448" s="18" t="s">
        <v>28</v>
      </c>
      <c r="L3448" s="20"/>
      <c r="M3448" s="34" t="n">
        <v>12</v>
      </c>
      <c r="N3448" s="34"/>
      <c r="O3448" s="35" t="n">
        <f aca="false">L3448+(0.05*M3448)+(N3448/240)</f>
        <v>0.6</v>
      </c>
      <c r="P3448" s="36" t="n">
        <v>1414</v>
      </c>
      <c r="Q3448" s="33" t="n">
        <v>4</v>
      </c>
      <c r="R3448" s="37"/>
      <c r="S3448" s="38" t="n">
        <f aca="false">P3448+(0.05*Q3448)+(R3448/240)</f>
        <v>1414.2</v>
      </c>
      <c r="T3448" s="22" t="n">
        <f aca="false">J3448*O3448</f>
        <v>1414.2</v>
      </c>
      <c r="U3448" s="22" t="n">
        <f aca="false">S3448-T3448</f>
        <v>0</v>
      </c>
      <c r="V3448" s="49"/>
    </row>
    <row r="3449" customFormat="false" ht="13.8" hidden="false" customHeight="false" outlineLevel="0" collapsed="false">
      <c r="A3449" s="13" t="n">
        <v>3448</v>
      </c>
      <c r="B3449" s="12" t="s">
        <v>22</v>
      </c>
      <c r="C3449" s="26" t="str">
        <f aca="false">$C$2965</f>
        <v>BNF N. Acq. 20538</v>
      </c>
      <c r="D3449" s="12" t="n">
        <v>21</v>
      </c>
      <c r="E3449" s="14" t="n">
        <v>1749</v>
      </c>
      <c r="F3449" s="14" t="s">
        <v>40</v>
      </c>
      <c r="G3449" s="14" t="s">
        <v>1557</v>
      </c>
      <c r="H3449" s="14" t="s">
        <v>1396</v>
      </c>
      <c r="I3449" s="41" t="s">
        <v>43</v>
      </c>
      <c r="J3449" s="20" t="n">
        <v>448</v>
      </c>
      <c r="K3449" s="18" t="s">
        <v>28</v>
      </c>
      <c r="L3449" s="20"/>
      <c r="M3449" s="34" t="n">
        <v>12</v>
      </c>
      <c r="N3449" s="34"/>
      <c r="O3449" s="35" t="n">
        <f aca="false">L3449+(0.05*M3449)+(N3449/240)</f>
        <v>0.6</v>
      </c>
      <c r="P3449" s="36" t="n">
        <v>268</v>
      </c>
      <c r="Q3449" s="33" t="n">
        <v>16</v>
      </c>
      <c r="R3449" s="37"/>
      <c r="S3449" s="38" t="n">
        <f aca="false">P3449+(0.05*Q3449)+(R3449/240)</f>
        <v>268.8</v>
      </c>
      <c r="T3449" s="22" t="n">
        <f aca="false">J3449*O3449</f>
        <v>268.8</v>
      </c>
      <c r="U3449" s="22" t="n">
        <f aca="false">S3449-T3449</f>
        <v>0</v>
      </c>
      <c r="V3449" s="14"/>
    </row>
    <row r="3450" customFormat="false" ht="13.8" hidden="false" customHeight="false" outlineLevel="0" collapsed="false">
      <c r="A3450" s="13" t="n">
        <v>3449</v>
      </c>
      <c r="B3450" s="12" t="s">
        <v>22</v>
      </c>
      <c r="C3450" s="26" t="str">
        <f aca="false">$C$2965</f>
        <v>BNF N. Acq. 20538</v>
      </c>
      <c r="D3450" s="12" t="n">
        <v>21</v>
      </c>
      <c r="E3450" s="14" t="n">
        <v>1749</v>
      </c>
      <c r="F3450" s="14" t="s">
        <v>40</v>
      </c>
      <c r="G3450" s="14" t="s">
        <v>1557</v>
      </c>
      <c r="H3450" s="14" t="s">
        <v>1396</v>
      </c>
      <c r="I3450" s="41" t="s">
        <v>679</v>
      </c>
      <c r="J3450" s="20" t="n">
        <v>38</v>
      </c>
      <c r="K3450" s="18" t="s">
        <v>28</v>
      </c>
      <c r="L3450" s="20"/>
      <c r="M3450" s="34" t="n">
        <v>10</v>
      </c>
      <c r="N3450" s="34"/>
      <c r="O3450" s="35" t="n">
        <f aca="false">L3450+(0.05*M3450)+(N3450/240)</f>
        <v>0.5</v>
      </c>
      <c r="P3450" s="36" t="n">
        <v>19</v>
      </c>
      <c r="Q3450" s="33"/>
      <c r="R3450" s="37"/>
      <c r="S3450" s="38" t="n">
        <f aca="false">P3450+(0.05*Q3450)+(R3450/240)</f>
        <v>19</v>
      </c>
      <c r="T3450" s="22" t="n">
        <f aca="false">J3450*O3450</f>
        <v>19</v>
      </c>
      <c r="U3450" s="22" t="n">
        <f aca="false">S3450-T3450</f>
        <v>0</v>
      </c>
      <c r="V3450" s="12"/>
    </row>
    <row r="3451" customFormat="false" ht="13.8" hidden="false" customHeight="false" outlineLevel="0" collapsed="false">
      <c r="A3451" s="13" t="n">
        <v>3450</v>
      </c>
      <c r="B3451" s="12" t="s">
        <v>22</v>
      </c>
      <c r="C3451" s="26" t="str">
        <f aca="false">$C$2965</f>
        <v>BNF N. Acq. 20538</v>
      </c>
      <c r="D3451" s="12" t="n">
        <v>21</v>
      </c>
      <c r="E3451" s="14" t="n">
        <v>1749</v>
      </c>
      <c r="F3451" s="14" t="s">
        <v>40</v>
      </c>
      <c r="G3451" s="14" t="s">
        <v>1557</v>
      </c>
      <c r="H3451" s="14" t="s">
        <v>1396</v>
      </c>
      <c r="I3451" s="41" t="s">
        <v>186</v>
      </c>
      <c r="J3451" s="20" t="n">
        <v>33</v>
      </c>
      <c r="K3451" s="18" t="s">
        <v>28</v>
      </c>
      <c r="L3451" s="20"/>
      <c r="M3451" s="34" t="n">
        <v>8</v>
      </c>
      <c r="N3451" s="34"/>
      <c r="O3451" s="35" t="n">
        <f aca="false">L3451+(0.05*M3451)+(N3451/240)</f>
        <v>0.4</v>
      </c>
      <c r="P3451" s="36" t="n">
        <v>13</v>
      </c>
      <c r="Q3451" s="33" t="n">
        <v>4</v>
      </c>
      <c r="R3451" s="37"/>
      <c r="S3451" s="38" t="n">
        <f aca="false">P3451+(0.05*Q3451)+(R3451/240)</f>
        <v>13.2</v>
      </c>
      <c r="T3451" s="22" t="n">
        <f aca="false">J3451*O3451</f>
        <v>13.2</v>
      </c>
      <c r="U3451" s="22" t="n">
        <f aca="false">S3451-T3451</f>
        <v>0</v>
      </c>
      <c r="V3451" s="12"/>
    </row>
    <row r="3452" customFormat="false" ht="13.8" hidden="false" customHeight="false" outlineLevel="0" collapsed="false">
      <c r="A3452" s="13" t="n">
        <v>3451</v>
      </c>
      <c r="B3452" s="12" t="s">
        <v>22</v>
      </c>
      <c r="C3452" s="26" t="str">
        <f aca="false">$C$2965</f>
        <v>BNF N. Acq. 20538</v>
      </c>
      <c r="D3452" s="12" t="n">
        <v>21</v>
      </c>
      <c r="E3452" s="14" t="n">
        <v>1749</v>
      </c>
      <c r="F3452" s="14" t="s">
        <v>40</v>
      </c>
      <c r="G3452" s="14" t="s">
        <v>1557</v>
      </c>
      <c r="H3452" s="14" t="s">
        <v>1396</v>
      </c>
      <c r="I3452" s="41" t="s">
        <v>33</v>
      </c>
      <c r="J3452" s="20" t="n">
        <v>3127</v>
      </c>
      <c r="K3452" s="18" t="s">
        <v>28</v>
      </c>
      <c r="L3452" s="20"/>
      <c r="M3452" s="34" t="n">
        <v>13</v>
      </c>
      <c r="N3452" s="34"/>
      <c r="O3452" s="35" t="n">
        <f aca="false">L3452+(0.05*M3452)+(N3452/240)</f>
        <v>0.65</v>
      </c>
      <c r="P3452" s="36" t="n">
        <v>2032</v>
      </c>
      <c r="Q3452" s="33" t="n">
        <v>11</v>
      </c>
      <c r="R3452" s="37"/>
      <c r="S3452" s="38" t="n">
        <f aca="false">P3452+(0.05*Q3452)+(R3452/240)</f>
        <v>2032.55</v>
      </c>
      <c r="T3452" s="22" t="n">
        <f aca="false">J3452*O3452</f>
        <v>2032.55</v>
      </c>
      <c r="U3452" s="22" t="n">
        <f aca="false">S3452-T3452</f>
        <v>0</v>
      </c>
      <c r="V3452" s="12"/>
    </row>
    <row r="3453" customFormat="false" ht="13.8" hidden="false" customHeight="false" outlineLevel="0" collapsed="false">
      <c r="A3453" s="13" t="n">
        <v>3452</v>
      </c>
      <c r="B3453" s="12" t="s">
        <v>22</v>
      </c>
      <c r="C3453" s="26" t="str">
        <f aca="false">$C$2965</f>
        <v>BNF N. Acq. 20538</v>
      </c>
      <c r="D3453" s="12" t="n">
        <v>21</v>
      </c>
      <c r="E3453" s="14" t="n">
        <v>1749</v>
      </c>
      <c r="F3453" s="14" t="s">
        <v>40</v>
      </c>
      <c r="G3453" s="14" t="s">
        <v>1558</v>
      </c>
      <c r="H3453" s="14" t="s">
        <v>1396</v>
      </c>
      <c r="I3453" s="41" t="s">
        <v>43</v>
      </c>
      <c r="J3453" s="20" t="n">
        <v>28640</v>
      </c>
      <c r="K3453" s="18" t="s">
        <v>28</v>
      </c>
      <c r="L3453" s="20"/>
      <c r="M3453" s="34" t="n">
        <v>8</v>
      </c>
      <c r="N3453" s="34"/>
      <c r="O3453" s="35" t="n">
        <f aca="false">L3453+(0.05*M3453)+(N3453/240)</f>
        <v>0.4</v>
      </c>
      <c r="P3453" s="36" t="n">
        <v>11456</v>
      </c>
      <c r="Q3453" s="33"/>
      <c r="R3453" s="37"/>
      <c r="S3453" s="38" t="n">
        <f aca="false">P3453+(0.05*Q3453)+(R3453/240)</f>
        <v>11456</v>
      </c>
      <c r="T3453" s="22" t="n">
        <f aca="false">J3453*O3453</f>
        <v>11456</v>
      </c>
      <c r="U3453" s="22" t="n">
        <f aca="false">S3453-T3453</f>
        <v>0</v>
      </c>
      <c r="V3453" s="12"/>
    </row>
    <row r="3454" customFormat="false" ht="13.8" hidden="false" customHeight="false" outlineLevel="0" collapsed="false">
      <c r="A3454" s="13" t="n">
        <v>3453</v>
      </c>
      <c r="B3454" s="12" t="s">
        <v>22</v>
      </c>
      <c r="C3454" s="26" t="str">
        <f aca="false">$C$2965</f>
        <v>BNF N. Acq. 20538</v>
      </c>
      <c r="D3454" s="12" t="n">
        <v>21</v>
      </c>
      <c r="E3454" s="14" t="n">
        <v>1749</v>
      </c>
      <c r="F3454" s="14" t="s">
        <v>40</v>
      </c>
      <c r="G3454" s="14" t="s">
        <v>1559</v>
      </c>
      <c r="H3454" s="14" t="s">
        <v>1396</v>
      </c>
      <c r="I3454" s="41" t="s">
        <v>33</v>
      </c>
      <c r="J3454" s="20" t="n">
        <v>29</v>
      </c>
      <c r="K3454" s="18" t="s">
        <v>28</v>
      </c>
      <c r="L3454" s="20"/>
      <c r="M3454" s="34" t="n">
        <v>16</v>
      </c>
      <c r="N3454" s="34"/>
      <c r="O3454" s="35" t="n">
        <f aca="false">L3454+(0.05*M3454)+(N3454/240)</f>
        <v>0.8</v>
      </c>
      <c r="P3454" s="36" t="n">
        <v>23</v>
      </c>
      <c r="Q3454" s="33" t="n">
        <v>4</v>
      </c>
      <c r="R3454" s="37"/>
      <c r="S3454" s="38" t="n">
        <f aca="false">P3454+(0.05*Q3454)+(R3454/240)</f>
        <v>23.2</v>
      </c>
      <c r="T3454" s="22" t="n">
        <f aca="false">J3454*O3454</f>
        <v>23.2</v>
      </c>
      <c r="U3454" s="22" t="n">
        <f aca="false">S3454-T3454</f>
        <v>0</v>
      </c>
      <c r="V3454" s="12"/>
    </row>
    <row r="3455" customFormat="false" ht="13.8" hidden="false" customHeight="false" outlineLevel="0" collapsed="false">
      <c r="A3455" s="13" t="n">
        <v>3454</v>
      </c>
      <c r="B3455" s="12" t="s">
        <v>22</v>
      </c>
      <c r="C3455" s="26" t="str">
        <f aca="false">$C$2965</f>
        <v>BNF N. Acq. 20538</v>
      </c>
      <c r="D3455" s="12" t="n">
        <v>21</v>
      </c>
      <c r="E3455" s="14" t="n">
        <v>1749</v>
      </c>
      <c r="F3455" s="14" t="s">
        <v>40</v>
      </c>
      <c r="G3455" s="14" t="s">
        <v>336</v>
      </c>
      <c r="H3455" s="14" t="s">
        <v>1396</v>
      </c>
      <c r="I3455" s="41" t="s">
        <v>29</v>
      </c>
      <c r="J3455" s="20" t="n">
        <v>50</v>
      </c>
      <c r="K3455" s="18" t="s">
        <v>28</v>
      </c>
      <c r="L3455" s="20"/>
      <c r="M3455" s="34" t="n">
        <v>5</v>
      </c>
      <c r="N3455" s="34"/>
      <c r="O3455" s="35" t="n">
        <f aca="false">L3455+(0.05*M3455)+(N3455/240)</f>
        <v>0.25</v>
      </c>
      <c r="P3455" s="36" t="n">
        <v>12</v>
      </c>
      <c r="Q3455" s="33" t="n">
        <v>10</v>
      </c>
      <c r="R3455" s="37"/>
      <c r="S3455" s="38" t="n">
        <f aca="false">P3455+(0.05*Q3455)+(R3455/240)</f>
        <v>12.5</v>
      </c>
      <c r="T3455" s="22" t="n">
        <f aca="false">J3455*O3455</f>
        <v>12.5</v>
      </c>
      <c r="U3455" s="22" t="n">
        <f aca="false">S3455-T3455</f>
        <v>0</v>
      </c>
      <c r="V3455" s="12"/>
    </row>
    <row r="3456" customFormat="false" ht="13.8" hidden="false" customHeight="false" outlineLevel="0" collapsed="false">
      <c r="A3456" s="13" t="n">
        <v>3455</v>
      </c>
      <c r="B3456" s="12" t="s">
        <v>22</v>
      </c>
      <c r="C3456" s="26" t="str">
        <f aca="false">$C$2965</f>
        <v>BNF N. Acq. 20538</v>
      </c>
      <c r="D3456" s="12" t="n">
        <v>21</v>
      </c>
      <c r="E3456" s="14" t="n">
        <v>1749</v>
      </c>
      <c r="F3456" s="14" t="s">
        <v>40</v>
      </c>
      <c r="G3456" s="14" t="s">
        <v>336</v>
      </c>
      <c r="H3456" s="14" t="s">
        <v>1396</v>
      </c>
      <c r="I3456" s="41" t="s">
        <v>33</v>
      </c>
      <c r="J3456" s="20" t="n">
        <v>670</v>
      </c>
      <c r="K3456" s="18" t="s">
        <v>28</v>
      </c>
      <c r="L3456" s="20"/>
      <c r="M3456" s="34" t="n">
        <v>6</v>
      </c>
      <c r="N3456" s="34"/>
      <c r="O3456" s="35" t="n">
        <f aca="false">L3456+(0.05*M3456)+(N3456/240)</f>
        <v>0.3</v>
      </c>
      <c r="P3456" s="36" t="n">
        <v>201</v>
      </c>
      <c r="Q3456" s="33"/>
      <c r="R3456" s="37"/>
      <c r="S3456" s="38" t="n">
        <f aca="false">P3456+(0.05*Q3456)+(R3456/240)</f>
        <v>201</v>
      </c>
      <c r="T3456" s="22" t="n">
        <f aca="false">J3456*O3456</f>
        <v>201</v>
      </c>
      <c r="U3456" s="22" t="n">
        <f aca="false">S3456-T3456</f>
        <v>0</v>
      </c>
      <c r="V3456" s="12"/>
    </row>
    <row r="3457" customFormat="false" ht="13.8" hidden="false" customHeight="false" outlineLevel="0" collapsed="false">
      <c r="A3457" s="13" t="n">
        <v>3456</v>
      </c>
      <c r="B3457" s="12" t="s">
        <v>22</v>
      </c>
      <c r="C3457" s="26" t="str">
        <f aca="false">$C$2965</f>
        <v>BNF N. Acq. 20538</v>
      </c>
      <c r="D3457" s="12" t="n">
        <v>22</v>
      </c>
      <c r="E3457" s="14" t="n">
        <v>1749</v>
      </c>
      <c r="F3457" s="14" t="s">
        <v>24</v>
      </c>
      <c r="G3457" s="14" t="s">
        <v>732</v>
      </c>
      <c r="H3457" s="14" t="s">
        <v>1396</v>
      </c>
      <c r="I3457" s="41" t="s">
        <v>43</v>
      </c>
      <c r="J3457" s="20" t="n">
        <v>73</v>
      </c>
      <c r="K3457" s="18" t="s">
        <v>61</v>
      </c>
      <c r="L3457" s="20" t="n">
        <v>4</v>
      </c>
      <c r="M3457" s="34"/>
      <c r="N3457" s="34"/>
      <c r="O3457" s="35" t="n">
        <f aca="false">L3457+(0.05*M3457)+(N3457/240)</f>
        <v>4</v>
      </c>
      <c r="P3457" s="36" t="n">
        <v>292</v>
      </c>
      <c r="Q3457" s="33"/>
      <c r="R3457" s="37"/>
      <c r="S3457" s="38" t="n">
        <f aca="false">P3457+(0.05*Q3457)+(R3457/240)</f>
        <v>292</v>
      </c>
      <c r="T3457" s="22" t="n">
        <f aca="false">J3457*O3457</f>
        <v>292</v>
      </c>
      <c r="U3457" s="22" t="n">
        <f aca="false">S3457-T3457</f>
        <v>0</v>
      </c>
      <c r="V3457" s="12"/>
    </row>
    <row r="3458" customFormat="false" ht="13.8" hidden="false" customHeight="false" outlineLevel="0" collapsed="false">
      <c r="A3458" s="13" t="n">
        <v>3457</v>
      </c>
      <c r="B3458" s="12" t="s">
        <v>22</v>
      </c>
      <c r="C3458" s="26" t="str">
        <f aca="false">$C$2965</f>
        <v>BNF N. Acq. 20538</v>
      </c>
      <c r="D3458" s="12" t="n">
        <v>22</v>
      </c>
      <c r="E3458" s="14" t="n">
        <v>1749</v>
      </c>
      <c r="F3458" s="14" t="s">
        <v>24</v>
      </c>
      <c r="G3458" s="14" t="s">
        <v>732</v>
      </c>
      <c r="H3458" s="14" t="s">
        <v>1396</v>
      </c>
      <c r="I3458" s="41" t="s">
        <v>43</v>
      </c>
      <c r="J3458" s="20" t="n">
        <v>110</v>
      </c>
      <c r="K3458" s="18" t="s">
        <v>28</v>
      </c>
      <c r="L3458" s="20" t="n">
        <v>3</v>
      </c>
      <c r="M3458" s="34"/>
      <c r="N3458" s="34"/>
      <c r="O3458" s="35" t="n">
        <f aca="false">L3458+(0.05*M3458)+(N3458/240)</f>
        <v>3</v>
      </c>
      <c r="P3458" s="36" t="n">
        <v>330</v>
      </c>
      <c r="Q3458" s="33"/>
      <c r="R3458" s="37"/>
      <c r="S3458" s="38" t="n">
        <f aca="false">P3458+(0.05*Q3458)+(R3458/240)</f>
        <v>330</v>
      </c>
      <c r="T3458" s="22" t="n">
        <f aca="false">J3458*O3458</f>
        <v>330</v>
      </c>
      <c r="U3458" s="22" t="n">
        <f aca="false">S3458-T3458</f>
        <v>0</v>
      </c>
      <c r="V3458" s="12"/>
    </row>
    <row r="3459" customFormat="false" ht="13.8" hidden="false" customHeight="false" outlineLevel="0" collapsed="false">
      <c r="A3459" s="13" t="n">
        <v>3458</v>
      </c>
      <c r="B3459" s="12" t="s">
        <v>22</v>
      </c>
      <c r="C3459" s="26" t="str">
        <f aca="false">$C$2965</f>
        <v>BNF N. Acq. 20538</v>
      </c>
      <c r="D3459" s="12" t="n">
        <v>22</v>
      </c>
      <c r="E3459" s="14" t="n">
        <v>1749</v>
      </c>
      <c r="F3459" s="14" t="s">
        <v>24</v>
      </c>
      <c r="G3459" s="14" t="s">
        <v>732</v>
      </c>
      <c r="H3459" s="14" t="s">
        <v>1396</v>
      </c>
      <c r="I3459" s="41" t="s">
        <v>43</v>
      </c>
      <c r="J3459" s="20" t="n">
        <v>1</v>
      </c>
      <c r="K3459" s="18" t="s">
        <v>46</v>
      </c>
      <c r="L3459" s="20" t="n">
        <v>60</v>
      </c>
      <c r="M3459" s="34"/>
      <c r="N3459" s="34"/>
      <c r="O3459" s="35" t="n">
        <f aca="false">L3459+(0.05*M3459)+(N3459/240)</f>
        <v>60</v>
      </c>
      <c r="P3459" s="36" t="n">
        <v>60</v>
      </c>
      <c r="Q3459" s="33"/>
      <c r="R3459" s="37"/>
      <c r="S3459" s="38" t="n">
        <f aca="false">P3459+(0.05*Q3459)+(R3459/240)</f>
        <v>60</v>
      </c>
      <c r="T3459" s="22" t="n">
        <f aca="false">J3459*O3459</f>
        <v>60</v>
      </c>
      <c r="U3459" s="22" t="n">
        <f aca="false">S3459-T3459</f>
        <v>0</v>
      </c>
      <c r="V3459" s="12"/>
    </row>
    <row r="3460" customFormat="false" ht="13.8" hidden="false" customHeight="false" outlineLevel="0" collapsed="false">
      <c r="A3460" s="13" t="n">
        <v>3459</v>
      </c>
      <c r="B3460" s="12" t="s">
        <v>22</v>
      </c>
      <c r="C3460" s="26" t="str">
        <f aca="false">$C$2965</f>
        <v>BNF N. Acq. 20538</v>
      </c>
      <c r="D3460" s="12" t="n">
        <v>22</v>
      </c>
      <c r="E3460" s="14" t="n">
        <v>1749</v>
      </c>
      <c r="F3460" s="14" t="s">
        <v>24</v>
      </c>
      <c r="G3460" s="14" t="s">
        <v>1560</v>
      </c>
      <c r="H3460" s="14" t="s">
        <v>1396</v>
      </c>
      <c r="I3460" s="41" t="s">
        <v>43</v>
      </c>
      <c r="J3460" s="20" t="n">
        <v>1</v>
      </c>
      <c r="K3460" s="18" t="s">
        <v>46</v>
      </c>
      <c r="L3460" s="20" t="n">
        <v>75</v>
      </c>
      <c r="M3460" s="34"/>
      <c r="N3460" s="34"/>
      <c r="O3460" s="35" t="n">
        <f aca="false">L3460+(0.05*M3460)+(N3460/240)</f>
        <v>75</v>
      </c>
      <c r="P3460" s="36" t="n">
        <v>75</v>
      </c>
      <c r="Q3460" s="33"/>
      <c r="R3460" s="37"/>
      <c r="S3460" s="38" t="n">
        <f aca="false">P3460+(0.05*Q3460)+(R3460/240)</f>
        <v>75</v>
      </c>
      <c r="T3460" s="22" t="n">
        <f aca="false">J3460*O3460</f>
        <v>75</v>
      </c>
      <c r="U3460" s="22" t="n">
        <f aca="false">S3460-T3460</f>
        <v>0</v>
      </c>
      <c r="V3460" s="12"/>
    </row>
    <row r="3461" customFormat="false" ht="13.8" hidden="false" customHeight="false" outlineLevel="0" collapsed="false">
      <c r="A3461" s="13" t="n">
        <v>3460</v>
      </c>
      <c r="B3461" s="12" t="s">
        <v>22</v>
      </c>
      <c r="C3461" s="26" t="str">
        <f aca="false">$C$2965</f>
        <v>BNF N. Acq. 20538</v>
      </c>
      <c r="D3461" s="12" t="n">
        <v>22</v>
      </c>
      <c r="E3461" s="14" t="n">
        <v>1749</v>
      </c>
      <c r="F3461" s="14" t="s">
        <v>24</v>
      </c>
      <c r="G3461" s="14" t="s">
        <v>1561</v>
      </c>
      <c r="H3461" s="14" t="s">
        <v>1396</v>
      </c>
      <c r="I3461" s="41" t="s">
        <v>43</v>
      </c>
      <c r="J3461" s="20" t="n">
        <v>1</v>
      </c>
      <c r="K3461" s="18" t="s">
        <v>425</v>
      </c>
      <c r="L3461" s="20" t="n">
        <v>3</v>
      </c>
      <c r="M3461" s="34"/>
      <c r="N3461" s="34"/>
      <c r="O3461" s="35" t="n">
        <f aca="false">L3461+(0.05*M3461)+(N3461/240)</f>
        <v>3</v>
      </c>
      <c r="P3461" s="36" t="n">
        <v>3</v>
      </c>
      <c r="Q3461" s="33"/>
      <c r="R3461" s="37"/>
      <c r="S3461" s="38" t="n">
        <f aca="false">P3461+(0.05*Q3461)+(R3461/240)</f>
        <v>3</v>
      </c>
      <c r="T3461" s="22" t="n">
        <f aca="false">J3461*O3461</f>
        <v>3</v>
      </c>
      <c r="U3461" s="22" t="n">
        <f aca="false">S3461-T3461</f>
        <v>0</v>
      </c>
      <c r="V3461" s="12"/>
    </row>
    <row r="3462" customFormat="false" ht="13.8" hidden="false" customHeight="false" outlineLevel="0" collapsed="false">
      <c r="A3462" s="13" t="n">
        <v>3461</v>
      </c>
      <c r="B3462" s="12" t="s">
        <v>22</v>
      </c>
      <c r="C3462" s="26" t="str">
        <f aca="false">$C$2965</f>
        <v>BNF N. Acq. 20538</v>
      </c>
      <c r="D3462" s="12" t="n">
        <v>22</v>
      </c>
      <c r="E3462" s="14" t="n">
        <v>1749</v>
      </c>
      <c r="F3462" s="14" t="s">
        <v>24</v>
      </c>
      <c r="G3462" s="14" t="s">
        <v>1561</v>
      </c>
      <c r="H3462" s="14" t="s">
        <v>1396</v>
      </c>
      <c r="I3462" s="41" t="s">
        <v>43</v>
      </c>
      <c r="J3462" s="20" t="n">
        <v>125</v>
      </c>
      <c r="K3462" s="18" t="s">
        <v>28</v>
      </c>
      <c r="L3462" s="20"/>
      <c r="M3462" s="34" t="n">
        <v>10</v>
      </c>
      <c r="N3462" s="34"/>
      <c r="O3462" s="35" t="n">
        <f aca="false">L3462+(0.05*M3462)+(N3462/240)</f>
        <v>0.5</v>
      </c>
      <c r="P3462" s="36" t="n">
        <v>62</v>
      </c>
      <c r="Q3462" s="33" t="n">
        <v>10</v>
      </c>
      <c r="R3462" s="37"/>
      <c r="S3462" s="38" t="n">
        <f aca="false">P3462+(0.05*Q3462)+(R3462/240)</f>
        <v>62.5</v>
      </c>
      <c r="T3462" s="22" t="n">
        <f aca="false">J3462*O3462</f>
        <v>62.5</v>
      </c>
      <c r="U3462" s="22" t="n">
        <f aca="false">S3462-T3462</f>
        <v>0</v>
      </c>
      <c r="V3462" s="12"/>
    </row>
    <row r="3463" customFormat="false" ht="13.8" hidden="false" customHeight="false" outlineLevel="0" collapsed="false">
      <c r="A3463" s="13" t="n">
        <v>3462</v>
      </c>
      <c r="B3463" s="12" t="s">
        <v>22</v>
      </c>
      <c r="C3463" s="26" t="str">
        <f aca="false">$C$2965</f>
        <v>BNF N. Acq. 20538</v>
      </c>
      <c r="D3463" s="12" t="n">
        <v>22</v>
      </c>
      <c r="E3463" s="14" t="n">
        <v>1749</v>
      </c>
      <c r="F3463" s="14" t="s">
        <v>40</v>
      </c>
      <c r="G3463" s="14" t="s">
        <v>1042</v>
      </c>
      <c r="H3463" s="14" t="s">
        <v>1396</v>
      </c>
      <c r="I3463" s="41" t="s">
        <v>43</v>
      </c>
      <c r="J3463" s="20" t="n">
        <v>582</v>
      </c>
      <c r="K3463" s="18" t="s">
        <v>28</v>
      </c>
      <c r="L3463" s="20"/>
      <c r="M3463" s="34" t="n">
        <v>16</v>
      </c>
      <c r="N3463" s="34"/>
      <c r="O3463" s="35" t="n">
        <f aca="false">L3463+(0.05*M3463)+(N3463/240)</f>
        <v>0.8</v>
      </c>
      <c r="P3463" s="36" t="n">
        <v>465</v>
      </c>
      <c r="Q3463" s="33" t="n">
        <v>12</v>
      </c>
      <c r="R3463" s="37"/>
      <c r="S3463" s="38" t="n">
        <f aca="false">P3463+(0.05*Q3463)+(R3463/240)</f>
        <v>465.6</v>
      </c>
      <c r="T3463" s="22" t="n">
        <f aca="false">J3463*O3463</f>
        <v>465.6</v>
      </c>
      <c r="U3463" s="22" t="n">
        <f aca="false">S3463-T3463</f>
        <v>0</v>
      </c>
      <c r="V3463" s="12"/>
    </row>
    <row r="3464" customFormat="false" ht="13.8" hidden="false" customHeight="false" outlineLevel="0" collapsed="false">
      <c r="A3464" s="13" t="n">
        <v>3463</v>
      </c>
      <c r="B3464" s="12" t="s">
        <v>22</v>
      </c>
      <c r="C3464" s="26" t="str">
        <f aca="false">$C$2965</f>
        <v>BNF N. Acq. 20538</v>
      </c>
      <c r="D3464" s="12" t="n">
        <v>22</v>
      </c>
      <c r="E3464" s="14" t="n">
        <v>1749</v>
      </c>
      <c r="F3464" s="14" t="s">
        <v>40</v>
      </c>
      <c r="G3464" s="14" t="s">
        <v>338</v>
      </c>
      <c r="H3464" s="14" t="s">
        <v>1396</v>
      </c>
      <c r="I3464" s="41" t="s">
        <v>33</v>
      </c>
      <c r="J3464" s="20" t="n">
        <v>2.25</v>
      </c>
      <c r="K3464" s="18" t="s">
        <v>28</v>
      </c>
      <c r="L3464" s="20" t="n">
        <v>104</v>
      </c>
      <c r="M3464" s="34"/>
      <c r="N3464" s="34"/>
      <c r="O3464" s="35" t="n">
        <f aca="false">L3464+(0.05*M3464)+(N3464/240)</f>
        <v>104</v>
      </c>
      <c r="P3464" s="36" t="n">
        <v>234</v>
      </c>
      <c r="Q3464" s="33"/>
      <c r="R3464" s="37"/>
      <c r="S3464" s="38" t="n">
        <f aca="false">P3464+(0.05*Q3464)+(R3464/240)</f>
        <v>234</v>
      </c>
      <c r="T3464" s="22" t="n">
        <f aca="false">J3464*O3464</f>
        <v>234</v>
      </c>
      <c r="U3464" s="22" t="n">
        <f aca="false">S3464-T3464</f>
        <v>0</v>
      </c>
      <c r="V3464" s="12"/>
    </row>
    <row r="3465" customFormat="false" ht="13.8" hidden="false" customHeight="false" outlineLevel="0" collapsed="false">
      <c r="A3465" s="13" t="n">
        <v>3464</v>
      </c>
      <c r="B3465" s="12" t="s">
        <v>22</v>
      </c>
      <c r="C3465" s="26" t="str">
        <f aca="false">$C$2965</f>
        <v>BNF N. Acq. 20538</v>
      </c>
      <c r="D3465" s="12" t="n">
        <v>22</v>
      </c>
      <c r="E3465" s="14" t="n">
        <v>1749</v>
      </c>
      <c r="F3465" s="14" t="s">
        <v>40</v>
      </c>
      <c r="G3465" s="14" t="s">
        <v>1562</v>
      </c>
      <c r="H3465" s="14" t="s">
        <v>1396</v>
      </c>
      <c r="I3465" s="41" t="s">
        <v>29</v>
      </c>
      <c r="J3465" s="20" t="n">
        <f aca="false">4+(1/16)*10</f>
        <v>4.625</v>
      </c>
      <c r="K3465" s="18" t="s">
        <v>28</v>
      </c>
      <c r="L3465" s="20" t="n">
        <v>20</v>
      </c>
      <c r="M3465" s="34"/>
      <c r="N3465" s="34"/>
      <c r="O3465" s="35" t="n">
        <f aca="false">L3465+(0.05*M3465)+(N3465/240)</f>
        <v>20</v>
      </c>
      <c r="P3465" s="36" t="n">
        <v>92</v>
      </c>
      <c r="Q3465" s="33" t="n">
        <v>10</v>
      </c>
      <c r="R3465" s="37"/>
      <c r="S3465" s="38" t="n">
        <f aca="false">P3465+(0.05*Q3465)+(R3465/240)</f>
        <v>92.5</v>
      </c>
      <c r="T3465" s="22" t="n">
        <f aca="false">J3465*O3465</f>
        <v>92.5</v>
      </c>
      <c r="U3465" s="22" t="n">
        <f aca="false">S3465-T3465</f>
        <v>0</v>
      </c>
      <c r="V3465" s="12"/>
    </row>
    <row r="3466" customFormat="false" ht="14.2" hidden="false" customHeight="false" outlineLevel="0" collapsed="false">
      <c r="A3466" s="13" t="n">
        <v>3465</v>
      </c>
      <c r="B3466" s="12" t="s">
        <v>22</v>
      </c>
      <c r="C3466" s="26" t="str">
        <f aca="false">$C$2965</f>
        <v>BNF N. Acq. 20538</v>
      </c>
      <c r="D3466" s="12" t="n">
        <v>22</v>
      </c>
      <c r="E3466" s="14" t="n">
        <v>1749</v>
      </c>
      <c r="F3466" s="14" t="s">
        <v>40</v>
      </c>
      <c r="G3466" s="14" t="s">
        <v>1563</v>
      </c>
      <c r="H3466" s="14" t="s">
        <v>1396</v>
      </c>
      <c r="I3466" s="41" t="s">
        <v>29</v>
      </c>
      <c r="J3466" s="20" t="n">
        <f aca="false">7+(1/16)*5</f>
        <v>7.3125</v>
      </c>
      <c r="K3466" s="18" t="s">
        <v>28</v>
      </c>
      <c r="L3466" s="20" t="n">
        <v>128</v>
      </c>
      <c r="M3466" s="34"/>
      <c r="N3466" s="34"/>
      <c r="O3466" s="35" t="n">
        <f aca="false">L3466+(0.05*M3466)+(N3466/240)</f>
        <v>128</v>
      </c>
      <c r="P3466" s="36" t="n">
        <v>936</v>
      </c>
      <c r="Q3466" s="33" t="n">
        <v>2</v>
      </c>
      <c r="R3466" s="37"/>
      <c r="S3466" s="38" t="n">
        <f aca="false">P3466+(0.05*Q3466)+(R3466/240)</f>
        <v>936.1</v>
      </c>
      <c r="T3466" s="22" t="n">
        <f aca="false">J3466*O3466</f>
        <v>936</v>
      </c>
      <c r="U3466" s="22" t="n">
        <f aca="false">S3466-T3466</f>
        <v>0.100000000000023</v>
      </c>
      <c r="V3466" s="12" t="s">
        <v>114</v>
      </c>
    </row>
    <row r="3467" customFormat="false" ht="13.8" hidden="false" customHeight="false" outlineLevel="0" collapsed="false">
      <c r="A3467" s="13" t="n">
        <v>3466</v>
      </c>
      <c r="B3467" s="12" t="s">
        <v>22</v>
      </c>
      <c r="C3467" s="26" t="str">
        <f aca="false">$C$2965</f>
        <v>BNF N. Acq. 20538</v>
      </c>
      <c r="D3467" s="12" t="n">
        <v>22</v>
      </c>
      <c r="E3467" s="14" t="n">
        <v>1749</v>
      </c>
      <c r="F3467" s="14" t="s">
        <v>40</v>
      </c>
      <c r="G3467" s="14" t="s">
        <v>1563</v>
      </c>
      <c r="H3467" s="14" t="s">
        <v>1396</v>
      </c>
      <c r="I3467" s="41" t="s">
        <v>43</v>
      </c>
      <c r="J3467" s="20" t="n">
        <v>6</v>
      </c>
      <c r="K3467" s="18" t="s">
        <v>128</v>
      </c>
      <c r="L3467" s="20" t="n">
        <f aca="false">128/16</f>
        <v>8</v>
      </c>
      <c r="M3467" s="34"/>
      <c r="N3467" s="34"/>
      <c r="O3467" s="35" t="n">
        <f aca="false">L3467+(0.05*M3467)+(N3467/240)</f>
        <v>8</v>
      </c>
      <c r="P3467" s="36" t="n">
        <v>48</v>
      </c>
      <c r="Q3467" s="33"/>
      <c r="R3467" s="37"/>
      <c r="S3467" s="38" t="n">
        <f aca="false">P3467+(0.05*Q3467)+(R3467/240)</f>
        <v>48</v>
      </c>
      <c r="T3467" s="22" t="n">
        <f aca="false">J3467*O3467</f>
        <v>48</v>
      </c>
      <c r="U3467" s="22" t="n">
        <f aca="false">S3467-T3467</f>
        <v>0</v>
      </c>
      <c r="V3467" s="12" t="s">
        <v>1564</v>
      </c>
    </row>
    <row r="3468" customFormat="false" ht="13.8" hidden="false" customHeight="false" outlineLevel="0" collapsed="false">
      <c r="A3468" s="13" t="n">
        <v>3467</v>
      </c>
      <c r="B3468" s="12" t="s">
        <v>22</v>
      </c>
      <c r="C3468" s="26" t="str">
        <f aca="false">$C$2965</f>
        <v>BNF N. Acq. 20538</v>
      </c>
      <c r="D3468" s="12" t="n">
        <v>22</v>
      </c>
      <c r="E3468" s="14" t="n">
        <v>1749</v>
      </c>
      <c r="F3468" s="14" t="s">
        <v>40</v>
      </c>
      <c r="G3468" s="14" t="s">
        <v>1563</v>
      </c>
      <c r="H3468" s="14" t="s">
        <v>1396</v>
      </c>
      <c r="I3468" s="41" t="s">
        <v>33</v>
      </c>
      <c r="J3468" s="20" t="n">
        <v>1</v>
      </c>
      <c r="K3468" s="18" t="s">
        <v>46</v>
      </c>
      <c r="L3468" s="20" t="n">
        <v>1988</v>
      </c>
      <c r="M3468" s="34"/>
      <c r="N3468" s="34"/>
      <c r="O3468" s="35" t="n">
        <f aca="false">L3468+(0.05*M3468)+(N3468/240)</f>
        <v>1988</v>
      </c>
      <c r="P3468" s="36" t="n">
        <v>1988</v>
      </c>
      <c r="Q3468" s="33"/>
      <c r="R3468" s="37"/>
      <c r="S3468" s="38" t="n">
        <f aca="false">P3468+(0.05*Q3468)+(R3468/240)</f>
        <v>1988</v>
      </c>
      <c r="T3468" s="22" t="n">
        <f aca="false">J3468*O3468</f>
        <v>1988</v>
      </c>
      <c r="U3468" s="22" t="n">
        <f aca="false">S3468-T3468</f>
        <v>0</v>
      </c>
      <c r="V3468" s="12"/>
    </row>
    <row r="3469" customFormat="false" ht="13.8" hidden="false" customHeight="false" outlineLevel="0" collapsed="false">
      <c r="A3469" s="13" t="n">
        <v>3468</v>
      </c>
      <c r="B3469" s="12" t="s">
        <v>22</v>
      </c>
      <c r="C3469" s="26" t="str">
        <f aca="false">$C$2965</f>
        <v>BNF N. Acq. 20538</v>
      </c>
      <c r="D3469" s="12" t="n">
        <v>22</v>
      </c>
      <c r="E3469" s="14" t="n">
        <v>1749</v>
      </c>
      <c r="F3469" s="14" t="s">
        <v>40</v>
      </c>
      <c r="G3469" s="14" t="s">
        <v>1565</v>
      </c>
      <c r="H3469" s="14" t="s">
        <v>1396</v>
      </c>
      <c r="I3469" s="41" t="s">
        <v>33</v>
      </c>
      <c r="J3469" s="20" t="n">
        <v>63.75</v>
      </c>
      <c r="K3469" s="18" t="s">
        <v>28</v>
      </c>
      <c r="L3469" s="20" t="n">
        <v>112</v>
      </c>
      <c r="M3469" s="34"/>
      <c r="N3469" s="34"/>
      <c r="O3469" s="35" t="n">
        <f aca="false">L3469+(0.05*M3469)+(N3469/240)</f>
        <v>112</v>
      </c>
      <c r="P3469" s="36" t="n">
        <v>7140</v>
      </c>
      <c r="Q3469" s="33"/>
      <c r="R3469" s="37"/>
      <c r="S3469" s="38" t="n">
        <f aca="false">P3469+(0.05*Q3469)+(R3469/240)</f>
        <v>7140</v>
      </c>
      <c r="T3469" s="22" t="n">
        <f aca="false">J3469*O3469</f>
        <v>7140</v>
      </c>
      <c r="U3469" s="22" t="n">
        <f aca="false">S3469-T3469</f>
        <v>0</v>
      </c>
      <c r="V3469" s="12"/>
    </row>
    <row r="3470" customFormat="false" ht="13.8" hidden="false" customHeight="false" outlineLevel="0" collapsed="false">
      <c r="A3470" s="13" t="n">
        <v>3469</v>
      </c>
      <c r="B3470" s="12" t="s">
        <v>22</v>
      </c>
      <c r="C3470" s="26" t="str">
        <f aca="false">$C$2965</f>
        <v>BNF N. Acq. 20538</v>
      </c>
      <c r="D3470" s="12" t="n">
        <v>22</v>
      </c>
      <c r="E3470" s="14" t="n">
        <v>1749</v>
      </c>
      <c r="F3470" s="14" t="s">
        <v>40</v>
      </c>
      <c r="G3470" s="14" t="s">
        <v>732</v>
      </c>
      <c r="H3470" s="14" t="s">
        <v>1396</v>
      </c>
      <c r="I3470" s="41" t="s">
        <v>29</v>
      </c>
      <c r="J3470" s="20" t="n">
        <v>10.25</v>
      </c>
      <c r="K3470" s="18" t="s">
        <v>28</v>
      </c>
      <c r="L3470" s="20" t="n">
        <v>12</v>
      </c>
      <c r="M3470" s="34"/>
      <c r="N3470" s="34"/>
      <c r="O3470" s="35" t="n">
        <f aca="false">L3470+(0.05*M3470)+(N3470/240)</f>
        <v>12</v>
      </c>
      <c r="P3470" s="36" t="n">
        <v>123</v>
      </c>
      <c r="Q3470" s="33"/>
      <c r="R3470" s="37"/>
      <c r="S3470" s="38" t="n">
        <f aca="false">P3470+(0.05*Q3470)+(R3470/240)</f>
        <v>123</v>
      </c>
      <c r="T3470" s="22" t="n">
        <f aca="false">J3470*O3470</f>
        <v>123</v>
      </c>
      <c r="U3470" s="22" t="n">
        <f aca="false">S3470-T3470</f>
        <v>0</v>
      </c>
      <c r="V3470" s="12"/>
    </row>
    <row r="3471" customFormat="false" ht="13.8" hidden="false" customHeight="false" outlineLevel="0" collapsed="false">
      <c r="A3471" s="13" t="n">
        <v>3470</v>
      </c>
      <c r="B3471" s="12" t="s">
        <v>22</v>
      </c>
      <c r="C3471" s="26" t="str">
        <f aca="false">$C$2965</f>
        <v>BNF N. Acq. 20538</v>
      </c>
      <c r="D3471" s="12" t="n">
        <v>22</v>
      </c>
      <c r="E3471" s="14" t="n">
        <v>1749</v>
      </c>
      <c r="F3471" s="14" t="s">
        <v>40</v>
      </c>
      <c r="G3471" s="14" t="s">
        <v>732</v>
      </c>
      <c r="H3471" s="14" t="s">
        <v>1396</v>
      </c>
      <c r="I3471" s="41" t="s">
        <v>43</v>
      </c>
      <c r="J3471" s="20" t="n">
        <v>48</v>
      </c>
      <c r="K3471" s="18" t="s">
        <v>61</v>
      </c>
      <c r="L3471" s="20" t="n">
        <v>4</v>
      </c>
      <c r="M3471" s="34"/>
      <c r="N3471" s="34"/>
      <c r="O3471" s="35" t="n">
        <f aca="false">L3471+(0.05*M3471)+(N3471/240)</f>
        <v>4</v>
      </c>
      <c r="P3471" s="36" t="n">
        <v>192</v>
      </c>
      <c r="Q3471" s="33"/>
      <c r="R3471" s="37"/>
      <c r="S3471" s="38" t="n">
        <f aca="false">P3471+(0.05*Q3471)+(R3471/240)</f>
        <v>192</v>
      </c>
      <c r="T3471" s="22" t="n">
        <f aca="false">J3471*O3471</f>
        <v>192</v>
      </c>
      <c r="U3471" s="22" t="n">
        <f aca="false">S3471-T3471</f>
        <v>0</v>
      </c>
      <c r="V3471" s="12"/>
    </row>
    <row r="3472" customFormat="false" ht="13.8" hidden="false" customHeight="false" outlineLevel="0" collapsed="false">
      <c r="A3472" s="13" t="n">
        <v>3471</v>
      </c>
      <c r="B3472" s="12" t="s">
        <v>22</v>
      </c>
      <c r="C3472" s="26" t="str">
        <f aca="false">$C$2965</f>
        <v>BNF N. Acq. 20538</v>
      </c>
      <c r="D3472" s="12" t="n">
        <v>22</v>
      </c>
      <c r="E3472" s="14" t="n">
        <v>1749</v>
      </c>
      <c r="F3472" s="14" t="s">
        <v>40</v>
      </c>
      <c r="G3472" s="14" t="s">
        <v>732</v>
      </c>
      <c r="H3472" s="14" t="s">
        <v>1396</v>
      </c>
      <c r="I3472" s="41" t="s">
        <v>43</v>
      </c>
      <c r="J3472" s="20" t="n">
        <v>1</v>
      </c>
      <c r="K3472" s="18" t="s">
        <v>46</v>
      </c>
      <c r="L3472" s="20" t="n">
        <v>90</v>
      </c>
      <c r="M3472" s="34"/>
      <c r="N3472" s="34"/>
      <c r="O3472" s="35" t="n">
        <f aca="false">L3472+(0.05*M3472)+(N3472/240)</f>
        <v>90</v>
      </c>
      <c r="P3472" s="36" t="n">
        <v>90</v>
      </c>
      <c r="Q3472" s="33"/>
      <c r="R3472" s="37"/>
      <c r="S3472" s="38" t="n">
        <f aca="false">P3472+(0.05*Q3472)+(R3472/240)</f>
        <v>90</v>
      </c>
      <c r="T3472" s="22" t="n">
        <f aca="false">J3472*O3472</f>
        <v>90</v>
      </c>
      <c r="U3472" s="22" t="n">
        <f aca="false">S3472-T3472</f>
        <v>0</v>
      </c>
      <c r="V3472" s="12"/>
    </row>
    <row r="3473" customFormat="false" ht="13.8" hidden="false" customHeight="false" outlineLevel="0" collapsed="false">
      <c r="A3473" s="13" t="n">
        <v>3472</v>
      </c>
      <c r="B3473" s="12" t="s">
        <v>22</v>
      </c>
      <c r="C3473" s="26" t="str">
        <f aca="false">$C$2965</f>
        <v>BNF N. Acq. 20538</v>
      </c>
      <c r="D3473" s="12" t="n">
        <v>22</v>
      </c>
      <c r="E3473" s="14" t="n">
        <v>1749</v>
      </c>
      <c r="F3473" s="14" t="s">
        <v>40</v>
      </c>
      <c r="G3473" s="14" t="s">
        <v>732</v>
      </c>
      <c r="H3473" s="14" t="s">
        <v>1396</v>
      </c>
      <c r="I3473" s="41" t="s">
        <v>33</v>
      </c>
      <c r="J3473" s="20" t="n">
        <v>397</v>
      </c>
      <c r="K3473" s="18" t="s">
        <v>28</v>
      </c>
      <c r="L3473" s="20" t="n">
        <v>16</v>
      </c>
      <c r="M3473" s="34"/>
      <c r="N3473" s="34"/>
      <c r="O3473" s="35" t="n">
        <f aca="false">L3473+(0.05*M3473)+(N3473/240)</f>
        <v>16</v>
      </c>
      <c r="P3473" s="36" t="n">
        <v>6052</v>
      </c>
      <c r="Q3473" s="33"/>
      <c r="R3473" s="37"/>
      <c r="S3473" s="38" t="n">
        <f aca="false">P3473+(0.05*Q3473)+(R3473/240)</f>
        <v>6052</v>
      </c>
      <c r="T3473" s="22" t="n">
        <f aca="false">J3473*O3473</f>
        <v>6352</v>
      </c>
      <c r="U3473" s="22" t="n">
        <f aca="false">S3473-T3473</f>
        <v>-300</v>
      </c>
      <c r="V3473" s="12" t="s">
        <v>31</v>
      </c>
    </row>
    <row r="3474" customFormat="false" ht="13.8" hidden="false" customHeight="false" outlineLevel="0" collapsed="false">
      <c r="A3474" s="13" t="n">
        <v>3473</v>
      </c>
      <c r="B3474" s="12" t="s">
        <v>22</v>
      </c>
      <c r="C3474" s="26" t="str">
        <f aca="false">$C$2965</f>
        <v>BNF N. Acq. 20538</v>
      </c>
      <c r="D3474" s="12" t="n">
        <v>22</v>
      </c>
      <c r="E3474" s="14" t="n">
        <v>1749</v>
      </c>
      <c r="F3474" s="14" t="s">
        <v>40</v>
      </c>
      <c r="G3474" s="14" t="s">
        <v>1566</v>
      </c>
      <c r="H3474" s="14" t="s">
        <v>1396</v>
      </c>
      <c r="I3474" s="41" t="s">
        <v>43</v>
      </c>
      <c r="J3474" s="20" t="n">
        <v>5</v>
      </c>
      <c r="K3474" s="18" t="s">
        <v>61</v>
      </c>
      <c r="L3474" s="20" t="n">
        <v>3</v>
      </c>
      <c r="M3474" s="34"/>
      <c r="N3474" s="34"/>
      <c r="O3474" s="35" t="n">
        <f aca="false">L3474+(0.05*M3474)+(N3474/240)</f>
        <v>3</v>
      </c>
      <c r="P3474" s="36" t="n">
        <v>15</v>
      </c>
      <c r="Q3474" s="33"/>
      <c r="R3474" s="37"/>
      <c r="S3474" s="38" t="n">
        <f aca="false">P3474+(0.05*Q3474)+(R3474/240)</f>
        <v>15</v>
      </c>
      <c r="T3474" s="22" t="n">
        <f aca="false">J3474*O3474</f>
        <v>15</v>
      </c>
      <c r="U3474" s="22" t="n">
        <f aca="false">S3474-T3474</f>
        <v>0</v>
      </c>
      <c r="V3474" s="12"/>
    </row>
    <row r="3475" customFormat="false" ht="13.8" hidden="false" customHeight="false" outlineLevel="0" collapsed="false">
      <c r="A3475" s="13" t="n">
        <v>3474</v>
      </c>
      <c r="B3475" s="12" t="s">
        <v>22</v>
      </c>
      <c r="C3475" s="26" t="str">
        <f aca="false">$C$2965</f>
        <v>BNF N. Acq. 20538</v>
      </c>
      <c r="D3475" s="12" t="n">
        <v>22</v>
      </c>
      <c r="E3475" s="14" t="n">
        <v>1749</v>
      </c>
      <c r="F3475" s="14" t="s">
        <v>40</v>
      </c>
      <c r="G3475" s="14" t="s">
        <v>1567</v>
      </c>
      <c r="H3475" s="14" t="s">
        <v>1396</v>
      </c>
      <c r="I3475" s="41" t="s">
        <v>43</v>
      </c>
      <c r="J3475" s="20" t="n">
        <v>64</v>
      </c>
      <c r="K3475" s="18" t="s">
        <v>61</v>
      </c>
      <c r="L3475" s="20" t="n">
        <v>24</v>
      </c>
      <c r="M3475" s="34"/>
      <c r="N3475" s="34"/>
      <c r="O3475" s="35" t="n">
        <f aca="false">L3475+(0.05*M3475)+(N3475/240)</f>
        <v>24</v>
      </c>
      <c r="P3475" s="36" t="n">
        <v>1536</v>
      </c>
      <c r="Q3475" s="33"/>
      <c r="R3475" s="37"/>
      <c r="S3475" s="38" t="n">
        <f aca="false">P3475+(0.05*Q3475)+(R3475/240)</f>
        <v>1536</v>
      </c>
      <c r="T3475" s="22" t="n">
        <f aca="false">J3475*O3475</f>
        <v>1536</v>
      </c>
      <c r="U3475" s="22" t="n">
        <f aca="false">S3475-T3475</f>
        <v>0</v>
      </c>
      <c r="V3475" s="12"/>
    </row>
    <row r="3476" customFormat="false" ht="13.8" hidden="false" customHeight="false" outlineLevel="0" collapsed="false">
      <c r="A3476" s="13" t="n">
        <v>3475</v>
      </c>
      <c r="B3476" s="12" t="s">
        <v>22</v>
      </c>
      <c r="C3476" s="26" t="str">
        <f aca="false">$C$2965</f>
        <v>BNF N. Acq. 20538</v>
      </c>
      <c r="D3476" s="12" t="n">
        <v>22</v>
      </c>
      <c r="E3476" s="14" t="n">
        <v>1749</v>
      </c>
      <c r="F3476" s="14" t="s">
        <v>40</v>
      </c>
      <c r="G3476" s="14" t="s">
        <v>1567</v>
      </c>
      <c r="H3476" s="14" t="s">
        <v>1396</v>
      </c>
      <c r="I3476" s="41" t="s">
        <v>33</v>
      </c>
      <c r="J3476" s="20" t="n">
        <v>108.5</v>
      </c>
      <c r="K3476" s="18" t="s">
        <v>61</v>
      </c>
      <c r="L3476" s="20" t="n">
        <v>12</v>
      </c>
      <c r="M3476" s="34"/>
      <c r="N3476" s="34"/>
      <c r="O3476" s="35" t="n">
        <f aca="false">L3476+(0.05*M3476)+(N3476/240)</f>
        <v>12</v>
      </c>
      <c r="P3476" s="36" t="n">
        <v>1302</v>
      </c>
      <c r="Q3476" s="33"/>
      <c r="R3476" s="37"/>
      <c r="S3476" s="38" t="n">
        <f aca="false">P3476+(0.05*Q3476)+(R3476/240)</f>
        <v>1302</v>
      </c>
      <c r="T3476" s="22" t="n">
        <f aca="false">J3476*O3476</f>
        <v>1302</v>
      </c>
      <c r="U3476" s="22" t="n">
        <f aca="false">S3476-T3476</f>
        <v>0</v>
      </c>
      <c r="V3476" s="12"/>
    </row>
    <row r="3477" customFormat="false" ht="13.8" hidden="false" customHeight="false" outlineLevel="0" collapsed="false">
      <c r="A3477" s="13" t="n">
        <v>3476</v>
      </c>
      <c r="B3477" s="12" t="s">
        <v>22</v>
      </c>
      <c r="C3477" s="26" t="str">
        <f aca="false">$C$2965</f>
        <v>BNF N. Acq. 20538</v>
      </c>
      <c r="D3477" s="12" t="n">
        <v>22</v>
      </c>
      <c r="E3477" s="14" t="n">
        <v>1749</v>
      </c>
      <c r="F3477" s="14" t="s">
        <v>40</v>
      </c>
      <c r="G3477" s="14" t="s">
        <v>1567</v>
      </c>
      <c r="H3477" s="14" t="s">
        <v>1396</v>
      </c>
      <c r="I3477" s="41" t="s">
        <v>186</v>
      </c>
      <c r="J3477" s="20" t="n">
        <v>72</v>
      </c>
      <c r="K3477" s="18" t="s">
        <v>110</v>
      </c>
      <c r="L3477" s="20"/>
      <c r="M3477" s="34" t="n">
        <v>20</v>
      </c>
      <c r="N3477" s="34"/>
      <c r="O3477" s="35" t="n">
        <f aca="false">L3477+(0.05*M3477)+(N3477/240)</f>
        <v>1</v>
      </c>
      <c r="P3477" s="36" t="n">
        <v>72</v>
      </c>
      <c r="Q3477" s="33"/>
      <c r="R3477" s="37"/>
      <c r="S3477" s="38" t="n">
        <f aca="false">P3477+(0.05*Q3477)+(R3477/240)</f>
        <v>72</v>
      </c>
      <c r="T3477" s="22" t="n">
        <f aca="false">J3477*O3477</f>
        <v>72</v>
      </c>
      <c r="U3477" s="22" t="n">
        <f aca="false">S3477-T3477</f>
        <v>0</v>
      </c>
      <c r="V3477" s="12"/>
    </row>
    <row r="3478" customFormat="false" ht="13.8" hidden="false" customHeight="false" outlineLevel="0" collapsed="false">
      <c r="A3478" s="13" t="n">
        <v>3477</v>
      </c>
      <c r="B3478" s="12" t="s">
        <v>22</v>
      </c>
      <c r="C3478" s="26" t="str">
        <f aca="false">$C$2965</f>
        <v>BNF N. Acq. 20538</v>
      </c>
      <c r="D3478" s="12" t="n">
        <v>22</v>
      </c>
      <c r="E3478" s="14" t="n">
        <v>1749</v>
      </c>
      <c r="F3478" s="14" t="s">
        <v>40</v>
      </c>
      <c r="G3478" s="14" t="s">
        <v>1568</v>
      </c>
      <c r="H3478" s="14" t="s">
        <v>1396</v>
      </c>
      <c r="I3478" s="41" t="s">
        <v>186</v>
      </c>
      <c r="J3478" s="20" t="n">
        <v>25.5</v>
      </c>
      <c r="K3478" s="18" t="s">
        <v>28</v>
      </c>
      <c r="L3478" s="20" t="n">
        <v>12</v>
      </c>
      <c r="M3478" s="34"/>
      <c r="N3478" s="34"/>
      <c r="O3478" s="35" t="n">
        <f aca="false">L3478+(0.05*M3478)+(N3478/240)</f>
        <v>12</v>
      </c>
      <c r="P3478" s="36" t="n">
        <v>306</v>
      </c>
      <c r="Q3478" s="33"/>
      <c r="R3478" s="37"/>
      <c r="S3478" s="38" t="n">
        <f aca="false">P3478+(0.05*Q3478)+(R3478/240)</f>
        <v>306</v>
      </c>
      <c r="T3478" s="22" t="n">
        <f aca="false">J3478*O3478</f>
        <v>306</v>
      </c>
      <c r="U3478" s="22" t="n">
        <f aca="false">S3478-T3478</f>
        <v>0</v>
      </c>
      <c r="V3478" s="12"/>
    </row>
    <row r="3479" customFormat="false" ht="13.8" hidden="false" customHeight="false" outlineLevel="0" collapsed="false">
      <c r="A3479" s="13" t="n">
        <v>3478</v>
      </c>
      <c r="B3479" s="12" t="s">
        <v>22</v>
      </c>
      <c r="C3479" s="26" t="str">
        <f aca="false">$C$2965</f>
        <v>BNF N. Acq. 20538</v>
      </c>
      <c r="D3479" s="12" t="n">
        <v>22</v>
      </c>
      <c r="E3479" s="14" t="n">
        <v>1749</v>
      </c>
      <c r="F3479" s="14" t="s">
        <v>40</v>
      </c>
      <c r="G3479" s="14" t="s">
        <v>351</v>
      </c>
      <c r="H3479" s="14" t="s">
        <v>1396</v>
      </c>
      <c r="I3479" s="41" t="s">
        <v>43</v>
      </c>
      <c r="J3479" s="20" t="n">
        <v>1000</v>
      </c>
      <c r="K3479" s="18" t="s">
        <v>28</v>
      </c>
      <c r="L3479" s="20" t="n">
        <v>0.36</v>
      </c>
      <c r="M3479" s="34"/>
      <c r="N3479" s="34"/>
      <c r="O3479" s="35" t="n">
        <f aca="false">L3479+(0.05*M3479)+(N3479/240)</f>
        <v>0.36</v>
      </c>
      <c r="P3479" s="36" t="n">
        <v>360</v>
      </c>
      <c r="Q3479" s="33"/>
      <c r="R3479" s="37"/>
      <c r="S3479" s="38" t="n">
        <f aca="false">P3479+(0.05*Q3479)+(R3479/240)</f>
        <v>360</v>
      </c>
      <c r="T3479" s="22" t="n">
        <f aca="false">J3479*O3479</f>
        <v>360</v>
      </c>
      <c r="U3479" s="22" t="n">
        <f aca="false">S3479-T3479</f>
        <v>0</v>
      </c>
      <c r="V3479" s="12" t="s">
        <v>89</v>
      </c>
    </row>
    <row r="3480" customFormat="false" ht="13.8" hidden="false" customHeight="false" outlineLevel="0" collapsed="false">
      <c r="A3480" s="13" t="n">
        <v>3479</v>
      </c>
      <c r="B3480" s="12" t="s">
        <v>22</v>
      </c>
      <c r="C3480" s="26" t="str">
        <f aca="false">$C$2965</f>
        <v>BNF N. Acq. 20538</v>
      </c>
      <c r="D3480" s="12" t="n">
        <v>22</v>
      </c>
      <c r="E3480" s="14" t="n">
        <v>1749</v>
      </c>
      <c r="F3480" s="14" t="s">
        <v>40</v>
      </c>
      <c r="G3480" s="14" t="s">
        <v>1569</v>
      </c>
      <c r="H3480" s="14" t="s">
        <v>1396</v>
      </c>
      <c r="I3480" s="41" t="s">
        <v>33</v>
      </c>
      <c r="J3480" s="20" t="n">
        <v>1</v>
      </c>
      <c r="K3480" s="18" t="s">
        <v>28</v>
      </c>
      <c r="L3480" s="20" t="n">
        <v>110</v>
      </c>
      <c r="M3480" s="34"/>
      <c r="N3480" s="34"/>
      <c r="O3480" s="35" t="n">
        <f aca="false">L3480+(0.05*M3480)+(N3480/240)</f>
        <v>110</v>
      </c>
      <c r="P3480" s="36" t="n">
        <v>110</v>
      </c>
      <c r="Q3480" s="33"/>
      <c r="R3480" s="37"/>
      <c r="S3480" s="38" t="n">
        <f aca="false">P3480+(0.05*Q3480)+(R3480/240)</f>
        <v>110</v>
      </c>
      <c r="T3480" s="22" t="n">
        <f aca="false">J3480*O3480</f>
        <v>110</v>
      </c>
      <c r="U3480" s="22" t="n">
        <f aca="false">S3480-T3480</f>
        <v>0</v>
      </c>
      <c r="V3480" s="12"/>
    </row>
    <row r="3481" customFormat="false" ht="13.8" hidden="false" customHeight="false" outlineLevel="0" collapsed="false">
      <c r="A3481" s="13" t="n">
        <v>3480</v>
      </c>
      <c r="B3481" s="12" t="s">
        <v>22</v>
      </c>
      <c r="C3481" s="26" t="str">
        <f aca="false">$C$2965</f>
        <v>BNF N. Acq. 20538</v>
      </c>
      <c r="D3481" s="12" t="n">
        <v>22</v>
      </c>
      <c r="E3481" s="14" t="n">
        <v>1749</v>
      </c>
      <c r="F3481" s="14" t="s">
        <v>40</v>
      </c>
      <c r="G3481" s="14" t="s">
        <v>352</v>
      </c>
      <c r="H3481" s="14" t="s">
        <v>1396</v>
      </c>
      <c r="I3481" s="41" t="s">
        <v>33</v>
      </c>
      <c r="J3481" s="20" t="n">
        <v>36</v>
      </c>
      <c r="K3481" s="18" t="s">
        <v>28</v>
      </c>
      <c r="L3481" s="20" t="n">
        <v>50</v>
      </c>
      <c r="M3481" s="34"/>
      <c r="N3481" s="34"/>
      <c r="O3481" s="35" t="n">
        <f aca="false">L3481+(0.05*M3481)+(N3481/240)</f>
        <v>50</v>
      </c>
      <c r="P3481" s="36" t="n">
        <v>1800</v>
      </c>
      <c r="Q3481" s="33"/>
      <c r="R3481" s="37"/>
      <c r="S3481" s="38" t="n">
        <f aca="false">P3481+(0.05*Q3481)+(R3481/240)</f>
        <v>1800</v>
      </c>
      <c r="T3481" s="22" t="n">
        <f aca="false">J3481*O3481</f>
        <v>1800</v>
      </c>
      <c r="U3481" s="22" t="n">
        <f aca="false">S3481-T3481</f>
        <v>0</v>
      </c>
      <c r="V3481" s="12"/>
    </row>
    <row r="3482" customFormat="false" ht="13.8" hidden="false" customHeight="false" outlineLevel="0" collapsed="false">
      <c r="A3482" s="13" t="n">
        <v>3481</v>
      </c>
      <c r="B3482" s="12" t="s">
        <v>22</v>
      </c>
      <c r="C3482" s="26" t="str">
        <f aca="false">$C$2965</f>
        <v>BNF N. Acq. 20538</v>
      </c>
      <c r="D3482" s="12" t="n">
        <v>22</v>
      </c>
      <c r="E3482" s="14" t="n">
        <v>1749</v>
      </c>
      <c r="F3482" s="14" t="s">
        <v>40</v>
      </c>
      <c r="G3482" s="14" t="s">
        <v>354</v>
      </c>
      <c r="H3482" s="14" t="s">
        <v>1396</v>
      </c>
      <c r="I3482" s="41" t="s">
        <v>33</v>
      </c>
      <c r="J3482" s="20" t="n">
        <v>38</v>
      </c>
      <c r="K3482" s="18" t="s">
        <v>28</v>
      </c>
      <c r="L3482" s="20" t="n">
        <v>12</v>
      </c>
      <c r="M3482" s="34"/>
      <c r="N3482" s="34"/>
      <c r="O3482" s="35" t="n">
        <f aca="false">L3482+(0.05*M3482)+(N3482/240)</f>
        <v>12</v>
      </c>
      <c r="P3482" s="36" t="n">
        <v>456</v>
      </c>
      <c r="Q3482" s="33"/>
      <c r="R3482" s="37"/>
      <c r="S3482" s="38" t="n">
        <f aca="false">P3482+(0.05*Q3482)+(R3482/240)</f>
        <v>456</v>
      </c>
      <c r="T3482" s="22" t="n">
        <f aca="false">J3482*O3482</f>
        <v>456</v>
      </c>
      <c r="U3482" s="48" t="n">
        <f aca="false">S3482-T3482</f>
        <v>0</v>
      </c>
      <c r="V3482" s="46"/>
    </row>
    <row r="3483" customFormat="false" ht="13.8" hidden="false" customHeight="false" outlineLevel="0" collapsed="false">
      <c r="A3483" s="13" t="n">
        <v>3482</v>
      </c>
      <c r="B3483" s="12" t="s">
        <v>22</v>
      </c>
      <c r="C3483" s="26" t="str">
        <f aca="false">$C$2965</f>
        <v>BNF N. Acq. 20538</v>
      </c>
      <c r="D3483" s="12" t="n">
        <v>23</v>
      </c>
      <c r="E3483" s="14" t="n">
        <v>1749</v>
      </c>
      <c r="F3483" s="14" t="s">
        <v>24</v>
      </c>
      <c r="G3483" s="14" t="s">
        <v>1054</v>
      </c>
      <c r="H3483" s="14" t="s">
        <v>1396</v>
      </c>
      <c r="I3483" s="41" t="s">
        <v>43</v>
      </c>
      <c r="J3483" s="20" t="n">
        <v>25.5</v>
      </c>
      <c r="K3483" s="18" t="s">
        <v>28</v>
      </c>
      <c r="L3483" s="20" t="n">
        <v>6</v>
      </c>
      <c r="M3483" s="34"/>
      <c r="N3483" s="34"/>
      <c r="O3483" s="35" t="n">
        <f aca="false">L3483+(0.05*M3483)+(N3483/240)</f>
        <v>6</v>
      </c>
      <c r="P3483" s="36" t="n">
        <v>153</v>
      </c>
      <c r="Q3483" s="33"/>
      <c r="R3483" s="37"/>
      <c r="S3483" s="38" t="n">
        <f aca="false">P3483+(0.05*Q3483)+(R3483/240)</f>
        <v>153</v>
      </c>
      <c r="T3483" s="22" t="n">
        <f aca="false">J3483*O3483</f>
        <v>153</v>
      </c>
      <c r="U3483" s="22" t="n">
        <f aca="false">S3483-T3483</f>
        <v>0</v>
      </c>
      <c r="V3483" s="12"/>
    </row>
    <row r="3484" customFormat="false" ht="13.8" hidden="false" customHeight="false" outlineLevel="0" collapsed="false">
      <c r="A3484" s="13" t="n">
        <v>3483</v>
      </c>
      <c r="B3484" s="12" t="s">
        <v>22</v>
      </c>
      <c r="C3484" s="26" t="str">
        <f aca="false">$C$2965</f>
        <v>BNF N. Acq. 20538</v>
      </c>
      <c r="D3484" s="12" t="n">
        <v>23</v>
      </c>
      <c r="E3484" s="14" t="n">
        <v>1749</v>
      </c>
      <c r="F3484" s="14" t="s">
        <v>24</v>
      </c>
      <c r="G3484" s="14" t="s">
        <v>1570</v>
      </c>
      <c r="H3484" s="14" t="s">
        <v>1396</v>
      </c>
      <c r="I3484" s="41" t="s">
        <v>43</v>
      </c>
      <c r="J3484" s="20" t="n">
        <v>1</v>
      </c>
      <c r="K3484" s="18" t="s">
        <v>46</v>
      </c>
      <c r="L3484" s="20" t="n">
        <v>1.041</v>
      </c>
      <c r="M3484" s="34"/>
      <c r="N3484" s="34"/>
      <c r="O3484" s="35" t="n">
        <f aca="false">L3484+(0.05*M3484)+(N3484/240)</f>
        <v>1.041</v>
      </c>
      <c r="P3484" s="36" t="n">
        <v>1.041</v>
      </c>
      <c r="Q3484" s="33"/>
      <c r="R3484" s="37"/>
      <c r="S3484" s="38" t="n">
        <f aca="false">P3484+(0.05*Q3484)+(R3484/240)</f>
        <v>1.041</v>
      </c>
      <c r="T3484" s="22" t="n">
        <f aca="false">J3484*O3484</f>
        <v>1.041</v>
      </c>
      <c r="U3484" s="22" t="n">
        <f aca="false">S3484-T3484</f>
        <v>0</v>
      </c>
      <c r="V3484" s="12"/>
    </row>
    <row r="3485" customFormat="false" ht="13.8" hidden="false" customHeight="false" outlineLevel="0" collapsed="false">
      <c r="A3485" s="13" t="n">
        <v>3484</v>
      </c>
      <c r="B3485" s="12" t="s">
        <v>22</v>
      </c>
      <c r="C3485" s="26" t="str">
        <f aca="false">$C$2965</f>
        <v>BNF N. Acq. 20538</v>
      </c>
      <c r="D3485" s="12" t="n">
        <v>23</v>
      </c>
      <c r="E3485" s="14" t="n">
        <v>1749</v>
      </c>
      <c r="F3485" s="14" t="s">
        <v>24</v>
      </c>
      <c r="G3485" s="14" t="s">
        <v>349</v>
      </c>
      <c r="H3485" s="14" t="s">
        <v>1396</v>
      </c>
      <c r="I3485" s="41" t="s">
        <v>43</v>
      </c>
      <c r="J3485" s="20" t="n">
        <v>36</v>
      </c>
      <c r="K3485" s="18" t="s">
        <v>28</v>
      </c>
      <c r="L3485" s="20"/>
      <c r="M3485" s="34" t="n">
        <v>24</v>
      </c>
      <c r="N3485" s="34"/>
      <c r="O3485" s="35" t="n">
        <f aca="false">L3485+(0.05*M3485)+(N3485/240)</f>
        <v>1.2</v>
      </c>
      <c r="P3485" s="36" t="n">
        <v>43</v>
      </c>
      <c r="Q3485" s="33" t="n">
        <v>4</v>
      </c>
      <c r="R3485" s="37"/>
      <c r="S3485" s="38" t="n">
        <f aca="false">P3485+(0.05*Q3485)+(R3485/240)</f>
        <v>43.2</v>
      </c>
      <c r="T3485" s="22" t="n">
        <f aca="false">J3485*O3485</f>
        <v>43.2</v>
      </c>
      <c r="U3485" s="22" t="n">
        <f aca="false">S3485-T3485</f>
        <v>0</v>
      </c>
      <c r="V3485" s="12"/>
    </row>
    <row r="3486" customFormat="false" ht="13.8" hidden="false" customHeight="false" outlineLevel="0" collapsed="false">
      <c r="A3486" s="13" t="n">
        <v>3485</v>
      </c>
      <c r="B3486" s="12" t="s">
        <v>22</v>
      </c>
      <c r="C3486" s="26" t="str">
        <f aca="false">$C$2965</f>
        <v>BNF N. Acq. 20538</v>
      </c>
      <c r="D3486" s="12" t="n">
        <v>23</v>
      </c>
      <c r="E3486" s="14" t="n">
        <v>1749</v>
      </c>
      <c r="F3486" s="14" t="s">
        <v>24</v>
      </c>
      <c r="G3486" s="14" t="s">
        <v>733</v>
      </c>
      <c r="H3486" s="14" t="s">
        <v>1396</v>
      </c>
      <c r="I3486" s="41" t="s">
        <v>43</v>
      </c>
      <c r="J3486" s="20" t="n">
        <v>16</v>
      </c>
      <c r="K3486" s="18" t="s">
        <v>375</v>
      </c>
      <c r="L3486" s="20" t="n">
        <v>75</v>
      </c>
      <c r="M3486" s="34"/>
      <c r="N3486" s="34"/>
      <c r="O3486" s="35" t="n">
        <f aca="false">L3486+(0.05*M3486)+(N3486/240)</f>
        <v>75</v>
      </c>
      <c r="P3486" s="36" t="n">
        <v>1200</v>
      </c>
      <c r="Q3486" s="33"/>
      <c r="R3486" s="37"/>
      <c r="S3486" s="38" t="n">
        <f aca="false">P3486+(0.05*Q3486)+(R3486/240)</f>
        <v>1200</v>
      </c>
      <c r="T3486" s="22" t="n">
        <f aca="false">J3486*O3486</f>
        <v>1200</v>
      </c>
      <c r="U3486" s="22" t="n">
        <f aca="false">S3486-T3486</f>
        <v>0</v>
      </c>
      <c r="V3486" s="12"/>
    </row>
    <row r="3487" customFormat="false" ht="13.8" hidden="false" customHeight="false" outlineLevel="0" collapsed="false">
      <c r="A3487" s="13" t="n">
        <v>3486</v>
      </c>
      <c r="B3487" s="12" t="s">
        <v>22</v>
      </c>
      <c r="C3487" s="26" t="str">
        <f aca="false">$C$2965</f>
        <v>BNF N. Acq. 20538</v>
      </c>
      <c r="D3487" s="12" t="n">
        <v>23</v>
      </c>
      <c r="E3487" s="14" t="n">
        <v>1749</v>
      </c>
      <c r="F3487" s="14" t="s">
        <v>24</v>
      </c>
      <c r="G3487" s="14" t="s">
        <v>734</v>
      </c>
      <c r="H3487" s="14" t="s">
        <v>1396</v>
      </c>
      <c r="I3487" s="41" t="s">
        <v>43</v>
      </c>
      <c r="J3487" s="20" t="n">
        <v>25</v>
      </c>
      <c r="K3487" s="18" t="s">
        <v>28</v>
      </c>
      <c r="L3487" s="20"/>
      <c r="M3487" s="34" t="n">
        <v>5</v>
      </c>
      <c r="N3487" s="34"/>
      <c r="O3487" s="35" t="n">
        <f aca="false">L3487+(0.05*M3487)+(N3487/240)</f>
        <v>0.25</v>
      </c>
      <c r="P3487" s="36" t="n">
        <v>6</v>
      </c>
      <c r="Q3487" s="33" t="n">
        <v>5</v>
      </c>
      <c r="R3487" s="37"/>
      <c r="S3487" s="38" t="n">
        <f aca="false">P3487+(0.05*Q3487)+(R3487/240)</f>
        <v>6.25</v>
      </c>
      <c r="T3487" s="22" t="n">
        <f aca="false">J3487*O3487</f>
        <v>6.25</v>
      </c>
      <c r="U3487" s="22" t="n">
        <f aca="false">S3487-T3487</f>
        <v>0</v>
      </c>
      <c r="V3487" s="46"/>
    </row>
    <row r="3488" customFormat="false" ht="13.8" hidden="false" customHeight="false" outlineLevel="0" collapsed="false">
      <c r="A3488" s="13" t="n">
        <v>3487</v>
      </c>
      <c r="B3488" s="12" t="s">
        <v>22</v>
      </c>
      <c r="C3488" s="26" t="str">
        <f aca="false">$C$2965</f>
        <v>BNF N. Acq. 20538</v>
      </c>
      <c r="D3488" s="12" t="n">
        <v>23</v>
      </c>
      <c r="E3488" s="14" t="n">
        <v>1749</v>
      </c>
      <c r="F3488" s="14" t="s">
        <v>24</v>
      </c>
      <c r="G3488" s="14" t="s">
        <v>1571</v>
      </c>
      <c r="H3488" s="14" t="s">
        <v>1396</v>
      </c>
      <c r="I3488" s="41" t="s">
        <v>43</v>
      </c>
      <c r="J3488" s="20" t="n">
        <v>1</v>
      </c>
      <c r="K3488" s="18" t="s">
        <v>46</v>
      </c>
      <c r="L3488" s="20" t="n">
        <v>100</v>
      </c>
      <c r="M3488" s="34"/>
      <c r="N3488" s="34"/>
      <c r="O3488" s="35" t="n">
        <f aca="false">L3488+(0.05*M3488)+(N3488/240)</f>
        <v>100</v>
      </c>
      <c r="P3488" s="36" t="n">
        <v>100</v>
      </c>
      <c r="Q3488" s="33"/>
      <c r="R3488" s="37"/>
      <c r="S3488" s="38" t="n">
        <f aca="false">P3488+(0.05*Q3488)+(R3488/240)</f>
        <v>100</v>
      </c>
      <c r="T3488" s="22" t="n">
        <f aca="false">J3488*O3488</f>
        <v>100</v>
      </c>
      <c r="U3488" s="22" t="n">
        <f aca="false">S3488-T3488</f>
        <v>0</v>
      </c>
      <c r="V3488" s="12"/>
    </row>
    <row r="3489" customFormat="false" ht="13.8" hidden="false" customHeight="false" outlineLevel="0" collapsed="false">
      <c r="A3489" s="13" t="n">
        <v>3488</v>
      </c>
      <c r="B3489" s="12" t="s">
        <v>22</v>
      </c>
      <c r="C3489" s="26" t="str">
        <f aca="false">$C$2965</f>
        <v>BNF N. Acq. 20538</v>
      </c>
      <c r="D3489" s="12" t="n">
        <v>23</v>
      </c>
      <c r="E3489" s="14" t="n">
        <v>1749</v>
      </c>
      <c r="F3489" s="14" t="s">
        <v>24</v>
      </c>
      <c r="G3489" s="14" t="s">
        <v>1066</v>
      </c>
      <c r="H3489" s="14" t="s">
        <v>1396</v>
      </c>
      <c r="I3489" s="41" t="s">
        <v>43</v>
      </c>
      <c r="J3489" s="20" t="n">
        <v>8</v>
      </c>
      <c r="K3489" s="18" t="s">
        <v>1143</v>
      </c>
      <c r="L3489" s="20" t="n">
        <v>11</v>
      </c>
      <c r="M3489" s="34"/>
      <c r="N3489" s="34"/>
      <c r="O3489" s="35" t="n">
        <f aca="false">L3489+(0.05*M3489)+(N3489/240)</f>
        <v>11</v>
      </c>
      <c r="P3489" s="36" t="n">
        <v>88</v>
      </c>
      <c r="Q3489" s="33"/>
      <c r="R3489" s="37"/>
      <c r="S3489" s="38" t="n">
        <f aca="false">P3489+(0.05*Q3489)+(R3489/240)</f>
        <v>88</v>
      </c>
      <c r="T3489" s="22" t="n">
        <f aca="false">J3489*O3489</f>
        <v>88</v>
      </c>
      <c r="U3489" s="22" t="n">
        <f aca="false">S3489-T3489</f>
        <v>0</v>
      </c>
      <c r="V3489" s="12"/>
    </row>
    <row r="3490" customFormat="false" ht="13.8" hidden="false" customHeight="false" outlineLevel="0" collapsed="false">
      <c r="A3490" s="13" t="n">
        <v>3489</v>
      </c>
      <c r="B3490" s="12" t="s">
        <v>22</v>
      </c>
      <c r="C3490" s="26" t="str">
        <f aca="false">$C$2965</f>
        <v>BNF N. Acq. 20538</v>
      </c>
      <c r="D3490" s="12" t="n">
        <v>23</v>
      </c>
      <c r="E3490" s="14" t="n">
        <v>1749</v>
      </c>
      <c r="F3490" s="14" t="s">
        <v>24</v>
      </c>
      <c r="G3490" s="14" t="s">
        <v>1572</v>
      </c>
      <c r="H3490" s="14" t="s">
        <v>1396</v>
      </c>
      <c r="I3490" s="41" t="s">
        <v>43</v>
      </c>
      <c r="J3490" s="20" t="n">
        <v>1</v>
      </c>
      <c r="K3490" s="18" t="s">
        <v>833</v>
      </c>
      <c r="L3490" s="20" t="n">
        <v>15</v>
      </c>
      <c r="M3490" s="34"/>
      <c r="N3490" s="34"/>
      <c r="O3490" s="35" t="n">
        <f aca="false">L3490+(0.05*M3490)+(N3490/240)</f>
        <v>15</v>
      </c>
      <c r="P3490" s="36" t="n">
        <v>15</v>
      </c>
      <c r="Q3490" s="33"/>
      <c r="R3490" s="37"/>
      <c r="S3490" s="38" t="n">
        <f aca="false">P3490+(0.05*Q3490)+(R3490/240)</f>
        <v>15</v>
      </c>
      <c r="T3490" s="22" t="n">
        <f aca="false">J3490*O3490</f>
        <v>15</v>
      </c>
      <c r="U3490" s="22" t="n">
        <f aca="false">S3490-T3490</f>
        <v>0</v>
      </c>
      <c r="V3490" s="12"/>
    </row>
    <row r="3491" customFormat="false" ht="13.8" hidden="false" customHeight="false" outlineLevel="0" collapsed="false">
      <c r="A3491" s="13" t="n">
        <v>3490</v>
      </c>
      <c r="B3491" s="12" t="s">
        <v>22</v>
      </c>
      <c r="C3491" s="26" t="str">
        <f aca="false">$C$2965</f>
        <v>BNF N. Acq. 20538</v>
      </c>
      <c r="D3491" s="12" t="n">
        <v>23</v>
      </c>
      <c r="E3491" s="14" t="n">
        <v>1749</v>
      </c>
      <c r="F3491" s="14" t="s">
        <v>40</v>
      </c>
      <c r="G3491" s="14" t="s">
        <v>1573</v>
      </c>
      <c r="H3491" s="14" t="s">
        <v>1396</v>
      </c>
      <c r="I3491" s="41" t="s">
        <v>679</v>
      </c>
      <c r="J3491" s="20" t="n">
        <v>1600</v>
      </c>
      <c r="K3491" s="18" t="s">
        <v>28</v>
      </c>
      <c r="L3491" s="20"/>
      <c r="M3491" s="34" t="n">
        <v>3</v>
      </c>
      <c r="N3491" s="34"/>
      <c r="O3491" s="35" t="n">
        <f aca="false">L3491+(0.05*M3491)+(N3491/240)</f>
        <v>0.15</v>
      </c>
      <c r="P3491" s="36" t="n">
        <v>240</v>
      </c>
      <c r="Q3491" s="33"/>
      <c r="R3491" s="37"/>
      <c r="S3491" s="38" t="n">
        <f aca="false">P3491+(0.05*Q3491)+(R3491/240)</f>
        <v>240</v>
      </c>
      <c r="T3491" s="22" t="n">
        <f aca="false">J3491*O3491</f>
        <v>240</v>
      </c>
      <c r="U3491" s="22" t="n">
        <f aca="false">S3491-T3491</f>
        <v>0</v>
      </c>
      <c r="V3491" s="12"/>
    </row>
    <row r="3492" customFormat="false" ht="13.8" hidden="false" customHeight="false" outlineLevel="0" collapsed="false">
      <c r="A3492" s="13" t="n">
        <v>3491</v>
      </c>
      <c r="B3492" s="12" t="s">
        <v>22</v>
      </c>
      <c r="C3492" s="26" t="str">
        <f aca="false">$C$2965</f>
        <v>BNF N. Acq. 20538</v>
      </c>
      <c r="D3492" s="12" t="n">
        <v>23</v>
      </c>
      <c r="E3492" s="14" t="n">
        <v>1749</v>
      </c>
      <c r="F3492" s="14" t="s">
        <v>40</v>
      </c>
      <c r="G3492" s="14" t="s">
        <v>1057</v>
      </c>
      <c r="H3492" s="14" t="s">
        <v>1396</v>
      </c>
      <c r="I3492" s="41" t="s">
        <v>43</v>
      </c>
      <c r="J3492" s="20" t="n">
        <v>14</v>
      </c>
      <c r="K3492" s="18" t="s">
        <v>35</v>
      </c>
      <c r="L3492" s="20" t="n">
        <v>14</v>
      </c>
      <c r="M3492" s="34"/>
      <c r="N3492" s="34"/>
      <c r="O3492" s="35" t="n">
        <f aca="false">L3492+(0.05*M3492)+(N3492/240)</f>
        <v>14</v>
      </c>
      <c r="P3492" s="36" t="n">
        <v>196</v>
      </c>
      <c r="Q3492" s="33"/>
      <c r="R3492" s="37"/>
      <c r="S3492" s="38" t="n">
        <f aca="false">P3492+(0.05*Q3492)+(R3492/240)</f>
        <v>196</v>
      </c>
      <c r="T3492" s="22" t="n">
        <f aca="false">J3492*O3492</f>
        <v>196</v>
      </c>
      <c r="U3492" s="22" t="n">
        <f aca="false">S3492-T3492</f>
        <v>0</v>
      </c>
      <c r="V3492" s="12"/>
    </row>
    <row r="3493" customFormat="false" ht="13.8" hidden="false" customHeight="false" outlineLevel="0" collapsed="false">
      <c r="A3493" s="13" t="n">
        <v>3492</v>
      </c>
      <c r="B3493" s="12" t="s">
        <v>22</v>
      </c>
      <c r="C3493" s="26" t="str">
        <f aca="false">$C$2965</f>
        <v>BNF N. Acq. 20538</v>
      </c>
      <c r="D3493" s="12" t="n">
        <v>23</v>
      </c>
      <c r="E3493" s="14" t="n">
        <v>1749</v>
      </c>
      <c r="F3493" s="14" t="s">
        <v>40</v>
      </c>
      <c r="G3493" s="14" t="s">
        <v>1574</v>
      </c>
      <c r="H3493" s="14" t="s">
        <v>1396</v>
      </c>
      <c r="I3493" s="41" t="s">
        <v>43</v>
      </c>
      <c r="J3493" s="20" t="n">
        <v>720</v>
      </c>
      <c r="K3493" s="18" t="s">
        <v>28</v>
      </c>
      <c r="L3493" s="20"/>
      <c r="M3493" s="34" t="n">
        <v>12</v>
      </c>
      <c r="N3493" s="34"/>
      <c r="O3493" s="35" t="n">
        <f aca="false">L3493+(0.05*M3493)+(N3493/240)</f>
        <v>0.6</v>
      </c>
      <c r="P3493" s="36" t="n">
        <v>432</v>
      </c>
      <c r="Q3493" s="33"/>
      <c r="R3493" s="37"/>
      <c r="S3493" s="38" t="n">
        <f aca="false">P3493+(0.05*Q3493)+(R3493/240)</f>
        <v>432</v>
      </c>
      <c r="T3493" s="22" t="n">
        <f aca="false">J3493*O3493</f>
        <v>432</v>
      </c>
      <c r="U3493" s="22" t="n">
        <f aca="false">S3493-T3493</f>
        <v>0</v>
      </c>
      <c r="V3493" s="12"/>
    </row>
    <row r="3494" customFormat="false" ht="13.8" hidden="false" customHeight="false" outlineLevel="0" collapsed="false">
      <c r="A3494" s="13" t="n">
        <v>3493</v>
      </c>
      <c r="B3494" s="12" t="s">
        <v>22</v>
      </c>
      <c r="C3494" s="26" t="str">
        <f aca="false">$C$2965</f>
        <v>BNF N. Acq. 20538</v>
      </c>
      <c r="D3494" s="12" t="n">
        <v>23</v>
      </c>
      <c r="E3494" s="14" t="n">
        <v>1749</v>
      </c>
      <c r="F3494" s="14" t="s">
        <v>40</v>
      </c>
      <c r="G3494" s="14" t="s">
        <v>1575</v>
      </c>
      <c r="H3494" s="14" t="s">
        <v>1396</v>
      </c>
      <c r="I3494" s="41" t="s">
        <v>43</v>
      </c>
      <c r="J3494" s="20" t="n">
        <v>1875</v>
      </c>
      <c r="K3494" s="18" t="s">
        <v>28</v>
      </c>
      <c r="L3494" s="20"/>
      <c r="M3494" s="34" t="n">
        <v>2</v>
      </c>
      <c r="N3494" s="34"/>
      <c r="O3494" s="35" t="n">
        <f aca="false">L3494+(0.05*M3494)+(N3494/240)</f>
        <v>0.1</v>
      </c>
      <c r="P3494" s="36" t="n">
        <v>187</v>
      </c>
      <c r="Q3494" s="33" t="n">
        <v>10</v>
      </c>
      <c r="R3494" s="37"/>
      <c r="S3494" s="38" t="n">
        <f aca="false">P3494+(0.05*Q3494)+(R3494/240)</f>
        <v>187.5</v>
      </c>
      <c r="T3494" s="22" t="n">
        <f aca="false">J3494*O3494</f>
        <v>187.5</v>
      </c>
      <c r="U3494" s="22" t="n">
        <f aca="false">S3494-T3494</f>
        <v>0</v>
      </c>
      <c r="V3494" s="12"/>
    </row>
    <row r="3495" customFormat="false" ht="13.8" hidden="false" customHeight="false" outlineLevel="0" collapsed="false">
      <c r="A3495" s="13" t="n">
        <v>3494</v>
      </c>
      <c r="B3495" s="12" t="s">
        <v>22</v>
      </c>
      <c r="C3495" s="26" t="str">
        <f aca="false">$C$2965</f>
        <v>BNF N. Acq. 20538</v>
      </c>
      <c r="D3495" s="12" t="n">
        <v>23</v>
      </c>
      <c r="E3495" s="14" t="n">
        <v>1749</v>
      </c>
      <c r="F3495" s="14" t="s">
        <v>40</v>
      </c>
      <c r="G3495" s="14" t="s">
        <v>1065</v>
      </c>
      <c r="H3495" s="14" t="s">
        <v>1396</v>
      </c>
      <c r="I3495" s="41" t="s">
        <v>43</v>
      </c>
      <c r="J3495" s="20" t="n">
        <v>1</v>
      </c>
      <c r="K3495" s="18" t="s">
        <v>1576</v>
      </c>
      <c r="L3495" s="20" t="n">
        <v>11</v>
      </c>
      <c r="M3495" s="34"/>
      <c r="N3495" s="34"/>
      <c r="O3495" s="35" t="n">
        <f aca="false">L3495+(0.05*M3495)+(N3495/240)</f>
        <v>11</v>
      </c>
      <c r="P3495" s="36" t="n">
        <v>11</v>
      </c>
      <c r="Q3495" s="33"/>
      <c r="R3495" s="37"/>
      <c r="S3495" s="38" t="n">
        <f aca="false">P3495+(0.05*Q3495)+(R3495/240)</f>
        <v>11</v>
      </c>
      <c r="T3495" s="22" t="n">
        <f aca="false">J3495*O3495</f>
        <v>11</v>
      </c>
      <c r="U3495" s="22" t="n">
        <f aca="false">S3495-T3495</f>
        <v>0</v>
      </c>
      <c r="V3495" s="12"/>
    </row>
    <row r="3496" customFormat="false" ht="13.8" hidden="false" customHeight="false" outlineLevel="0" collapsed="false">
      <c r="A3496" s="13" t="n">
        <v>3495</v>
      </c>
      <c r="B3496" s="12" t="s">
        <v>22</v>
      </c>
      <c r="C3496" s="26" t="str">
        <f aca="false">$C$2965</f>
        <v>BNF N. Acq. 20538</v>
      </c>
      <c r="D3496" s="12" t="n">
        <v>23</v>
      </c>
      <c r="E3496" s="14" t="n">
        <v>1749</v>
      </c>
      <c r="F3496" s="14" t="s">
        <v>40</v>
      </c>
      <c r="G3496" s="14" t="s">
        <v>1065</v>
      </c>
      <c r="H3496" s="14" t="s">
        <v>1396</v>
      </c>
      <c r="I3496" s="41" t="s">
        <v>43</v>
      </c>
      <c r="J3496" s="20" t="n">
        <v>1</v>
      </c>
      <c r="K3496" s="18" t="s">
        <v>46</v>
      </c>
      <c r="L3496" s="20" t="n">
        <v>96</v>
      </c>
      <c r="M3496" s="34"/>
      <c r="N3496" s="34"/>
      <c r="O3496" s="35" t="n">
        <f aca="false">L3496+(0.05*M3496)+(N3496/240)</f>
        <v>96</v>
      </c>
      <c r="P3496" s="36" t="n">
        <v>96</v>
      </c>
      <c r="Q3496" s="33"/>
      <c r="R3496" s="37"/>
      <c r="S3496" s="38" t="n">
        <f aca="false">P3496+(0.05*Q3496)+(R3496/240)</f>
        <v>96</v>
      </c>
      <c r="T3496" s="22" t="n">
        <f aca="false">J3496*O3496</f>
        <v>96</v>
      </c>
      <c r="U3496" s="22" t="n">
        <f aca="false">S3496-T3496</f>
        <v>0</v>
      </c>
      <c r="V3496" s="12"/>
    </row>
    <row r="3497" customFormat="false" ht="13.8" hidden="false" customHeight="false" outlineLevel="0" collapsed="false">
      <c r="A3497" s="13" t="n">
        <v>3496</v>
      </c>
      <c r="B3497" s="12" t="s">
        <v>22</v>
      </c>
      <c r="C3497" s="26" t="str">
        <f aca="false">$C$2965</f>
        <v>BNF N. Acq. 20538</v>
      </c>
      <c r="D3497" s="12" t="n">
        <v>23</v>
      </c>
      <c r="E3497" s="14" t="n">
        <v>1749</v>
      </c>
      <c r="F3497" s="14" t="s">
        <v>40</v>
      </c>
      <c r="G3497" s="14" t="s">
        <v>349</v>
      </c>
      <c r="H3497" s="14" t="s">
        <v>1396</v>
      </c>
      <c r="I3497" s="41" t="s">
        <v>43</v>
      </c>
      <c r="J3497" s="20" t="n">
        <v>355</v>
      </c>
      <c r="K3497" s="18" t="s">
        <v>28</v>
      </c>
      <c r="L3497" s="20"/>
      <c r="M3497" s="34" t="n">
        <v>25</v>
      </c>
      <c r="N3497" s="34"/>
      <c r="O3497" s="35" t="n">
        <f aca="false">L3497+(0.05*M3497)+(N3497/240)</f>
        <v>1.25</v>
      </c>
      <c r="P3497" s="36" t="n">
        <v>443</v>
      </c>
      <c r="Q3497" s="33" t="n">
        <v>15</v>
      </c>
      <c r="R3497" s="37"/>
      <c r="S3497" s="38" t="n">
        <f aca="false">P3497+(0.05*Q3497)+(R3497/240)</f>
        <v>443.75</v>
      </c>
      <c r="T3497" s="22" t="n">
        <f aca="false">J3497*O3497</f>
        <v>443.75</v>
      </c>
      <c r="U3497" s="22" t="n">
        <f aca="false">S3497-T3497</f>
        <v>0</v>
      </c>
      <c r="V3497" s="12"/>
    </row>
    <row r="3498" customFormat="false" ht="13.8" hidden="false" customHeight="false" outlineLevel="0" collapsed="false">
      <c r="A3498" s="13" t="n">
        <v>3497</v>
      </c>
      <c r="B3498" s="12" t="s">
        <v>22</v>
      </c>
      <c r="C3498" s="26" t="str">
        <f aca="false">$C$2965</f>
        <v>BNF N. Acq. 20538</v>
      </c>
      <c r="D3498" s="12" t="n">
        <v>23</v>
      </c>
      <c r="E3498" s="14" t="n">
        <v>1749</v>
      </c>
      <c r="F3498" s="14" t="s">
        <v>40</v>
      </c>
      <c r="G3498" s="14" t="s">
        <v>349</v>
      </c>
      <c r="H3498" s="14" t="s">
        <v>1396</v>
      </c>
      <c r="I3498" s="41" t="s">
        <v>33</v>
      </c>
      <c r="J3498" s="20" t="n">
        <v>40</v>
      </c>
      <c r="K3498" s="18" t="s">
        <v>28</v>
      </c>
      <c r="L3498" s="20"/>
      <c r="M3498" s="34" t="n">
        <v>25</v>
      </c>
      <c r="N3498" s="34"/>
      <c r="O3498" s="35" t="n">
        <f aca="false">L3498+(0.05*M3498)+(N3498/240)</f>
        <v>1.25</v>
      </c>
      <c r="P3498" s="36" t="n">
        <v>50</v>
      </c>
      <c r="Q3498" s="33"/>
      <c r="R3498" s="37"/>
      <c r="S3498" s="38" t="n">
        <f aca="false">P3498+(0.05*Q3498)+(R3498/240)</f>
        <v>50</v>
      </c>
      <c r="T3498" s="22" t="n">
        <f aca="false">J3498*O3498</f>
        <v>50</v>
      </c>
      <c r="U3498" s="22" t="n">
        <f aca="false">S3498-T3498</f>
        <v>0</v>
      </c>
      <c r="V3498" s="46"/>
    </row>
    <row r="3499" customFormat="false" ht="13.8" hidden="false" customHeight="false" outlineLevel="0" collapsed="false">
      <c r="A3499" s="13" t="n">
        <v>3498</v>
      </c>
      <c r="B3499" s="12" t="s">
        <v>22</v>
      </c>
      <c r="C3499" s="26" t="str">
        <f aca="false">$C$2965</f>
        <v>BNF N. Acq. 20538</v>
      </c>
      <c r="D3499" s="12" t="n">
        <v>23</v>
      </c>
      <c r="E3499" s="14" t="n">
        <v>1749</v>
      </c>
      <c r="F3499" s="14" t="s">
        <v>40</v>
      </c>
      <c r="G3499" s="14" t="s">
        <v>1577</v>
      </c>
      <c r="H3499" s="14" t="s">
        <v>1396</v>
      </c>
      <c r="I3499" s="41" t="s">
        <v>43</v>
      </c>
      <c r="J3499" s="20" t="n">
        <v>1.5</v>
      </c>
      <c r="K3499" s="18" t="s">
        <v>1578</v>
      </c>
      <c r="L3499" s="20" t="n">
        <v>80</v>
      </c>
      <c r="M3499" s="34"/>
      <c r="N3499" s="34"/>
      <c r="O3499" s="35" t="n">
        <f aca="false">L3499+(0.05*M3499)+(N3499/240)</f>
        <v>80</v>
      </c>
      <c r="P3499" s="36" t="n">
        <v>120</v>
      </c>
      <c r="Q3499" s="33"/>
      <c r="R3499" s="37"/>
      <c r="S3499" s="38" t="n">
        <f aca="false">P3499+(0.05*Q3499)+(R3499/240)</f>
        <v>120</v>
      </c>
      <c r="T3499" s="22" t="n">
        <f aca="false">J3499*O3499</f>
        <v>120</v>
      </c>
      <c r="U3499" s="22" t="n">
        <f aca="false">S3499-T3499</f>
        <v>0</v>
      </c>
      <c r="V3499" s="12"/>
    </row>
    <row r="3500" customFormat="false" ht="13.8" hidden="false" customHeight="false" outlineLevel="0" collapsed="false">
      <c r="A3500" s="13" t="n">
        <v>3499</v>
      </c>
      <c r="B3500" s="12" t="s">
        <v>22</v>
      </c>
      <c r="C3500" s="26" t="str">
        <f aca="false">$C$2965</f>
        <v>BNF N. Acq. 20538</v>
      </c>
      <c r="D3500" s="12" t="n">
        <v>23</v>
      </c>
      <c r="E3500" s="14" t="n">
        <v>1749</v>
      </c>
      <c r="F3500" s="14" t="s">
        <v>40</v>
      </c>
      <c r="G3500" s="14" t="s">
        <v>734</v>
      </c>
      <c r="H3500" s="14" t="s">
        <v>1396</v>
      </c>
      <c r="I3500" s="41" t="s">
        <v>43</v>
      </c>
      <c r="J3500" s="20" t="n">
        <v>2400</v>
      </c>
      <c r="K3500" s="18" t="s">
        <v>28</v>
      </c>
      <c r="L3500" s="20"/>
      <c r="M3500" s="34" t="n">
        <v>4</v>
      </c>
      <c r="N3500" s="34"/>
      <c r="O3500" s="35" t="n">
        <f aca="false">L3500+(0.05*M3500)+(N3500/240)</f>
        <v>0.2</v>
      </c>
      <c r="P3500" s="36" t="n">
        <v>480</v>
      </c>
      <c r="Q3500" s="33"/>
      <c r="R3500" s="37"/>
      <c r="S3500" s="38" t="n">
        <f aca="false">P3500+(0.05*Q3500)+(R3500/240)</f>
        <v>480</v>
      </c>
      <c r="T3500" s="22" t="n">
        <f aca="false">J3500*O3500</f>
        <v>480</v>
      </c>
      <c r="U3500" s="22" t="n">
        <f aca="false">S3500-T3500</f>
        <v>0</v>
      </c>
      <c r="V3500" s="12"/>
    </row>
    <row r="3501" customFormat="false" ht="13.8" hidden="false" customHeight="false" outlineLevel="0" collapsed="false">
      <c r="A3501" s="13" t="n">
        <v>3500</v>
      </c>
      <c r="B3501" s="12" t="s">
        <v>22</v>
      </c>
      <c r="C3501" s="26" t="str">
        <f aca="false">$C$2965</f>
        <v>BNF N. Acq. 20538</v>
      </c>
      <c r="D3501" s="12" t="n">
        <v>23</v>
      </c>
      <c r="E3501" s="14" t="n">
        <v>1749</v>
      </c>
      <c r="F3501" s="14" t="s">
        <v>40</v>
      </c>
      <c r="G3501" s="14" t="s">
        <v>1579</v>
      </c>
      <c r="H3501" s="14" t="s">
        <v>1396</v>
      </c>
      <c r="I3501" s="41" t="s">
        <v>43</v>
      </c>
      <c r="J3501" s="20" t="n">
        <v>80</v>
      </c>
      <c r="K3501" s="18" t="s">
        <v>28</v>
      </c>
      <c r="L3501" s="20"/>
      <c r="M3501" s="34" t="n">
        <v>15</v>
      </c>
      <c r="N3501" s="34"/>
      <c r="O3501" s="35" t="n">
        <f aca="false">L3501+(0.05*M3501)+(N3501/240)</f>
        <v>0.75</v>
      </c>
      <c r="P3501" s="36" t="n">
        <v>60</v>
      </c>
      <c r="Q3501" s="33"/>
      <c r="R3501" s="37"/>
      <c r="S3501" s="38" t="n">
        <f aca="false">P3501+(0.05*Q3501)+(R3501/240)</f>
        <v>60</v>
      </c>
      <c r="T3501" s="22" t="n">
        <f aca="false">J3501*O3501</f>
        <v>60</v>
      </c>
      <c r="U3501" s="22" t="n">
        <f aca="false">S3501-T3501</f>
        <v>0</v>
      </c>
      <c r="V3501" s="12"/>
    </row>
    <row r="3502" customFormat="false" ht="13.8" hidden="false" customHeight="false" outlineLevel="0" collapsed="false">
      <c r="A3502" s="13" t="n">
        <v>3501</v>
      </c>
      <c r="B3502" s="12" t="s">
        <v>22</v>
      </c>
      <c r="C3502" s="26" t="str">
        <f aca="false">$C$2965</f>
        <v>BNF N. Acq. 20538</v>
      </c>
      <c r="D3502" s="12" t="n">
        <v>23</v>
      </c>
      <c r="E3502" s="14" t="n">
        <v>1749</v>
      </c>
      <c r="F3502" s="14" t="s">
        <v>40</v>
      </c>
      <c r="G3502" s="14" t="s">
        <v>1066</v>
      </c>
      <c r="H3502" s="14" t="s">
        <v>1396</v>
      </c>
      <c r="I3502" s="41" t="s">
        <v>43</v>
      </c>
      <c r="J3502" s="20" t="n">
        <v>5</v>
      </c>
      <c r="K3502" s="18" t="s">
        <v>1143</v>
      </c>
      <c r="L3502" s="20" t="n">
        <v>10</v>
      </c>
      <c r="M3502" s="34"/>
      <c r="N3502" s="34"/>
      <c r="O3502" s="35" t="n">
        <f aca="false">L3502+(0.05*M3502)+(N3502/240)</f>
        <v>10</v>
      </c>
      <c r="P3502" s="36" t="n">
        <v>50</v>
      </c>
      <c r="Q3502" s="33"/>
      <c r="R3502" s="37"/>
      <c r="S3502" s="38" t="n">
        <f aca="false">P3502+(0.05*Q3502)+(R3502/240)</f>
        <v>50</v>
      </c>
      <c r="T3502" s="22" t="n">
        <f aca="false">J3502*O3502</f>
        <v>50</v>
      </c>
      <c r="U3502" s="22" t="n">
        <f aca="false">S3502-T3502</f>
        <v>0</v>
      </c>
      <c r="V3502" s="12"/>
    </row>
    <row r="3503" customFormat="false" ht="13.8" hidden="false" customHeight="false" outlineLevel="0" collapsed="false">
      <c r="A3503" s="13" t="n">
        <v>3502</v>
      </c>
      <c r="B3503" s="12" t="s">
        <v>22</v>
      </c>
      <c r="C3503" s="26" t="str">
        <f aca="false">$C$2965</f>
        <v>BNF N. Acq. 20538</v>
      </c>
      <c r="D3503" s="12" t="n">
        <v>23</v>
      </c>
      <c r="E3503" s="14" t="n">
        <v>1749</v>
      </c>
      <c r="F3503" s="14" t="s">
        <v>40</v>
      </c>
      <c r="G3503" s="14" t="s">
        <v>1067</v>
      </c>
      <c r="H3503" s="14" t="s">
        <v>1396</v>
      </c>
      <c r="I3503" s="41" t="s">
        <v>43</v>
      </c>
      <c r="J3503" s="20" t="n">
        <v>1248</v>
      </c>
      <c r="K3503" s="18" t="s">
        <v>28</v>
      </c>
      <c r="L3503" s="20"/>
      <c r="M3503" s="34" t="n">
        <v>5</v>
      </c>
      <c r="N3503" s="34"/>
      <c r="O3503" s="35" t="n">
        <f aca="false">L3503+(0.05*M3503)+(N3503/240)</f>
        <v>0.25</v>
      </c>
      <c r="P3503" s="36" t="n">
        <v>312</v>
      </c>
      <c r="Q3503" s="33"/>
      <c r="R3503" s="37"/>
      <c r="S3503" s="38" t="n">
        <f aca="false">P3503+(0.05*Q3503)+(R3503/240)</f>
        <v>312</v>
      </c>
      <c r="T3503" s="22" t="n">
        <f aca="false">J3503*O3503</f>
        <v>312</v>
      </c>
      <c r="U3503" s="22" t="n">
        <f aca="false">S3503-T3503</f>
        <v>0</v>
      </c>
      <c r="V3503" s="12"/>
    </row>
    <row r="3504" customFormat="false" ht="13.8" hidden="false" customHeight="false" outlineLevel="0" collapsed="false">
      <c r="A3504" s="13" t="n">
        <v>3503</v>
      </c>
      <c r="B3504" s="12" t="s">
        <v>22</v>
      </c>
      <c r="C3504" s="26" t="str">
        <f aca="false">$C$2965</f>
        <v>BNF N. Acq. 20538</v>
      </c>
      <c r="D3504" s="12" t="n">
        <v>24</v>
      </c>
      <c r="E3504" s="14" t="n">
        <v>1749</v>
      </c>
      <c r="F3504" s="14" t="s">
        <v>24</v>
      </c>
      <c r="G3504" s="14" t="s">
        <v>1580</v>
      </c>
      <c r="H3504" s="14" t="s">
        <v>1396</v>
      </c>
      <c r="I3504" s="41" t="s">
        <v>30</v>
      </c>
      <c r="J3504" s="20" t="n">
        <v>80</v>
      </c>
      <c r="K3504" s="18" t="s">
        <v>35</v>
      </c>
      <c r="L3504" s="20"/>
      <c r="M3504" s="34" t="n">
        <v>10</v>
      </c>
      <c r="N3504" s="34"/>
      <c r="O3504" s="35" t="n">
        <f aca="false">L3504+(0.05*M3504)+(N3504/240)</f>
        <v>0.5</v>
      </c>
      <c r="P3504" s="36" t="n">
        <v>40</v>
      </c>
      <c r="Q3504" s="33"/>
      <c r="R3504" s="37"/>
      <c r="S3504" s="38" t="n">
        <f aca="false">P3504+(0.05*Q3504)+(R3504/240)</f>
        <v>40</v>
      </c>
      <c r="T3504" s="22" t="n">
        <f aca="false">J3504*O3504</f>
        <v>40</v>
      </c>
      <c r="U3504" s="22" t="n">
        <f aca="false">S3504-T3504</f>
        <v>0</v>
      </c>
      <c r="V3504" s="12"/>
    </row>
    <row r="3505" customFormat="false" ht="13.8" hidden="false" customHeight="false" outlineLevel="0" collapsed="false">
      <c r="A3505" s="13" t="n">
        <v>3504</v>
      </c>
      <c r="B3505" s="12" t="s">
        <v>22</v>
      </c>
      <c r="C3505" s="26" t="str">
        <f aca="false">$C$2965</f>
        <v>BNF N. Acq. 20538</v>
      </c>
      <c r="D3505" s="12" t="n">
        <v>24</v>
      </c>
      <c r="E3505" s="14" t="n">
        <v>1749</v>
      </c>
      <c r="F3505" s="14" t="s">
        <v>24</v>
      </c>
      <c r="G3505" s="14" t="s">
        <v>368</v>
      </c>
      <c r="H3505" s="14" t="s">
        <v>1396</v>
      </c>
      <c r="I3505" s="41" t="s">
        <v>30</v>
      </c>
      <c r="J3505" s="20" t="n">
        <v>2</v>
      </c>
      <c r="K3505" s="18" t="s">
        <v>148</v>
      </c>
      <c r="L3505" s="20" t="n">
        <v>40</v>
      </c>
      <c r="M3505" s="34"/>
      <c r="N3505" s="34"/>
      <c r="O3505" s="35" t="n">
        <f aca="false">L3505+(0.05*M3505)+(N3505/240)</f>
        <v>40</v>
      </c>
      <c r="P3505" s="36" t="n">
        <v>80</v>
      </c>
      <c r="Q3505" s="33"/>
      <c r="R3505" s="37"/>
      <c r="S3505" s="38" t="n">
        <f aca="false">P3505+(0.05*Q3505)+(R3505/240)</f>
        <v>80</v>
      </c>
      <c r="T3505" s="22" t="n">
        <f aca="false">J3505*O3505</f>
        <v>80</v>
      </c>
      <c r="U3505" s="22" t="n">
        <f aca="false">S3505-T3505</f>
        <v>0</v>
      </c>
      <c r="V3505" s="12"/>
    </row>
    <row r="3506" customFormat="false" ht="13.8" hidden="false" customHeight="false" outlineLevel="0" collapsed="false">
      <c r="A3506" s="13" t="n">
        <v>3505</v>
      </c>
      <c r="B3506" s="12" t="s">
        <v>22</v>
      </c>
      <c r="C3506" s="26" t="str">
        <f aca="false">$C$2965</f>
        <v>BNF N. Acq. 20538</v>
      </c>
      <c r="D3506" s="12" t="n">
        <v>24</v>
      </c>
      <c r="E3506" s="14" t="n">
        <v>1749</v>
      </c>
      <c r="F3506" s="14" t="s">
        <v>24</v>
      </c>
      <c r="G3506" s="14" t="s">
        <v>368</v>
      </c>
      <c r="H3506" s="14" t="s">
        <v>1396</v>
      </c>
      <c r="I3506" s="41" t="s">
        <v>43</v>
      </c>
      <c r="J3506" s="20" t="n">
        <v>51</v>
      </c>
      <c r="K3506" s="18" t="s">
        <v>375</v>
      </c>
      <c r="L3506" s="20" t="n">
        <v>30</v>
      </c>
      <c r="M3506" s="34"/>
      <c r="N3506" s="34"/>
      <c r="O3506" s="35" t="n">
        <f aca="false">L3506+(0.05*M3506)+(N3506/240)</f>
        <v>30</v>
      </c>
      <c r="P3506" s="36" t="n">
        <v>1530</v>
      </c>
      <c r="Q3506" s="33"/>
      <c r="R3506" s="37"/>
      <c r="S3506" s="38" t="n">
        <f aca="false">P3506+(0.05*Q3506)+(R3506/240)</f>
        <v>1530</v>
      </c>
      <c r="T3506" s="22" t="n">
        <f aca="false">J3506*O3506</f>
        <v>1530</v>
      </c>
      <c r="U3506" s="22" t="n">
        <f aca="false">S3506-T3506</f>
        <v>0</v>
      </c>
      <c r="V3506" s="12"/>
    </row>
    <row r="3507" customFormat="false" ht="13.8" hidden="false" customHeight="false" outlineLevel="0" collapsed="false">
      <c r="A3507" s="13" t="n">
        <v>3506</v>
      </c>
      <c r="B3507" s="12" t="s">
        <v>22</v>
      </c>
      <c r="C3507" s="26" t="str">
        <f aca="false">$C$2965</f>
        <v>BNF N. Acq. 20538</v>
      </c>
      <c r="D3507" s="12" t="n">
        <v>24</v>
      </c>
      <c r="E3507" s="14" t="n">
        <v>1749</v>
      </c>
      <c r="F3507" s="14" t="s">
        <v>24</v>
      </c>
      <c r="G3507" s="14" t="s">
        <v>369</v>
      </c>
      <c r="H3507" s="14" t="s">
        <v>1396</v>
      </c>
      <c r="I3507" s="41" t="s">
        <v>43</v>
      </c>
      <c r="J3507" s="20" t="n">
        <v>1</v>
      </c>
      <c r="K3507" s="18" t="s">
        <v>1581</v>
      </c>
      <c r="L3507" s="20" t="n">
        <v>22</v>
      </c>
      <c r="M3507" s="34"/>
      <c r="N3507" s="34"/>
      <c r="O3507" s="35" t="n">
        <f aca="false">L3507+(0.05*M3507)+(N3507/240)</f>
        <v>22</v>
      </c>
      <c r="P3507" s="36" t="n">
        <v>22</v>
      </c>
      <c r="Q3507" s="33"/>
      <c r="R3507" s="37"/>
      <c r="S3507" s="38" t="n">
        <f aca="false">P3507+(0.05*Q3507)+(R3507/240)</f>
        <v>22</v>
      </c>
      <c r="T3507" s="22" t="n">
        <f aca="false">J3507*O3507</f>
        <v>22</v>
      </c>
      <c r="U3507" s="22" t="n">
        <f aca="false">S3507-T3507</f>
        <v>0</v>
      </c>
      <c r="V3507" s="12"/>
    </row>
    <row r="3508" customFormat="false" ht="13.8" hidden="false" customHeight="false" outlineLevel="0" collapsed="false">
      <c r="A3508" s="13" t="n">
        <v>3507</v>
      </c>
      <c r="B3508" s="12" t="s">
        <v>22</v>
      </c>
      <c r="C3508" s="26" t="str">
        <f aca="false">$C$2965</f>
        <v>BNF N. Acq. 20538</v>
      </c>
      <c r="D3508" s="12" t="n">
        <v>24</v>
      </c>
      <c r="E3508" s="14" t="n">
        <v>1749</v>
      </c>
      <c r="F3508" s="14" t="s">
        <v>24</v>
      </c>
      <c r="G3508" s="14" t="s">
        <v>369</v>
      </c>
      <c r="H3508" s="14" t="s">
        <v>1396</v>
      </c>
      <c r="I3508" s="41" t="s">
        <v>43</v>
      </c>
      <c r="J3508" s="20" t="n">
        <v>375</v>
      </c>
      <c r="K3508" s="18" t="s">
        <v>35</v>
      </c>
      <c r="L3508" s="20"/>
      <c r="M3508" s="34" t="n">
        <v>1</v>
      </c>
      <c r="N3508" s="34"/>
      <c r="O3508" s="35" t="n">
        <f aca="false">L3508+(0.05*M3508)+(N3508/240)</f>
        <v>0.05</v>
      </c>
      <c r="P3508" s="36" t="n">
        <v>18</v>
      </c>
      <c r="Q3508" s="33" t="n">
        <v>15</v>
      </c>
      <c r="R3508" s="37"/>
      <c r="S3508" s="38" t="n">
        <f aca="false">P3508+(0.05*Q3508)+(R3508/240)</f>
        <v>18.75</v>
      </c>
      <c r="T3508" s="22" t="n">
        <f aca="false">J3508*O3508</f>
        <v>18.75</v>
      </c>
      <c r="U3508" s="22" t="n">
        <f aca="false">S3508-T3508</f>
        <v>0</v>
      </c>
      <c r="V3508" s="12"/>
    </row>
    <row r="3509" customFormat="false" ht="13.8" hidden="false" customHeight="false" outlineLevel="0" collapsed="false">
      <c r="A3509" s="13" t="n">
        <v>3508</v>
      </c>
      <c r="B3509" s="12" t="s">
        <v>22</v>
      </c>
      <c r="C3509" s="26" t="str">
        <f aca="false">$C$2965</f>
        <v>BNF N. Acq. 20538</v>
      </c>
      <c r="D3509" s="12" t="n">
        <v>24</v>
      </c>
      <c r="E3509" s="14" t="n">
        <v>1749</v>
      </c>
      <c r="F3509" s="14" t="s">
        <v>24</v>
      </c>
      <c r="G3509" s="14" t="s">
        <v>1582</v>
      </c>
      <c r="H3509" s="14" t="s">
        <v>1396</v>
      </c>
      <c r="I3509" s="41" t="s">
        <v>43</v>
      </c>
      <c r="J3509" s="20" t="n">
        <v>6</v>
      </c>
      <c r="K3509" s="18" t="s">
        <v>35</v>
      </c>
      <c r="L3509" s="20" t="n">
        <v>6</v>
      </c>
      <c r="M3509" s="34"/>
      <c r="N3509" s="34"/>
      <c r="O3509" s="35" t="n">
        <f aca="false">L3509+(0.05*M3509)+(N3509/240)</f>
        <v>6</v>
      </c>
      <c r="P3509" s="36" t="n">
        <v>36</v>
      </c>
      <c r="Q3509" s="33"/>
      <c r="R3509" s="37"/>
      <c r="S3509" s="38" t="n">
        <f aca="false">P3509+(0.05*Q3509)+(R3509/240)</f>
        <v>36</v>
      </c>
      <c r="T3509" s="22" t="n">
        <f aca="false">J3509*O3509</f>
        <v>36</v>
      </c>
      <c r="U3509" s="22" t="n">
        <f aca="false">S3509-T3509</f>
        <v>0</v>
      </c>
      <c r="V3509" s="12"/>
    </row>
    <row r="3510" customFormat="false" ht="13.8" hidden="false" customHeight="false" outlineLevel="0" collapsed="false">
      <c r="A3510" s="13" t="n">
        <v>3509</v>
      </c>
      <c r="B3510" s="12" t="s">
        <v>22</v>
      </c>
      <c r="C3510" s="26" t="str">
        <f aca="false">$C$2965</f>
        <v>BNF N. Acq. 20538</v>
      </c>
      <c r="D3510" s="12" t="n">
        <v>24</v>
      </c>
      <c r="E3510" s="14" t="n">
        <v>1749</v>
      </c>
      <c r="F3510" s="14" t="s">
        <v>24</v>
      </c>
      <c r="G3510" s="14" t="s">
        <v>364</v>
      </c>
      <c r="H3510" s="14" t="s">
        <v>1396</v>
      </c>
      <c r="I3510" s="41" t="s">
        <v>43</v>
      </c>
      <c r="J3510" s="20" t="n">
        <v>682</v>
      </c>
      <c r="K3510" s="18" t="s">
        <v>971</v>
      </c>
      <c r="L3510" s="20" t="n">
        <v>7</v>
      </c>
      <c r="M3510" s="34" t="n">
        <v>10</v>
      </c>
      <c r="N3510" s="34"/>
      <c r="O3510" s="35" t="n">
        <f aca="false">L3510+(0.05*M3510)+(N3510/240)</f>
        <v>7.5</v>
      </c>
      <c r="P3510" s="36" t="n">
        <v>5115</v>
      </c>
      <c r="Q3510" s="33"/>
      <c r="R3510" s="37"/>
      <c r="S3510" s="38" t="n">
        <f aca="false">P3510+(0.05*Q3510)+(R3510/240)</f>
        <v>5115</v>
      </c>
      <c r="T3510" s="22" t="n">
        <f aca="false">J3510*O3510</f>
        <v>5115</v>
      </c>
      <c r="U3510" s="22" t="n">
        <f aca="false">S3510-T3510</f>
        <v>0</v>
      </c>
      <c r="V3510" s="14"/>
    </row>
    <row r="3511" customFormat="false" ht="13.8" hidden="false" customHeight="false" outlineLevel="0" collapsed="false">
      <c r="A3511" s="13" t="n">
        <v>3510</v>
      </c>
      <c r="B3511" s="12" t="s">
        <v>22</v>
      </c>
      <c r="C3511" s="26" t="str">
        <f aca="false">$C$2965</f>
        <v>BNF N. Acq. 20538</v>
      </c>
      <c r="D3511" s="12" t="n">
        <v>24</v>
      </c>
      <c r="E3511" s="14" t="n">
        <v>1749</v>
      </c>
      <c r="F3511" s="14" t="s">
        <v>24</v>
      </c>
      <c r="G3511" s="14" t="s">
        <v>364</v>
      </c>
      <c r="H3511" s="14" t="s">
        <v>1396</v>
      </c>
      <c r="I3511" s="41" t="s">
        <v>43</v>
      </c>
      <c r="J3511" s="20" t="n">
        <v>47530</v>
      </c>
      <c r="K3511" s="18" t="s">
        <v>28</v>
      </c>
      <c r="L3511" s="20"/>
      <c r="M3511" s="34" t="n">
        <v>0.52</v>
      </c>
      <c r="N3511" s="34"/>
      <c r="O3511" s="35" t="n">
        <f aca="false">L3511+(0.05*M3511)+(N3511/240)</f>
        <v>0.026</v>
      </c>
      <c r="P3511" s="36" t="n">
        <v>1235</v>
      </c>
      <c r="Q3511" s="33" t="n">
        <v>15</v>
      </c>
      <c r="R3511" s="37"/>
      <c r="S3511" s="38" t="n">
        <f aca="false">P3511+(0.05*Q3511)+(R3511/240)</f>
        <v>1235.75</v>
      </c>
      <c r="T3511" s="22" t="n">
        <f aca="false">J3511*O3511</f>
        <v>1235.78</v>
      </c>
      <c r="U3511" s="22" t="n">
        <f aca="false">S3511-T3511</f>
        <v>-0.0300000000002001</v>
      </c>
      <c r="V3511" s="14"/>
    </row>
    <row r="3512" customFormat="false" ht="13.8" hidden="false" customHeight="false" outlineLevel="0" collapsed="false">
      <c r="A3512" s="13" t="n">
        <v>3511</v>
      </c>
      <c r="B3512" s="12" t="s">
        <v>22</v>
      </c>
      <c r="C3512" s="26" t="str">
        <f aca="false">$C$2965</f>
        <v>BNF N. Acq. 20538</v>
      </c>
      <c r="D3512" s="12" t="n">
        <v>24</v>
      </c>
      <c r="E3512" s="14" t="n">
        <v>1749</v>
      </c>
      <c r="F3512" s="14" t="s">
        <v>24</v>
      </c>
      <c r="G3512" s="14" t="s">
        <v>364</v>
      </c>
      <c r="H3512" s="14" t="s">
        <v>1396</v>
      </c>
      <c r="I3512" s="41" t="s">
        <v>33</v>
      </c>
      <c r="J3512" s="20" t="n">
        <v>85000</v>
      </c>
      <c r="K3512" s="18" t="s">
        <v>28</v>
      </c>
      <c r="L3512" s="20"/>
      <c r="M3512" s="34" t="n">
        <v>9</v>
      </c>
      <c r="N3512" s="34"/>
      <c r="O3512" s="35" t="n">
        <f aca="false">L3512+(0.05*M3512)+(N3512/240)</f>
        <v>0.45</v>
      </c>
      <c r="P3512" s="36" t="n">
        <v>3825</v>
      </c>
      <c r="Q3512" s="33"/>
      <c r="R3512" s="37"/>
      <c r="S3512" s="38" t="n">
        <f aca="false">P3512+(0.05*Q3512)+(R3512/240)</f>
        <v>3825</v>
      </c>
      <c r="T3512" s="22" t="n">
        <f aca="false">J3512*O3512</f>
        <v>38250</v>
      </c>
      <c r="U3512" s="22" t="n">
        <f aca="false">S3512-T3512</f>
        <v>-34425</v>
      </c>
      <c r="V3512" s="12" t="s">
        <v>1583</v>
      </c>
    </row>
    <row r="3513" customFormat="false" ht="13.8" hidden="false" customHeight="false" outlineLevel="0" collapsed="false">
      <c r="A3513" s="13" t="n">
        <v>3512</v>
      </c>
      <c r="B3513" s="12" t="s">
        <v>22</v>
      </c>
      <c r="C3513" s="26" t="str">
        <f aca="false">$C$2965</f>
        <v>BNF N. Acq. 20538</v>
      </c>
      <c r="D3513" s="12" t="n">
        <v>24</v>
      </c>
      <c r="E3513" s="14" t="n">
        <v>1749</v>
      </c>
      <c r="F3513" s="14" t="s">
        <v>40</v>
      </c>
      <c r="G3513" s="14" t="s">
        <v>1584</v>
      </c>
      <c r="H3513" s="14" t="s">
        <v>1396</v>
      </c>
      <c r="I3513" s="41" t="s">
        <v>43</v>
      </c>
      <c r="J3513" s="20" t="n">
        <v>29.75</v>
      </c>
      <c r="K3513" s="18" t="s">
        <v>28</v>
      </c>
      <c r="L3513" s="20" t="n">
        <v>80</v>
      </c>
      <c r="M3513" s="34"/>
      <c r="N3513" s="34"/>
      <c r="O3513" s="35" t="n">
        <f aca="false">L3513+(0.05*M3513)+(N3513/240)</f>
        <v>80</v>
      </c>
      <c r="P3513" s="36" t="n">
        <v>2380</v>
      </c>
      <c r="Q3513" s="33"/>
      <c r="R3513" s="37"/>
      <c r="S3513" s="38" t="n">
        <f aca="false">P3513+(0.05*Q3513)+(R3513/240)</f>
        <v>2380</v>
      </c>
      <c r="T3513" s="22" t="n">
        <f aca="false">J3513*O3513</f>
        <v>2380</v>
      </c>
      <c r="U3513" s="22" t="n">
        <f aca="false">S3513-T3513</f>
        <v>0</v>
      </c>
      <c r="V3513" s="12"/>
    </row>
    <row r="3514" customFormat="false" ht="13.8" hidden="false" customHeight="false" outlineLevel="0" collapsed="false">
      <c r="A3514" s="13" t="n">
        <v>3513</v>
      </c>
      <c r="B3514" s="12" t="s">
        <v>22</v>
      </c>
      <c r="C3514" s="26" t="str">
        <f aca="false">$C$2965</f>
        <v>BNF N. Acq. 20538</v>
      </c>
      <c r="D3514" s="12" t="n">
        <v>24</v>
      </c>
      <c r="E3514" s="14" t="n">
        <v>1749</v>
      </c>
      <c r="F3514" s="14" t="s">
        <v>40</v>
      </c>
      <c r="G3514" s="14" t="s">
        <v>1585</v>
      </c>
      <c r="H3514" s="14" t="s">
        <v>1396</v>
      </c>
      <c r="I3514" s="41" t="s">
        <v>43</v>
      </c>
      <c r="J3514" s="20" t="n">
        <v>8.5</v>
      </c>
      <c r="K3514" s="18" t="s">
        <v>28</v>
      </c>
      <c r="L3514" s="20" t="n">
        <v>16</v>
      </c>
      <c r="M3514" s="34"/>
      <c r="N3514" s="34"/>
      <c r="O3514" s="35" t="n">
        <f aca="false">L3514+(0.05*M3514)+(N3514/240)</f>
        <v>16</v>
      </c>
      <c r="P3514" s="36" t="n">
        <v>136</v>
      </c>
      <c r="Q3514" s="33"/>
      <c r="R3514" s="37"/>
      <c r="S3514" s="38" t="n">
        <f aca="false">P3514+(0.05*Q3514)+(R3514/240)</f>
        <v>136</v>
      </c>
      <c r="T3514" s="22" t="n">
        <f aca="false">J3514*O3514</f>
        <v>136</v>
      </c>
      <c r="U3514" s="22" t="n">
        <f aca="false">S3514-T3514</f>
        <v>0</v>
      </c>
      <c r="V3514" s="12"/>
    </row>
    <row r="3515" customFormat="false" ht="13.8" hidden="false" customHeight="false" outlineLevel="0" collapsed="false">
      <c r="A3515" s="13" t="n">
        <v>3514</v>
      </c>
      <c r="B3515" s="12" t="s">
        <v>22</v>
      </c>
      <c r="C3515" s="26" t="str">
        <f aca="false">$C$2965</f>
        <v>BNF N. Acq. 20538</v>
      </c>
      <c r="D3515" s="12" t="n">
        <v>24</v>
      </c>
      <c r="E3515" s="14" t="n">
        <v>1749</v>
      </c>
      <c r="F3515" s="14" t="s">
        <v>40</v>
      </c>
      <c r="G3515" s="14" t="s">
        <v>366</v>
      </c>
      <c r="H3515" s="14" t="s">
        <v>1396</v>
      </c>
      <c r="I3515" s="41" t="s">
        <v>29</v>
      </c>
      <c r="J3515" s="20" t="n">
        <v>1</v>
      </c>
      <c r="K3515" s="18" t="s">
        <v>46</v>
      </c>
      <c r="L3515" s="20" t="n">
        <v>100</v>
      </c>
      <c r="M3515" s="34"/>
      <c r="N3515" s="34"/>
      <c r="O3515" s="35" t="n">
        <f aca="false">L3515+(0.05*M3515)+(N3515/240)</f>
        <v>100</v>
      </c>
      <c r="P3515" s="36" t="n">
        <v>100</v>
      </c>
      <c r="Q3515" s="33"/>
      <c r="R3515" s="37"/>
      <c r="S3515" s="38" t="n">
        <f aca="false">P3515+(0.05*Q3515)+(R3515/240)</f>
        <v>100</v>
      </c>
      <c r="T3515" s="22" t="n">
        <f aca="false">J3515*O3515</f>
        <v>100</v>
      </c>
      <c r="U3515" s="22" t="n">
        <f aca="false">S3515-T3515</f>
        <v>0</v>
      </c>
      <c r="V3515" s="12"/>
    </row>
    <row r="3516" customFormat="false" ht="13.8" hidden="false" customHeight="false" outlineLevel="0" collapsed="false">
      <c r="A3516" s="13" t="n">
        <v>3515</v>
      </c>
      <c r="B3516" s="12" t="s">
        <v>22</v>
      </c>
      <c r="C3516" s="26" t="str">
        <f aca="false">$C$2965</f>
        <v>BNF N. Acq. 20538</v>
      </c>
      <c r="D3516" s="12" t="n">
        <v>24</v>
      </c>
      <c r="E3516" s="14" t="n">
        <v>1749</v>
      </c>
      <c r="F3516" s="14" t="s">
        <v>40</v>
      </c>
      <c r="G3516" s="14" t="s">
        <v>366</v>
      </c>
      <c r="H3516" s="14" t="s">
        <v>1396</v>
      </c>
      <c r="I3516" s="41" t="s">
        <v>43</v>
      </c>
      <c r="J3516" s="20" t="n">
        <v>2</v>
      </c>
      <c r="K3516" s="18" t="s">
        <v>28</v>
      </c>
      <c r="L3516" s="20" t="n">
        <v>40</v>
      </c>
      <c r="M3516" s="34"/>
      <c r="N3516" s="34"/>
      <c r="O3516" s="35" t="n">
        <f aca="false">L3516+(0.05*M3516)+(N3516/240)</f>
        <v>40</v>
      </c>
      <c r="P3516" s="36" t="n">
        <v>80</v>
      </c>
      <c r="Q3516" s="33"/>
      <c r="R3516" s="37"/>
      <c r="S3516" s="38" t="n">
        <f aca="false">P3516+(0.05*Q3516)+(R3516/240)</f>
        <v>80</v>
      </c>
      <c r="T3516" s="22" t="n">
        <f aca="false">J3516*O3516</f>
        <v>80</v>
      </c>
      <c r="U3516" s="22" t="n">
        <f aca="false">S3516-T3516</f>
        <v>0</v>
      </c>
      <c r="V3516" s="12"/>
    </row>
    <row r="3517" customFormat="false" ht="13.8" hidden="false" customHeight="false" outlineLevel="0" collapsed="false">
      <c r="A3517" s="13" t="n">
        <v>3516</v>
      </c>
      <c r="B3517" s="12" t="s">
        <v>22</v>
      </c>
      <c r="C3517" s="26" t="str">
        <f aca="false">$C$2965</f>
        <v>BNF N. Acq. 20538</v>
      </c>
      <c r="D3517" s="12" t="n">
        <v>24</v>
      </c>
      <c r="E3517" s="14" t="n">
        <v>1749</v>
      </c>
      <c r="F3517" s="14" t="s">
        <v>40</v>
      </c>
      <c r="G3517" s="14" t="s">
        <v>368</v>
      </c>
      <c r="H3517" s="14" t="s">
        <v>1396</v>
      </c>
      <c r="I3517" s="41" t="s">
        <v>43</v>
      </c>
      <c r="J3517" s="20" t="n">
        <v>2</v>
      </c>
      <c r="K3517" s="18" t="s">
        <v>375</v>
      </c>
      <c r="L3517" s="20" t="n">
        <v>40</v>
      </c>
      <c r="M3517" s="34"/>
      <c r="N3517" s="34"/>
      <c r="O3517" s="35" t="n">
        <f aca="false">L3517+(0.05*M3517)+(N3517/240)</f>
        <v>40</v>
      </c>
      <c r="P3517" s="36" t="n">
        <v>80</v>
      </c>
      <c r="Q3517" s="33"/>
      <c r="R3517" s="37"/>
      <c r="S3517" s="38" t="n">
        <f aca="false">P3517+(0.05*Q3517)+(R3517/240)</f>
        <v>80</v>
      </c>
      <c r="T3517" s="22" t="n">
        <f aca="false">J3517*O3517</f>
        <v>80</v>
      </c>
      <c r="U3517" s="22" t="n">
        <f aca="false">S3517-T3517</f>
        <v>0</v>
      </c>
      <c r="V3517" s="12"/>
    </row>
    <row r="3518" customFormat="false" ht="13.8" hidden="false" customHeight="false" outlineLevel="0" collapsed="false">
      <c r="A3518" s="13" t="n">
        <v>3517</v>
      </c>
      <c r="B3518" s="12" t="s">
        <v>22</v>
      </c>
      <c r="C3518" s="26" t="str">
        <f aca="false">$C$2965</f>
        <v>BNF N. Acq. 20538</v>
      </c>
      <c r="D3518" s="12" t="n">
        <v>24</v>
      </c>
      <c r="E3518" s="14" t="n">
        <v>1749</v>
      </c>
      <c r="F3518" s="14" t="s">
        <v>40</v>
      </c>
      <c r="G3518" s="14" t="s">
        <v>369</v>
      </c>
      <c r="H3518" s="14" t="s">
        <v>1396</v>
      </c>
      <c r="I3518" s="41" t="s">
        <v>43</v>
      </c>
      <c r="J3518" s="20" t="n">
        <v>3</v>
      </c>
      <c r="K3518" s="18" t="s">
        <v>375</v>
      </c>
      <c r="L3518" s="20" t="n">
        <v>50</v>
      </c>
      <c r="M3518" s="34"/>
      <c r="N3518" s="34"/>
      <c r="O3518" s="35" t="n">
        <f aca="false">L3518+(0.05*M3518)+(N3518/240)</f>
        <v>50</v>
      </c>
      <c r="P3518" s="36" t="n">
        <v>150</v>
      </c>
      <c r="Q3518" s="33"/>
      <c r="R3518" s="37"/>
      <c r="S3518" s="38" t="n">
        <f aca="false">P3518+(0.05*Q3518)+(R3518/240)</f>
        <v>150</v>
      </c>
      <c r="T3518" s="22" t="n">
        <f aca="false">J3518*O3518</f>
        <v>150</v>
      </c>
      <c r="U3518" s="22" t="n">
        <f aca="false">S3518-T3518</f>
        <v>0</v>
      </c>
      <c r="V3518" s="12"/>
    </row>
    <row r="3519" customFormat="false" ht="13.8" hidden="false" customHeight="false" outlineLevel="0" collapsed="false">
      <c r="A3519" s="13" t="n">
        <v>3518</v>
      </c>
      <c r="B3519" s="12" t="s">
        <v>22</v>
      </c>
      <c r="C3519" s="26" t="str">
        <f aca="false">$C$2965</f>
        <v>BNF N. Acq. 20538</v>
      </c>
      <c r="D3519" s="12" t="n">
        <v>24</v>
      </c>
      <c r="E3519" s="14" t="n">
        <v>1749</v>
      </c>
      <c r="F3519" s="14" t="s">
        <v>40</v>
      </c>
      <c r="G3519" s="14" t="s">
        <v>1586</v>
      </c>
      <c r="H3519" s="14" t="s">
        <v>1396</v>
      </c>
      <c r="I3519" s="41" t="s">
        <v>43</v>
      </c>
      <c r="J3519" s="20" t="n">
        <v>1</v>
      </c>
      <c r="K3519" s="18" t="s">
        <v>46</v>
      </c>
      <c r="L3519" s="20" t="n">
        <v>30</v>
      </c>
      <c r="M3519" s="34"/>
      <c r="N3519" s="34"/>
      <c r="O3519" s="35" t="n">
        <f aca="false">L3519+(0.05*M3519)+(N3519/240)</f>
        <v>30</v>
      </c>
      <c r="P3519" s="36" t="n">
        <v>30</v>
      </c>
      <c r="Q3519" s="33"/>
      <c r="R3519" s="37"/>
      <c r="S3519" s="38" t="n">
        <f aca="false">P3519+(0.05*Q3519)+(R3519/240)</f>
        <v>30</v>
      </c>
      <c r="T3519" s="22" t="n">
        <f aca="false">J3519*O3519</f>
        <v>30</v>
      </c>
      <c r="U3519" s="22" t="n">
        <f aca="false">S3519-T3519</f>
        <v>0</v>
      </c>
      <c r="V3519" s="12"/>
    </row>
    <row r="3520" customFormat="false" ht="13.8" hidden="false" customHeight="false" outlineLevel="0" collapsed="false">
      <c r="A3520" s="13" t="n">
        <v>3519</v>
      </c>
      <c r="B3520" s="12" t="s">
        <v>22</v>
      </c>
      <c r="C3520" s="26" t="str">
        <f aca="false">$C$2965</f>
        <v>BNF N. Acq. 20538</v>
      </c>
      <c r="D3520" s="12" t="n">
        <v>24</v>
      </c>
      <c r="E3520" s="14" t="n">
        <v>1749</v>
      </c>
      <c r="F3520" s="14" t="s">
        <v>40</v>
      </c>
      <c r="G3520" s="14" t="s">
        <v>1587</v>
      </c>
      <c r="H3520" s="14" t="s">
        <v>1396</v>
      </c>
      <c r="I3520" s="41" t="s">
        <v>43</v>
      </c>
      <c r="J3520" s="20" t="n">
        <v>4620</v>
      </c>
      <c r="K3520" s="18" t="s">
        <v>28</v>
      </c>
      <c r="L3520" s="20"/>
      <c r="M3520" s="34" t="n">
        <v>6</v>
      </c>
      <c r="N3520" s="34"/>
      <c r="O3520" s="35" t="n">
        <f aca="false">L3520+(0.05*M3520)+(N3520/240)</f>
        <v>0.3</v>
      </c>
      <c r="P3520" s="36" t="n">
        <v>1386</v>
      </c>
      <c r="Q3520" s="33"/>
      <c r="R3520" s="37"/>
      <c r="S3520" s="38" t="n">
        <f aca="false">P3520+(0.05*Q3520)+(R3520/240)</f>
        <v>1386</v>
      </c>
      <c r="T3520" s="22" t="n">
        <f aca="false">J3520*O3520</f>
        <v>1386</v>
      </c>
      <c r="U3520" s="22" t="n">
        <f aca="false">S3520-T3520</f>
        <v>0</v>
      </c>
      <c r="V3520" s="12"/>
    </row>
    <row r="3521" customFormat="false" ht="13.8" hidden="false" customHeight="false" outlineLevel="0" collapsed="false">
      <c r="A3521" s="13" t="n">
        <v>3520</v>
      </c>
      <c r="B3521" s="12" t="s">
        <v>22</v>
      </c>
      <c r="C3521" s="26" t="str">
        <f aca="false">$C$2965</f>
        <v>BNF N. Acq. 20538</v>
      </c>
      <c r="D3521" s="12" t="n">
        <v>25</v>
      </c>
      <c r="E3521" s="14" t="n">
        <v>1749</v>
      </c>
      <c r="F3521" s="14" t="s">
        <v>24</v>
      </c>
      <c r="G3521" s="14" t="s">
        <v>738</v>
      </c>
      <c r="H3521" s="14" t="s">
        <v>1396</v>
      </c>
      <c r="I3521" s="41" t="s">
        <v>43</v>
      </c>
      <c r="J3521" s="20" t="n">
        <v>4</v>
      </c>
      <c r="K3521" s="18" t="s">
        <v>375</v>
      </c>
      <c r="L3521" s="20" t="n">
        <v>40</v>
      </c>
      <c r="M3521" s="34"/>
      <c r="N3521" s="34"/>
      <c r="O3521" s="35" t="n">
        <f aca="false">L3521+(0.05*M3521)+(N3521/240)</f>
        <v>40</v>
      </c>
      <c r="P3521" s="36" t="n">
        <v>160</v>
      </c>
      <c r="Q3521" s="33"/>
      <c r="R3521" s="37"/>
      <c r="S3521" s="38" t="n">
        <f aca="false">P3521+(0.05*Q3521)+(R3521/240)</f>
        <v>160</v>
      </c>
      <c r="T3521" s="22" t="n">
        <f aca="false">J3521*O3521</f>
        <v>160</v>
      </c>
      <c r="U3521" s="22" t="n">
        <f aca="false">S3521-T3521</f>
        <v>0</v>
      </c>
      <c r="V3521" s="12"/>
    </row>
    <row r="3522" customFormat="false" ht="13.8" hidden="false" customHeight="false" outlineLevel="0" collapsed="false">
      <c r="A3522" s="13" t="n">
        <v>3521</v>
      </c>
      <c r="B3522" s="12" t="s">
        <v>22</v>
      </c>
      <c r="C3522" s="26" t="str">
        <f aca="false">$C$2965</f>
        <v>BNF N. Acq. 20538</v>
      </c>
      <c r="D3522" s="12" t="n">
        <v>25</v>
      </c>
      <c r="E3522" s="14" t="n">
        <v>1749</v>
      </c>
      <c r="F3522" s="14" t="s">
        <v>24</v>
      </c>
      <c r="G3522" s="14" t="s">
        <v>1588</v>
      </c>
      <c r="H3522" s="14" t="s">
        <v>1396</v>
      </c>
      <c r="I3522" s="41" t="s">
        <v>43</v>
      </c>
      <c r="J3522" s="20" t="n">
        <v>86.25</v>
      </c>
      <c r="K3522" s="18" t="s">
        <v>375</v>
      </c>
      <c r="L3522" s="20" t="n">
        <v>50</v>
      </c>
      <c r="M3522" s="34"/>
      <c r="N3522" s="34"/>
      <c r="O3522" s="35" t="n">
        <f aca="false">L3522+(0.05*M3522)+(N3522/240)</f>
        <v>50</v>
      </c>
      <c r="P3522" s="36" t="n">
        <v>4312</v>
      </c>
      <c r="Q3522" s="33" t="n">
        <v>10</v>
      </c>
      <c r="R3522" s="37"/>
      <c r="S3522" s="38" t="n">
        <f aca="false">P3522+(0.05*Q3522)+(R3522/240)</f>
        <v>4312.5</v>
      </c>
      <c r="T3522" s="22" t="n">
        <f aca="false">J3522*O3522</f>
        <v>4312.5</v>
      </c>
      <c r="U3522" s="22" t="n">
        <f aca="false">S3522-T3522</f>
        <v>0</v>
      </c>
      <c r="V3522" s="12"/>
    </row>
    <row r="3523" customFormat="false" ht="13.8" hidden="false" customHeight="false" outlineLevel="0" collapsed="false">
      <c r="A3523" s="13" t="n">
        <v>3522</v>
      </c>
      <c r="B3523" s="12" t="s">
        <v>22</v>
      </c>
      <c r="C3523" s="26" t="str">
        <f aca="false">$C$2965</f>
        <v>BNF N. Acq. 20538</v>
      </c>
      <c r="D3523" s="12" t="n">
        <v>25</v>
      </c>
      <c r="E3523" s="14" t="n">
        <v>1749</v>
      </c>
      <c r="F3523" s="14" t="s">
        <v>24</v>
      </c>
      <c r="G3523" s="14" t="s">
        <v>372</v>
      </c>
      <c r="H3523" s="14" t="s">
        <v>1396</v>
      </c>
      <c r="I3523" s="41" t="s">
        <v>43</v>
      </c>
      <c r="J3523" s="20" t="n">
        <v>922</v>
      </c>
      <c r="K3523" s="18" t="s">
        <v>28</v>
      </c>
      <c r="L3523" s="20"/>
      <c r="M3523" s="34" t="n">
        <v>9</v>
      </c>
      <c r="N3523" s="34"/>
      <c r="O3523" s="35" t="n">
        <f aca="false">L3523+(0.05*M3523)+(N3523/240)</f>
        <v>0.45</v>
      </c>
      <c r="P3523" s="36" t="n">
        <v>414</v>
      </c>
      <c r="Q3523" s="33" t="n">
        <v>18</v>
      </c>
      <c r="R3523" s="37"/>
      <c r="S3523" s="38" t="n">
        <f aca="false">P3523+(0.05*Q3523)+(R3523/240)</f>
        <v>414.9</v>
      </c>
      <c r="T3523" s="22" t="n">
        <f aca="false">J3523*O3523</f>
        <v>414.9</v>
      </c>
      <c r="U3523" s="22" t="n">
        <f aca="false">S3523-T3523</f>
        <v>0</v>
      </c>
      <c r="V3523" s="12"/>
    </row>
    <row r="3524" customFormat="false" ht="13.8" hidden="false" customHeight="false" outlineLevel="0" collapsed="false">
      <c r="A3524" s="13" t="n">
        <v>3523</v>
      </c>
      <c r="B3524" s="12" t="s">
        <v>22</v>
      </c>
      <c r="C3524" s="26" t="str">
        <f aca="false">$C$2965</f>
        <v>BNF N. Acq. 20538</v>
      </c>
      <c r="D3524" s="12" t="n">
        <v>25</v>
      </c>
      <c r="E3524" s="14" t="n">
        <v>1749</v>
      </c>
      <c r="F3524" s="14" t="s">
        <v>24</v>
      </c>
      <c r="G3524" s="14" t="s">
        <v>373</v>
      </c>
      <c r="H3524" s="14" t="s">
        <v>1396</v>
      </c>
      <c r="I3524" s="41" t="s">
        <v>43</v>
      </c>
      <c r="J3524" s="20" t="n">
        <v>190</v>
      </c>
      <c r="K3524" s="18" t="s">
        <v>28</v>
      </c>
      <c r="L3524" s="20" t="n">
        <v>3</v>
      </c>
      <c r="M3524" s="34"/>
      <c r="N3524" s="34"/>
      <c r="O3524" s="35" t="n">
        <f aca="false">L3524+(0.05*M3524)+(N3524/240)</f>
        <v>3</v>
      </c>
      <c r="P3524" s="36" t="n">
        <v>570</v>
      </c>
      <c r="Q3524" s="33"/>
      <c r="R3524" s="37"/>
      <c r="S3524" s="38" t="n">
        <f aca="false">P3524+(0.05*Q3524)+(R3524/240)</f>
        <v>570</v>
      </c>
      <c r="T3524" s="22" t="n">
        <f aca="false">J3524*O3524</f>
        <v>570</v>
      </c>
      <c r="U3524" s="22" t="n">
        <f aca="false">S3524-T3524</f>
        <v>0</v>
      </c>
      <c r="V3524" s="12"/>
    </row>
    <row r="3525" customFormat="false" ht="13.8" hidden="false" customHeight="false" outlineLevel="0" collapsed="false">
      <c r="A3525" s="13" t="n">
        <v>3524</v>
      </c>
      <c r="B3525" s="12" t="s">
        <v>22</v>
      </c>
      <c r="C3525" s="26" t="str">
        <f aca="false">$C$2965</f>
        <v>BNF N. Acq. 20538</v>
      </c>
      <c r="D3525" s="12" t="n">
        <v>25</v>
      </c>
      <c r="E3525" s="14" t="n">
        <v>1749</v>
      </c>
      <c r="F3525" s="14" t="s">
        <v>24</v>
      </c>
      <c r="G3525" s="14" t="s">
        <v>1589</v>
      </c>
      <c r="H3525" s="14" t="s">
        <v>1396</v>
      </c>
      <c r="I3525" s="41" t="s">
        <v>43</v>
      </c>
      <c r="J3525" s="20" t="n">
        <v>315</v>
      </c>
      <c r="K3525" s="18" t="s">
        <v>28</v>
      </c>
      <c r="L3525" s="20" t="n">
        <v>11</v>
      </c>
      <c r="M3525" s="34"/>
      <c r="N3525" s="34"/>
      <c r="O3525" s="35" t="n">
        <f aca="false">L3525+(0.05*M3525)+(N3525/240)</f>
        <v>11</v>
      </c>
      <c r="P3525" s="36" t="n">
        <v>3465</v>
      </c>
      <c r="Q3525" s="33"/>
      <c r="R3525" s="37"/>
      <c r="S3525" s="38" t="n">
        <f aca="false">P3525+(0.05*Q3525)+(R3525/240)</f>
        <v>3465</v>
      </c>
      <c r="T3525" s="22" t="n">
        <f aca="false">J3525*O3525</f>
        <v>3465</v>
      </c>
      <c r="U3525" s="22" t="n">
        <f aca="false">S3525-T3525</f>
        <v>0</v>
      </c>
      <c r="V3525" s="12"/>
    </row>
    <row r="3526" customFormat="false" ht="13.8" hidden="false" customHeight="false" outlineLevel="0" collapsed="false">
      <c r="A3526" s="13" t="n">
        <v>3525</v>
      </c>
      <c r="B3526" s="12" t="s">
        <v>22</v>
      </c>
      <c r="C3526" s="26" t="str">
        <f aca="false">$C$2965</f>
        <v>BNF N. Acq. 20538</v>
      </c>
      <c r="D3526" s="12" t="n">
        <v>25</v>
      </c>
      <c r="E3526" s="14" t="n">
        <v>1749</v>
      </c>
      <c r="F3526" s="14" t="s">
        <v>24</v>
      </c>
      <c r="G3526" s="14" t="s">
        <v>381</v>
      </c>
      <c r="H3526" s="14" t="s">
        <v>1396</v>
      </c>
      <c r="I3526" s="41" t="s">
        <v>43</v>
      </c>
      <c r="J3526" s="20" t="n">
        <v>450</v>
      </c>
      <c r="K3526" s="18" t="s">
        <v>28</v>
      </c>
      <c r="L3526" s="20" t="n">
        <v>4</v>
      </c>
      <c r="M3526" s="34"/>
      <c r="N3526" s="34"/>
      <c r="O3526" s="35" t="n">
        <f aca="false">L3526+(0.05*M3526)+(N3526/240)</f>
        <v>4</v>
      </c>
      <c r="P3526" s="36" t="n">
        <v>1800</v>
      </c>
      <c r="Q3526" s="33"/>
      <c r="R3526" s="37"/>
      <c r="S3526" s="38" t="n">
        <f aca="false">P3526+(0.05*Q3526)+(R3526/240)</f>
        <v>1800</v>
      </c>
      <c r="T3526" s="22" t="n">
        <f aca="false">J3526*O3526</f>
        <v>1800</v>
      </c>
      <c r="U3526" s="22" t="n">
        <f aca="false">S3526-T3526</f>
        <v>0</v>
      </c>
      <c r="V3526" s="12"/>
    </row>
    <row r="3527" customFormat="false" ht="13.8" hidden="false" customHeight="false" outlineLevel="0" collapsed="false">
      <c r="A3527" s="13" t="n">
        <v>3526</v>
      </c>
      <c r="B3527" s="12" t="s">
        <v>22</v>
      </c>
      <c r="C3527" s="26" t="str">
        <f aca="false">$C$2965</f>
        <v>BNF N. Acq. 20538</v>
      </c>
      <c r="D3527" s="12" t="n">
        <v>25</v>
      </c>
      <c r="E3527" s="14" t="n">
        <v>1749</v>
      </c>
      <c r="F3527" s="14" t="s">
        <v>40</v>
      </c>
      <c r="G3527" s="14" t="s">
        <v>738</v>
      </c>
      <c r="H3527" s="14" t="s">
        <v>1396</v>
      </c>
      <c r="I3527" s="41" t="s">
        <v>43</v>
      </c>
      <c r="J3527" s="20" t="n">
        <v>26</v>
      </c>
      <c r="K3527" s="18" t="s">
        <v>375</v>
      </c>
      <c r="L3527" s="20" t="n">
        <v>52</v>
      </c>
      <c r="M3527" s="34"/>
      <c r="N3527" s="34"/>
      <c r="O3527" s="35" t="n">
        <f aca="false">L3527+(0.05*M3527)+(N3527/240)</f>
        <v>52</v>
      </c>
      <c r="P3527" s="36" t="n">
        <v>1352</v>
      </c>
      <c r="Q3527" s="33"/>
      <c r="R3527" s="37"/>
      <c r="S3527" s="38" t="n">
        <f aca="false">P3527+(0.05*Q3527)+(R3527/240)</f>
        <v>1352</v>
      </c>
      <c r="T3527" s="22" t="n">
        <f aca="false">J3527*O3527</f>
        <v>1352</v>
      </c>
      <c r="U3527" s="22" t="n">
        <f aca="false">S3527-T3527</f>
        <v>0</v>
      </c>
      <c r="V3527" s="12"/>
    </row>
    <row r="3528" customFormat="false" ht="13.8" hidden="false" customHeight="false" outlineLevel="0" collapsed="false">
      <c r="A3528" s="13" t="n">
        <v>3527</v>
      </c>
      <c r="B3528" s="12" t="s">
        <v>22</v>
      </c>
      <c r="C3528" s="26" t="str">
        <f aca="false">$C$2965</f>
        <v>BNF N. Acq. 20538</v>
      </c>
      <c r="D3528" s="12" t="n">
        <v>25</v>
      </c>
      <c r="E3528" s="14" t="n">
        <v>1749</v>
      </c>
      <c r="F3528" s="14" t="s">
        <v>40</v>
      </c>
      <c r="G3528" s="14" t="s">
        <v>377</v>
      </c>
      <c r="H3528" s="14" t="s">
        <v>1396</v>
      </c>
      <c r="I3528" s="41" t="s">
        <v>27</v>
      </c>
      <c r="J3528" s="20" t="n">
        <v>3770</v>
      </c>
      <c r="K3528" s="18" t="s">
        <v>28</v>
      </c>
      <c r="L3528" s="20"/>
      <c r="M3528" s="34" t="n">
        <v>12</v>
      </c>
      <c r="N3528" s="34"/>
      <c r="O3528" s="35" t="n">
        <f aca="false">L3528+(0.05*M3528)+(N3528/240)</f>
        <v>0.6</v>
      </c>
      <c r="P3528" s="36" t="n">
        <v>2262</v>
      </c>
      <c r="Q3528" s="33"/>
      <c r="R3528" s="37"/>
      <c r="S3528" s="38" t="n">
        <f aca="false">P3528+(0.05*Q3528)+(R3528/240)</f>
        <v>2262</v>
      </c>
      <c r="T3528" s="22" t="n">
        <f aca="false">J3528*O3528</f>
        <v>2262</v>
      </c>
      <c r="U3528" s="22" t="n">
        <f aca="false">S3528-T3528</f>
        <v>0</v>
      </c>
      <c r="V3528" s="12"/>
    </row>
    <row r="3529" customFormat="false" ht="13.8" hidden="false" customHeight="false" outlineLevel="0" collapsed="false">
      <c r="A3529" s="13" t="n">
        <v>3528</v>
      </c>
      <c r="B3529" s="12" t="s">
        <v>22</v>
      </c>
      <c r="C3529" s="26" t="str">
        <f aca="false">$C$2965</f>
        <v>BNF N. Acq. 20538</v>
      </c>
      <c r="D3529" s="12" t="n">
        <v>25</v>
      </c>
      <c r="E3529" s="14" t="n">
        <v>1749</v>
      </c>
      <c r="F3529" s="14" t="s">
        <v>40</v>
      </c>
      <c r="G3529" s="14" t="s">
        <v>377</v>
      </c>
      <c r="H3529" s="14" t="s">
        <v>1396</v>
      </c>
      <c r="I3529" s="41" t="s">
        <v>29</v>
      </c>
      <c r="J3529" s="20" t="n">
        <v>5826</v>
      </c>
      <c r="K3529" s="18" t="s">
        <v>28</v>
      </c>
      <c r="L3529" s="20"/>
      <c r="M3529" s="34" t="n">
        <v>11</v>
      </c>
      <c r="N3529" s="34"/>
      <c r="O3529" s="35" t="n">
        <f aca="false">L3529+(0.05*M3529)+(N3529/240)</f>
        <v>0.55</v>
      </c>
      <c r="P3529" s="36" t="n">
        <v>2619</v>
      </c>
      <c r="Q3529" s="33"/>
      <c r="R3529" s="37"/>
      <c r="S3529" s="38" t="n">
        <f aca="false">P3529+(0.05*Q3529)+(R3529/240)</f>
        <v>2619</v>
      </c>
      <c r="T3529" s="22" t="n">
        <f aca="false">J3529*O3529</f>
        <v>3204.3</v>
      </c>
      <c r="U3529" s="22" t="n">
        <f aca="false">S3529-T3529</f>
        <v>-585.3</v>
      </c>
      <c r="V3529" s="12" t="s">
        <v>31</v>
      </c>
    </row>
    <row r="3530" customFormat="false" ht="13.8" hidden="false" customHeight="false" outlineLevel="0" collapsed="false">
      <c r="A3530" s="13" t="n">
        <v>3529</v>
      </c>
      <c r="B3530" s="12" t="s">
        <v>22</v>
      </c>
      <c r="C3530" s="26" t="str">
        <f aca="false">$C$2965</f>
        <v>BNF N. Acq. 20538</v>
      </c>
      <c r="D3530" s="12" t="n">
        <v>25</v>
      </c>
      <c r="E3530" s="14" t="n">
        <v>1749</v>
      </c>
      <c r="F3530" s="14" t="s">
        <v>40</v>
      </c>
      <c r="G3530" s="14" t="s">
        <v>377</v>
      </c>
      <c r="H3530" s="14" t="s">
        <v>1396</v>
      </c>
      <c r="I3530" s="41" t="s">
        <v>30</v>
      </c>
      <c r="J3530" s="20" t="n">
        <v>100</v>
      </c>
      <c r="K3530" s="18" t="s">
        <v>28</v>
      </c>
      <c r="L3530" s="20"/>
      <c r="M3530" s="34" t="n">
        <v>11</v>
      </c>
      <c r="N3530" s="34"/>
      <c r="O3530" s="35" t="n">
        <f aca="false">L3530+(0.05*M3530)+(N3530/240)</f>
        <v>0.55</v>
      </c>
      <c r="P3530" s="36" t="n">
        <v>55</v>
      </c>
      <c r="Q3530" s="33"/>
      <c r="R3530" s="37"/>
      <c r="S3530" s="38" t="n">
        <f aca="false">P3530+(0.05*Q3530)+(R3530/240)</f>
        <v>55</v>
      </c>
      <c r="T3530" s="22" t="n">
        <f aca="false">J3530*O3530</f>
        <v>55</v>
      </c>
      <c r="U3530" s="22" t="n">
        <f aca="false">S3530-T3530</f>
        <v>0</v>
      </c>
      <c r="V3530" s="44"/>
    </row>
    <row r="3531" customFormat="false" ht="13.8" hidden="false" customHeight="false" outlineLevel="0" collapsed="false">
      <c r="A3531" s="13" t="n">
        <v>3530</v>
      </c>
      <c r="B3531" s="12" t="s">
        <v>22</v>
      </c>
      <c r="C3531" s="26" t="str">
        <f aca="false">$C$2965</f>
        <v>BNF N. Acq. 20538</v>
      </c>
      <c r="D3531" s="12" t="n">
        <v>25</v>
      </c>
      <c r="E3531" s="14" t="n">
        <v>1749</v>
      </c>
      <c r="F3531" s="14" t="s">
        <v>40</v>
      </c>
      <c r="G3531" s="14" t="s">
        <v>377</v>
      </c>
      <c r="H3531" s="14" t="s">
        <v>1396</v>
      </c>
      <c r="I3531" s="41" t="s">
        <v>43</v>
      </c>
      <c r="J3531" s="20" t="n">
        <v>1.5</v>
      </c>
      <c r="K3531" s="18" t="s">
        <v>1590</v>
      </c>
      <c r="L3531" s="28" t="n">
        <v>6</v>
      </c>
      <c r="M3531" s="33" t="n">
        <v>10</v>
      </c>
      <c r="N3531" s="50"/>
      <c r="O3531" s="35" t="n">
        <f aca="false">L3531+(0.05*M3531)+(N3531/240)</f>
        <v>6.5</v>
      </c>
      <c r="P3531" s="36" t="n">
        <v>9</v>
      </c>
      <c r="Q3531" s="33" t="n">
        <v>15</v>
      </c>
      <c r="R3531" s="39"/>
      <c r="S3531" s="38" t="n">
        <f aca="false">P3531+(0.05*Q3531)+(R3531/240)</f>
        <v>9.75</v>
      </c>
      <c r="T3531" s="22" t="n">
        <f aca="false">J3531*O3531</f>
        <v>9.75</v>
      </c>
      <c r="U3531" s="22" t="n">
        <f aca="false">S3531-T3531</f>
        <v>0</v>
      </c>
      <c r="V3531" s="12"/>
    </row>
    <row r="3532" customFormat="false" ht="13.8" hidden="false" customHeight="false" outlineLevel="0" collapsed="false">
      <c r="A3532" s="13" t="n">
        <v>3531</v>
      </c>
      <c r="B3532" s="12" t="s">
        <v>22</v>
      </c>
      <c r="C3532" s="26" t="str">
        <f aca="false">$C$2965</f>
        <v>BNF N. Acq. 20538</v>
      </c>
      <c r="D3532" s="12" t="n">
        <v>25</v>
      </c>
      <c r="E3532" s="14" t="n">
        <v>1749</v>
      </c>
      <c r="F3532" s="14" t="s">
        <v>40</v>
      </c>
      <c r="G3532" s="14" t="s">
        <v>377</v>
      </c>
      <c r="H3532" s="14" t="s">
        <v>1396</v>
      </c>
      <c r="I3532" s="41" t="s">
        <v>43</v>
      </c>
      <c r="J3532" s="20" t="n">
        <v>2212.25</v>
      </c>
      <c r="K3532" s="18" t="s">
        <v>437</v>
      </c>
      <c r="L3532" s="20"/>
      <c r="M3532" s="34" t="n">
        <v>40</v>
      </c>
      <c r="N3532" s="34"/>
      <c r="O3532" s="35" t="n">
        <f aca="false">L3532+(0.05*M3532)+(N3532/240)</f>
        <v>2</v>
      </c>
      <c r="P3532" s="36" t="n">
        <v>4424</v>
      </c>
      <c r="Q3532" s="33" t="n">
        <v>10</v>
      </c>
      <c r="R3532" s="37"/>
      <c r="S3532" s="38" t="n">
        <f aca="false">P3532+(0.05*Q3532)+(R3532/240)</f>
        <v>4424.5</v>
      </c>
      <c r="T3532" s="22" t="n">
        <f aca="false">J3532*O3532</f>
        <v>4424.5</v>
      </c>
      <c r="U3532" s="22" t="n">
        <f aca="false">S3532-T3532</f>
        <v>0</v>
      </c>
      <c r="V3532" s="12"/>
    </row>
    <row r="3533" customFormat="false" ht="13.8" hidden="false" customHeight="false" outlineLevel="0" collapsed="false">
      <c r="A3533" s="13" t="n">
        <v>3532</v>
      </c>
      <c r="B3533" s="12" t="s">
        <v>22</v>
      </c>
      <c r="C3533" s="26" t="str">
        <f aca="false">$C$2965</f>
        <v>BNF N. Acq. 20538</v>
      </c>
      <c r="D3533" s="12" t="n">
        <v>25</v>
      </c>
      <c r="E3533" s="14" t="n">
        <v>1749</v>
      </c>
      <c r="F3533" s="14" t="s">
        <v>40</v>
      </c>
      <c r="G3533" s="14" t="s">
        <v>377</v>
      </c>
      <c r="H3533" s="14" t="s">
        <v>1396</v>
      </c>
      <c r="I3533" s="41" t="s">
        <v>43</v>
      </c>
      <c r="J3533" s="20" t="n">
        <v>100</v>
      </c>
      <c r="K3533" s="18" t="s">
        <v>28</v>
      </c>
      <c r="L3533" s="20"/>
      <c r="M3533" s="34" t="n">
        <v>10</v>
      </c>
      <c r="N3533" s="34"/>
      <c r="O3533" s="35" t="n">
        <f aca="false">L3533+(0.05*M3533)+(N3533/240)</f>
        <v>0.5</v>
      </c>
      <c r="P3533" s="36" t="n">
        <v>50</v>
      </c>
      <c r="Q3533" s="33"/>
      <c r="R3533" s="37"/>
      <c r="S3533" s="38" t="n">
        <f aca="false">P3533+(0.05*Q3533)+(R3533/240)</f>
        <v>50</v>
      </c>
      <c r="T3533" s="22" t="n">
        <f aca="false">J3533*O3533</f>
        <v>50</v>
      </c>
      <c r="U3533" s="22" t="n">
        <f aca="false">S3533-T3533</f>
        <v>0</v>
      </c>
      <c r="V3533" s="12"/>
    </row>
    <row r="3534" customFormat="false" ht="13.8" hidden="false" customHeight="false" outlineLevel="0" collapsed="false">
      <c r="A3534" s="13" t="n">
        <v>3533</v>
      </c>
      <c r="B3534" s="12" t="s">
        <v>22</v>
      </c>
      <c r="C3534" s="26" t="str">
        <f aca="false">$C$2965</f>
        <v>BNF N. Acq. 20538</v>
      </c>
      <c r="D3534" s="12" t="n">
        <v>25</v>
      </c>
      <c r="E3534" s="14" t="n">
        <v>1749</v>
      </c>
      <c r="F3534" s="14" t="s">
        <v>40</v>
      </c>
      <c r="G3534" s="14" t="s">
        <v>377</v>
      </c>
      <c r="H3534" s="14" t="s">
        <v>1396</v>
      </c>
      <c r="I3534" s="41" t="s">
        <v>50</v>
      </c>
      <c r="J3534" s="20" t="n">
        <v>7187</v>
      </c>
      <c r="K3534" s="18" t="s">
        <v>28</v>
      </c>
      <c r="L3534" s="20"/>
      <c r="M3534" s="34" t="n">
        <v>9</v>
      </c>
      <c r="N3534" s="34"/>
      <c r="O3534" s="35" t="n">
        <f aca="false">L3534+(0.05*M3534)+(N3534/240)</f>
        <v>0.45</v>
      </c>
      <c r="P3534" s="36" t="n">
        <v>3234</v>
      </c>
      <c r="Q3534" s="33" t="n">
        <v>3</v>
      </c>
      <c r="R3534" s="37"/>
      <c r="S3534" s="38" t="n">
        <f aca="false">P3534+(0.05*Q3534)+(R3534/240)</f>
        <v>3234.15</v>
      </c>
      <c r="T3534" s="22" t="n">
        <f aca="false">J3534*O3534</f>
        <v>3234.15</v>
      </c>
      <c r="U3534" s="22" t="n">
        <f aca="false">S3534-T3534</f>
        <v>0</v>
      </c>
      <c r="V3534" s="12"/>
    </row>
    <row r="3535" customFormat="false" ht="13.8" hidden="false" customHeight="false" outlineLevel="0" collapsed="false">
      <c r="A3535" s="13" t="n">
        <v>3534</v>
      </c>
      <c r="B3535" s="12" t="s">
        <v>22</v>
      </c>
      <c r="C3535" s="26" t="str">
        <f aca="false">$C$2965</f>
        <v>BNF N. Acq. 20538</v>
      </c>
      <c r="D3535" s="12" t="n">
        <v>25</v>
      </c>
      <c r="E3535" s="14" t="n">
        <v>1749</v>
      </c>
      <c r="F3535" s="14" t="s">
        <v>40</v>
      </c>
      <c r="G3535" s="14" t="s">
        <v>377</v>
      </c>
      <c r="H3535" s="14" t="s">
        <v>1396</v>
      </c>
      <c r="I3535" s="41" t="s">
        <v>679</v>
      </c>
      <c r="J3535" s="20" t="n">
        <v>472</v>
      </c>
      <c r="K3535" s="18" t="s">
        <v>28</v>
      </c>
      <c r="L3535" s="20"/>
      <c r="M3535" s="34" t="n">
        <v>12</v>
      </c>
      <c r="N3535" s="34"/>
      <c r="O3535" s="35" t="n">
        <f aca="false">L3535+(0.05*M3535)+(N3535/240)</f>
        <v>0.6</v>
      </c>
      <c r="P3535" s="36" t="n">
        <v>283</v>
      </c>
      <c r="Q3535" s="33" t="n">
        <v>4</v>
      </c>
      <c r="R3535" s="37"/>
      <c r="S3535" s="38" t="n">
        <f aca="false">P3535+(0.05*Q3535)+(R3535/240)</f>
        <v>283.2</v>
      </c>
      <c r="T3535" s="22" t="n">
        <f aca="false">J3535*O3535</f>
        <v>283.2</v>
      </c>
      <c r="U3535" s="22" t="n">
        <f aca="false">S3535-T3535</f>
        <v>0</v>
      </c>
      <c r="V3535" s="12"/>
    </row>
    <row r="3536" customFormat="false" ht="13.8" hidden="false" customHeight="false" outlineLevel="0" collapsed="false">
      <c r="A3536" s="13" t="n">
        <v>3535</v>
      </c>
      <c r="B3536" s="12" t="s">
        <v>22</v>
      </c>
      <c r="C3536" s="26" t="str">
        <f aca="false">$C$2965</f>
        <v>BNF N. Acq. 20538</v>
      </c>
      <c r="D3536" s="12" t="n">
        <v>25</v>
      </c>
      <c r="E3536" s="14" t="n">
        <v>1749</v>
      </c>
      <c r="F3536" s="14" t="s">
        <v>40</v>
      </c>
      <c r="G3536" s="14" t="s">
        <v>377</v>
      </c>
      <c r="H3536" s="14" t="s">
        <v>1396</v>
      </c>
      <c r="I3536" s="41" t="s">
        <v>186</v>
      </c>
      <c r="J3536" s="20" t="n">
        <v>1020</v>
      </c>
      <c r="K3536" s="18" t="s">
        <v>28</v>
      </c>
      <c r="L3536" s="20"/>
      <c r="M3536" s="34" t="n">
        <v>12</v>
      </c>
      <c r="N3536" s="34"/>
      <c r="O3536" s="35" t="n">
        <f aca="false">L3536+(0.05*M3536)+(N3536/240)</f>
        <v>0.6</v>
      </c>
      <c r="P3536" s="36" t="n">
        <v>612</v>
      </c>
      <c r="Q3536" s="33"/>
      <c r="R3536" s="37"/>
      <c r="S3536" s="38" t="n">
        <f aca="false">P3536+(0.05*Q3536)+(R3536/240)</f>
        <v>612</v>
      </c>
      <c r="T3536" s="22" t="n">
        <f aca="false">J3536*O3536</f>
        <v>612</v>
      </c>
      <c r="U3536" s="22" t="n">
        <f aca="false">S3536-T3536</f>
        <v>0</v>
      </c>
      <c r="V3536" s="12"/>
    </row>
    <row r="3537" customFormat="false" ht="13.8" hidden="false" customHeight="false" outlineLevel="0" collapsed="false">
      <c r="A3537" s="13" t="n">
        <v>3536</v>
      </c>
      <c r="B3537" s="12" t="s">
        <v>22</v>
      </c>
      <c r="C3537" s="26" t="str">
        <f aca="false">$C$2965</f>
        <v>BNF N. Acq. 20538</v>
      </c>
      <c r="D3537" s="12" t="n">
        <v>25</v>
      </c>
      <c r="E3537" s="14" t="n">
        <v>1749</v>
      </c>
      <c r="F3537" s="14" t="s">
        <v>40</v>
      </c>
      <c r="G3537" s="14" t="s">
        <v>377</v>
      </c>
      <c r="H3537" s="14" t="s">
        <v>1396</v>
      </c>
      <c r="I3537" s="41" t="s">
        <v>33</v>
      </c>
      <c r="J3537" s="20" t="n">
        <v>5596.5</v>
      </c>
      <c r="K3537" s="18" t="s">
        <v>28</v>
      </c>
      <c r="L3537" s="20"/>
      <c r="M3537" s="34" t="n">
        <v>10</v>
      </c>
      <c r="N3537" s="34"/>
      <c r="O3537" s="35" t="n">
        <f aca="false">L3537+(0.05*M3537)+(N3537/240)</f>
        <v>0.5</v>
      </c>
      <c r="P3537" s="36" t="n">
        <v>2798</v>
      </c>
      <c r="Q3537" s="33" t="n">
        <v>5</v>
      </c>
      <c r="R3537" s="37"/>
      <c r="S3537" s="38" t="n">
        <f aca="false">P3537+(0.05*Q3537)+(R3537/240)</f>
        <v>2798.25</v>
      </c>
      <c r="T3537" s="22" t="n">
        <f aca="false">J3537*O3537</f>
        <v>2798.25</v>
      </c>
      <c r="U3537" s="22" t="n">
        <f aca="false">S3537-T3537</f>
        <v>0</v>
      </c>
      <c r="V3537" s="12"/>
    </row>
    <row r="3538" customFormat="false" ht="13.8" hidden="false" customHeight="false" outlineLevel="0" collapsed="false">
      <c r="A3538" s="13" t="n">
        <v>3537</v>
      </c>
      <c r="B3538" s="12" t="s">
        <v>22</v>
      </c>
      <c r="C3538" s="26" t="str">
        <f aca="false">$C$2965</f>
        <v>BNF N. Acq. 20538</v>
      </c>
      <c r="D3538" s="12" t="n">
        <v>25</v>
      </c>
      <c r="E3538" s="14" t="n">
        <v>1749</v>
      </c>
      <c r="F3538" s="14" t="s">
        <v>40</v>
      </c>
      <c r="G3538" s="14" t="s">
        <v>372</v>
      </c>
      <c r="H3538" s="14" t="s">
        <v>1396</v>
      </c>
      <c r="I3538" s="41" t="s">
        <v>43</v>
      </c>
      <c r="J3538" s="20" t="n">
        <v>8</v>
      </c>
      <c r="K3538" s="18" t="s">
        <v>28</v>
      </c>
      <c r="L3538" s="20"/>
      <c r="M3538" s="34" t="n">
        <v>9</v>
      </c>
      <c r="N3538" s="34"/>
      <c r="O3538" s="35" t="n">
        <f aca="false">L3538+(0.05*M3538)+(N3538/240)</f>
        <v>0.45</v>
      </c>
      <c r="P3538" s="36" t="n">
        <v>3</v>
      </c>
      <c r="Q3538" s="33" t="n">
        <v>12</v>
      </c>
      <c r="R3538" s="37"/>
      <c r="S3538" s="38" t="n">
        <f aca="false">P3538+(0.05*Q3538)+(R3538/240)</f>
        <v>3.6</v>
      </c>
      <c r="T3538" s="22" t="n">
        <f aca="false">J3538*O3538</f>
        <v>3.6</v>
      </c>
      <c r="U3538" s="22" t="n">
        <f aca="false">S3538-T3538</f>
        <v>0</v>
      </c>
      <c r="V3538" s="12"/>
    </row>
    <row r="3539" customFormat="false" ht="13.8" hidden="false" customHeight="false" outlineLevel="0" collapsed="false">
      <c r="A3539" s="13" t="n">
        <v>3538</v>
      </c>
      <c r="B3539" s="12" t="s">
        <v>22</v>
      </c>
      <c r="C3539" s="26" t="str">
        <f aca="false">$C$2965</f>
        <v>BNF N. Acq. 20538</v>
      </c>
      <c r="D3539" s="12" t="n">
        <v>25</v>
      </c>
      <c r="E3539" s="14" t="n">
        <v>1749</v>
      </c>
      <c r="F3539" s="14" t="s">
        <v>40</v>
      </c>
      <c r="G3539" s="14" t="s">
        <v>372</v>
      </c>
      <c r="H3539" s="14" t="s">
        <v>1396</v>
      </c>
      <c r="I3539" s="41" t="s">
        <v>33</v>
      </c>
      <c r="J3539" s="20" t="n">
        <v>240</v>
      </c>
      <c r="K3539" s="18" t="s">
        <v>28</v>
      </c>
      <c r="L3539" s="20"/>
      <c r="M3539" s="34" t="n">
        <v>6</v>
      </c>
      <c r="N3539" s="34"/>
      <c r="O3539" s="35" t="n">
        <f aca="false">L3539+(0.05*M3539)+(N3539/240)</f>
        <v>0.3</v>
      </c>
      <c r="P3539" s="36" t="n">
        <v>72</v>
      </c>
      <c r="Q3539" s="33"/>
      <c r="R3539" s="37"/>
      <c r="S3539" s="38" t="n">
        <f aca="false">P3539+(0.05*Q3539)+(R3539/240)</f>
        <v>72</v>
      </c>
      <c r="T3539" s="22" t="n">
        <f aca="false">J3539*O3539</f>
        <v>72</v>
      </c>
      <c r="U3539" s="22" t="n">
        <f aca="false">S3539-T3539</f>
        <v>0</v>
      </c>
      <c r="V3539" s="12"/>
    </row>
    <row r="3540" customFormat="false" ht="13.8" hidden="false" customHeight="false" outlineLevel="0" collapsed="false">
      <c r="A3540" s="13" t="n">
        <v>3539</v>
      </c>
      <c r="B3540" s="12" t="s">
        <v>22</v>
      </c>
      <c r="C3540" s="26" t="str">
        <f aca="false">$C$2965</f>
        <v>BNF N. Acq. 20538</v>
      </c>
      <c r="D3540" s="12" t="n">
        <v>25</v>
      </c>
      <c r="E3540" s="14" t="n">
        <v>1749</v>
      </c>
      <c r="F3540" s="14" t="s">
        <v>40</v>
      </c>
      <c r="G3540" s="14" t="s">
        <v>1591</v>
      </c>
      <c r="H3540" s="14" t="s">
        <v>1396</v>
      </c>
      <c r="I3540" s="41" t="s">
        <v>43</v>
      </c>
      <c r="J3540" s="20" t="n">
        <v>10.5</v>
      </c>
      <c r="K3540" s="18" t="s">
        <v>411</v>
      </c>
      <c r="L3540" s="20" t="n">
        <v>3</v>
      </c>
      <c r="M3540" s="34"/>
      <c r="N3540" s="34"/>
      <c r="O3540" s="35" t="n">
        <f aca="false">L3540+(0.05*M3540)+(N3540/240)</f>
        <v>3</v>
      </c>
      <c r="P3540" s="36" t="n">
        <v>31</v>
      </c>
      <c r="Q3540" s="33" t="n">
        <v>10</v>
      </c>
      <c r="R3540" s="37"/>
      <c r="S3540" s="38" t="n">
        <f aca="false">P3540+(0.05*Q3540)+(R3540/240)</f>
        <v>31.5</v>
      </c>
      <c r="T3540" s="22" t="n">
        <f aca="false">J3540*O3540</f>
        <v>31.5</v>
      </c>
      <c r="U3540" s="22" t="n">
        <f aca="false">S3540-T3540</f>
        <v>0</v>
      </c>
      <c r="V3540" s="12"/>
    </row>
    <row r="3541" customFormat="false" ht="13.8" hidden="false" customHeight="false" outlineLevel="0" collapsed="false">
      <c r="A3541" s="13" t="n">
        <v>3540</v>
      </c>
      <c r="B3541" s="12" t="s">
        <v>22</v>
      </c>
      <c r="C3541" s="26" t="str">
        <f aca="false">$C$2965</f>
        <v>BNF N. Acq. 20538</v>
      </c>
      <c r="D3541" s="12" t="n">
        <v>25</v>
      </c>
      <c r="E3541" s="14" t="n">
        <v>1749</v>
      </c>
      <c r="F3541" s="14" t="s">
        <v>40</v>
      </c>
      <c r="G3541" s="14" t="s">
        <v>373</v>
      </c>
      <c r="H3541" s="14" t="s">
        <v>1396</v>
      </c>
      <c r="I3541" s="41" t="s">
        <v>43</v>
      </c>
      <c r="J3541" s="20" t="n">
        <v>13.25</v>
      </c>
      <c r="K3541" s="18" t="s">
        <v>28</v>
      </c>
      <c r="L3541" s="20" t="n">
        <v>3</v>
      </c>
      <c r="M3541" s="34"/>
      <c r="N3541" s="34"/>
      <c r="O3541" s="35" t="n">
        <f aca="false">L3541+(0.05*M3541)+(N3541/240)</f>
        <v>3</v>
      </c>
      <c r="P3541" s="36" t="n">
        <v>39</v>
      </c>
      <c r="Q3541" s="33" t="n">
        <v>15</v>
      </c>
      <c r="R3541" s="37"/>
      <c r="S3541" s="38" t="n">
        <f aca="false">P3541+(0.05*Q3541)+(R3541/240)</f>
        <v>39.75</v>
      </c>
      <c r="T3541" s="22" t="n">
        <f aca="false">J3541*O3541</f>
        <v>39.75</v>
      </c>
      <c r="U3541" s="22" t="n">
        <f aca="false">S3541-T3541</f>
        <v>0</v>
      </c>
      <c r="V3541" s="12"/>
    </row>
    <row r="3542" customFormat="false" ht="13.8" hidden="false" customHeight="false" outlineLevel="0" collapsed="false">
      <c r="A3542" s="13" t="n">
        <v>3541</v>
      </c>
      <c r="B3542" s="12" t="s">
        <v>22</v>
      </c>
      <c r="C3542" s="26" t="str">
        <f aca="false">$C$2965</f>
        <v>BNF N. Acq. 20538</v>
      </c>
      <c r="D3542" s="12" t="n">
        <v>25</v>
      </c>
      <c r="E3542" s="14" t="n">
        <v>1749</v>
      </c>
      <c r="F3542" s="14" t="s">
        <v>40</v>
      </c>
      <c r="G3542" s="14" t="s">
        <v>381</v>
      </c>
      <c r="H3542" s="14" t="s">
        <v>1396</v>
      </c>
      <c r="I3542" s="41" t="s">
        <v>678</v>
      </c>
      <c r="J3542" s="20" t="n">
        <v>1012</v>
      </c>
      <c r="K3542" s="18" t="s">
        <v>28</v>
      </c>
      <c r="L3542" s="20" t="n">
        <v>4</v>
      </c>
      <c r="M3542" s="34"/>
      <c r="N3542" s="34"/>
      <c r="O3542" s="35" t="n">
        <f aca="false">L3542+(0.05*M3542)+(N3542/240)</f>
        <v>4</v>
      </c>
      <c r="P3542" s="36" t="n">
        <v>4048</v>
      </c>
      <c r="Q3542" s="33"/>
      <c r="R3542" s="37"/>
      <c r="S3542" s="38" t="n">
        <f aca="false">P3542+(0.05*Q3542)+(R3542/240)</f>
        <v>4048</v>
      </c>
      <c r="T3542" s="22" t="n">
        <f aca="false">J3542*O3542</f>
        <v>4048</v>
      </c>
      <c r="U3542" s="22" t="n">
        <f aca="false">S3542-T3542</f>
        <v>0</v>
      </c>
      <c r="V3542" s="12"/>
    </row>
    <row r="3543" customFormat="false" ht="13.8" hidden="false" customHeight="false" outlineLevel="0" collapsed="false">
      <c r="A3543" s="13" t="n">
        <v>3542</v>
      </c>
      <c r="B3543" s="12" t="s">
        <v>22</v>
      </c>
      <c r="C3543" s="26" t="str">
        <f aca="false">$C$2965</f>
        <v>BNF N. Acq. 20538</v>
      </c>
      <c r="D3543" s="12" t="n">
        <v>25</v>
      </c>
      <c r="E3543" s="14" t="n">
        <v>1749</v>
      </c>
      <c r="F3543" s="14" t="s">
        <v>40</v>
      </c>
      <c r="G3543" s="14" t="s">
        <v>381</v>
      </c>
      <c r="H3543" s="14" t="s">
        <v>1396</v>
      </c>
      <c r="I3543" s="41" t="s">
        <v>43</v>
      </c>
      <c r="J3543" s="20" t="n">
        <v>3737</v>
      </c>
      <c r="K3543" s="18" t="s">
        <v>28</v>
      </c>
      <c r="L3543" s="20" t="n">
        <v>4</v>
      </c>
      <c r="M3543" s="34" t="n">
        <v>10</v>
      </c>
      <c r="N3543" s="34"/>
      <c r="O3543" s="35" t="n">
        <f aca="false">L3543+(0.05*M3543)+(N3543/240)</f>
        <v>4.5</v>
      </c>
      <c r="P3543" s="36" t="n">
        <v>16816</v>
      </c>
      <c r="Q3543" s="33" t="n">
        <v>10</v>
      </c>
      <c r="R3543" s="37"/>
      <c r="S3543" s="38" t="n">
        <f aca="false">P3543+(0.05*Q3543)+(R3543/240)</f>
        <v>16816.5</v>
      </c>
      <c r="T3543" s="22" t="n">
        <f aca="false">J3543*O3543</f>
        <v>16816.5</v>
      </c>
      <c r="U3543" s="22" t="n">
        <f aca="false">S3543-T3543</f>
        <v>0</v>
      </c>
      <c r="V3543" s="12"/>
    </row>
    <row r="3544" customFormat="false" ht="13.8" hidden="false" customHeight="false" outlineLevel="0" collapsed="false">
      <c r="A3544" s="13" t="n">
        <v>3543</v>
      </c>
      <c r="B3544" s="12" t="s">
        <v>22</v>
      </c>
      <c r="C3544" s="26" t="str">
        <f aca="false">$C$2965</f>
        <v>BNF N. Acq. 20538</v>
      </c>
      <c r="D3544" s="12" t="n">
        <v>25</v>
      </c>
      <c r="E3544" s="14" t="n">
        <v>1749</v>
      </c>
      <c r="F3544" s="14" t="s">
        <v>40</v>
      </c>
      <c r="G3544" s="14" t="s">
        <v>381</v>
      </c>
      <c r="H3544" s="14" t="s">
        <v>1396</v>
      </c>
      <c r="I3544" s="41" t="s">
        <v>679</v>
      </c>
      <c r="J3544" s="20" t="n">
        <v>10027</v>
      </c>
      <c r="K3544" s="18" t="s">
        <v>28</v>
      </c>
      <c r="L3544" s="20" t="n">
        <v>3</v>
      </c>
      <c r="M3544" s="34" t="n">
        <v>15</v>
      </c>
      <c r="N3544" s="34"/>
      <c r="O3544" s="35" t="n">
        <f aca="false">L3544+(0.05*M3544)+(N3544/240)</f>
        <v>3.75</v>
      </c>
      <c r="P3544" s="36" t="n">
        <v>37599</v>
      </c>
      <c r="Q3544" s="33" t="n">
        <v>18</v>
      </c>
      <c r="R3544" s="37"/>
      <c r="S3544" s="38" t="n">
        <f aca="false">P3544+(0.05*Q3544)+(R3544/240)</f>
        <v>37599.9</v>
      </c>
      <c r="T3544" s="22" t="n">
        <f aca="false">J3544*O3544</f>
        <v>37601.25</v>
      </c>
      <c r="U3544" s="22" t="n">
        <f aca="false">S3544-T3544</f>
        <v>-1.34999999999854</v>
      </c>
      <c r="V3544" s="12"/>
    </row>
    <row r="3545" customFormat="false" ht="13.8" hidden="false" customHeight="false" outlineLevel="0" collapsed="false">
      <c r="A3545" s="13" t="n">
        <v>3544</v>
      </c>
      <c r="B3545" s="12" t="s">
        <v>22</v>
      </c>
      <c r="C3545" s="26" t="str">
        <f aca="false">$C$2965</f>
        <v>BNF N. Acq. 20538</v>
      </c>
      <c r="D3545" s="12" t="n">
        <v>26</v>
      </c>
      <c r="E3545" s="14" t="n">
        <v>1749</v>
      </c>
      <c r="F3545" s="14" t="s">
        <v>24</v>
      </c>
      <c r="G3545" s="14" t="s">
        <v>1592</v>
      </c>
      <c r="H3545" s="14" t="s">
        <v>1396</v>
      </c>
      <c r="I3545" s="41" t="s">
        <v>43</v>
      </c>
      <c r="J3545" s="20" t="n">
        <v>9105</v>
      </c>
      <c r="K3545" s="18" t="s">
        <v>28</v>
      </c>
      <c r="L3545" s="20"/>
      <c r="M3545" s="34" t="n">
        <v>3</v>
      </c>
      <c r="N3545" s="34"/>
      <c r="O3545" s="35" t="n">
        <f aca="false">L3545+(0.05*M3545)+(N3545/240)</f>
        <v>0.15</v>
      </c>
      <c r="P3545" s="36" t="n">
        <v>1365</v>
      </c>
      <c r="Q3545" s="33"/>
      <c r="R3545" s="37"/>
      <c r="S3545" s="38" t="n">
        <f aca="false">P3545+(0.05*Q3545)+(R3545/240)</f>
        <v>1365</v>
      </c>
      <c r="T3545" s="22" t="n">
        <f aca="false">J3545*O3545</f>
        <v>1365.75</v>
      </c>
      <c r="U3545" s="22" t="n">
        <f aca="false">S3545-T3545</f>
        <v>-0.750000000000227</v>
      </c>
      <c r="V3545" s="12"/>
    </row>
    <row r="3546" customFormat="false" ht="13.8" hidden="false" customHeight="false" outlineLevel="0" collapsed="false">
      <c r="A3546" s="13" t="n">
        <v>3545</v>
      </c>
      <c r="B3546" s="12" t="s">
        <v>22</v>
      </c>
      <c r="C3546" s="26" t="str">
        <f aca="false">$C$2965</f>
        <v>BNF N. Acq. 20538</v>
      </c>
      <c r="D3546" s="12" t="n">
        <v>26</v>
      </c>
      <c r="E3546" s="14" t="n">
        <v>1749</v>
      </c>
      <c r="F3546" s="14" t="s">
        <v>24</v>
      </c>
      <c r="G3546" s="14" t="s">
        <v>1593</v>
      </c>
      <c r="H3546" s="14" t="s">
        <v>1396</v>
      </c>
      <c r="I3546" s="41" t="s">
        <v>43</v>
      </c>
      <c r="J3546" s="20" t="n">
        <v>1</v>
      </c>
      <c r="K3546" s="18" t="s">
        <v>46</v>
      </c>
      <c r="L3546" s="20" t="n">
        <v>250</v>
      </c>
      <c r="M3546" s="34"/>
      <c r="N3546" s="34"/>
      <c r="O3546" s="35" t="n">
        <f aca="false">L3546+(0.05*M3546)+(N3546/240)</f>
        <v>250</v>
      </c>
      <c r="P3546" s="36" t="n">
        <v>250</v>
      </c>
      <c r="Q3546" s="33"/>
      <c r="R3546" s="37"/>
      <c r="S3546" s="38" t="n">
        <f aca="false">P3546+(0.05*Q3546)+(R3546/240)</f>
        <v>250</v>
      </c>
      <c r="T3546" s="22" t="n">
        <f aca="false">J3546*O3546</f>
        <v>250</v>
      </c>
      <c r="U3546" s="22" t="n">
        <f aca="false">S3546-T3546</f>
        <v>0</v>
      </c>
      <c r="V3546" s="12"/>
    </row>
    <row r="3547" customFormat="false" ht="13.8" hidden="false" customHeight="false" outlineLevel="0" collapsed="false">
      <c r="A3547" s="13" t="n">
        <v>3546</v>
      </c>
      <c r="B3547" s="12" t="s">
        <v>22</v>
      </c>
      <c r="C3547" s="26" t="str">
        <f aca="false">$C$2965</f>
        <v>BNF N. Acq. 20538</v>
      </c>
      <c r="D3547" s="12" t="n">
        <v>26</v>
      </c>
      <c r="E3547" s="14" t="n">
        <v>1749</v>
      </c>
      <c r="F3547" s="14" t="s">
        <v>24</v>
      </c>
      <c r="G3547" s="14" t="s">
        <v>1078</v>
      </c>
      <c r="H3547" s="14" t="s">
        <v>1396</v>
      </c>
      <c r="I3547" s="41" t="s">
        <v>43</v>
      </c>
      <c r="J3547" s="20" t="n">
        <v>20</v>
      </c>
      <c r="K3547" s="18" t="s">
        <v>28</v>
      </c>
      <c r="L3547" s="20"/>
      <c r="M3547" s="34" t="n">
        <v>15</v>
      </c>
      <c r="N3547" s="34"/>
      <c r="O3547" s="35" t="n">
        <f aca="false">L3547+(0.05*M3547)+(N3547/240)</f>
        <v>0.75</v>
      </c>
      <c r="P3547" s="36" t="n">
        <v>15</v>
      </c>
      <c r="Q3547" s="33"/>
      <c r="R3547" s="37"/>
      <c r="S3547" s="38" t="n">
        <f aca="false">P3547+(0.05*Q3547)+(R3547/240)</f>
        <v>15</v>
      </c>
      <c r="T3547" s="22" t="n">
        <f aca="false">J3547*O3547</f>
        <v>15</v>
      </c>
      <c r="U3547" s="22" t="n">
        <f aca="false">S3547-T3547</f>
        <v>0</v>
      </c>
      <c r="V3547" s="12"/>
    </row>
    <row r="3548" customFormat="false" ht="13.8" hidden="false" customHeight="false" outlineLevel="0" collapsed="false">
      <c r="A3548" s="13" t="n">
        <v>3547</v>
      </c>
      <c r="B3548" s="12" t="s">
        <v>22</v>
      </c>
      <c r="C3548" s="26" t="str">
        <f aca="false">$C$2965</f>
        <v>BNF N. Acq. 20538</v>
      </c>
      <c r="D3548" s="12" t="n">
        <v>26</v>
      </c>
      <c r="E3548" s="14" t="n">
        <v>1749</v>
      </c>
      <c r="F3548" s="14" t="s">
        <v>24</v>
      </c>
      <c r="G3548" s="14" t="s">
        <v>1594</v>
      </c>
      <c r="H3548" s="14" t="s">
        <v>1396</v>
      </c>
      <c r="I3548" s="41" t="s">
        <v>68</v>
      </c>
      <c r="J3548" s="20" t="n">
        <v>935</v>
      </c>
      <c r="K3548" s="18" t="s">
        <v>28</v>
      </c>
      <c r="L3548" s="20"/>
      <c r="M3548" s="34" t="n">
        <v>45</v>
      </c>
      <c r="N3548" s="34"/>
      <c r="O3548" s="35" t="n">
        <f aca="false">L3548+(0.05*M3548)+(N3548/240)</f>
        <v>2.25</v>
      </c>
      <c r="P3548" s="36" t="n">
        <v>2103</v>
      </c>
      <c r="Q3548" s="33" t="n">
        <v>15</v>
      </c>
      <c r="R3548" s="37"/>
      <c r="S3548" s="38" t="n">
        <f aca="false">P3548+(0.05*Q3548)+(R3548/240)</f>
        <v>2103.75</v>
      </c>
      <c r="T3548" s="22" t="n">
        <f aca="false">J3548*O3548</f>
        <v>2103.75</v>
      </c>
      <c r="U3548" s="22" t="n">
        <f aca="false">S3548-T3548</f>
        <v>0</v>
      </c>
      <c r="V3548" s="12"/>
    </row>
    <row r="3549" customFormat="false" ht="13.8" hidden="false" customHeight="false" outlineLevel="0" collapsed="false">
      <c r="A3549" s="13" t="n">
        <v>3548</v>
      </c>
      <c r="B3549" s="12" t="s">
        <v>22</v>
      </c>
      <c r="C3549" s="26" t="str">
        <f aca="false">$C$2965</f>
        <v>BNF N. Acq. 20538</v>
      </c>
      <c r="D3549" s="12" t="n">
        <v>26</v>
      </c>
      <c r="E3549" s="14" t="n">
        <v>1749</v>
      </c>
      <c r="F3549" s="14" t="s">
        <v>24</v>
      </c>
      <c r="G3549" s="14" t="s">
        <v>1087</v>
      </c>
      <c r="H3549" s="14" t="s">
        <v>1396</v>
      </c>
      <c r="I3549" s="41" t="s">
        <v>43</v>
      </c>
      <c r="J3549" s="20" t="n">
        <v>7350</v>
      </c>
      <c r="K3549" s="18" t="s">
        <v>28</v>
      </c>
      <c r="L3549" s="20"/>
      <c r="M3549" s="34" t="n">
        <v>20</v>
      </c>
      <c r="N3549" s="34"/>
      <c r="O3549" s="35" t="n">
        <f aca="false">L3549+(0.05*M3549)+(N3549/240)</f>
        <v>1</v>
      </c>
      <c r="P3549" s="36" t="n">
        <v>7350</v>
      </c>
      <c r="Q3549" s="33"/>
      <c r="R3549" s="37"/>
      <c r="S3549" s="38" t="n">
        <f aca="false">P3549+(0.05*Q3549)+(R3549/240)</f>
        <v>7350</v>
      </c>
      <c r="T3549" s="22" t="n">
        <f aca="false">J3549*O3549</f>
        <v>7350</v>
      </c>
      <c r="U3549" s="22" t="n">
        <f aca="false">S3549-T3549</f>
        <v>0</v>
      </c>
      <c r="V3549" s="12"/>
    </row>
    <row r="3550" customFormat="false" ht="14.2" hidden="false" customHeight="false" outlineLevel="0" collapsed="false">
      <c r="A3550" s="13" t="n">
        <v>3549</v>
      </c>
      <c r="B3550" s="12" t="s">
        <v>22</v>
      </c>
      <c r="C3550" s="26" t="str">
        <f aca="false">$C$2965</f>
        <v>BNF N. Acq. 20538</v>
      </c>
      <c r="D3550" s="12" t="n">
        <v>26</v>
      </c>
      <c r="E3550" s="14" t="n">
        <v>1749</v>
      </c>
      <c r="F3550" s="14" t="s">
        <v>24</v>
      </c>
      <c r="G3550" s="14" t="s">
        <v>393</v>
      </c>
      <c r="H3550" s="14" t="s">
        <v>1396</v>
      </c>
      <c r="I3550" s="41" t="s">
        <v>43</v>
      </c>
      <c r="J3550" s="20" t="n">
        <v>39055</v>
      </c>
      <c r="K3550" s="18" t="s">
        <v>28</v>
      </c>
      <c r="L3550" s="20"/>
      <c r="M3550" s="34" t="n">
        <v>34</v>
      </c>
      <c r="N3550" s="34"/>
      <c r="O3550" s="35" t="n">
        <f aca="false">L3550+(0.05*M3550)+(N3550/240)</f>
        <v>1.7</v>
      </c>
      <c r="P3550" s="36" t="n">
        <v>76393</v>
      </c>
      <c r="Q3550" s="33" t="n">
        <v>10</v>
      </c>
      <c r="R3550" s="37"/>
      <c r="S3550" s="38" t="n">
        <f aca="false">P3550+(0.05*Q3550)+(R3550/240)</f>
        <v>76393.5</v>
      </c>
      <c r="T3550" s="22" t="n">
        <f aca="false">J3550*O3550</f>
        <v>66393.5</v>
      </c>
      <c r="U3550" s="22" t="n">
        <f aca="false">S3550-T3550</f>
        <v>10000</v>
      </c>
      <c r="V3550" s="12" t="s">
        <v>31</v>
      </c>
    </row>
    <row r="3551" customFormat="false" ht="13.8" hidden="false" customHeight="false" outlineLevel="0" collapsed="false">
      <c r="A3551" s="13" t="n">
        <v>3550</v>
      </c>
      <c r="B3551" s="12" t="s">
        <v>22</v>
      </c>
      <c r="C3551" s="26" t="str">
        <f aca="false">$C$2965</f>
        <v>BNF N. Acq. 20538</v>
      </c>
      <c r="D3551" s="12" t="n">
        <v>26</v>
      </c>
      <c r="E3551" s="14" t="n">
        <v>1749</v>
      </c>
      <c r="F3551" s="14" t="s">
        <v>24</v>
      </c>
      <c r="G3551" s="14" t="s">
        <v>393</v>
      </c>
      <c r="H3551" s="14" t="s">
        <v>1396</v>
      </c>
      <c r="I3551" s="41" t="s">
        <v>43</v>
      </c>
      <c r="J3551" s="20" t="n">
        <v>3</v>
      </c>
      <c r="K3551" s="18" t="s">
        <v>1143</v>
      </c>
      <c r="L3551" s="20" t="n">
        <v>25</v>
      </c>
      <c r="M3551" s="34"/>
      <c r="N3551" s="34"/>
      <c r="O3551" s="35" t="n">
        <f aca="false">L3551+(0.05*M3551)+(N3551/240)</f>
        <v>25</v>
      </c>
      <c r="P3551" s="36" t="n">
        <v>75</v>
      </c>
      <c r="Q3551" s="33"/>
      <c r="R3551" s="37"/>
      <c r="S3551" s="38" t="n">
        <f aca="false">P3551+(0.05*Q3551)+(R3551/240)</f>
        <v>75</v>
      </c>
      <c r="T3551" s="22" t="n">
        <f aca="false">J3551*O3551</f>
        <v>75</v>
      </c>
      <c r="U3551" s="22" t="n">
        <f aca="false">S3551-T3551</f>
        <v>0</v>
      </c>
      <c r="V3551" s="12"/>
    </row>
    <row r="3552" customFormat="false" ht="13.8" hidden="false" customHeight="false" outlineLevel="0" collapsed="false">
      <c r="A3552" s="13" t="n">
        <v>3551</v>
      </c>
      <c r="B3552" s="12" t="s">
        <v>22</v>
      </c>
      <c r="C3552" s="26" t="str">
        <f aca="false">$C$2965</f>
        <v>BNF N. Acq. 20538</v>
      </c>
      <c r="D3552" s="12" t="n">
        <v>26</v>
      </c>
      <c r="E3552" s="14" t="n">
        <v>1749</v>
      </c>
      <c r="F3552" s="14" t="s">
        <v>24</v>
      </c>
      <c r="G3552" s="14" t="s">
        <v>1595</v>
      </c>
      <c r="H3552" s="14" t="s">
        <v>1396</v>
      </c>
      <c r="I3552" s="41" t="s">
        <v>43</v>
      </c>
      <c r="J3552" s="20" t="n">
        <v>255</v>
      </c>
      <c r="K3552" s="18" t="s">
        <v>28</v>
      </c>
      <c r="L3552" s="20" t="n">
        <v>5</v>
      </c>
      <c r="M3552" s="34" t="n">
        <v>6</v>
      </c>
      <c r="N3552" s="34"/>
      <c r="O3552" s="35" t="n">
        <f aca="false">L3552+(0.05*M3552)+(N3552/240)</f>
        <v>5.3</v>
      </c>
      <c r="P3552" s="36" t="n">
        <v>1351</v>
      </c>
      <c r="Q3552" s="33" t="n">
        <v>10</v>
      </c>
      <c r="R3552" s="37"/>
      <c r="S3552" s="38" t="n">
        <f aca="false">P3552+(0.05*Q3552)+(R3552/240)</f>
        <v>1351.5</v>
      </c>
      <c r="T3552" s="22" t="n">
        <f aca="false">J3552*O3552</f>
        <v>1351.5</v>
      </c>
      <c r="U3552" s="22" t="n">
        <f aca="false">S3552-T3552</f>
        <v>0</v>
      </c>
      <c r="V3552" s="12"/>
    </row>
    <row r="3553" customFormat="false" ht="13.8" hidden="false" customHeight="false" outlineLevel="0" collapsed="false">
      <c r="A3553" s="13" t="n">
        <v>3552</v>
      </c>
      <c r="B3553" s="12" t="s">
        <v>22</v>
      </c>
      <c r="C3553" s="26" t="str">
        <f aca="false">$C$2965</f>
        <v>BNF N. Acq. 20538</v>
      </c>
      <c r="D3553" s="12" t="n">
        <v>26</v>
      </c>
      <c r="E3553" s="14" t="n">
        <v>1749</v>
      </c>
      <c r="F3553" s="14" t="s">
        <v>24</v>
      </c>
      <c r="G3553" s="14" t="s">
        <v>1596</v>
      </c>
      <c r="H3553" s="14" t="s">
        <v>1396</v>
      </c>
      <c r="I3553" s="41" t="s">
        <v>43</v>
      </c>
      <c r="J3553" s="20" t="n">
        <v>5800</v>
      </c>
      <c r="K3553" s="18" t="s">
        <v>28</v>
      </c>
      <c r="L3553" s="20"/>
      <c r="M3553" s="34" t="n">
        <v>10</v>
      </c>
      <c r="N3553" s="34"/>
      <c r="O3553" s="35" t="n">
        <f aca="false">L3553+(0.05*M3553)+(N3553/240)</f>
        <v>0.5</v>
      </c>
      <c r="P3553" s="36" t="n">
        <v>2900</v>
      </c>
      <c r="Q3553" s="33"/>
      <c r="R3553" s="37"/>
      <c r="S3553" s="38" t="n">
        <f aca="false">P3553+(0.05*Q3553)+(R3553/240)</f>
        <v>2900</v>
      </c>
      <c r="T3553" s="22" t="n">
        <f aca="false">J3553*O3553</f>
        <v>2900</v>
      </c>
      <c r="U3553" s="22" t="n">
        <f aca="false">S3553-T3553</f>
        <v>0</v>
      </c>
      <c r="V3553" s="44"/>
    </row>
    <row r="3554" customFormat="false" ht="13.8" hidden="false" customHeight="false" outlineLevel="0" collapsed="false">
      <c r="A3554" s="13" t="n">
        <v>3553</v>
      </c>
      <c r="B3554" s="12" t="s">
        <v>22</v>
      </c>
      <c r="C3554" s="26" t="str">
        <f aca="false">$C$2965</f>
        <v>BNF N. Acq. 20538</v>
      </c>
      <c r="D3554" s="12" t="n">
        <v>26</v>
      </c>
      <c r="E3554" s="14" t="n">
        <v>1749</v>
      </c>
      <c r="F3554" s="14" t="s">
        <v>24</v>
      </c>
      <c r="G3554" s="14" t="s">
        <v>395</v>
      </c>
      <c r="H3554" s="14" t="s">
        <v>1396</v>
      </c>
      <c r="I3554" s="41" t="s">
        <v>43</v>
      </c>
      <c r="J3554" s="20" t="n">
        <v>6</v>
      </c>
      <c r="K3554" s="18" t="s">
        <v>35</v>
      </c>
      <c r="L3554" s="20"/>
      <c r="M3554" s="34" t="n">
        <v>40</v>
      </c>
      <c r="N3554" s="34"/>
      <c r="O3554" s="35" t="n">
        <f aca="false">L3554+(0.05*M3554)+(N3554/240)</f>
        <v>2</v>
      </c>
      <c r="P3554" s="36" t="n">
        <v>12</v>
      </c>
      <c r="Q3554" s="33"/>
      <c r="R3554" s="37"/>
      <c r="S3554" s="38" t="n">
        <f aca="false">P3554+(0.05*Q3554)+(R3554/240)</f>
        <v>12</v>
      </c>
      <c r="T3554" s="22" t="n">
        <f aca="false">J3554*O3554</f>
        <v>12</v>
      </c>
      <c r="U3554" s="22" t="n">
        <f aca="false">S3554-T3554</f>
        <v>0</v>
      </c>
      <c r="V3554" s="12"/>
    </row>
    <row r="3555" customFormat="false" ht="13.8" hidden="false" customHeight="false" outlineLevel="0" collapsed="false">
      <c r="A3555" s="13" t="n">
        <v>3554</v>
      </c>
      <c r="B3555" s="12" t="s">
        <v>22</v>
      </c>
      <c r="C3555" s="26" t="str">
        <f aca="false">$C$2965</f>
        <v>BNF N. Acq. 20538</v>
      </c>
      <c r="D3555" s="12" t="n">
        <v>26</v>
      </c>
      <c r="E3555" s="14" t="n">
        <v>1749</v>
      </c>
      <c r="F3555" s="14" t="s">
        <v>40</v>
      </c>
      <c r="G3555" s="14" t="s">
        <v>1597</v>
      </c>
      <c r="H3555" s="14" t="s">
        <v>1396</v>
      </c>
      <c r="I3555" s="41" t="s">
        <v>43</v>
      </c>
      <c r="J3555" s="20" t="n">
        <v>1</v>
      </c>
      <c r="K3555" s="18" t="s">
        <v>46</v>
      </c>
      <c r="L3555" s="20" t="n">
        <v>165</v>
      </c>
      <c r="M3555" s="34"/>
      <c r="N3555" s="34"/>
      <c r="O3555" s="35" t="n">
        <f aca="false">L3555+(0.05*M3555)+(N3555/240)</f>
        <v>165</v>
      </c>
      <c r="P3555" s="36" t="n">
        <v>165</v>
      </c>
      <c r="Q3555" s="33"/>
      <c r="R3555" s="37"/>
      <c r="S3555" s="38" t="n">
        <f aca="false">P3555+(0.05*Q3555)+(R3555/240)</f>
        <v>165</v>
      </c>
      <c r="T3555" s="22" t="n">
        <f aca="false">J3555*O3555</f>
        <v>165</v>
      </c>
      <c r="U3555" s="22" t="n">
        <f aca="false">S3555-T3555</f>
        <v>0</v>
      </c>
      <c r="V3555" s="12"/>
    </row>
    <row r="3556" customFormat="false" ht="13.8" hidden="false" customHeight="false" outlineLevel="0" collapsed="false">
      <c r="A3556" s="13" t="n">
        <v>3555</v>
      </c>
      <c r="B3556" s="12" t="s">
        <v>22</v>
      </c>
      <c r="C3556" s="26" t="str">
        <f aca="false">$C$2965</f>
        <v>BNF N. Acq. 20538</v>
      </c>
      <c r="D3556" s="12" t="n">
        <v>26</v>
      </c>
      <c r="E3556" s="14" t="n">
        <v>1749</v>
      </c>
      <c r="F3556" s="14" t="s">
        <v>40</v>
      </c>
      <c r="G3556" s="14" t="s">
        <v>1078</v>
      </c>
      <c r="H3556" s="14" t="s">
        <v>1396</v>
      </c>
      <c r="I3556" s="41" t="s">
        <v>43</v>
      </c>
      <c r="J3556" s="20" t="n">
        <v>1</v>
      </c>
      <c r="K3556" s="18" t="s">
        <v>46</v>
      </c>
      <c r="L3556" s="20" t="n">
        <v>5</v>
      </c>
      <c r="M3556" s="34"/>
      <c r="N3556" s="34"/>
      <c r="O3556" s="35" t="n">
        <f aca="false">L3556+(0.05*M3556)+(N3556/240)</f>
        <v>5</v>
      </c>
      <c r="P3556" s="36" t="n">
        <v>5</v>
      </c>
      <c r="Q3556" s="33"/>
      <c r="R3556" s="37"/>
      <c r="S3556" s="38" t="n">
        <f aca="false">P3556+(0.05*Q3556)+(R3556/240)</f>
        <v>5</v>
      </c>
      <c r="T3556" s="22" t="n">
        <f aca="false">J3556*O3556</f>
        <v>5</v>
      </c>
      <c r="U3556" s="22" t="n">
        <f aca="false">S3556-T3556</f>
        <v>0</v>
      </c>
      <c r="V3556" s="12"/>
    </row>
    <row r="3557" customFormat="false" ht="13.8" hidden="false" customHeight="false" outlineLevel="0" collapsed="false">
      <c r="A3557" s="13" t="n">
        <v>3556</v>
      </c>
      <c r="B3557" s="12" t="s">
        <v>22</v>
      </c>
      <c r="C3557" s="26" t="str">
        <f aca="false">$C$2965</f>
        <v>BNF N. Acq. 20538</v>
      </c>
      <c r="D3557" s="12" t="n">
        <v>26</v>
      </c>
      <c r="E3557" s="14" t="n">
        <v>1749</v>
      </c>
      <c r="F3557" s="14" t="s">
        <v>40</v>
      </c>
      <c r="G3557" s="14" t="s">
        <v>392</v>
      </c>
      <c r="H3557" s="14" t="s">
        <v>1396</v>
      </c>
      <c r="I3557" s="41" t="s">
        <v>186</v>
      </c>
      <c r="J3557" s="20" t="n">
        <v>3</v>
      </c>
      <c r="K3557" s="18" t="s">
        <v>28</v>
      </c>
      <c r="L3557" s="20" t="n">
        <v>12</v>
      </c>
      <c r="M3557" s="34"/>
      <c r="N3557" s="34"/>
      <c r="O3557" s="35" t="n">
        <f aca="false">L3557+(0.05*M3557)+(N3557/240)</f>
        <v>12</v>
      </c>
      <c r="P3557" s="36" t="n">
        <v>36</v>
      </c>
      <c r="Q3557" s="33"/>
      <c r="R3557" s="37"/>
      <c r="S3557" s="38" t="n">
        <f aca="false">P3557+(0.05*Q3557)+(R3557/240)</f>
        <v>36</v>
      </c>
      <c r="T3557" s="22" t="n">
        <f aca="false">J3557*O3557</f>
        <v>36</v>
      </c>
      <c r="U3557" s="22" t="n">
        <f aca="false">S3557-T3557</f>
        <v>0</v>
      </c>
      <c r="V3557" s="12"/>
    </row>
    <row r="3558" customFormat="false" ht="14.2" hidden="false" customHeight="false" outlineLevel="0" collapsed="false">
      <c r="A3558" s="13" t="n">
        <v>3557</v>
      </c>
      <c r="B3558" s="12" t="s">
        <v>22</v>
      </c>
      <c r="C3558" s="26" t="str">
        <f aca="false">$C$2965</f>
        <v>BNF N. Acq. 20538</v>
      </c>
      <c r="D3558" s="12" t="n">
        <v>26</v>
      </c>
      <c r="E3558" s="14" t="n">
        <v>1749</v>
      </c>
      <c r="F3558" s="14" t="s">
        <v>40</v>
      </c>
      <c r="G3558" s="14" t="s">
        <v>1598</v>
      </c>
      <c r="H3558" s="14" t="s">
        <v>1396</v>
      </c>
      <c r="I3558" s="41" t="s">
        <v>33</v>
      </c>
      <c r="J3558" s="20" t="n">
        <v>71.25</v>
      </c>
      <c r="K3558" s="18" t="s">
        <v>28</v>
      </c>
      <c r="L3558" s="20" t="n">
        <v>4</v>
      </c>
      <c r="M3558" s="34"/>
      <c r="N3558" s="34"/>
      <c r="O3558" s="35" t="n">
        <f aca="false">L3558+(0.05*M3558)+(N3558/240)</f>
        <v>4</v>
      </c>
      <c r="P3558" s="36" t="n">
        <v>286</v>
      </c>
      <c r="Q3558" s="33"/>
      <c r="R3558" s="37"/>
      <c r="S3558" s="38" t="n">
        <f aca="false">P3558+(0.05*Q3558)+(R3558/240)</f>
        <v>286</v>
      </c>
      <c r="T3558" s="22" t="n">
        <f aca="false">J3558*O3558</f>
        <v>285</v>
      </c>
      <c r="U3558" s="22" t="n">
        <f aca="false">S3558-T3558</f>
        <v>1</v>
      </c>
      <c r="V3558" s="12"/>
    </row>
    <row r="3559" customFormat="false" ht="13.8" hidden="false" customHeight="false" outlineLevel="0" collapsed="false">
      <c r="A3559" s="13" t="n">
        <v>3558</v>
      </c>
      <c r="B3559" s="12" t="s">
        <v>22</v>
      </c>
      <c r="C3559" s="26" t="str">
        <f aca="false">$C$2965</f>
        <v>BNF N. Acq. 20538</v>
      </c>
      <c r="D3559" s="12" t="n">
        <v>26</v>
      </c>
      <c r="E3559" s="14" t="n">
        <v>1749</v>
      </c>
      <c r="F3559" s="14" t="s">
        <v>40</v>
      </c>
      <c r="G3559" s="14" t="s">
        <v>1092</v>
      </c>
      <c r="H3559" s="14" t="s">
        <v>1396</v>
      </c>
      <c r="I3559" s="41" t="s">
        <v>43</v>
      </c>
      <c r="J3559" s="20" t="n">
        <v>4</v>
      </c>
      <c r="K3559" s="18" t="s">
        <v>35</v>
      </c>
      <c r="L3559" s="20" t="n">
        <v>40</v>
      </c>
      <c r="M3559" s="34"/>
      <c r="N3559" s="34"/>
      <c r="O3559" s="35" t="n">
        <f aca="false">L3559+(0.05*M3559)+(N3559/240)</f>
        <v>40</v>
      </c>
      <c r="P3559" s="36" t="n">
        <v>160</v>
      </c>
      <c r="Q3559" s="33"/>
      <c r="R3559" s="37"/>
      <c r="S3559" s="38" t="n">
        <f aca="false">P3559+(0.05*Q3559)+(R3559/240)</f>
        <v>160</v>
      </c>
      <c r="T3559" s="22" t="n">
        <f aca="false">J3559*O3559</f>
        <v>160</v>
      </c>
      <c r="U3559" s="22" t="n">
        <f aca="false">S3559-T3559</f>
        <v>0</v>
      </c>
      <c r="V3559" s="12"/>
    </row>
    <row r="3560" customFormat="false" ht="13.8" hidden="false" customHeight="false" outlineLevel="0" collapsed="false">
      <c r="A3560" s="13" t="n">
        <v>3559</v>
      </c>
      <c r="B3560" s="12" t="s">
        <v>22</v>
      </c>
      <c r="C3560" s="26" t="str">
        <f aca="false">$C$2965</f>
        <v>BNF N. Acq. 20538</v>
      </c>
      <c r="D3560" s="12" t="n">
        <v>26</v>
      </c>
      <c r="E3560" s="14" t="n">
        <v>1749</v>
      </c>
      <c r="F3560" s="14" t="s">
        <v>40</v>
      </c>
      <c r="G3560" s="14" t="s">
        <v>1096</v>
      </c>
      <c r="H3560" s="14" t="s">
        <v>1396</v>
      </c>
      <c r="I3560" s="41" t="s">
        <v>43</v>
      </c>
      <c r="J3560" s="20" t="n">
        <v>20</v>
      </c>
      <c r="K3560" s="18" t="s">
        <v>35</v>
      </c>
      <c r="L3560" s="20" t="n">
        <v>35</v>
      </c>
      <c r="M3560" s="34"/>
      <c r="N3560" s="34"/>
      <c r="O3560" s="35" t="n">
        <f aca="false">L3560+(0.05*M3560)+(N3560/240)</f>
        <v>35</v>
      </c>
      <c r="P3560" s="36" t="n">
        <v>700</v>
      </c>
      <c r="Q3560" s="33"/>
      <c r="R3560" s="37"/>
      <c r="S3560" s="38" t="n">
        <f aca="false">P3560+(0.05*Q3560)+(R3560/240)</f>
        <v>700</v>
      </c>
      <c r="T3560" s="22" t="n">
        <f aca="false">J3560*O3560</f>
        <v>700</v>
      </c>
      <c r="U3560" s="22" t="n">
        <f aca="false">S3560-T3560</f>
        <v>0</v>
      </c>
      <c r="V3560" s="12"/>
    </row>
    <row r="3561" customFormat="false" ht="13.8" hidden="false" customHeight="false" outlineLevel="0" collapsed="false">
      <c r="A3561" s="13" t="n">
        <v>3560</v>
      </c>
      <c r="B3561" s="12" t="s">
        <v>22</v>
      </c>
      <c r="C3561" s="26" t="str">
        <f aca="false">$C$2965</f>
        <v>BNF N. Acq. 20538</v>
      </c>
      <c r="D3561" s="12" t="n">
        <v>26</v>
      </c>
      <c r="E3561" s="14" t="n">
        <v>1749</v>
      </c>
      <c r="F3561" s="14" t="s">
        <v>40</v>
      </c>
      <c r="G3561" s="14" t="s">
        <v>1091</v>
      </c>
      <c r="H3561" s="14" t="s">
        <v>1396</v>
      </c>
      <c r="I3561" s="41" t="s">
        <v>43</v>
      </c>
      <c r="J3561" s="20" t="n">
        <v>7</v>
      </c>
      <c r="K3561" s="18" t="s">
        <v>35</v>
      </c>
      <c r="L3561" s="20"/>
      <c r="M3561" s="34" t="n">
        <v>20</v>
      </c>
      <c r="N3561" s="34"/>
      <c r="O3561" s="35" t="n">
        <f aca="false">L3561+(0.05*M3561)+(N3561/240)</f>
        <v>1</v>
      </c>
      <c r="P3561" s="36" t="n">
        <v>7</v>
      </c>
      <c r="Q3561" s="33"/>
      <c r="R3561" s="37"/>
      <c r="S3561" s="38" t="n">
        <f aca="false">P3561+(0.05*Q3561)+(R3561/240)</f>
        <v>7</v>
      </c>
      <c r="T3561" s="22" t="n">
        <f aca="false">J3561*O3561</f>
        <v>7</v>
      </c>
      <c r="U3561" s="22" t="n">
        <f aca="false">S3561-T3561</f>
        <v>0</v>
      </c>
      <c r="V3561" s="12"/>
    </row>
    <row r="3562" customFormat="false" ht="13.8" hidden="false" customHeight="false" outlineLevel="0" collapsed="false">
      <c r="A3562" s="13" t="n">
        <v>3561</v>
      </c>
      <c r="B3562" s="12" t="s">
        <v>22</v>
      </c>
      <c r="C3562" s="26" t="str">
        <f aca="false">$C$2965</f>
        <v>BNF N. Acq. 20538</v>
      </c>
      <c r="D3562" s="12" t="n">
        <v>26</v>
      </c>
      <c r="E3562" s="14" t="n">
        <v>1749</v>
      </c>
      <c r="F3562" s="14" t="s">
        <v>40</v>
      </c>
      <c r="G3562" s="14" t="s">
        <v>396</v>
      </c>
      <c r="H3562" s="14" t="s">
        <v>1396</v>
      </c>
      <c r="I3562" s="41" t="s">
        <v>33</v>
      </c>
      <c r="J3562" s="20" t="n">
        <v>400</v>
      </c>
      <c r="K3562" s="18" t="s">
        <v>28</v>
      </c>
      <c r="L3562" s="20"/>
      <c r="M3562" s="34" t="n">
        <v>8</v>
      </c>
      <c r="N3562" s="34"/>
      <c r="O3562" s="35" t="n">
        <f aca="false">L3562+(0.05*M3562)+(N3562/240)</f>
        <v>0.4</v>
      </c>
      <c r="P3562" s="36" t="n">
        <v>160</v>
      </c>
      <c r="Q3562" s="33"/>
      <c r="R3562" s="37"/>
      <c r="S3562" s="38" t="n">
        <f aca="false">P3562+(0.05*Q3562)+(R3562/240)</f>
        <v>160</v>
      </c>
      <c r="T3562" s="22" t="n">
        <f aca="false">J3562*O3562</f>
        <v>160</v>
      </c>
      <c r="U3562" s="22" t="n">
        <f aca="false">S3562-T3562</f>
        <v>0</v>
      </c>
      <c r="V3562" s="12"/>
    </row>
    <row r="3563" customFormat="false" ht="13.8" hidden="false" customHeight="false" outlineLevel="0" collapsed="false">
      <c r="A3563" s="13" t="n">
        <v>3562</v>
      </c>
      <c r="B3563" s="12" t="s">
        <v>22</v>
      </c>
      <c r="C3563" s="26" t="str">
        <f aca="false">$C$2965</f>
        <v>BNF N. Acq. 20538</v>
      </c>
      <c r="D3563" s="12" t="n">
        <v>27</v>
      </c>
      <c r="E3563" s="14" t="n">
        <v>1749</v>
      </c>
      <c r="F3563" s="14" t="s">
        <v>24</v>
      </c>
      <c r="G3563" s="14" t="s">
        <v>1599</v>
      </c>
      <c r="H3563" s="14" t="s">
        <v>1396</v>
      </c>
      <c r="I3563" s="41" t="s">
        <v>43</v>
      </c>
      <c r="J3563" s="20" t="n">
        <v>130</v>
      </c>
      <c r="K3563" s="18" t="s">
        <v>28</v>
      </c>
      <c r="L3563" s="20"/>
      <c r="M3563" s="34" t="n">
        <v>30</v>
      </c>
      <c r="N3563" s="34"/>
      <c r="O3563" s="35" t="n">
        <f aca="false">L3563+(0.05*M3563)+(N3563/240)</f>
        <v>1.5</v>
      </c>
      <c r="P3563" s="36" t="n">
        <v>195</v>
      </c>
      <c r="Q3563" s="33"/>
      <c r="R3563" s="37"/>
      <c r="S3563" s="38" t="n">
        <f aca="false">P3563+(0.05*Q3563)+(R3563/240)</f>
        <v>195</v>
      </c>
      <c r="T3563" s="22" t="n">
        <f aca="false">J3563*O3563</f>
        <v>195</v>
      </c>
      <c r="U3563" s="22" t="n">
        <f aca="false">S3563-T3563</f>
        <v>0</v>
      </c>
      <c r="V3563" s="12"/>
    </row>
    <row r="3564" customFormat="false" ht="13.8" hidden="false" customHeight="false" outlineLevel="0" collapsed="false">
      <c r="A3564" s="13" t="n">
        <v>3563</v>
      </c>
      <c r="B3564" s="12" t="s">
        <v>22</v>
      </c>
      <c r="C3564" s="26" t="str">
        <f aca="false">$C$2965</f>
        <v>BNF N. Acq. 20538</v>
      </c>
      <c r="D3564" s="12" t="n">
        <v>27</v>
      </c>
      <c r="E3564" s="14" t="n">
        <v>1749</v>
      </c>
      <c r="F3564" s="14" t="s">
        <v>24</v>
      </c>
      <c r="G3564" s="14" t="s">
        <v>1600</v>
      </c>
      <c r="H3564" s="14" t="s">
        <v>1396</v>
      </c>
      <c r="I3564" s="41" t="s">
        <v>43</v>
      </c>
      <c r="J3564" s="20" t="n">
        <v>6</v>
      </c>
      <c r="K3564" s="18" t="s">
        <v>35</v>
      </c>
      <c r="L3564" s="20" t="n">
        <v>30</v>
      </c>
      <c r="M3564" s="34"/>
      <c r="N3564" s="34"/>
      <c r="O3564" s="35" t="n">
        <f aca="false">L3564+(0.05*M3564)+(N3564/240)</f>
        <v>30</v>
      </c>
      <c r="P3564" s="36" t="n">
        <v>180</v>
      </c>
      <c r="Q3564" s="33"/>
      <c r="R3564" s="37"/>
      <c r="S3564" s="38" t="n">
        <f aca="false">P3564+(0.05*Q3564)+(R3564/240)</f>
        <v>180</v>
      </c>
      <c r="T3564" s="22" t="n">
        <f aca="false">J3564*O3564</f>
        <v>180</v>
      </c>
      <c r="U3564" s="22" t="n">
        <f aca="false">S3564-T3564</f>
        <v>0</v>
      </c>
      <c r="V3564" s="12"/>
    </row>
    <row r="3565" customFormat="false" ht="13.8" hidden="false" customHeight="false" outlineLevel="0" collapsed="false">
      <c r="A3565" s="13" t="n">
        <v>3564</v>
      </c>
      <c r="B3565" s="12" t="s">
        <v>22</v>
      </c>
      <c r="C3565" s="26" t="str">
        <f aca="false">$C$2965</f>
        <v>BNF N. Acq. 20538</v>
      </c>
      <c r="D3565" s="12" t="n">
        <v>27</v>
      </c>
      <c r="E3565" s="14" t="n">
        <v>1749</v>
      </c>
      <c r="F3565" s="14" t="s">
        <v>24</v>
      </c>
      <c r="G3565" s="14" t="s">
        <v>1601</v>
      </c>
      <c r="H3565" s="14" t="s">
        <v>1396</v>
      </c>
      <c r="I3565" s="41" t="s">
        <v>43</v>
      </c>
      <c r="J3565" s="20" t="n">
        <v>1360</v>
      </c>
      <c r="K3565" s="18" t="s">
        <v>455</v>
      </c>
      <c r="L3565" s="20"/>
      <c r="M3565" s="34" t="n">
        <v>15</v>
      </c>
      <c r="N3565" s="34"/>
      <c r="O3565" s="35" t="n">
        <f aca="false">L3565+(0.05*M3565)+(N3565/240)</f>
        <v>0.75</v>
      </c>
      <c r="P3565" s="36" t="n">
        <v>1020</v>
      </c>
      <c r="Q3565" s="33"/>
      <c r="R3565" s="37"/>
      <c r="S3565" s="38" t="n">
        <f aca="false">P3565+(0.05*Q3565)+(R3565/240)</f>
        <v>1020</v>
      </c>
      <c r="T3565" s="22" t="n">
        <f aca="false">J3565*O3565</f>
        <v>1020</v>
      </c>
      <c r="U3565" s="22" t="n">
        <f aca="false">S3565-T3565</f>
        <v>0</v>
      </c>
      <c r="V3565" s="12"/>
    </row>
    <row r="3566" customFormat="false" ht="13.8" hidden="false" customHeight="false" outlineLevel="0" collapsed="false">
      <c r="A3566" s="13" t="n">
        <v>3565</v>
      </c>
      <c r="B3566" s="12" t="s">
        <v>22</v>
      </c>
      <c r="C3566" s="26" t="str">
        <f aca="false">$C$2965</f>
        <v>BNF N. Acq. 20538</v>
      </c>
      <c r="D3566" s="12" t="n">
        <v>27</v>
      </c>
      <c r="E3566" s="14" t="n">
        <v>1749</v>
      </c>
      <c r="F3566" s="14" t="s">
        <v>24</v>
      </c>
      <c r="G3566" s="14" t="s">
        <v>1601</v>
      </c>
      <c r="H3566" s="14" t="s">
        <v>1396</v>
      </c>
      <c r="I3566" s="41" t="s">
        <v>43</v>
      </c>
      <c r="J3566" s="20" t="n">
        <v>6</v>
      </c>
      <c r="K3566" s="18" t="s">
        <v>92</v>
      </c>
      <c r="L3566" s="20" t="n">
        <v>50</v>
      </c>
      <c r="M3566" s="34"/>
      <c r="N3566" s="34"/>
      <c r="O3566" s="35" t="n">
        <f aca="false">L3566+(0.05*M3566)+(N3566/240)</f>
        <v>50</v>
      </c>
      <c r="P3566" s="36" t="n">
        <v>300</v>
      </c>
      <c r="Q3566" s="33"/>
      <c r="R3566" s="37"/>
      <c r="S3566" s="38" t="n">
        <f aca="false">P3566+(0.05*Q3566)+(R3566/240)</f>
        <v>300</v>
      </c>
      <c r="T3566" s="22" t="n">
        <f aca="false">J3566*O3566</f>
        <v>300</v>
      </c>
      <c r="U3566" s="22" t="n">
        <f aca="false">S3566-T3566</f>
        <v>0</v>
      </c>
      <c r="V3566" s="12"/>
    </row>
    <row r="3567" customFormat="false" ht="13.8" hidden="false" customHeight="false" outlineLevel="0" collapsed="false">
      <c r="A3567" s="13" t="n">
        <v>3566</v>
      </c>
      <c r="B3567" s="12" t="s">
        <v>22</v>
      </c>
      <c r="C3567" s="26" t="str">
        <f aca="false">$C$2965</f>
        <v>BNF N. Acq. 20538</v>
      </c>
      <c r="D3567" s="12" t="n">
        <v>27</v>
      </c>
      <c r="E3567" s="14" t="n">
        <v>1749</v>
      </c>
      <c r="F3567" s="14" t="s">
        <v>24</v>
      </c>
      <c r="G3567" s="14" t="s">
        <v>1602</v>
      </c>
      <c r="H3567" s="14" t="s">
        <v>1396</v>
      </c>
      <c r="I3567" s="41" t="s">
        <v>30</v>
      </c>
      <c r="J3567" s="20" t="n">
        <v>101</v>
      </c>
      <c r="K3567" s="18" t="s">
        <v>28</v>
      </c>
      <c r="L3567" s="20"/>
      <c r="M3567" s="34" t="n">
        <v>40</v>
      </c>
      <c r="N3567" s="34"/>
      <c r="O3567" s="35" t="n">
        <f aca="false">L3567+(0.05*M3567)+(N3567/240)</f>
        <v>2</v>
      </c>
      <c r="P3567" s="36" t="n">
        <v>202</v>
      </c>
      <c r="Q3567" s="33"/>
      <c r="R3567" s="37"/>
      <c r="S3567" s="38" t="n">
        <f aca="false">P3567+(0.05*Q3567)+(R3567/240)</f>
        <v>202</v>
      </c>
      <c r="T3567" s="22" t="n">
        <f aca="false">J3567*O3567</f>
        <v>202</v>
      </c>
      <c r="U3567" s="22" t="n">
        <f aca="false">S3567-T3567</f>
        <v>0</v>
      </c>
      <c r="V3567" s="12"/>
    </row>
    <row r="3568" customFormat="false" ht="13.8" hidden="false" customHeight="false" outlineLevel="0" collapsed="false">
      <c r="A3568" s="13" t="n">
        <v>3567</v>
      </c>
      <c r="B3568" s="12" t="s">
        <v>22</v>
      </c>
      <c r="C3568" s="26" t="str">
        <f aca="false">$C$2965</f>
        <v>BNF N. Acq. 20538</v>
      </c>
      <c r="D3568" s="12" t="n">
        <v>27</v>
      </c>
      <c r="E3568" s="14" t="n">
        <v>1749</v>
      </c>
      <c r="F3568" s="14" t="s">
        <v>24</v>
      </c>
      <c r="G3568" s="14" t="s">
        <v>1602</v>
      </c>
      <c r="H3568" s="14" t="s">
        <v>1396</v>
      </c>
      <c r="I3568" s="41" t="s">
        <v>43</v>
      </c>
      <c r="J3568" s="20" t="n">
        <v>2018</v>
      </c>
      <c r="K3568" s="18" t="s">
        <v>28</v>
      </c>
      <c r="L3568" s="20"/>
      <c r="M3568" s="34" t="n">
        <v>30</v>
      </c>
      <c r="N3568" s="34"/>
      <c r="O3568" s="35" t="n">
        <f aca="false">L3568+(0.05*M3568)+(N3568/240)</f>
        <v>1.5</v>
      </c>
      <c r="P3568" s="36" t="n">
        <v>3027</v>
      </c>
      <c r="Q3568" s="33"/>
      <c r="R3568" s="37"/>
      <c r="S3568" s="38" t="n">
        <f aca="false">P3568+(0.05*Q3568)+(R3568/240)</f>
        <v>3027</v>
      </c>
      <c r="T3568" s="22" t="n">
        <f aca="false">J3568*O3568</f>
        <v>3027</v>
      </c>
      <c r="U3568" s="22" t="n">
        <f aca="false">S3568-T3568</f>
        <v>0</v>
      </c>
      <c r="V3568" s="12"/>
    </row>
    <row r="3569" customFormat="false" ht="13.8" hidden="false" customHeight="false" outlineLevel="0" collapsed="false">
      <c r="A3569" s="13" t="n">
        <v>3568</v>
      </c>
      <c r="B3569" s="12" t="s">
        <v>22</v>
      </c>
      <c r="C3569" s="26" t="str">
        <f aca="false">$C$2965</f>
        <v>BNF N. Acq. 20538</v>
      </c>
      <c r="D3569" s="12" t="n">
        <v>27</v>
      </c>
      <c r="E3569" s="14" t="n">
        <v>1749</v>
      </c>
      <c r="F3569" s="14" t="s">
        <v>24</v>
      </c>
      <c r="G3569" s="14" t="s">
        <v>1603</v>
      </c>
      <c r="H3569" s="14" t="s">
        <v>1396</v>
      </c>
      <c r="I3569" s="41" t="s">
        <v>43</v>
      </c>
      <c r="J3569" s="20" t="n">
        <v>49</v>
      </c>
      <c r="K3569" s="18" t="s">
        <v>28</v>
      </c>
      <c r="L3569" s="20" t="n">
        <v>4</v>
      </c>
      <c r="M3569" s="34"/>
      <c r="N3569" s="34"/>
      <c r="O3569" s="35" t="n">
        <f aca="false">L3569+(0.05*M3569)+(N3569/240)</f>
        <v>4</v>
      </c>
      <c r="P3569" s="36" t="n">
        <v>196</v>
      </c>
      <c r="Q3569" s="33"/>
      <c r="R3569" s="37"/>
      <c r="S3569" s="38" t="n">
        <f aca="false">P3569+(0.05*Q3569)+(R3569/240)</f>
        <v>196</v>
      </c>
      <c r="T3569" s="22" t="n">
        <f aca="false">J3569*O3569</f>
        <v>196</v>
      </c>
      <c r="U3569" s="22" t="n">
        <f aca="false">S3569-T3569</f>
        <v>0</v>
      </c>
      <c r="V3569" s="12"/>
    </row>
    <row r="3570" customFormat="false" ht="13.8" hidden="false" customHeight="false" outlineLevel="0" collapsed="false">
      <c r="A3570" s="13" t="n">
        <v>3569</v>
      </c>
      <c r="B3570" s="12" t="s">
        <v>22</v>
      </c>
      <c r="C3570" s="26" t="str">
        <f aca="false">$C$2965</f>
        <v>BNF N. Acq. 20538</v>
      </c>
      <c r="D3570" s="12" t="n">
        <v>27</v>
      </c>
      <c r="E3570" s="14" t="n">
        <v>1749</v>
      </c>
      <c r="F3570" s="14" t="s">
        <v>24</v>
      </c>
      <c r="G3570" s="14" t="s">
        <v>1603</v>
      </c>
      <c r="H3570" s="14" t="s">
        <v>1396</v>
      </c>
      <c r="I3570" s="41" t="s">
        <v>186</v>
      </c>
      <c r="J3570" s="20" t="n">
        <v>15</v>
      </c>
      <c r="K3570" s="18" t="s">
        <v>28</v>
      </c>
      <c r="L3570" s="20" t="n">
        <v>10</v>
      </c>
      <c r="M3570" s="34"/>
      <c r="N3570" s="34"/>
      <c r="O3570" s="35" t="n">
        <f aca="false">L3570+(0.05*M3570)+(N3570/240)</f>
        <v>10</v>
      </c>
      <c r="P3570" s="36" t="n">
        <v>150</v>
      </c>
      <c r="Q3570" s="33"/>
      <c r="R3570" s="37"/>
      <c r="S3570" s="38" t="n">
        <f aca="false">P3570+(0.05*Q3570)+(R3570/240)</f>
        <v>150</v>
      </c>
      <c r="T3570" s="22" t="n">
        <f aca="false">J3570*O3570</f>
        <v>150</v>
      </c>
      <c r="U3570" s="22" t="n">
        <f aca="false">S3570-T3570</f>
        <v>0</v>
      </c>
      <c r="V3570" s="12"/>
    </row>
    <row r="3571" customFormat="false" ht="13.8" hidden="false" customHeight="false" outlineLevel="0" collapsed="false">
      <c r="A3571" s="13" t="n">
        <v>3570</v>
      </c>
      <c r="B3571" s="12" t="s">
        <v>22</v>
      </c>
      <c r="C3571" s="26" t="str">
        <f aca="false">$C$2965</f>
        <v>BNF N. Acq. 20538</v>
      </c>
      <c r="D3571" s="12" t="n">
        <v>27</v>
      </c>
      <c r="E3571" s="14" t="n">
        <v>1749</v>
      </c>
      <c r="F3571" s="14" t="s">
        <v>24</v>
      </c>
      <c r="G3571" s="14" t="s">
        <v>1604</v>
      </c>
      <c r="H3571" s="14" t="s">
        <v>1396</v>
      </c>
      <c r="I3571" s="41" t="s">
        <v>43</v>
      </c>
      <c r="J3571" s="20" t="n">
        <v>26207.25</v>
      </c>
      <c r="K3571" s="18" t="s">
        <v>28</v>
      </c>
      <c r="L3571" s="20"/>
      <c r="M3571" s="34" t="n">
        <v>40</v>
      </c>
      <c r="N3571" s="34"/>
      <c r="O3571" s="35" t="n">
        <f aca="false">L3571+(0.05*M3571)+(N3571/240)</f>
        <v>2</v>
      </c>
      <c r="P3571" s="36" t="n">
        <v>52414</v>
      </c>
      <c r="Q3571" s="33" t="n">
        <v>10</v>
      </c>
      <c r="R3571" s="37"/>
      <c r="S3571" s="38" t="n">
        <f aca="false">P3571+(0.05*Q3571)+(R3571/240)</f>
        <v>52414.5</v>
      </c>
      <c r="T3571" s="22" t="n">
        <f aca="false">J3571*O3571</f>
        <v>52414.5</v>
      </c>
      <c r="U3571" s="22" t="n">
        <f aca="false">S3571-T3571</f>
        <v>0</v>
      </c>
      <c r="V3571" s="12"/>
    </row>
    <row r="3572" customFormat="false" ht="13.8" hidden="false" customHeight="false" outlineLevel="0" collapsed="false">
      <c r="A3572" s="13" t="n">
        <v>3571</v>
      </c>
      <c r="B3572" s="12" t="s">
        <v>22</v>
      </c>
      <c r="C3572" s="26" t="str">
        <f aca="false">$C$2965</f>
        <v>BNF N. Acq. 20538</v>
      </c>
      <c r="D3572" s="12" t="n">
        <v>27</v>
      </c>
      <c r="E3572" s="14" t="n">
        <v>1749</v>
      </c>
      <c r="F3572" s="14" t="s">
        <v>24</v>
      </c>
      <c r="G3572" s="14" t="s">
        <v>1604</v>
      </c>
      <c r="H3572" s="14" t="s">
        <v>1396</v>
      </c>
      <c r="I3572" s="41" t="s">
        <v>33</v>
      </c>
      <c r="J3572" s="20" t="n">
        <v>169</v>
      </c>
      <c r="K3572" s="18" t="s">
        <v>28</v>
      </c>
      <c r="L3572" s="20" t="n">
        <v>4</v>
      </c>
      <c r="M3572" s="34"/>
      <c r="N3572" s="34"/>
      <c r="O3572" s="35" t="n">
        <f aca="false">L3572+(0.05*M3572)+(N3572/240)</f>
        <v>4</v>
      </c>
      <c r="P3572" s="36" t="n">
        <v>676</v>
      </c>
      <c r="Q3572" s="33"/>
      <c r="R3572" s="37"/>
      <c r="S3572" s="38" t="n">
        <f aca="false">P3572+(0.05*Q3572)+(R3572/240)</f>
        <v>676</v>
      </c>
      <c r="T3572" s="22" t="n">
        <f aca="false">J3572*O3572</f>
        <v>676</v>
      </c>
      <c r="U3572" s="22" t="n">
        <f aca="false">S3572-T3572</f>
        <v>0</v>
      </c>
      <c r="V3572" s="12"/>
    </row>
    <row r="3573" customFormat="false" ht="13.8" hidden="false" customHeight="false" outlineLevel="0" collapsed="false">
      <c r="A3573" s="13" t="n">
        <v>3572</v>
      </c>
      <c r="B3573" s="12" t="s">
        <v>22</v>
      </c>
      <c r="C3573" s="26" t="str">
        <f aca="false">$C$2965</f>
        <v>BNF N. Acq. 20538</v>
      </c>
      <c r="D3573" s="12" t="n">
        <v>27</v>
      </c>
      <c r="E3573" s="14" t="n">
        <v>1749</v>
      </c>
      <c r="F3573" s="14" t="s">
        <v>24</v>
      </c>
      <c r="G3573" s="14" t="s">
        <v>405</v>
      </c>
      <c r="H3573" s="14" t="s">
        <v>1396</v>
      </c>
      <c r="I3573" s="41" t="s">
        <v>30</v>
      </c>
      <c r="J3573" s="20" t="n">
        <v>1</v>
      </c>
      <c r="K3573" s="18" t="s">
        <v>46</v>
      </c>
      <c r="L3573" s="20" t="n">
        <v>240</v>
      </c>
      <c r="M3573" s="34"/>
      <c r="N3573" s="34"/>
      <c r="O3573" s="35" t="n">
        <f aca="false">L3573+(0.05*M3573)+(N3573/240)</f>
        <v>240</v>
      </c>
      <c r="P3573" s="36" t="n">
        <v>240</v>
      </c>
      <c r="Q3573" s="33"/>
      <c r="R3573" s="37"/>
      <c r="S3573" s="38" t="n">
        <f aca="false">P3573+(0.05*Q3573)+(R3573/240)</f>
        <v>240</v>
      </c>
      <c r="T3573" s="22" t="n">
        <f aca="false">J3573*O3573</f>
        <v>240</v>
      </c>
      <c r="U3573" s="22" t="n">
        <f aca="false">S3573-T3573</f>
        <v>0</v>
      </c>
      <c r="V3573" s="12"/>
    </row>
    <row r="3574" customFormat="false" ht="13.8" hidden="false" customHeight="false" outlineLevel="0" collapsed="false">
      <c r="A3574" s="13" t="n">
        <v>3573</v>
      </c>
      <c r="B3574" s="12" t="s">
        <v>22</v>
      </c>
      <c r="C3574" s="26" t="str">
        <f aca="false">$C$2965</f>
        <v>BNF N. Acq. 20538</v>
      </c>
      <c r="D3574" s="12" t="n">
        <v>27</v>
      </c>
      <c r="E3574" s="14" t="n">
        <v>1749</v>
      </c>
      <c r="F3574" s="14" t="s">
        <v>24</v>
      </c>
      <c r="G3574" s="14" t="s">
        <v>405</v>
      </c>
      <c r="H3574" s="14" t="s">
        <v>1396</v>
      </c>
      <c r="I3574" s="41" t="s">
        <v>43</v>
      </c>
      <c r="J3574" s="20" t="n">
        <v>1</v>
      </c>
      <c r="K3574" s="18" t="s">
        <v>46</v>
      </c>
      <c r="L3574" s="20" t="n">
        <v>225</v>
      </c>
      <c r="M3574" s="34"/>
      <c r="N3574" s="34"/>
      <c r="O3574" s="35" t="n">
        <f aca="false">L3574+(0.05*M3574)+(N3574/240)</f>
        <v>225</v>
      </c>
      <c r="P3574" s="36" t="n">
        <v>225</v>
      </c>
      <c r="Q3574" s="33"/>
      <c r="R3574" s="37"/>
      <c r="S3574" s="38" t="n">
        <f aca="false">P3574+(0.05*Q3574)+(R3574/240)</f>
        <v>225</v>
      </c>
      <c r="T3574" s="22" t="n">
        <f aca="false">J3574*O3574</f>
        <v>225</v>
      </c>
      <c r="U3574" s="22" t="n">
        <f aca="false">S3574-T3574</f>
        <v>0</v>
      </c>
      <c r="V3574" s="12"/>
    </row>
    <row r="3575" customFormat="false" ht="13.8" hidden="false" customHeight="false" outlineLevel="0" collapsed="false">
      <c r="A3575" s="13" t="n">
        <v>3574</v>
      </c>
      <c r="B3575" s="12" t="s">
        <v>22</v>
      </c>
      <c r="C3575" s="26" t="str">
        <f aca="false">$C$2965</f>
        <v>BNF N. Acq. 20538</v>
      </c>
      <c r="D3575" s="12" t="n">
        <v>27</v>
      </c>
      <c r="E3575" s="14" t="n">
        <v>1749</v>
      </c>
      <c r="F3575" s="14" t="s">
        <v>24</v>
      </c>
      <c r="G3575" s="14" t="s">
        <v>1605</v>
      </c>
      <c r="H3575" s="14" t="s">
        <v>1396</v>
      </c>
      <c r="I3575" s="41" t="s">
        <v>33</v>
      </c>
      <c r="J3575" s="20" t="n">
        <v>120</v>
      </c>
      <c r="K3575" s="18" t="s">
        <v>28</v>
      </c>
      <c r="L3575" s="20"/>
      <c r="M3575" s="34" t="n">
        <v>20</v>
      </c>
      <c r="N3575" s="34"/>
      <c r="O3575" s="35" t="n">
        <f aca="false">L3575+(0.05*M3575)+(N3575/240)</f>
        <v>1</v>
      </c>
      <c r="P3575" s="36" t="n">
        <v>120</v>
      </c>
      <c r="Q3575" s="33"/>
      <c r="R3575" s="37"/>
      <c r="S3575" s="38" t="n">
        <f aca="false">P3575+(0.05*Q3575)+(R3575/240)</f>
        <v>120</v>
      </c>
      <c r="T3575" s="22" t="n">
        <f aca="false">J3575*O3575</f>
        <v>120</v>
      </c>
      <c r="U3575" s="22" t="n">
        <f aca="false">S3575-T3575</f>
        <v>0</v>
      </c>
      <c r="V3575" s="12"/>
    </row>
    <row r="3576" customFormat="false" ht="13.8" hidden="false" customHeight="false" outlineLevel="0" collapsed="false">
      <c r="A3576" s="13" t="n">
        <v>3575</v>
      </c>
      <c r="B3576" s="12" t="s">
        <v>22</v>
      </c>
      <c r="C3576" s="26" t="str">
        <f aca="false">$C$2965</f>
        <v>BNF N. Acq. 20538</v>
      </c>
      <c r="D3576" s="12" t="n">
        <v>27</v>
      </c>
      <c r="E3576" s="14" t="n">
        <v>1749</v>
      </c>
      <c r="F3576" s="14" t="s">
        <v>24</v>
      </c>
      <c r="G3576" s="14" t="s">
        <v>408</v>
      </c>
      <c r="H3576" s="14" t="s">
        <v>1396</v>
      </c>
      <c r="I3576" s="41" t="s">
        <v>186</v>
      </c>
      <c r="J3576" s="20" t="n">
        <v>1</v>
      </c>
      <c r="K3576" s="18" t="s">
        <v>46</v>
      </c>
      <c r="L3576" s="20" t="n">
        <v>859</v>
      </c>
      <c r="M3576" s="34"/>
      <c r="N3576" s="34"/>
      <c r="O3576" s="35" t="n">
        <f aca="false">L3576+(0.05*M3576)+(N3576/240)</f>
        <v>859</v>
      </c>
      <c r="P3576" s="36" t="n">
        <v>859</v>
      </c>
      <c r="Q3576" s="33"/>
      <c r="R3576" s="37"/>
      <c r="S3576" s="38" t="n">
        <f aca="false">P3576+(0.05*Q3576)+(R3576/240)</f>
        <v>859</v>
      </c>
      <c r="T3576" s="22" t="n">
        <f aca="false">J3576*O3576</f>
        <v>859</v>
      </c>
      <c r="U3576" s="22" t="n">
        <f aca="false">S3576-T3576</f>
        <v>0</v>
      </c>
      <c r="V3576" s="12"/>
    </row>
    <row r="3577" customFormat="false" ht="13.8" hidden="false" customHeight="false" outlineLevel="0" collapsed="false">
      <c r="A3577" s="13" t="n">
        <v>3576</v>
      </c>
      <c r="B3577" s="12" t="s">
        <v>22</v>
      </c>
      <c r="C3577" s="26" t="str">
        <f aca="false">$C$2965</f>
        <v>BNF N. Acq. 20538</v>
      </c>
      <c r="D3577" s="12" t="n">
        <v>27</v>
      </c>
      <c r="E3577" s="14" t="n">
        <v>1749</v>
      </c>
      <c r="F3577" s="14" t="s">
        <v>24</v>
      </c>
      <c r="G3577" s="14" t="s">
        <v>1606</v>
      </c>
      <c r="H3577" s="14" t="s">
        <v>1396</v>
      </c>
      <c r="I3577" s="41" t="s">
        <v>43</v>
      </c>
      <c r="J3577" s="20" t="n">
        <v>4</v>
      </c>
      <c r="K3577" s="18" t="s">
        <v>869</v>
      </c>
      <c r="L3577" s="20" t="n">
        <v>62</v>
      </c>
      <c r="M3577" s="34" t="n">
        <v>10</v>
      </c>
      <c r="N3577" s="34"/>
      <c r="O3577" s="35" t="n">
        <f aca="false">L3577+(0.05*M3577)+(N3577/240)</f>
        <v>62.5</v>
      </c>
      <c r="P3577" s="36" t="n">
        <v>250</v>
      </c>
      <c r="Q3577" s="33"/>
      <c r="R3577" s="37"/>
      <c r="S3577" s="38" t="n">
        <f aca="false">P3577+(0.05*Q3577)+(R3577/240)</f>
        <v>250</v>
      </c>
      <c r="T3577" s="22" t="n">
        <f aca="false">J3577*O3577</f>
        <v>250</v>
      </c>
      <c r="U3577" s="22" t="n">
        <f aca="false">S3577-T3577</f>
        <v>0</v>
      </c>
      <c r="V3577" s="12"/>
    </row>
    <row r="3578" customFormat="false" ht="13.8" hidden="false" customHeight="false" outlineLevel="0" collapsed="false">
      <c r="A3578" s="13" t="n">
        <v>3577</v>
      </c>
      <c r="B3578" s="12" t="s">
        <v>22</v>
      </c>
      <c r="C3578" s="26" t="str">
        <f aca="false">$C$2965</f>
        <v>BNF N. Acq. 20538</v>
      </c>
      <c r="D3578" s="12" t="n">
        <v>27</v>
      </c>
      <c r="E3578" s="14" t="n">
        <v>1749</v>
      </c>
      <c r="F3578" s="14" t="s">
        <v>24</v>
      </c>
      <c r="G3578" s="14" t="s">
        <v>1606</v>
      </c>
      <c r="H3578" s="14" t="s">
        <v>1396</v>
      </c>
      <c r="I3578" s="41" t="s">
        <v>43</v>
      </c>
      <c r="J3578" s="20" t="n">
        <v>1</v>
      </c>
      <c r="K3578" s="18" t="s">
        <v>1607</v>
      </c>
      <c r="L3578" s="20" t="n">
        <v>10</v>
      </c>
      <c r="M3578" s="34"/>
      <c r="N3578" s="34"/>
      <c r="O3578" s="35" t="n">
        <f aca="false">L3578+(0.05*M3578)+(N3578/240)</f>
        <v>10</v>
      </c>
      <c r="P3578" s="36" t="n">
        <v>10</v>
      </c>
      <c r="Q3578" s="33"/>
      <c r="R3578" s="37"/>
      <c r="S3578" s="38" t="n">
        <f aca="false">P3578+(0.05*Q3578)+(R3578/240)</f>
        <v>10</v>
      </c>
      <c r="T3578" s="22" t="n">
        <f aca="false">J3578*O3578</f>
        <v>10</v>
      </c>
      <c r="U3578" s="22" t="n">
        <f aca="false">S3578-T3578</f>
        <v>0</v>
      </c>
      <c r="V3578" s="12"/>
    </row>
    <row r="3579" customFormat="false" ht="13.8" hidden="false" customHeight="false" outlineLevel="0" collapsed="false">
      <c r="A3579" s="13" t="n">
        <v>3578</v>
      </c>
      <c r="B3579" s="12" t="s">
        <v>22</v>
      </c>
      <c r="C3579" s="26" t="str">
        <f aca="false">$C$2965</f>
        <v>BNF N. Acq. 20538</v>
      </c>
      <c r="D3579" s="12" t="n">
        <v>27</v>
      </c>
      <c r="E3579" s="14" t="n">
        <v>1749</v>
      </c>
      <c r="F3579" s="14" t="s">
        <v>24</v>
      </c>
      <c r="G3579" s="14" t="s">
        <v>1606</v>
      </c>
      <c r="H3579" s="14" t="s">
        <v>1396</v>
      </c>
      <c r="I3579" s="41" t="s">
        <v>43</v>
      </c>
      <c r="J3579" s="20" t="n">
        <v>2413</v>
      </c>
      <c r="K3579" s="18" t="s">
        <v>28</v>
      </c>
      <c r="L3579" s="20"/>
      <c r="M3579" s="34" t="n">
        <v>25</v>
      </c>
      <c r="N3579" s="34"/>
      <c r="O3579" s="35" t="n">
        <f aca="false">L3579+(0.05*M3579)+(N3579/240)</f>
        <v>1.25</v>
      </c>
      <c r="P3579" s="36" t="n">
        <v>3016</v>
      </c>
      <c r="Q3579" s="33" t="n">
        <v>5</v>
      </c>
      <c r="R3579" s="37"/>
      <c r="S3579" s="38" t="n">
        <f aca="false">P3579+(0.05*Q3579)+(R3579/240)</f>
        <v>3016.25</v>
      </c>
      <c r="T3579" s="22" t="n">
        <f aca="false">J3579*O3579</f>
        <v>3016.25</v>
      </c>
      <c r="U3579" s="22" t="n">
        <f aca="false">S3579-T3579</f>
        <v>0</v>
      </c>
      <c r="V3579" s="12"/>
    </row>
    <row r="3580" customFormat="false" ht="13.8" hidden="false" customHeight="false" outlineLevel="0" collapsed="false">
      <c r="A3580" s="13" t="n">
        <v>3579</v>
      </c>
      <c r="B3580" s="12" t="s">
        <v>22</v>
      </c>
      <c r="C3580" s="26" t="str">
        <f aca="false">$C$2965</f>
        <v>BNF N. Acq. 20538</v>
      </c>
      <c r="D3580" s="12" t="n">
        <v>27</v>
      </c>
      <c r="E3580" s="14" t="n">
        <v>1749</v>
      </c>
      <c r="F3580" s="14" t="s">
        <v>40</v>
      </c>
      <c r="G3580" s="14" t="s">
        <v>1608</v>
      </c>
      <c r="H3580" s="14" t="s">
        <v>1396</v>
      </c>
      <c r="I3580" s="41" t="s">
        <v>43</v>
      </c>
      <c r="J3580" s="20" t="n">
        <v>1</v>
      </c>
      <c r="K3580" s="18" t="s">
        <v>1576</v>
      </c>
      <c r="L3580" s="20" t="n">
        <v>2</v>
      </c>
      <c r="M3580" s="34"/>
      <c r="N3580" s="34"/>
      <c r="O3580" s="35" t="n">
        <f aca="false">L3580+(0.05*M3580)+(N3580/240)</f>
        <v>2</v>
      </c>
      <c r="P3580" s="36" t="n">
        <v>2</v>
      </c>
      <c r="Q3580" s="33"/>
      <c r="R3580" s="37"/>
      <c r="S3580" s="38" t="n">
        <f aca="false">P3580+(0.05*Q3580)+(R3580/240)</f>
        <v>2</v>
      </c>
      <c r="T3580" s="22" t="n">
        <f aca="false">J3580*O3580</f>
        <v>2</v>
      </c>
      <c r="U3580" s="22" t="n">
        <f aca="false">S3580-T3580</f>
        <v>0</v>
      </c>
      <c r="V3580" s="12"/>
    </row>
    <row r="3581" customFormat="false" ht="13.8" hidden="false" customHeight="false" outlineLevel="0" collapsed="false">
      <c r="A3581" s="13" t="n">
        <v>3580</v>
      </c>
      <c r="B3581" s="12" t="s">
        <v>22</v>
      </c>
      <c r="C3581" s="26" t="str">
        <f aca="false">$C$2965</f>
        <v>BNF N. Acq. 20538</v>
      </c>
      <c r="D3581" s="12" t="n">
        <v>27</v>
      </c>
      <c r="E3581" s="14" t="n">
        <v>1749</v>
      </c>
      <c r="F3581" s="14" t="s">
        <v>40</v>
      </c>
      <c r="G3581" s="14" t="s">
        <v>1608</v>
      </c>
      <c r="H3581" s="14" t="s">
        <v>1396</v>
      </c>
      <c r="I3581" s="41" t="s">
        <v>33</v>
      </c>
      <c r="J3581" s="20" t="n">
        <v>8</v>
      </c>
      <c r="K3581" s="18" t="s">
        <v>58</v>
      </c>
      <c r="L3581" s="20" t="n">
        <v>3</v>
      </c>
      <c r="M3581" s="34"/>
      <c r="N3581" s="34"/>
      <c r="O3581" s="35" t="n">
        <f aca="false">L3581+(0.05*M3581)+(N3581/240)</f>
        <v>3</v>
      </c>
      <c r="P3581" s="36" t="n">
        <v>24</v>
      </c>
      <c r="Q3581" s="33"/>
      <c r="R3581" s="37"/>
      <c r="S3581" s="38" t="n">
        <f aca="false">P3581+(0.05*Q3581)+(R3581/240)</f>
        <v>24</v>
      </c>
      <c r="T3581" s="22" t="n">
        <f aca="false">J3581*O3581</f>
        <v>24</v>
      </c>
      <c r="U3581" s="22" t="n">
        <f aca="false">S3581-T3581</f>
        <v>0</v>
      </c>
      <c r="V3581" s="12"/>
    </row>
    <row r="3582" customFormat="false" ht="13.8" hidden="false" customHeight="false" outlineLevel="0" collapsed="false">
      <c r="A3582" s="13" t="n">
        <v>3581</v>
      </c>
      <c r="B3582" s="12" t="s">
        <v>22</v>
      </c>
      <c r="C3582" s="26" t="str">
        <f aca="false">$C$2965</f>
        <v>BNF N. Acq. 20538</v>
      </c>
      <c r="D3582" s="12" t="n">
        <v>27</v>
      </c>
      <c r="E3582" s="14" t="n">
        <v>1749</v>
      </c>
      <c r="F3582" s="14" t="s">
        <v>40</v>
      </c>
      <c r="G3582" s="14" t="s">
        <v>1100</v>
      </c>
      <c r="H3582" s="14" t="s">
        <v>1396</v>
      </c>
      <c r="I3582" s="41" t="s">
        <v>43</v>
      </c>
      <c r="J3582" s="20" t="n">
        <v>150</v>
      </c>
      <c r="K3582" s="18" t="s">
        <v>28</v>
      </c>
      <c r="L3582" s="20"/>
      <c r="M3582" s="34" t="n">
        <v>4</v>
      </c>
      <c r="N3582" s="34"/>
      <c r="O3582" s="35" t="n">
        <f aca="false">L3582+(0.05*M3582)+(N3582/240)</f>
        <v>0.2</v>
      </c>
      <c r="P3582" s="36" t="n">
        <v>30</v>
      </c>
      <c r="Q3582" s="33"/>
      <c r="R3582" s="37"/>
      <c r="S3582" s="38" t="n">
        <f aca="false">P3582+(0.05*Q3582)+(R3582/240)</f>
        <v>30</v>
      </c>
      <c r="T3582" s="22" t="n">
        <f aca="false">J3582*O3582</f>
        <v>30</v>
      </c>
      <c r="U3582" s="22" t="n">
        <f aca="false">S3582-T3582</f>
        <v>0</v>
      </c>
      <c r="V3582" s="12"/>
    </row>
    <row r="3583" customFormat="false" ht="13.8" hidden="false" customHeight="false" outlineLevel="0" collapsed="false">
      <c r="A3583" s="13" t="n">
        <v>3582</v>
      </c>
      <c r="B3583" s="12" t="s">
        <v>22</v>
      </c>
      <c r="C3583" s="26" t="str">
        <f aca="false">$C$2965</f>
        <v>BNF N. Acq. 20538</v>
      </c>
      <c r="D3583" s="12" t="n">
        <v>27</v>
      </c>
      <c r="E3583" s="14" t="n">
        <v>1749</v>
      </c>
      <c r="F3583" s="14" t="s">
        <v>40</v>
      </c>
      <c r="G3583" s="14" t="s">
        <v>1101</v>
      </c>
      <c r="H3583" s="14" t="s">
        <v>1396</v>
      </c>
      <c r="I3583" s="41" t="s">
        <v>43</v>
      </c>
      <c r="J3583" s="20" t="n">
        <v>7</v>
      </c>
      <c r="K3583" s="18" t="s">
        <v>35</v>
      </c>
      <c r="L3583" s="20"/>
      <c r="M3583" s="34" t="n">
        <v>40</v>
      </c>
      <c r="N3583" s="34"/>
      <c r="O3583" s="35" t="n">
        <f aca="false">L3583+(0.05*M3583)+(N3583/240)</f>
        <v>2</v>
      </c>
      <c r="P3583" s="36" t="n">
        <v>14</v>
      </c>
      <c r="Q3583" s="33"/>
      <c r="R3583" s="37"/>
      <c r="S3583" s="38" t="n">
        <f aca="false">P3583+(0.05*Q3583)+(R3583/240)</f>
        <v>14</v>
      </c>
      <c r="T3583" s="22" t="n">
        <f aca="false">J3583*O3583</f>
        <v>14</v>
      </c>
      <c r="U3583" s="22" t="n">
        <f aca="false">S3583-T3583</f>
        <v>0</v>
      </c>
      <c r="V3583" s="12"/>
    </row>
    <row r="3584" customFormat="false" ht="13.8" hidden="false" customHeight="false" outlineLevel="0" collapsed="false">
      <c r="A3584" s="13" t="n">
        <v>3583</v>
      </c>
      <c r="B3584" s="12" t="s">
        <v>22</v>
      </c>
      <c r="C3584" s="26" t="str">
        <f aca="false">$C$2965</f>
        <v>BNF N. Acq. 20538</v>
      </c>
      <c r="D3584" s="12" t="n">
        <v>27</v>
      </c>
      <c r="E3584" s="14" t="n">
        <v>1749</v>
      </c>
      <c r="F3584" s="14" t="s">
        <v>40</v>
      </c>
      <c r="G3584" s="14" t="s">
        <v>1605</v>
      </c>
      <c r="H3584" s="14" t="s">
        <v>1396</v>
      </c>
      <c r="I3584" s="41" t="s">
        <v>43</v>
      </c>
      <c r="J3584" s="20" t="n">
        <v>40</v>
      </c>
      <c r="K3584" s="18" t="s">
        <v>28</v>
      </c>
      <c r="L3584" s="20"/>
      <c r="M3584" s="34" t="n">
        <v>25</v>
      </c>
      <c r="N3584" s="34"/>
      <c r="O3584" s="35" t="n">
        <f aca="false">L3584+(0.05*M3584)+(N3584/240)</f>
        <v>1.25</v>
      </c>
      <c r="P3584" s="36" t="n">
        <v>50</v>
      </c>
      <c r="Q3584" s="33"/>
      <c r="R3584" s="37"/>
      <c r="S3584" s="38" t="n">
        <f aca="false">P3584+(0.05*Q3584)+(R3584/240)</f>
        <v>50</v>
      </c>
      <c r="T3584" s="22" t="n">
        <f aca="false">J3584*O3584</f>
        <v>50</v>
      </c>
      <c r="U3584" s="22" t="n">
        <f aca="false">S3584-T3584</f>
        <v>0</v>
      </c>
      <c r="V3584" s="12"/>
    </row>
    <row r="3585" customFormat="false" ht="13.8" hidden="false" customHeight="false" outlineLevel="0" collapsed="false">
      <c r="A3585" s="13" t="n">
        <v>3584</v>
      </c>
      <c r="B3585" s="12" t="s">
        <v>22</v>
      </c>
      <c r="C3585" s="26" t="str">
        <f aca="false">$C$2965</f>
        <v>BNF N. Acq. 20538</v>
      </c>
      <c r="D3585" s="12" t="n">
        <v>27</v>
      </c>
      <c r="E3585" s="14" t="n">
        <v>1749</v>
      </c>
      <c r="F3585" s="14" t="s">
        <v>40</v>
      </c>
      <c r="G3585" s="14" t="s">
        <v>408</v>
      </c>
      <c r="H3585" s="14" t="s">
        <v>1396</v>
      </c>
      <c r="I3585" s="41" t="s">
        <v>43</v>
      </c>
      <c r="J3585" s="20" t="n">
        <v>1</v>
      </c>
      <c r="K3585" s="18" t="s">
        <v>46</v>
      </c>
      <c r="L3585" s="20" t="n">
        <v>79</v>
      </c>
      <c r="M3585" s="34"/>
      <c r="N3585" s="34"/>
      <c r="O3585" s="35" t="n">
        <f aca="false">L3585+(0.05*M3585)+(N3585/240)</f>
        <v>79</v>
      </c>
      <c r="P3585" s="36" t="n">
        <v>79</v>
      </c>
      <c r="Q3585" s="33"/>
      <c r="R3585" s="37"/>
      <c r="S3585" s="38" t="n">
        <f aca="false">P3585+(0.05*Q3585)+(R3585/240)</f>
        <v>79</v>
      </c>
      <c r="T3585" s="22" t="n">
        <f aca="false">J3585*O3585</f>
        <v>79</v>
      </c>
      <c r="U3585" s="22" t="n">
        <f aca="false">S3585-T3585</f>
        <v>0</v>
      </c>
      <c r="V3585" s="12"/>
    </row>
    <row r="3586" customFormat="false" ht="13.8" hidden="false" customHeight="false" outlineLevel="0" collapsed="false">
      <c r="A3586" s="13" t="n">
        <v>3585</v>
      </c>
      <c r="B3586" s="12" t="s">
        <v>22</v>
      </c>
      <c r="C3586" s="26" t="str">
        <f aca="false">$C$2965</f>
        <v>BNF N. Acq. 20538</v>
      </c>
      <c r="D3586" s="12" t="n">
        <v>27</v>
      </c>
      <c r="E3586" s="14" t="n">
        <v>1749</v>
      </c>
      <c r="F3586" s="14" t="s">
        <v>40</v>
      </c>
      <c r="G3586" s="14" t="s">
        <v>408</v>
      </c>
      <c r="H3586" s="14" t="s">
        <v>1396</v>
      </c>
      <c r="I3586" s="41" t="s">
        <v>679</v>
      </c>
      <c r="J3586" s="20" t="n">
        <v>6</v>
      </c>
      <c r="K3586" s="18" t="s">
        <v>79</v>
      </c>
      <c r="L3586" s="20"/>
      <c r="M3586" s="34" t="n">
        <v>40</v>
      </c>
      <c r="N3586" s="34"/>
      <c r="O3586" s="35" t="n">
        <f aca="false">L3586+(0.05*M3586)+(N3586/240)</f>
        <v>2</v>
      </c>
      <c r="P3586" s="36" t="n">
        <v>12</v>
      </c>
      <c r="Q3586" s="33"/>
      <c r="R3586" s="37"/>
      <c r="S3586" s="38" t="n">
        <f aca="false">P3586+(0.05*Q3586)+(R3586/240)</f>
        <v>12</v>
      </c>
      <c r="T3586" s="22" t="n">
        <f aca="false">J3586*O3586</f>
        <v>12</v>
      </c>
      <c r="U3586" s="22" t="n">
        <f aca="false">S3586-T3586</f>
        <v>0</v>
      </c>
      <c r="V3586" s="12"/>
    </row>
    <row r="3587" customFormat="false" ht="13.8" hidden="false" customHeight="false" outlineLevel="0" collapsed="false">
      <c r="A3587" s="13" t="n">
        <v>3586</v>
      </c>
      <c r="B3587" s="12" t="s">
        <v>22</v>
      </c>
      <c r="C3587" s="26" t="str">
        <f aca="false">$C$2965</f>
        <v>BNF N. Acq. 20538</v>
      </c>
      <c r="D3587" s="12" t="n">
        <v>27</v>
      </c>
      <c r="E3587" s="14" t="n">
        <v>1749</v>
      </c>
      <c r="F3587" s="14" t="s">
        <v>40</v>
      </c>
      <c r="G3587" s="14" t="s">
        <v>1606</v>
      </c>
      <c r="H3587" s="14" t="s">
        <v>1396</v>
      </c>
      <c r="I3587" s="41" t="s">
        <v>43</v>
      </c>
      <c r="J3587" s="20" t="n">
        <v>8257</v>
      </c>
      <c r="K3587" s="18" t="s">
        <v>28</v>
      </c>
      <c r="L3587" s="20"/>
      <c r="M3587" s="34" t="n">
        <v>20</v>
      </c>
      <c r="N3587" s="34"/>
      <c r="O3587" s="35" t="n">
        <f aca="false">L3587+(0.05*M3587)+(N3587/240)</f>
        <v>1</v>
      </c>
      <c r="P3587" s="36" t="n">
        <v>8257</v>
      </c>
      <c r="Q3587" s="33"/>
      <c r="R3587" s="37"/>
      <c r="S3587" s="38" t="n">
        <f aca="false">P3587+(0.05*Q3587)+(R3587/240)</f>
        <v>8257</v>
      </c>
      <c r="T3587" s="22" t="n">
        <f aca="false">J3587*O3587</f>
        <v>8257</v>
      </c>
      <c r="U3587" s="22" t="n">
        <f aca="false">S3587-T3587</f>
        <v>0</v>
      </c>
      <c r="V3587" s="12"/>
    </row>
    <row r="3588" customFormat="false" ht="13.8" hidden="false" customHeight="false" outlineLevel="0" collapsed="false">
      <c r="A3588" s="13" t="n">
        <v>3587</v>
      </c>
      <c r="B3588" s="12" t="s">
        <v>22</v>
      </c>
      <c r="C3588" s="26" t="str">
        <f aca="false">$C$2965</f>
        <v>BNF N. Acq. 20538</v>
      </c>
      <c r="D3588" s="12" t="n">
        <v>28</v>
      </c>
      <c r="E3588" s="14" t="n">
        <v>1749</v>
      </c>
      <c r="F3588" s="14" t="s">
        <v>24</v>
      </c>
      <c r="G3588" s="14" t="s">
        <v>1609</v>
      </c>
      <c r="H3588" s="14" t="s">
        <v>1396</v>
      </c>
      <c r="I3588" s="41" t="s">
        <v>43</v>
      </c>
      <c r="J3588" s="20" t="n">
        <v>1</v>
      </c>
      <c r="K3588" s="18" t="s">
        <v>46</v>
      </c>
      <c r="L3588" s="20" t="n">
        <v>5</v>
      </c>
      <c r="M3588" s="34"/>
      <c r="N3588" s="34"/>
      <c r="O3588" s="35" t="n">
        <f aca="false">L3588+(0.05*M3588)+(N3588/240)</f>
        <v>5</v>
      </c>
      <c r="P3588" s="36" t="n">
        <v>5</v>
      </c>
      <c r="Q3588" s="33"/>
      <c r="R3588" s="37"/>
      <c r="S3588" s="38" t="n">
        <f aca="false">P3588+(0.05*Q3588)+(R3588/240)</f>
        <v>5</v>
      </c>
      <c r="T3588" s="22" t="n">
        <f aca="false">J3588*O3588</f>
        <v>5</v>
      </c>
      <c r="U3588" s="22" t="n">
        <f aca="false">S3588-T3588</f>
        <v>0</v>
      </c>
      <c r="V3588" s="12"/>
    </row>
    <row r="3589" customFormat="false" ht="13.8" hidden="false" customHeight="false" outlineLevel="0" collapsed="false">
      <c r="A3589" s="13" t="n">
        <v>3588</v>
      </c>
      <c r="B3589" s="12" t="s">
        <v>22</v>
      </c>
      <c r="C3589" s="26" t="str">
        <f aca="false">$C$2965</f>
        <v>BNF N. Acq. 20538</v>
      </c>
      <c r="D3589" s="12" t="n">
        <v>28</v>
      </c>
      <c r="E3589" s="14" t="n">
        <v>1749</v>
      </c>
      <c r="F3589" s="14" t="s">
        <v>24</v>
      </c>
      <c r="G3589" s="14" t="s">
        <v>1610</v>
      </c>
      <c r="H3589" s="14" t="s">
        <v>1396</v>
      </c>
      <c r="I3589" s="41" t="s">
        <v>43</v>
      </c>
      <c r="J3589" s="20" t="n">
        <v>169</v>
      </c>
      <c r="K3589" s="18" t="s">
        <v>35</v>
      </c>
      <c r="L3589" s="20" t="n">
        <v>7</v>
      </c>
      <c r="M3589" s="34"/>
      <c r="N3589" s="34"/>
      <c r="O3589" s="35" t="n">
        <f aca="false">L3589+(0.05*M3589)+(N3589/240)</f>
        <v>7</v>
      </c>
      <c r="P3589" s="36" t="n">
        <v>1183</v>
      </c>
      <c r="Q3589" s="33"/>
      <c r="R3589" s="37"/>
      <c r="S3589" s="38" t="n">
        <f aca="false">P3589+(0.05*Q3589)+(R3589/240)</f>
        <v>1183</v>
      </c>
      <c r="T3589" s="22" t="n">
        <f aca="false">J3589*O3589</f>
        <v>1183</v>
      </c>
      <c r="U3589" s="22" t="n">
        <f aca="false">S3589-T3589</f>
        <v>0</v>
      </c>
      <c r="V3589" s="12"/>
    </row>
    <row r="3590" customFormat="false" ht="13.8" hidden="false" customHeight="false" outlineLevel="0" collapsed="false">
      <c r="A3590" s="13" t="n">
        <v>3589</v>
      </c>
      <c r="B3590" s="12" t="s">
        <v>22</v>
      </c>
      <c r="C3590" s="26" t="str">
        <f aca="false">$C$2965</f>
        <v>BNF N. Acq. 20538</v>
      </c>
      <c r="D3590" s="12" t="n">
        <v>28</v>
      </c>
      <c r="E3590" s="14" t="n">
        <v>1749</v>
      </c>
      <c r="F3590" s="14" t="s">
        <v>24</v>
      </c>
      <c r="G3590" s="14" t="s">
        <v>1611</v>
      </c>
      <c r="H3590" s="14" t="s">
        <v>1396</v>
      </c>
      <c r="I3590" s="41" t="s">
        <v>43</v>
      </c>
      <c r="J3590" s="20" t="n">
        <v>5</v>
      </c>
      <c r="K3590" s="18" t="s">
        <v>35</v>
      </c>
      <c r="L3590" s="20" t="n">
        <v>30</v>
      </c>
      <c r="M3590" s="34"/>
      <c r="N3590" s="34"/>
      <c r="O3590" s="35" t="n">
        <f aca="false">L3590+(0.05*M3590)+(N3590/240)</f>
        <v>30</v>
      </c>
      <c r="P3590" s="36" t="n">
        <v>150</v>
      </c>
      <c r="Q3590" s="33"/>
      <c r="R3590" s="37"/>
      <c r="S3590" s="38" t="n">
        <f aca="false">P3590+(0.05*Q3590)+(R3590/240)</f>
        <v>150</v>
      </c>
      <c r="T3590" s="22" t="n">
        <f aca="false">J3590*O3590</f>
        <v>150</v>
      </c>
      <c r="U3590" s="22" t="n">
        <f aca="false">S3590-T3590</f>
        <v>0</v>
      </c>
      <c r="V3590" s="12"/>
    </row>
    <row r="3591" customFormat="false" ht="13.8" hidden="false" customHeight="false" outlineLevel="0" collapsed="false">
      <c r="A3591" s="13" t="n">
        <v>3590</v>
      </c>
      <c r="B3591" s="12" t="s">
        <v>22</v>
      </c>
      <c r="C3591" s="26" t="str">
        <f aca="false">$C$2965</f>
        <v>BNF N. Acq. 20538</v>
      </c>
      <c r="D3591" s="12" t="n">
        <v>28</v>
      </c>
      <c r="E3591" s="14" t="n">
        <v>1749</v>
      </c>
      <c r="F3591" s="14" t="s">
        <v>24</v>
      </c>
      <c r="G3591" s="14" t="s">
        <v>410</v>
      </c>
      <c r="H3591" s="14" t="s">
        <v>1396</v>
      </c>
      <c r="I3591" s="41" t="s">
        <v>43</v>
      </c>
      <c r="J3591" s="20" t="n">
        <v>100</v>
      </c>
      <c r="K3591" s="18" t="s">
        <v>411</v>
      </c>
      <c r="L3591" s="20" t="n">
        <v>4</v>
      </c>
      <c r="M3591" s="34"/>
      <c r="N3591" s="34"/>
      <c r="O3591" s="35" t="n">
        <f aca="false">L3591+(0.05*M3591)+(N3591/240)</f>
        <v>4</v>
      </c>
      <c r="P3591" s="36" t="n">
        <v>400</v>
      </c>
      <c r="Q3591" s="33"/>
      <c r="R3591" s="37"/>
      <c r="S3591" s="38" t="n">
        <f aca="false">P3591+(0.05*Q3591)+(R3591/240)</f>
        <v>400</v>
      </c>
      <c r="T3591" s="22" t="n">
        <f aca="false">J3591*O3591</f>
        <v>400</v>
      </c>
      <c r="U3591" s="22" t="n">
        <f aca="false">S3591-T3591</f>
        <v>0</v>
      </c>
      <c r="V3591" s="12"/>
    </row>
    <row r="3592" customFormat="false" ht="13.8" hidden="false" customHeight="false" outlineLevel="0" collapsed="false">
      <c r="A3592" s="13" t="n">
        <v>3591</v>
      </c>
      <c r="B3592" s="12" t="s">
        <v>22</v>
      </c>
      <c r="C3592" s="26" t="str">
        <f aca="false">$C$2965</f>
        <v>BNF N. Acq. 20538</v>
      </c>
      <c r="D3592" s="12" t="n">
        <v>28</v>
      </c>
      <c r="E3592" s="14" t="n">
        <v>1749</v>
      </c>
      <c r="F3592" s="14" t="s">
        <v>24</v>
      </c>
      <c r="G3592" s="14" t="s">
        <v>410</v>
      </c>
      <c r="H3592" s="14" t="s">
        <v>1396</v>
      </c>
      <c r="I3592" s="41" t="s">
        <v>33</v>
      </c>
      <c r="J3592" s="20" t="n">
        <v>25</v>
      </c>
      <c r="K3592" s="18" t="s">
        <v>411</v>
      </c>
      <c r="L3592" s="20" t="n">
        <v>3</v>
      </c>
      <c r="M3592" s="34"/>
      <c r="N3592" s="34"/>
      <c r="O3592" s="35" t="n">
        <f aca="false">L3592+(0.05*M3592)+(N3592/240)</f>
        <v>3</v>
      </c>
      <c r="P3592" s="36" t="n">
        <v>75</v>
      </c>
      <c r="Q3592" s="33"/>
      <c r="R3592" s="37"/>
      <c r="S3592" s="38" t="n">
        <f aca="false">P3592+(0.05*Q3592)+(R3592/240)</f>
        <v>75</v>
      </c>
      <c r="T3592" s="22" t="n">
        <f aca="false">J3592*O3592</f>
        <v>75</v>
      </c>
      <c r="U3592" s="22" t="n">
        <f aca="false">S3592-T3592</f>
        <v>0</v>
      </c>
      <c r="V3592" s="12"/>
    </row>
    <row r="3593" customFormat="false" ht="13.8" hidden="false" customHeight="false" outlineLevel="0" collapsed="false">
      <c r="A3593" s="13" t="n">
        <v>3592</v>
      </c>
      <c r="B3593" s="12" t="s">
        <v>22</v>
      </c>
      <c r="C3593" s="26" t="str">
        <f aca="false">$C$2965</f>
        <v>BNF N. Acq. 20538</v>
      </c>
      <c r="D3593" s="12" t="n">
        <v>28</v>
      </c>
      <c r="E3593" s="14" t="n">
        <v>1749</v>
      </c>
      <c r="F3593" s="14" t="s">
        <v>24</v>
      </c>
      <c r="G3593" s="14" t="s">
        <v>415</v>
      </c>
      <c r="H3593" s="14" t="s">
        <v>1396</v>
      </c>
      <c r="I3593" s="41" t="s">
        <v>30</v>
      </c>
      <c r="J3593" s="20" t="n">
        <v>1</v>
      </c>
      <c r="K3593" s="18" t="s">
        <v>46</v>
      </c>
      <c r="L3593" s="20" t="n">
        <v>400</v>
      </c>
      <c r="M3593" s="34"/>
      <c r="N3593" s="34"/>
      <c r="O3593" s="35" t="n">
        <f aca="false">L3593+(0.05*M3593)+(N3593/240)</f>
        <v>400</v>
      </c>
      <c r="P3593" s="36" t="n">
        <v>400</v>
      </c>
      <c r="Q3593" s="33"/>
      <c r="R3593" s="37"/>
      <c r="S3593" s="38" t="n">
        <f aca="false">P3593+(0.05*Q3593)+(R3593/240)</f>
        <v>400</v>
      </c>
      <c r="T3593" s="22" t="n">
        <f aca="false">J3593*O3593</f>
        <v>400</v>
      </c>
      <c r="U3593" s="22" t="n">
        <f aca="false">S3593-T3593</f>
        <v>0</v>
      </c>
      <c r="V3593" s="12"/>
    </row>
    <row r="3594" customFormat="false" ht="13.8" hidden="false" customHeight="false" outlineLevel="0" collapsed="false">
      <c r="A3594" s="13" t="n">
        <v>3593</v>
      </c>
      <c r="B3594" s="12" t="s">
        <v>22</v>
      </c>
      <c r="C3594" s="26" t="str">
        <f aca="false">$C$2965</f>
        <v>BNF N. Acq. 20538</v>
      </c>
      <c r="D3594" s="12" t="n">
        <v>28</v>
      </c>
      <c r="E3594" s="14" t="n">
        <v>1749</v>
      </c>
      <c r="F3594" s="14" t="s">
        <v>24</v>
      </c>
      <c r="G3594" s="14" t="s">
        <v>415</v>
      </c>
      <c r="H3594" s="14" t="s">
        <v>1396</v>
      </c>
      <c r="I3594" s="41" t="s">
        <v>43</v>
      </c>
      <c r="J3594" s="20" t="n">
        <v>27</v>
      </c>
      <c r="K3594" s="18" t="s">
        <v>411</v>
      </c>
      <c r="L3594" s="20" t="n">
        <v>6</v>
      </c>
      <c r="M3594" s="34"/>
      <c r="N3594" s="34"/>
      <c r="O3594" s="35" t="n">
        <f aca="false">L3594+(0.05*M3594)+(N3594/240)</f>
        <v>6</v>
      </c>
      <c r="P3594" s="36" t="n">
        <v>162</v>
      </c>
      <c r="Q3594" s="33"/>
      <c r="R3594" s="37"/>
      <c r="S3594" s="38" t="n">
        <f aca="false">P3594+(0.05*Q3594)+(R3594/240)</f>
        <v>162</v>
      </c>
      <c r="T3594" s="22" t="n">
        <f aca="false">J3594*O3594</f>
        <v>162</v>
      </c>
      <c r="U3594" s="22" t="n">
        <f aca="false">S3594-T3594</f>
        <v>0</v>
      </c>
      <c r="V3594" s="12"/>
    </row>
    <row r="3595" customFormat="false" ht="13.8" hidden="false" customHeight="false" outlineLevel="0" collapsed="false">
      <c r="A3595" s="13" t="n">
        <v>3594</v>
      </c>
      <c r="B3595" s="12" t="s">
        <v>22</v>
      </c>
      <c r="C3595" s="26" t="str">
        <f aca="false">$C$2965</f>
        <v>BNF N. Acq. 20538</v>
      </c>
      <c r="D3595" s="12" t="n">
        <v>28</v>
      </c>
      <c r="E3595" s="14" t="n">
        <v>1749</v>
      </c>
      <c r="F3595" s="14" t="s">
        <v>24</v>
      </c>
      <c r="G3595" s="14" t="s">
        <v>415</v>
      </c>
      <c r="H3595" s="14" t="s">
        <v>1396</v>
      </c>
      <c r="I3595" s="41" t="s">
        <v>33</v>
      </c>
      <c r="J3595" s="20" t="n">
        <v>1</v>
      </c>
      <c r="K3595" s="18" t="s">
        <v>46</v>
      </c>
      <c r="L3595" s="20" t="n">
        <v>120</v>
      </c>
      <c r="M3595" s="34"/>
      <c r="N3595" s="34"/>
      <c r="O3595" s="35" t="n">
        <f aca="false">L3595+(0.05*M3595)+(N3595/240)</f>
        <v>120</v>
      </c>
      <c r="P3595" s="36" t="n">
        <v>120</v>
      </c>
      <c r="Q3595" s="33"/>
      <c r="R3595" s="37"/>
      <c r="S3595" s="38" t="n">
        <f aca="false">P3595+(0.05*Q3595)+(R3595/240)</f>
        <v>120</v>
      </c>
      <c r="T3595" s="22" t="n">
        <f aca="false">J3595*O3595</f>
        <v>120</v>
      </c>
      <c r="U3595" s="22" t="n">
        <f aca="false">S3595-T3595</f>
        <v>0</v>
      </c>
      <c r="V3595" s="12"/>
    </row>
    <row r="3596" customFormat="false" ht="13.8" hidden="false" customHeight="false" outlineLevel="0" collapsed="false">
      <c r="A3596" s="13" t="n">
        <v>3595</v>
      </c>
      <c r="B3596" s="12" t="s">
        <v>22</v>
      </c>
      <c r="C3596" s="26" t="str">
        <f aca="false">$C$2965</f>
        <v>BNF N. Acq. 20538</v>
      </c>
      <c r="D3596" s="12" t="n">
        <v>28</v>
      </c>
      <c r="E3596" s="14" t="n">
        <v>1749</v>
      </c>
      <c r="F3596" s="14" t="s">
        <v>24</v>
      </c>
      <c r="G3596" s="14" t="s">
        <v>1612</v>
      </c>
      <c r="H3596" s="14" t="s">
        <v>1396</v>
      </c>
      <c r="I3596" s="41" t="s">
        <v>30</v>
      </c>
      <c r="J3596" s="20" t="n">
        <v>1</v>
      </c>
      <c r="K3596" s="18" t="s">
        <v>46</v>
      </c>
      <c r="L3596" s="20" t="n">
        <v>346</v>
      </c>
      <c r="M3596" s="34"/>
      <c r="N3596" s="34"/>
      <c r="O3596" s="35" t="n">
        <f aca="false">L3596+(0.05*M3596)+(N3596/240)</f>
        <v>346</v>
      </c>
      <c r="P3596" s="36" t="n">
        <v>346</v>
      </c>
      <c r="Q3596" s="33"/>
      <c r="R3596" s="37"/>
      <c r="S3596" s="38" t="n">
        <f aca="false">P3596+(0.05*Q3596)+(R3596/240)</f>
        <v>346</v>
      </c>
      <c r="T3596" s="22" t="n">
        <f aca="false">J3596*O3596</f>
        <v>346</v>
      </c>
      <c r="U3596" s="22" t="n">
        <f aca="false">S3596-T3596</f>
        <v>0</v>
      </c>
      <c r="V3596" s="12"/>
    </row>
    <row r="3597" customFormat="false" ht="13.8" hidden="false" customHeight="false" outlineLevel="0" collapsed="false">
      <c r="A3597" s="13" t="n">
        <v>3596</v>
      </c>
      <c r="B3597" s="12" t="s">
        <v>22</v>
      </c>
      <c r="C3597" s="26" t="str">
        <f aca="false">$C$2965</f>
        <v>BNF N. Acq. 20538</v>
      </c>
      <c r="D3597" s="12" t="n">
        <v>28</v>
      </c>
      <c r="E3597" s="14" t="n">
        <v>1749</v>
      </c>
      <c r="F3597" s="14" t="s">
        <v>24</v>
      </c>
      <c r="G3597" s="14" t="s">
        <v>1612</v>
      </c>
      <c r="H3597" s="14" t="s">
        <v>1396</v>
      </c>
      <c r="I3597" s="41" t="s">
        <v>33</v>
      </c>
      <c r="J3597" s="20" t="n">
        <v>59.5</v>
      </c>
      <c r="K3597" s="18" t="s">
        <v>533</v>
      </c>
      <c r="L3597" s="20" t="n">
        <v>18</v>
      </c>
      <c r="M3597" s="34"/>
      <c r="N3597" s="34"/>
      <c r="O3597" s="35" t="n">
        <f aca="false">L3597+(0.05*M3597)+(N3597/240)</f>
        <v>18</v>
      </c>
      <c r="P3597" s="36" t="n">
        <v>1071</v>
      </c>
      <c r="Q3597" s="33"/>
      <c r="R3597" s="37"/>
      <c r="S3597" s="38" t="n">
        <f aca="false">P3597+(0.05*Q3597)+(R3597/240)</f>
        <v>1071</v>
      </c>
      <c r="T3597" s="22" t="n">
        <f aca="false">J3597*O3597</f>
        <v>1071</v>
      </c>
      <c r="U3597" s="22" t="n">
        <f aca="false">S3597-T3597</f>
        <v>0</v>
      </c>
      <c r="V3597" s="12"/>
    </row>
    <row r="3598" customFormat="false" ht="13.8" hidden="false" customHeight="false" outlineLevel="0" collapsed="false">
      <c r="A3598" s="13" t="n">
        <v>3597</v>
      </c>
      <c r="B3598" s="12" t="s">
        <v>22</v>
      </c>
      <c r="C3598" s="26" t="str">
        <f aca="false">$C$2965</f>
        <v>BNF N. Acq. 20538</v>
      </c>
      <c r="D3598" s="12" t="n">
        <v>28</v>
      </c>
      <c r="E3598" s="14" t="n">
        <v>1749</v>
      </c>
      <c r="F3598" s="14" t="s">
        <v>24</v>
      </c>
      <c r="G3598" s="14" t="s">
        <v>1612</v>
      </c>
      <c r="H3598" s="14" t="s">
        <v>1396</v>
      </c>
      <c r="I3598" s="41" t="s">
        <v>33</v>
      </c>
      <c r="J3598" s="20" t="n">
        <v>1</v>
      </c>
      <c r="K3598" s="18" t="s">
        <v>46</v>
      </c>
      <c r="L3598" s="20" t="n">
        <v>8643</v>
      </c>
      <c r="M3598" s="34"/>
      <c r="N3598" s="34"/>
      <c r="O3598" s="35" t="n">
        <f aca="false">L3598+(0.05*M3598)+(N3598/240)</f>
        <v>8643</v>
      </c>
      <c r="P3598" s="36" t="n">
        <v>8643</v>
      </c>
      <c r="Q3598" s="33"/>
      <c r="R3598" s="37"/>
      <c r="S3598" s="38" t="n">
        <f aca="false">P3598+(0.05*Q3598)+(R3598/240)</f>
        <v>8643</v>
      </c>
      <c r="T3598" s="22" t="n">
        <f aca="false">J3598*O3598</f>
        <v>8643</v>
      </c>
      <c r="U3598" s="22" t="n">
        <f aca="false">S3598-T3598</f>
        <v>0</v>
      </c>
      <c r="V3598" s="12"/>
    </row>
    <row r="3599" customFormat="false" ht="13.8" hidden="false" customHeight="false" outlineLevel="0" collapsed="false">
      <c r="A3599" s="13" t="n">
        <v>3598</v>
      </c>
      <c r="B3599" s="12" t="s">
        <v>22</v>
      </c>
      <c r="C3599" s="26" t="str">
        <f aca="false">$C$2965</f>
        <v>BNF N. Acq. 20538</v>
      </c>
      <c r="D3599" s="12" t="n">
        <v>28</v>
      </c>
      <c r="E3599" s="14" t="n">
        <v>1749</v>
      </c>
      <c r="F3599" s="14" t="s">
        <v>40</v>
      </c>
      <c r="G3599" s="14" t="s">
        <v>1111</v>
      </c>
      <c r="H3599" s="14" t="s">
        <v>1396</v>
      </c>
      <c r="I3599" s="41" t="s">
        <v>43</v>
      </c>
      <c r="J3599" s="20" t="n">
        <v>1</v>
      </c>
      <c r="K3599" s="18" t="s">
        <v>46</v>
      </c>
      <c r="L3599" s="20" t="n">
        <v>108</v>
      </c>
      <c r="M3599" s="34"/>
      <c r="N3599" s="34"/>
      <c r="O3599" s="35" t="n">
        <f aca="false">L3599+(0.05*M3599)+(N3599/240)</f>
        <v>108</v>
      </c>
      <c r="P3599" s="36" t="n">
        <v>108</v>
      </c>
      <c r="Q3599" s="33"/>
      <c r="R3599" s="37"/>
      <c r="S3599" s="38" t="n">
        <f aca="false">P3599+(0.05*Q3599)+(R3599/240)</f>
        <v>108</v>
      </c>
      <c r="T3599" s="22" t="n">
        <f aca="false">J3599*O3599</f>
        <v>108</v>
      </c>
      <c r="U3599" s="22" t="n">
        <f aca="false">S3599-T3599</f>
        <v>0</v>
      </c>
      <c r="V3599" s="12"/>
    </row>
    <row r="3600" customFormat="false" ht="13.8" hidden="false" customHeight="false" outlineLevel="0" collapsed="false">
      <c r="A3600" s="13" t="n">
        <v>3599</v>
      </c>
      <c r="B3600" s="12" t="s">
        <v>22</v>
      </c>
      <c r="C3600" s="26" t="str">
        <f aca="false">$C$2965</f>
        <v>BNF N. Acq. 20538</v>
      </c>
      <c r="D3600" s="12" t="n">
        <v>28</v>
      </c>
      <c r="E3600" s="14" t="n">
        <v>1749</v>
      </c>
      <c r="F3600" s="14" t="s">
        <v>40</v>
      </c>
      <c r="G3600" s="14" t="s">
        <v>1111</v>
      </c>
      <c r="H3600" s="14" t="s">
        <v>1396</v>
      </c>
      <c r="I3600" s="41" t="s">
        <v>33</v>
      </c>
      <c r="J3600" s="20" t="n">
        <v>1</v>
      </c>
      <c r="K3600" s="18" t="s">
        <v>46</v>
      </c>
      <c r="L3600" s="20" t="n">
        <v>204</v>
      </c>
      <c r="M3600" s="34"/>
      <c r="N3600" s="34"/>
      <c r="O3600" s="35" t="n">
        <f aca="false">L3600+(0.05*M3600)+(N3600/240)</f>
        <v>204</v>
      </c>
      <c r="P3600" s="36" t="n">
        <v>204</v>
      </c>
      <c r="Q3600" s="33"/>
      <c r="R3600" s="37"/>
      <c r="S3600" s="38" t="n">
        <f aca="false">P3600+(0.05*Q3600)+(R3600/240)</f>
        <v>204</v>
      </c>
      <c r="T3600" s="22" t="n">
        <f aca="false">J3600*O3600</f>
        <v>204</v>
      </c>
      <c r="U3600" s="22" t="n">
        <f aca="false">S3600-T3600</f>
        <v>0</v>
      </c>
      <c r="V3600" s="12"/>
    </row>
    <row r="3601" customFormat="false" ht="13.8" hidden="false" customHeight="false" outlineLevel="0" collapsed="false">
      <c r="A3601" s="13" t="n">
        <v>3600</v>
      </c>
      <c r="B3601" s="12" t="s">
        <v>22</v>
      </c>
      <c r="C3601" s="26" t="str">
        <f aca="false">$C$2965</f>
        <v>BNF N. Acq. 20538</v>
      </c>
      <c r="D3601" s="12" t="n">
        <v>28</v>
      </c>
      <c r="E3601" s="14" t="n">
        <v>1749</v>
      </c>
      <c r="F3601" s="14" t="s">
        <v>40</v>
      </c>
      <c r="G3601" s="14" t="s">
        <v>1610</v>
      </c>
      <c r="H3601" s="14" t="s">
        <v>1396</v>
      </c>
      <c r="I3601" s="41" t="s">
        <v>33</v>
      </c>
      <c r="J3601" s="20" t="n">
        <v>1</v>
      </c>
      <c r="K3601" s="18" t="s">
        <v>260</v>
      </c>
      <c r="L3601" s="20" t="n">
        <v>20</v>
      </c>
      <c r="M3601" s="34"/>
      <c r="N3601" s="34"/>
      <c r="O3601" s="35" t="n">
        <f aca="false">L3601+(0.05*M3601)+(N3601/240)</f>
        <v>20</v>
      </c>
      <c r="P3601" s="36" t="n">
        <v>20</v>
      </c>
      <c r="Q3601" s="33"/>
      <c r="R3601" s="37"/>
      <c r="S3601" s="38" t="n">
        <f aca="false">P3601+(0.05*Q3601)+(R3601/240)</f>
        <v>20</v>
      </c>
      <c r="T3601" s="22" t="n">
        <f aca="false">J3601*O3601</f>
        <v>20</v>
      </c>
      <c r="U3601" s="22" t="n">
        <f aca="false">S3601-T3601</f>
        <v>0</v>
      </c>
      <c r="V3601" s="12"/>
    </row>
    <row r="3602" customFormat="false" ht="13.8" hidden="false" customHeight="false" outlineLevel="0" collapsed="false">
      <c r="A3602" s="13" t="n">
        <v>3601</v>
      </c>
      <c r="B3602" s="12" t="s">
        <v>22</v>
      </c>
      <c r="C3602" s="26" t="str">
        <f aca="false">$C$2965</f>
        <v>BNF N. Acq. 20538</v>
      </c>
      <c r="D3602" s="12" t="n">
        <v>28</v>
      </c>
      <c r="E3602" s="14" t="n">
        <v>1749</v>
      </c>
      <c r="F3602" s="14" t="s">
        <v>40</v>
      </c>
      <c r="G3602" s="14" t="s">
        <v>1613</v>
      </c>
      <c r="H3602" s="14" t="s">
        <v>1396</v>
      </c>
      <c r="I3602" s="41" t="s">
        <v>43</v>
      </c>
      <c r="J3602" s="20" t="n">
        <v>53</v>
      </c>
      <c r="K3602" s="18" t="s">
        <v>28</v>
      </c>
      <c r="L3602" s="20" t="n">
        <v>7</v>
      </c>
      <c r="M3602" s="34"/>
      <c r="N3602" s="34"/>
      <c r="O3602" s="35" t="n">
        <f aca="false">L3602+(0.05*M3602)+(N3602/240)</f>
        <v>7</v>
      </c>
      <c r="P3602" s="36" t="n">
        <v>371</v>
      </c>
      <c r="Q3602" s="33"/>
      <c r="R3602" s="37"/>
      <c r="S3602" s="38" t="n">
        <f aca="false">P3602+(0.05*Q3602)+(R3602/240)</f>
        <v>371</v>
      </c>
      <c r="T3602" s="22" t="n">
        <f aca="false">J3602*O3602</f>
        <v>371</v>
      </c>
      <c r="U3602" s="22" t="n">
        <f aca="false">S3602-T3602</f>
        <v>0</v>
      </c>
      <c r="V3602" s="12"/>
    </row>
    <row r="3603" customFormat="false" ht="13.8" hidden="false" customHeight="false" outlineLevel="0" collapsed="false">
      <c r="A3603" s="13" t="n">
        <v>3602</v>
      </c>
      <c r="B3603" s="12" t="s">
        <v>22</v>
      </c>
      <c r="C3603" s="26" t="str">
        <f aca="false">$C$2965</f>
        <v>BNF N. Acq. 20538</v>
      </c>
      <c r="D3603" s="12" t="n">
        <v>28</v>
      </c>
      <c r="E3603" s="14" t="n">
        <v>1749</v>
      </c>
      <c r="F3603" s="14" t="s">
        <v>40</v>
      </c>
      <c r="G3603" s="14" t="s">
        <v>415</v>
      </c>
      <c r="H3603" s="14" t="s">
        <v>1396</v>
      </c>
      <c r="I3603" s="41" t="s">
        <v>43</v>
      </c>
      <c r="J3603" s="20" t="n">
        <v>1890</v>
      </c>
      <c r="K3603" s="18" t="s">
        <v>28</v>
      </c>
      <c r="L3603" s="20"/>
      <c r="M3603" s="34" t="n">
        <v>20</v>
      </c>
      <c r="N3603" s="34"/>
      <c r="O3603" s="35" t="n">
        <f aca="false">L3603+(0.05*M3603)+(N3603/240)</f>
        <v>1</v>
      </c>
      <c r="P3603" s="36" t="n">
        <v>1890</v>
      </c>
      <c r="Q3603" s="33"/>
      <c r="R3603" s="37"/>
      <c r="S3603" s="38" t="n">
        <f aca="false">P3603+(0.05*Q3603)+(R3603/240)</f>
        <v>1890</v>
      </c>
      <c r="T3603" s="22" t="n">
        <f aca="false">J3603*O3603</f>
        <v>1890</v>
      </c>
      <c r="U3603" s="22" t="n">
        <f aca="false">S3603-T3603</f>
        <v>0</v>
      </c>
      <c r="V3603" s="12"/>
    </row>
    <row r="3604" customFormat="false" ht="13.8" hidden="false" customHeight="false" outlineLevel="0" collapsed="false">
      <c r="A3604" s="13" t="n">
        <v>3603</v>
      </c>
      <c r="B3604" s="12" t="s">
        <v>22</v>
      </c>
      <c r="C3604" s="26" t="str">
        <f aca="false">$C$2965</f>
        <v>BNF N. Acq. 20538</v>
      </c>
      <c r="D3604" s="12" t="n">
        <v>28</v>
      </c>
      <c r="E3604" s="14" t="n">
        <v>1749</v>
      </c>
      <c r="F3604" s="14" t="s">
        <v>40</v>
      </c>
      <c r="G3604" s="14" t="s">
        <v>412</v>
      </c>
      <c r="H3604" s="14" t="s">
        <v>1396</v>
      </c>
      <c r="I3604" s="41" t="s">
        <v>29</v>
      </c>
      <c r="J3604" s="20" t="n">
        <v>1</v>
      </c>
      <c r="K3604" s="18" t="s">
        <v>46</v>
      </c>
      <c r="L3604" s="20" t="n">
        <v>1272</v>
      </c>
      <c r="M3604" s="34"/>
      <c r="N3604" s="34"/>
      <c r="O3604" s="35" t="n">
        <f aca="false">L3604+(0.05*M3604)+(N3604/240)</f>
        <v>1272</v>
      </c>
      <c r="P3604" s="36" t="n">
        <v>1272</v>
      </c>
      <c r="Q3604" s="33"/>
      <c r="R3604" s="37"/>
      <c r="S3604" s="38" t="n">
        <f aca="false">P3604+(0.05*Q3604)+(R3604/240)</f>
        <v>1272</v>
      </c>
      <c r="T3604" s="22" t="n">
        <f aca="false">J3604*O3604</f>
        <v>1272</v>
      </c>
      <c r="U3604" s="22" t="n">
        <f aca="false">S3604-T3604</f>
        <v>0</v>
      </c>
      <c r="V3604" s="12"/>
    </row>
    <row r="3605" customFormat="false" ht="13.8" hidden="false" customHeight="false" outlineLevel="0" collapsed="false">
      <c r="A3605" s="13" t="n">
        <v>3604</v>
      </c>
      <c r="B3605" s="12" t="s">
        <v>22</v>
      </c>
      <c r="C3605" s="26" t="str">
        <f aca="false">$C$2965</f>
        <v>BNF N. Acq. 20538</v>
      </c>
      <c r="D3605" s="12" t="n">
        <v>28</v>
      </c>
      <c r="E3605" s="14" t="n">
        <v>1749</v>
      </c>
      <c r="F3605" s="14" t="s">
        <v>40</v>
      </c>
      <c r="G3605" s="14" t="s">
        <v>412</v>
      </c>
      <c r="H3605" s="14" t="s">
        <v>1396</v>
      </c>
      <c r="I3605" s="41" t="s">
        <v>30</v>
      </c>
      <c r="J3605" s="20" t="n">
        <v>1</v>
      </c>
      <c r="K3605" s="18" t="s">
        <v>46</v>
      </c>
      <c r="L3605" s="20" t="n">
        <v>60</v>
      </c>
      <c r="M3605" s="34"/>
      <c r="N3605" s="34"/>
      <c r="O3605" s="35" t="n">
        <f aca="false">L3605+(0.05*M3605)+(N3605/240)</f>
        <v>60</v>
      </c>
      <c r="P3605" s="36" t="n">
        <v>60</v>
      </c>
      <c r="Q3605" s="33"/>
      <c r="R3605" s="37"/>
      <c r="S3605" s="38" t="n">
        <f aca="false">P3605+(0.05*Q3605)+(R3605/240)</f>
        <v>60</v>
      </c>
      <c r="T3605" s="22" t="n">
        <f aca="false">J3605*O3605</f>
        <v>60</v>
      </c>
      <c r="U3605" s="22" t="n">
        <f aca="false">S3605-T3605</f>
        <v>0</v>
      </c>
      <c r="V3605" s="12"/>
    </row>
    <row r="3606" customFormat="false" ht="13.8" hidden="false" customHeight="false" outlineLevel="0" collapsed="false">
      <c r="A3606" s="13" t="n">
        <v>3605</v>
      </c>
      <c r="B3606" s="12" t="s">
        <v>22</v>
      </c>
      <c r="C3606" s="26" t="str">
        <f aca="false">$C$2965</f>
        <v>BNF N. Acq. 20538</v>
      </c>
      <c r="D3606" s="12" t="n">
        <v>28</v>
      </c>
      <c r="E3606" s="14" t="n">
        <v>1749</v>
      </c>
      <c r="F3606" s="14" t="s">
        <v>40</v>
      </c>
      <c r="G3606" s="14" t="s">
        <v>412</v>
      </c>
      <c r="H3606" s="14" t="s">
        <v>1396</v>
      </c>
      <c r="I3606" s="41" t="s">
        <v>43</v>
      </c>
      <c r="J3606" s="20" t="n">
        <v>1</v>
      </c>
      <c r="K3606" s="18" t="s">
        <v>46</v>
      </c>
      <c r="L3606" s="20" t="n">
        <v>244430</v>
      </c>
      <c r="M3606" s="34"/>
      <c r="N3606" s="34"/>
      <c r="O3606" s="35" t="n">
        <f aca="false">L3606+(0.05*M3606)+(N3606/240)</f>
        <v>244430</v>
      </c>
      <c r="P3606" s="36" t="n">
        <v>244430</v>
      </c>
      <c r="Q3606" s="33"/>
      <c r="R3606" s="37"/>
      <c r="S3606" s="38" t="n">
        <f aca="false">P3606+(0.05*Q3606)+(R3606/240)</f>
        <v>244430</v>
      </c>
      <c r="T3606" s="22" t="n">
        <f aca="false">J3606*O3606</f>
        <v>244430</v>
      </c>
      <c r="U3606" s="22" t="n">
        <f aca="false">S3606-T3606</f>
        <v>0</v>
      </c>
      <c r="V3606" s="12"/>
    </row>
    <row r="3607" customFormat="false" ht="13.8" hidden="false" customHeight="false" outlineLevel="0" collapsed="false">
      <c r="A3607" s="13" t="n">
        <v>3606</v>
      </c>
      <c r="B3607" s="12" t="s">
        <v>22</v>
      </c>
      <c r="C3607" s="26" t="str">
        <f aca="false">$C$2965</f>
        <v>BNF N. Acq. 20538</v>
      </c>
      <c r="D3607" s="12" t="n">
        <v>28</v>
      </c>
      <c r="E3607" s="14" t="n">
        <v>1749</v>
      </c>
      <c r="F3607" s="14" t="s">
        <v>40</v>
      </c>
      <c r="G3607" s="14" t="s">
        <v>412</v>
      </c>
      <c r="H3607" s="14" t="s">
        <v>1396</v>
      </c>
      <c r="I3607" s="41" t="s">
        <v>33</v>
      </c>
      <c r="J3607" s="20" t="n">
        <v>1</v>
      </c>
      <c r="K3607" s="18" t="s">
        <v>46</v>
      </c>
      <c r="L3607" s="20" t="n">
        <v>40</v>
      </c>
      <c r="M3607" s="34"/>
      <c r="N3607" s="34"/>
      <c r="O3607" s="35" t="n">
        <f aca="false">L3607+(0.05*M3607)+(N3607/240)</f>
        <v>40</v>
      </c>
      <c r="P3607" s="36" t="n">
        <v>40</v>
      </c>
      <c r="Q3607" s="33"/>
      <c r="R3607" s="37"/>
      <c r="S3607" s="38" t="n">
        <f aca="false">P3607+(0.05*Q3607)+(R3607/240)</f>
        <v>40</v>
      </c>
      <c r="T3607" s="22" t="n">
        <f aca="false">J3607*O3607</f>
        <v>40</v>
      </c>
      <c r="U3607" s="22" t="n">
        <f aca="false">S3607-T3607</f>
        <v>0</v>
      </c>
      <c r="V3607" s="12"/>
    </row>
    <row r="3608" customFormat="false" ht="13.8" hidden="false" customHeight="false" outlineLevel="0" collapsed="false">
      <c r="A3608" s="13" t="n">
        <v>3607</v>
      </c>
      <c r="B3608" s="12" t="s">
        <v>22</v>
      </c>
      <c r="C3608" s="26" t="str">
        <f aca="false">$C$2965</f>
        <v>BNF N. Acq. 20538</v>
      </c>
      <c r="D3608" s="12" t="n">
        <v>28</v>
      </c>
      <c r="E3608" s="14" t="n">
        <v>1749</v>
      </c>
      <c r="F3608" s="14" t="s">
        <v>40</v>
      </c>
      <c r="G3608" s="14" t="s">
        <v>1614</v>
      </c>
      <c r="H3608" s="14" t="s">
        <v>1396</v>
      </c>
      <c r="I3608" s="41" t="s">
        <v>43</v>
      </c>
      <c r="J3608" s="20" t="n">
        <v>1</v>
      </c>
      <c r="K3608" s="18" t="s">
        <v>46</v>
      </c>
      <c r="L3608" s="20" t="n">
        <v>40</v>
      </c>
      <c r="M3608" s="34"/>
      <c r="N3608" s="34"/>
      <c r="O3608" s="35" t="n">
        <f aca="false">L3608+(0.05*M3608)+(N3608/240)</f>
        <v>40</v>
      </c>
      <c r="P3608" s="36" t="n">
        <v>40</v>
      </c>
      <c r="Q3608" s="33"/>
      <c r="R3608" s="37"/>
      <c r="S3608" s="38" t="n">
        <f aca="false">P3608+(0.05*Q3608)+(R3608/240)</f>
        <v>40</v>
      </c>
      <c r="T3608" s="22" t="n">
        <f aca="false">J3608*O3608</f>
        <v>40</v>
      </c>
      <c r="U3608" s="22" t="n">
        <f aca="false">S3608-T3608</f>
        <v>0</v>
      </c>
      <c r="V3608" s="12"/>
    </row>
    <row r="3609" customFormat="false" ht="13.8" hidden="false" customHeight="false" outlineLevel="0" collapsed="false">
      <c r="A3609" s="13" t="n">
        <v>3608</v>
      </c>
      <c r="B3609" s="12" t="s">
        <v>22</v>
      </c>
      <c r="C3609" s="26" t="str">
        <f aca="false">$C$2965</f>
        <v>BNF N. Acq. 20538</v>
      </c>
      <c r="D3609" s="12" t="n">
        <v>28</v>
      </c>
      <c r="E3609" s="14" t="n">
        <v>1749</v>
      </c>
      <c r="F3609" s="14" t="s">
        <v>40</v>
      </c>
      <c r="G3609" s="14" t="s">
        <v>1615</v>
      </c>
      <c r="H3609" s="14" t="s">
        <v>1396</v>
      </c>
      <c r="I3609" s="41" t="s">
        <v>43</v>
      </c>
      <c r="J3609" s="20" t="n">
        <v>3</v>
      </c>
      <c r="K3609" s="18" t="s">
        <v>1616</v>
      </c>
      <c r="L3609" s="20" t="n">
        <v>40</v>
      </c>
      <c r="M3609" s="34"/>
      <c r="N3609" s="34"/>
      <c r="O3609" s="35" t="n">
        <f aca="false">L3609+(0.05*M3609)+(N3609/240)</f>
        <v>40</v>
      </c>
      <c r="P3609" s="36" t="n">
        <v>120</v>
      </c>
      <c r="Q3609" s="33"/>
      <c r="R3609" s="37"/>
      <c r="S3609" s="38" t="n">
        <f aca="false">P3609+(0.05*Q3609)+(R3609/240)</f>
        <v>120</v>
      </c>
      <c r="T3609" s="22" t="n">
        <f aca="false">J3609*O3609</f>
        <v>120</v>
      </c>
      <c r="U3609" s="22" t="n">
        <f aca="false">S3609-T3609</f>
        <v>0</v>
      </c>
      <c r="V3609" s="12"/>
    </row>
    <row r="3610" customFormat="false" ht="13.8" hidden="false" customHeight="false" outlineLevel="0" collapsed="false">
      <c r="A3610" s="13" t="n">
        <v>3609</v>
      </c>
      <c r="B3610" s="12" t="s">
        <v>22</v>
      </c>
      <c r="C3610" s="26" t="str">
        <f aca="false">$C$2965</f>
        <v>BNF N. Acq. 20538</v>
      </c>
      <c r="D3610" s="12" t="n">
        <v>28</v>
      </c>
      <c r="E3610" s="14" t="n">
        <v>1749</v>
      </c>
      <c r="F3610" s="14" t="s">
        <v>40</v>
      </c>
      <c r="G3610" s="14" t="s">
        <v>1617</v>
      </c>
      <c r="H3610" s="14" t="s">
        <v>1396</v>
      </c>
      <c r="I3610" s="41" t="s">
        <v>27</v>
      </c>
      <c r="J3610" s="20" t="n">
        <v>75</v>
      </c>
      <c r="K3610" s="18" t="s">
        <v>28</v>
      </c>
      <c r="L3610" s="20" t="n">
        <v>0.16</v>
      </c>
      <c r="M3610" s="34"/>
      <c r="N3610" s="34"/>
      <c r="O3610" s="35" t="n">
        <f aca="false">L3610+(0.05*M3610)+(N3610/240)</f>
        <v>0.16</v>
      </c>
      <c r="P3610" s="36" t="n">
        <v>12</v>
      </c>
      <c r="Q3610" s="33"/>
      <c r="R3610" s="37"/>
      <c r="S3610" s="38" t="n">
        <f aca="false">P3610+(0.05*Q3610)+(R3610/240)</f>
        <v>12</v>
      </c>
      <c r="T3610" s="22" t="n">
        <f aca="false">J3610*O3610</f>
        <v>12</v>
      </c>
      <c r="U3610" s="22" t="n">
        <f aca="false">S3610-T3610</f>
        <v>0</v>
      </c>
      <c r="V3610" s="12"/>
    </row>
    <row r="3611" customFormat="false" ht="13.8" hidden="false" customHeight="false" outlineLevel="0" collapsed="false">
      <c r="A3611" s="13" t="n">
        <v>3610</v>
      </c>
      <c r="B3611" s="12" t="s">
        <v>22</v>
      </c>
      <c r="C3611" s="26" t="str">
        <f aca="false">$C$2965</f>
        <v>BNF N. Acq. 20538</v>
      </c>
      <c r="D3611" s="12" t="n">
        <v>28</v>
      </c>
      <c r="E3611" s="14" t="n">
        <v>1749</v>
      </c>
      <c r="F3611" s="14" t="s">
        <v>40</v>
      </c>
      <c r="G3611" s="14" t="s">
        <v>1617</v>
      </c>
      <c r="H3611" s="14" t="s">
        <v>1396</v>
      </c>
      <c r="I3611" s="41" t="s">
        <v>29</v>
      </c>
      <c r="J3611" s="20" t="n">
        <v>137</v>
      </c>
      <c r="K3611" s="18" t="s">
        <v>28</v>
      </c>
      <c r="L3611" s="20"/>
      <c r="M3611" s="34" t="n">
        <v>3</v>
      </c>
      <c r="N3611" s="34"/>
      <c r="O3611" s="35" t="n">
        <f aca="false">L3611+(0.05*M3611)+(N3611/240)</f>
        <v>0.15</v>
      </c>
      <c r="P3611" s="36" t="n">
        <v>20</v>
      </c>
      <c r="Q3611" s="33" t="n">
        <v>11</v>
      </c>
      <c r="R3611" s="37"/>
      <c r="S3611" s="38" t="n">
        <f aca="false">P3611+(0.05*Q3611)+(R3611/240)</f>
        <v>20.55</v>
      </c>
      <c r="T3611" s="22" t="n">
        <f aca="false">J3611*O3611</f>
        <v>20.55</v>
      </c>
      <c r="U3611" s="22" t="n">
        <f aca="false">S3611-T3611</f>
        <v>0</v>
      </c>
      <c r="V3611" s="12"/>
    </row>
    <row r="3612" customFormat="false" ht="13.8" hidden="false" customHeight="false" outlineLevel="0" collapsed="false">
      <c r="A3612" s="13" t="n">
        <v>3611</v>
      </c>
      <c r="B3612" s="12" t="s">
        <v>22</v>
      </c>
      <c r="C3612" s="26" t="str">
        <f aca="false">$C$2965</f>
        <v>BNF N. Acq. 20538</v>
      </c>
      <c r="D3612" s="12" t="n">
        <v>28</v>
      </c>
      <c r="E3612" s="14" t="n">
        <v>1749</v>
      </c>
      <c r="F3612" s="14" t="s">
        <v>40</v>
      </c>
      <c r="G3612" s="14" t="s">
        <v>1617</v>
      </c>
      <c r="H3612" s="14" t="s">
        <v>1396</v>
      </c>
      <c r="I3612" s="41" t="s">
        <v>33</v>
      </c>
      <c r="J3612" s="20" t="n">
        <v>50</v>
      </c>
      <c r="K3612" s="18" t="s">
        <v>28</v>
      </c>
      <c r="L3612" s="20"/>
      <c r="M3612" s="34" t="n">
        <v>5</v>
      </c>
      <c r="N3612" s="34"/>
      <c r="O3612" s="35" t="n">
        <f aca="false">L3612+(0.05*M3612)+(N3612/240)</f>
        <v>0.25</v>
      </c>
      <c r="P3612" s="36" t="n">
        <v>12</v>
      </c>
      <c r="Q3612" s="33" t="n">
        <v>10</v>
      </c>
      <c r="R3612" s="37"/>
      <c r="S3612" s="38" t="n">
        <f aca="false">P3612+(0.05*Q3612)+(R3612/240)</f>
        <v>12.5</v>
      </c>
      <c r="T3612" s="22" t="n">
        <f aca="false">J3612*O3612</f>
        <v>12.5</v>
      </c>
      <c r="U3612" s="22" t="n">
        <f aca="false">S3612-T3612</f>
        <v>0</v>
      </c>
      <c r="V3612" s="12"/>
    </row>
    <row r="3613" customFormat="false" ht="13.8" hidden="false" customHeight="false" outlineLevel="0" collapsed="false">
      <c r="A3613" s="13" t="n">
        <v>3612</v>
      </c>
      <c r="B3613" s="12" t="s">
        <v>22</v>
      </c>
      <c r="C3613" s="26" t="str">
        <f aca="false">$C$2965</f>
        <v>BNF N. Acq. 20538</v>
      </c>
      <c r="D3613" s="12" t="n">
        <v>29</v>
      </c>
      <c r="E3613" s="14" t="n">
        <v>1749</v>
      </c>
      <c r="F3613" s="14" t="s">
        <v>24</v>
      </c>
      <c r="G3613" s="14" t="s">
        <v>1618</v>
      </c>
      <c r="H3613" s="14" t="s">
        <v>1396</v>
      </c>
      <c r="I3613" s="41" t="s">
        <v>30</v>
      </c>
      <c r="J3613" s="20" t="n">
        <v>33</v>
      </c>
      <c r="K3613" s="18" t="s">
        <v>28</v>
      </c>
      <c r="L3613" s="20" t="n">
        <v>10</v>
      </c>
      <c r="M3613" s="34"/>
      <c r="N3613" s="34"/>
      <c r="O3613" s="35" t="n">
        <f aca="false">L3613+(0.05*M3613)+(N3613/240)</f>
        <v>10</v>
      </c>
      <c r="P3613" s="36" t="n">
        <v>330</v>
      </c>
      <c r="Q3613" s="33"/>
      <c r="R3613" s="37"/>
      <c r="S3613" s="38" t="n">
        <f aca="false">P3613+(0.05*Q3613)+(R3613/240)</f>
        <v>330</v>
      </c>
      <c r="T3613" s="22" t="n">
        <f aca="false">J3613*O3613</f>
        <v>330</v>
      </c>
      <c r="U3613" s="22" t="n">
        <f aca="false">S3613-T3613</f>
        <v>0</v>
      </c>
      <c r="V3613" s="12"/>
    </row>
    <row r="3614" customFormat="false" ht="13.8" hidden="false" customHeight="false" outlineLevel="0" collapsed="false">
      <c r="A3614" s="13" t="n">
        <v>3613</v>
      </c>
      <c r="B3614" s="12" t="s">
        <v>22</v>
      </c>
      <c r="C3614" s="26" t="str">
        <f aca="false">$C$2965</f>
        <v>BNF N. Acq. 20538</v>
      </c>
      <c r="D3614" s="12" t="n">
        <v>29</v>
      </c>
      <c r="E3614" s="14" t="n">
        <v>1749</v>
      </c>
      <c r="F3614" s="14" t="s">
        <v>24</v>
      </c>
      <c r="G3614" s="14" t="s">
        <v>1618</v>
      </c>
      <c r="H3614" s="14" t="s">
        <v>1396</v>
      </c>
      <c r="I3614" s="41" t="s">
        <v>43</v>
      </c>
      <c r="J3614" s="20" t="n">
        <v>76665.5</v>
      </c>
      <c r="K3614" s="18" t="s">
        <v>28</v>
      </c>
      <c r="L3614" s="20" t="n">
        <v>3</v>
      </c>
      <c r="M3614" s="34"/>
      <c r="N3614" s="34"/>
      <c r="O3614" s="35" t="n">
        <f aca="false">L3614+(0.05*M3614)+(N3614/240)</f>
        <v>3</v>
      </c>
      <c r="P3614" s="36" t="n">
        <v>229996</v>
      </c>
      <c r="Q3614" s="33" t="n">
        <v>10</v>
      </c>
      <c r="R3614" s="37"/>
      <c r="S3614" s="38" t="n">
        <f aca="false">P3614+(0.05*Q3614)+(R3614/240)</f>
        <v>229996.5</v>
      </c>
      <c r="T3614" s="22" t="n">
        <f aca="false">J3614*O3614</f>
        <v>229996.5</v>
      </c>
      <c r="U3614" s="22" t="n">
        <f aca="false">S3614-T3614</f>
        <v>0</v>
      </c>
      <c r="V3614" s="12"/>
    </row>
    <row r="3615" customFormat="false" ht="13.8" hidden="false" customHeight="false" outlineLevel="0" collapsed="false">
      <c r="A3615" s="13" t="n">
        <v>3614</v>
      </c>
      <c r="B3615" s="12" t="s">
        <v>22</v>
      </c>
      <c r="C3615" s="26" t="str">
        <f aca="false">$C$2965</f>
        <v>BNF N. Acq. 20538</v>
      </c>
      <c r="D3615" s="12" t="n">
        <v>29</v>
      </c>
      <c r="E3615" s="14" t="n">
        <v>1749</v>
      </c>
      <c r="F3615" s="14" t="s">
        <v>24</v>
      </c>
      <c r="G3615" s="14" t="s">
        <v>1619</v>
      </c>
      <c r="H3615" s="14" t="s">
        <v>1396</v>
      </c>
      <c r="I3615" s="41" t="s">
        <v>43</v>
      </c>
      <c r="J3615" s="20" t="n">
        <v>26</v>
      </c>
      <c r="K3615" s="18" t="s">
        <v>28</v>
      </c>
      <c r="L3615" s="20"/>
      <c r="M3615" s="34" t="n">
        <v>16</v>
      </c>
      <c r="N3615" s="34"/>
      <c r="O3615" s="35" t="n">
        <f aca="false">L3615+(0.05*M3615)+(N3615/240)</f>
        <v>0.8</v>
      </c>
      <c r="P3615" s="36" t="n">
        <v>20</v>
      </c>
      <c r="Q3615" s="33" t="n">
        <v>16</v>
      </c>
      <c r="R3615" s="37"/>
      <c r="S3615" s="38" t="n">
        <f aca="false">P3615+(0.05*Q3615)+(R3615/240)</f>
        <v>20.8</v>
      </c>
      <c r="T3615" s="22" t="n">
        <f aca="false">J3615*O3615</f>
        <v>20.8</v>
      </c>
      <c r="U3615" s="22" t="n">
        <f aca="false">S3615-T3615</f>
        <v>0</v>
      </c>
      <c r="V3615" s="12"/>
    </row>
    <row r="3616" customFormat="false" ht="13.8" hidden="false" customHeight="false" outlineLevel="0" collapsed="false">
      <c r="A3616" s="13" t="n">
        <v>3615</v>
      </c>
      <c r="B3616" s="12" t="s">
        <v>22</v>
      </c>
      <c r="C3616" s="26" t="str">
        <f aca="false">$C$2965</f>
        <v>BNF N. Acq. 20538</v>
      </c>
      <c r="D3616" s="12" t="n">
        <v>29</v>
      </c>
      <c r="E3616" s="14" t="n">
        <v>1749</v>
      </c>
      <c r="F3616" s="14" t="s">
        <v>24</v>
      </c>
      <c r="G3616" s="14" t="s">
        <v>421</v>
      </c>
      <c r="H3616" s="14" t="s">
        <v>1396</v>
      </c>
      <c r="I3616" s="41" t="s">
        <v>43</v>
      </c>
      <c r="J3616" s="20" t="n">
        <v>1</v>
      </c>
      <c r="K3616" s="18" t="s">
        <v>46</v>
      </c>
      <c r="L3616" s="20" t="n">
        <v>14723</v>
      </c>
      <c r="M3616" s="34" t="n">
        <v>4</v>
      </c>
      <c r="N3616" s="34"/>
      <c r="O3616" s="35" t="n">
        <f aca="false">L3616+(0.05*M3616)+(N3616/240)</f>
        <v>14723.2</v>
      </c>
      <c r="P3616" s="36" t="n">
        <v>14723</v>
      </c>
      <c r="Q3616" s="33" t="n">
        <v>4</v>
      </c>
      <c r="R3616" s="37"/>
      <c r="S3616" s="38" t="n">
        <f aca="false">P3616+(0.05*Q3616)+(R3616/240)</f>
        <v>14723.2</v>
      </c>
      <c r="T3616" s="22" t="n">
        <f aca="false">J3616*O3616</f>
        <v>14723.2</v>
      </c>
      <c r="U3616" s="22" t="n">
        <f aca="false">S3616-T3616</f>
        <v>0</v>
      </c>
      <c r="V3616" s="12"/>
    </row>
    <row r="3617" customFormat="false" ht="13.8" hidden="false" customHeight="false" outlineLevel="0" collapsed="false">
      <c r="A3617" s="13" t="n">
        <v>3616</v>
      </c>
      <c r="B3617" s="12" t="s">
        <v>22</v>
      </c>
      <c r="C3617" s="26" t="str">
        <f aca="false">$C$2965</f>
        <v>BNF N. Acq. 20538</v>
      </c>
      <c r="D3617" s="12" t="n">
        <v>29</v>
      </c>
      <c r="E3617" s="14" t="n">
        <v>1749</v>
      </c>
      <c r="F3617" s="14" t="s">
        <v>24</v>
      </c>
      <c r="G3617" s="14" t="s">
        <v>1620</v>
      </c>
      <c r="H3617" s="14" t="s">
        <v>1396</v>
      </c>
      <c r="I3617" s="41" t="s">
        <v>43</v>
      </c>
      <c r="J3617" s="20" t="n">
        <v>3</v>
      </c>
      <c r="K3617" s="18" t="s">
        <v>35</v>
      </c>
      <c r="L3617" s="20" t="n">
        <v>210</v>
      </c>
      <c r="M3617" s="34"/>
      <c r="N3617" s="34"/>
      <c r="O3617" s="35" t="n">
        <f aca="false">L3617+(0.05*M3617)+(N3617/240)</f>
        <v>210</v>
      </c>
      <c r="P3617" s="36" t="n">
        <v>630</v>
      </c>
      <c r="Q3617" s="33"/>
      <c r="R3617" s="37"/>
      <c r="S3617" s="38" t="n">
        <f aca="false">P3617+(0.05*Q3617)+(R3617/240)</f>
        <v>630</v>
      </c>
      <c r="T3617" s="22" t="n">
        <f aca="false">J3617*O3617</f>
        <v>630</v>
      </c>
      <c r="U3617" s="22" t="n">
        <f aca="false">S3617-T3617</f>
        <v>0</v>
      </c>
      <c r="V3617" s="12"/>
    </row>
    <row r="3618" customFormat="false" ht="13.8" hidden="false" customHeight="false" outlineLevel="0" collapsed="false">
      <c r="A3618" s="13" t="n">
        <v>3617</v>
      </c>
      <c r="B3618" s="12" t="s">
        <v>22</v>
      </c>
      <c r="C3618" s="26" t="str">
        <f aca="false">$C$2965</f>
        <v>BNF N. Acq. 20538</v>
      </c>
      <c r="D3618" s="12" t="n">
        <v>29</v>
      </c>
      <c r="E3618" s="14" t="n">
        <v>1749</v>
      </c>
      <c r="F3618" s="14" t="s">
        <v>40</v>
      </c>
      <c r="G3618" s="14" t="s">
        <v>1621</v>
      </c>
      <c r="H3618" s="14" t="s">
        <v>1396</v>
      </c>
      <c r="I3618" s="41" t="s">
        <v>186</v>
      </c>
      <c r="J3618" s="20" t="n">
        <v>1</v>
      </c>
      <c r="K3618" s="18" t="s">
        <v>46</v>
      </c>
      <c r="L3618" s="20" t="n">
        <v>350</v>
      </c>
      <c r="M3618" s="34"/>
      <c r="N3618" s="34"/>
      <c r="O3618" s="35" t="n">
        <f aca="false">L3618+(0.05*M3618)+(N3618/240)</f>
        <v>350</v>
      </c>
      <c r="P3618" s="36" t="n">
        <v>350</v>
      </c>
      <c r="Q3618" s="33"/>
      <c r="R3618" s="37"/>
      <c r="S3618" s="38" t="n">
        <f aca="false">P3618+(0.05*Q3618)+(R3618/240)</f>
        <v>350</v>
      </c>
      <c r="T3618" s="22" t="n">
        <f aca="false">J3618*O3618</f>
        <v>350</v>
      </c>
      <c r="U3618" s="22" t="n">
        <f aca="false">S3618-T3618</f>
        <v>0</v>
      </c>
      <c r="V3618" s="12"/>
    </row>
    <row r="3619" customFormat="false" ht="13.8" hidden="false" customHeight="false" outlineLevel="0" collapsed="false">
      <c r="A3619" s="13" t="n">
        <v>3618</v>
      </c>
      <c r="B3619" s="12" t="s">
        <v>22</v>
      </c>
      <c r="C3619" s="26" t="str">
        <f aca="false">$C$2965</f>
        <v>BNF N. Acq. 20538</v>
      </c>
      <c r="D3619" s="12" t="n">
        <v>29</v>
      </c>
      <c r="E3619" s="14" t="n">
        <v>1749</v>
      </c>
      <c r="F3619" s="14" t="s">
        <v>40</v>
      </c>
      <c r="G3619" s="14" t="s">
        <v>1622</v>
      </c>
      <c r="H3619" s="14" t="s">
        <v>1396</v>
      </c>
      <c r="I3619" s="41" t="s">
        <v>29</v>
      </c>
      <c r="J3619" s="20" t="n">
        <v>55</v>
      </c>
      <c r="K3619" s="18" t="s">
        <v>28</v>
      </c>
      <c r="L3619" s="20"/>
      <c r="M3619" s="34" t="n">
        <v>20</v>
      </c>
      <c r="N3619" s="34"/>
      <c r="O3619" s="35" t="n">
        <f aca="false">L3619+(0.05*M3619)+(N3619/240)</f>
        <v>1</v>
      </c>
      <c r="P3619" s="36" t="n">
        <v>55</v>
      </c>
      <c r="Q3619" s="33"/>
      <c r="R3619" s="37"/>
      <c r="S3619" s="38" t="n">
        <f aca="false">P3619+(0.05*Q3619)+(R3619/240)</f>
        <v>55</v>
      </c>
      <c r="T3619" s="22" t="n">
        <f aca="false">J3619*O3619</f>
        <v>55</v>
      </c>
      <c r="U3619" s="22" t="n">
        <f aca="false">S3619-T3619</f>
        <v>0</v>
      </c>
      <c r="V3619" s="12"/>
    </row>
    <row r="3620" customFormat="false" ht="13.8" hidden="false" customHeight="false" outlineLevel="0" collapsed="false">
      <c r="A3620" s="13" t="n">
        <v>3619</v>
      </c>
      <c r="B3620" s="12" t="s">
        <v>22</v>
      </c>
      <c r="C3620" s="26" t="str">
        <f aca="false">$C$2965</f>
        <v>BNF N. Acq. 20538</v>
      </c>
      <c r="D3620" s="12" t="n">
        <v>29</v>
      </c>
      <c r="E3620" s="14" t="n">
        <v>1749</v>
      </c>
      <c r="F3620" s="14" t="s">
        <v>40</v>
      </c>
      <c r="G3620" s="14" t="s">
        <v>1623</v>
      </c>
      <c r="H3620" s="14" t="s">
        <v>1396</v>
      </c>
      <c r="I3620" s="41" t="s">
        <v>33</v>
      </c>
      <c r="J3620" s="20" t="n">
        <v>2</v>
      </c>
      <c r="K3620" s="18" t="s">
        <v>35</v>
      </c>
      <c r="L3620" s="20"/>
      <c r="M3620" s="34"/>
      <c r="N3620" s="34"/>
      <c r="O3620" s="35" t="n">
        <f aca="false">L3620+(0.05*M3620)+(N3620/240)</f>
        <v>0</v>
      </c>
      <c r="P3620" s="36" t="n">
        <v>324</v>
      </c>
      <c r="Q3620" s="33"/>
      <c r="R3620" s="37"/>
      <c r="S3620" s="38" t="n">
        <f aca="false">P3620+(0.05*Q3620)+(R3620/240)</f>
        <v>324</v>
      </c>
      <c r="T3620" s="22" t="n">
        <v>324</v>
      </c>
      <c r="U3620" s="22" t="n">
        <f aca="false">S3620-T3620</f>
        <v>0</v>
      </c>
      <c r="V3620" s="12" t="s">
        <v>1624</v>
      </c>
    </row>
    <row r="3621" customFormat="false" ht="13.8" hidden="false" customHeight="false" outlineLevel="0" collapsed="false">
      <c r="A3621" s="13" t="n">
        <v>3620</v>
      </c>
      <c r="B3621" s="12" t="s">
        <v>22</v>
      </c>
      <c r="C3621" s="26" t="str">
        <f aca="false">$C$2965</f>
        <v>BNF N. Acq. 20538</v>
      </c>
      <c r="D3621" s="12" t="n">
        <v>29</v>
      </c>
      <c r="E3621" s="14" t="n">
        <v>1749</v>
      </c>
      <c r="F3621" s="14" t="s">
        <v>40</v>
      </c>
      <c r="G3621" s="14" t="s">
        <v>1618</v>
      </c>
      <c r="H3621" s="14" t="s">
        <v>1396</v>
      </c>
      <c r="I3621" s="41" t="s">
        <v>29</v>
      </c>
      <c r="J3621" s="20" t="n">
        <v>610</v>
      </c>
      <c r="K3621" s="18" t="s">
        <v>28</v>
      </c>
      <c r="L3621" s="20" t="n">
        <v>3</v>
      </c>
      <c r="M3621" s="34"/>
      <c r="N3621" s="34"/>
      <c r="O3621" s="35" t="n">
        <f aca="false">L3621+(0.05*M3621)+(N3621/240)</f>
        <v>3</v>
      </c>
      <c r="P3621" s="36" t="n">
        <v>1830</v>
      </c>
      <c r="Q3621" s="33"/>
      <c r="R3621" s="37"/>
      <c r="S3621" s="38" t="n">
        <f aca="false">P3621+(0.05*Q3621)+(R3621/240)</f>
        <v>1830</v>
      </c>
      <c r="T3621" s="22" t="n">
        <f aca="false">J3621*O3621</f>
        <v>1830</v>
      </c>
      <c r="U3621" s="22" t="n">
        <f aca="false">S3621-T3621</f>
        <v>0</v>
      </c>
      <c r="V3621" s="12"/>
    </row>
    <row r="3622" customFormat="false" ht="13.8" hidden="false" customHeight="false" outlineLevel="0" collapsed="false">
      <c r="A3622" s="13" t="n">
        <v>3621</v>
      </c>
      <c r="B3622" s="12" t="s">
        <v>22</v>
      </c>
      <c r="C3622" s="26" t="str">
        <f aca="false">$C$2965</f>
        <v>BNF N. Acq. 20538</v>
      </c>
      <c r="D3622" s="12" t="n">
        <v>29</v>
      </c>
      <c r="E3622" s="14" t="n">
        <v>1749</v>
      </c>
      <c r="F3622" s="14" t="s">
        <v>40</v>
      </c>
      <c r="G3622" s="14" t="s">
        <v>1618</v>
      </c>
      <c r="H3622" s="14" t="s">
        <v>1396</v>
      </c>
      <c r="I3622" s="41" t="s">
        <v>30</v>
      </c>
      <c r="J3622" s="20" t="n">
        <v>80</v>
      </c>
      <c r="K3622" s="18" t="s">
        <v>28</v>
      </c>
      <c r="L3622" s="20" t="n">
        <v>10</v>
      </c>
      <c r="M3622" s="34"/>
      <c r="N3622" s="34"/>
      <c r="O3622" s="35" t="n">
        <f aca="false">L3622+(0.05*M3622)+(N3622/240)</f>
        <v>10</v>
      </c>
      <c r="P3622" s="36" t="n">
        <v>800</v>
      </c>
      <c r="Q3622" s="33"/>
      <c r="R3622" s="37"/>
      <c r="S3622" s="38" t="n">
        <f aca="false">P3622+(0.05*Q3622)+(R3622/240)</f>
        <v>800</v>
      </c>
      <c r="T3622" s="22" t="n">
        <f aca="false">J3622*O3622</f>
        <v>800</v>
      </c>
      <c r="U3622" s="22" t="n">
        <f aca="false">S3622-T3622</f>
        <v>0</v>
      </c>
      <c r="V3622" s="12"/>
    </row>
    <row r="3623" customFormat="false" ht="13.8" hidden="false" customHeight="false" outlineLevel="0" collapsed="false">
      <c r="A3623" s="13" t="n">
        <v>3622</v>
      </c>
      <c r="B3623" s="12" t="s">
        <v>22</v>
      </c>
      <c r="C3623" s="26" t="str">
        <f aca="false">$C$2965</f>
        <v>BNF N. Acq. 20538</v>
      </c>
      <c r="D3623" s="12" t="n">
        <v>29</v>
      </c>
      <c r="E3623" s="14" t="n">
        <v>1749</v>
      </c>
      <c r="F3623" s="14" t="s">
        <v>40</v>
      </c>
      <c r="G3623" s="14" t="s">
        <v>1618</v>
      </c>
      <c r="H3623" s="14" t="s">
        <v>1396</v>
      </c>
      <c r="I3623" s="41" t="s">
        <v>43</v>
      </c>
      <c r="J3623" s="20" t="n">
        <v>1765</v>
      </c>
      <c r="K3623" s="18" t="s">
        <v>28</v>
      </c>
      <c r="L3623" s="20" t="n">
        <v>4</v>
      </c>
      <c r="M3623" s="34"/>
      <c r="N3623" s="34"/>
      <c r="O3623" s="35" t="n">
        <f aca="false">L3623+(0.05*M3623)+(N3623/240)</f>
        <v>4</v>
      </c>
      <c r="P3623" s="36" t="n">
        <v>7060</v>
      </c>
      <c r="Q3623" s="33"/>
      <c r="R3623" s="37"/>
      <c r="S3623" s="38" t="n">
        <f aca="false">P3623+(0.05*Q3623)+(R3623/240)</f>
        <v>7060</v>
      </c>
      <c r="T3623" s="22" t="n">
        <f aca="false">J3623*O3623</f>
        <v>7060</v>
      </c>
      <c r="U3623" s="22" t="n">
        <f aca="false">S3623-T3623</f>
        <v>0</v>
      </c>
      <c r="V3623" s="12"/>
    </row>
    <row r="3624" customFormat="false" ht="13.8" hidden="false" customHeight="false" outlineLevel="0" collapsed="false">
      <c r="A3624" s="13" t="n">
        <v>3623</v>
      </c>
      <c r="B3624" s="12" t="s">
        <v>22</v>
      </c>
      <c r="C3624" s="26" t="str">
        <f aca="false">$C$2965</f>
        <v>BNF N. Acq. 20538</v>
      </c>
      <c r="D3624" s="12" t="n">
        <v>29</v>
      </c>
      <c r="E3624" s="14" t="n">
        <v>1749</v>
      </c>
      <c r="F3624" s="14" t="s">
        <v>40</v>
      </c>
      <c r="G3624" s="14" t="s">
        <v>1618</v>
      </c>
      <c r="H3624" s="14" t="s">
        <v>1396</v>
      </c>
      <c r="I3624" s="41" t="s">
        <v>43</v>
      </c>
      <c r="J3624" s="20" t="n">
        <v>38179</v>
      </c>
      <c r="K3624" s="18" t="s">
        <v>28</v>
      </c>
      <c r="L3624" s="20" t="n">
        <v>3</v>
      </c>
      <c r="M3624" s="34"/>
      <c r="N3624" s="34"/>
      <c r="O3624" s="35" t="n">
        <f aca="false">L3624+(0.05*M3624)+(N3624/240)</f>
        <v>3</v>
      </c>
      <c r="P3624" s="36" t="n">
        <v>114537</v>
      </c>
      <c r="Q3624" s="33"/>
      <c r="R3624" s="37"/>
      <c r="S3624" s="38" t="n">
        <f aca="false">P3624+(0.05*Q3624)+(R3624/240)</f>
        <v>114537</v>
      </c>
      <c r="T3624" s="22" t="n">
        <f aca="false">J3624*O3624</f>
        <v>114537</v>
      </c>
      <c r="U3624" s="22" t="n">
        <f aca="false">S3624-T3624</f>
        <v>0</v>
      </c>
      <c r="V3624" s="12"/>
    </row>
    <row r="3625" customFormat="false" ht="13.8" hidden="false" customHeight="false" outlineLevel="0" collapsed="false">
      <c r="A3625" s="13" t="n">
        <v>3624</v>
      </c>
      <c r="B3625" s="12" t="s">
        <v>22</v>
      </c>
      <c r="C3625" s="26" t="str">
        <f aca="false">$C$2965</f>
        <v>BNF N. Acq. 20538</v>
      </c>
      <c r="D3625" s="12" t="n">
        <v>29</v>
      </c>
      <c r="E3625" s="14" t="n">
        <v>1749</v>
      </c>
      <c r="F3625" s="14" t="s">
        <v>40</v>
      </c>
      <c r="G3625" s="14" t="s">
        <v>1618</v>
      </c>
      <c r="H3625" s="14" t="s">
        <v>1396</v>
      </c>
      <c r="I3625" s="41" t="s">
        <v>50</v>
      </c>
      <c r="J3625" s="20" t="n">
        <v>1</v>
      </c>
      <c r="K3625" s="18" t="s">
        <v>46</v>
      </c>
      <c r="L3625" s="20" t="n">
        <v>425</v>
      </c>
      <c r="M3625" s="34"/>
      <c r="N3625" s="34"/>
      <c r="O3625" s="35" t="n">
        <f aca="false">L3625+(0.05*M3625)+(N3625/240)</f>
        <v>425</v>
      </c>
      <c r="P3625" s="36" t="n">
        <v>425</v>
      </c>
      <c r="Q3625" s="33"/>
      <c r="R3625" s="37"/>
      <c r="S3625" s="38" t="n">
        <f aca="false">P3625+(0.05*Q3625)+(R3625/240)</f>
        <v>425</v>
      </c>
      <c r="T3625" s="22" t="n">
        <f aca="false">J3625*O3625</f>
        <v>425</v>
      </c>
      <c r="U3625" s="22" t="n">
        <f aca="false">S3625-T3625</f>
        <v>0</v>
      </c>
      <c r="V3625" s="12"/>
    </row>
    <row r="3626" customFormat="false" ht="13.8" hidden="false" customHeight="false" outlineLevel="0" collapsed="false">
      <c r="A3626" s="13" t="n">
        <v>3625</v>
      </c>
      <c r="B3626" s="12" t="s">
        <v>22</v>
      </c>
      <c r="C3626" s="26" t="str">
        <f aca="false">$C$2965</f>
        <v>BNF N. Acq. 20538</v>
      </c>
      <c r="D3626" s="12" t="n">
        <v>29</v>
      </c>
      <c r="E3626" s="14" t="n">
        <v>1749</v>
      </c>
      <c r="F3626" s="14" t="s">
        <v>40</v>
      </c>
      <c r="G3626" s="14" t="s">
        <v>1618</v>
      </c>
      <c r="H3626" s="14" t="s">
        <v>1396</v>
      </c>
      <c r="I3626" s="41" t="s">
        <v>186</v>
      </c>
      <c r="J3626" s="20" t="n">
        <v>6868</v>
      </c>
      <c r="K3626" s="18" t="s">
        <v>28</v>
      </c>
      <c r="L3626" s="20" t="n">
        <v>4</v>
      </c>
      <c r="M3626" s="34"/>
      <c r="N3626" s="34"/>
      <c r="O3626" s="35" t="n">
        <f aca="false">L3626+(0.05*M3626)+(N3626/240)</f>
        <v>4</v>
      </c>
      <c r="P3626" s="36" t="n">
        <v>27472</v>
      </c>
      <c r="Q3626" s="33"/>
      <c r="R3626" s="37"/>
      <c r="S3626" s="38" t="n">
        <f aca="false">P3626+(0.05*Q3626)+(R3626/240)</f>
        <v>27472</v>
      </c>
      <c r="T3626" s="22" t="n">
        <f aca="false">J3626*O3626</f>
        <v>27472</v>
      </c>
      <c r="U3626" s="22" t="n">
        <f aca="false">S3626-T3626</f>
        <v>0</v>
      </c>
      <c r="V3626" s="12"/>
    </row>
    <row r="3627" customFormat="false" ht="13.8" hidden="false" customHeight="false" outlineLevel="0" collapsed="false">
      <c r="A3627" s="13" t="n">
        <v>3626</v>
      </c>
      <c r="B3627" s="12" t="s">
        <v>22</v>
      </c>
      <c r="C3627" s="26" t="str">
        <f aca="false">$C$2965</f>
        <v>BNF N. Acq. 20538</v>
      </c>
      <c r="D3627" s="12" t="n">
        <v>29</v>
      </c>
      <c r="E3627" s="14" t="n">
        <v>1749</v>
      </c>
      <c r="F3627" s="14" t="s">
        <v>40</v>
      </c>
      <c r="G3627" s="14" t="s">
        <v>1618</v>
      </c>
      <c r="H3627" s="14" t="s">
        <v>1396</v>
      </c>
      <c r="I3627" s="41" t="s">
        <v>33</v>
      </c>
      <c r="J3627" s="20" t="n">
        <v>8770</v>
      </c>
      <c r="K3627" s="18" t="s">
        <v>28</v>
      </c>
      <c r="L3627" s="20" t="n">
        <v>4</v>
      </c>
      <c r="M3627" s="34"/>
      <c r="N3627" s="34"/>
      <c r="O3627" s="35" t="n">
        <f aca="false">L3627+(0.05*M3627)+(N3627/240)</f>
        <v>4</v>
      </c>
      <c r="P3627" s="36" t="n">
        <v>35080</v>
      </c>
      <c r="Q3627" s="33"/>
      <c r="R3627" s="37"/>
      <c r="S3627" s="38" t="n">
        <f aca="false">P3627+(0.05*Q3627)+(R3627/240)</f>
        <v>35080</v>
      </c>
      <c r="T3627" s="22" t="n">
        <f aca="false">J3627*O3627</f>
        <v>35080</v>
      </c>
      <c r="U3627" s="22" t="n">
        <f aca="false">S3627-T3627</f>
        <v>0</v>
      </c>
      <c r="V3627" s="12"/>
    </row>
    <row r="3628" customFormat="false" ht="13.8" hidden="false" customHeight="false" outlineLevel="0" collapsed="false">
      <c r="A3628" s="13" t="n">
        <v>3627</v>
      </c>
      <c r="B3628" s="12" t="s">
        <v>22</v>
      </c>
      <c r="C3628" s="26" t="str">
        <f aca="false">$C$2965</f>
        <v>BNF N. Acq. 20538</v>
      </c>
      <c r="D3628" s="12" t="n">
        <v>29</v>
      </c>
      <c r="E3628" s="14" t="n">
        <v>1749</v>
      </c>
      <c r="F3628" s="14" t="s">
        <v>40</v>
      </c>
      <c r="G3628" s="14" t="s">
        <v>421</v>
      </c>
      <c r="H3628" s="14" t="s">
        <v>1396</v>
      </c>
      <c r="I3628" s="41" t="s">
        <v>43</v>
      </c>
      <c r="J3628" s="20" t="n">
        <v>1</v>
      </c>
      <c r="K3628" s="18" t="s">
        <v>46</v>
      </c>
      <c r="L3628" s="20" t="n">
        <v>16483</v>
      </c>
      <c r="M3628" s="34"/>
      <c r="N3628" s="34"/>
      <c r="O3628" s="35" t="n">
        <f aca="false">L3628+(0.05*M3628)+(N3628/240)</f>
        <v>16483</v>
      </c>
      <c r="P3628" s="36" t="n">
        <v>16483</v>
      </c>
      <c r="Q3628" s="33"/>
      <c r="R3628" s="37"/>
      <c r="S3628" s="38" t="n">
        <f aca="false">P3628+(0.05*Q3628)+(R3628/240)</f>
        <v>16483</v>
      </c>
      <c r="T3628" s="22" t="n">
        <f aca="false">J3628*O3628</f>
        <v>16483</v>
      </c>
      <c r="U3628" s="22" t="n">
        <f aca="false">S3628-T3628</f>
        <v>0</v>
      </c>
      <c r="V3628" s="12"/>
    </row>
    <row r="3629" customFormat="false" ht="13.8" hidden="false" customHeight="false" outlineLevel="0" collapsed="false">
      <c r="A3629" s="13" t="n">
        <v>3628</v>
      </c>
      <c r="B3629" s="12" t="s">
        <v>22</v>
      </c>
      <c r="C3629" s="26" t="str">
        <f aca="false">$C$2965</f>
        <v>BNF N. Acq. 20538</v>
      </c>
      <c r="D3629" s="12" t="n">
        <v>29</v>
      </c>
      <c r="E3629" s="14" t="n">
        <v>1749</v>
      </c>
      <c r="F3629" s="14" t="s">
        <v>40</v>
      </c>
      <c r="G3629" s="14" t="s">
        <v>423</v>
      </c>
      <c r="H3629" s="14" t="s">
        <v>1396</v>
      </c>
      <c r="I3629" s="41" t="s">
        <v>33</v>
      </c>
      <c r="J3629" s="20" t="n">
        <v>6</v>
      </c>
      <c r="K3629" s="18" t="s">
        <v>35</v>
      </c>
      <c r="L3629" s="20" t="n">
        <v>130</v>
      </c>
      <c r="M3629" s="34"/>
      <c r="N3629" s="34"/>
      <c r="O3629" s="35" t="n">
        <f aca="false">L3629+(0.05*M3629)+(N3629/240)</f>
        <v>130</v>
      </c>
      <c r="P3629" s="36" t="n">
        <v>780</v>
      </c>
      <c r="Q3629" s="33"/>
      <c r="R3629" s="37"/>
      <c r="S3629" s="38" t="n">
        <f aca="false">P3629+(0.05*Q3629)+(R3629/240)</f>
        <v>780</v>
      </c>
      <c r="T3629" s="22" t="n">
        <f aca="false">J3629*O3629</f>
        <v>780</v>
      </c>
      <c r="U3629" s="22" t="n">
        <f aca="false">S3629-T3629</f>
        <v>0</v>
      </c>
      <c r="V3629" s="12"/>
    </row>
    <row r="3630" customFormat="false" ht="13.8" hidden="false" customHeight="false" outlineLevel="0" collapsed="false">
      <c r="A3630" s="13" t="n">
        <v>3629</v>
      </c>
      <c r="B3630" s="12" t="s">
        <v>22</v>
      </c>
      <c r="C3630" s="26" t="str">
        <f aca="false">$C$2965</f>
        <v>BNF N. Acq. 20538</v>
      </c>
      <c r="D3630" s="12" t="n">
        <v>29</v>
      </c>
      <c r="E3630" s="14" t="n">
        <v>1749</v>
      </c>
      <c r="F3630" s="14" t="s">
        <v>40</v>
      </c>
      <c r="G3630" s="14" t="s">
        <v>423</v>
      </c>
      <c r="H3630" s="14" t="s">
        <v>1396</v>
      </c>
      <c r="I3630" s="41" t="s">
        <v>33</v>
      </c>
      <c r="J3630" s="20" t="n">
        <v>3</v>
      </c>
      <c r="K3630" s="18" t="s">
        <v>35</v>
      </c>
      <c r="L3630" s="20" t="n">
        <v>120</v>
      </c>
      <c r="M3630" s="34"/>
      <c r="N3630" s="34"/>
      <c r="O3630" s="35" t="n">
        <f aca="false">L3630+(0.05*M3630)+(N3630/240)</f>
        <v>120</v>
      </c>
      <c r="P3630" s="36" t="n">
        <v>360</v>
      </c>
      <c r="Q3630" s="33"/>
      <c r="R3630" s="37"/>
      <c r="S3630" s="38" t="n">
        <f aca="false">P3630+(0.05*Q3630)+(R3630/240)</f>
        <v>360</v>
      </c>
      <c r="T3630" s="22" t="n">
        <f aca="false">J3630*O3630</f>
        <v>360</v>
      </c>
      <c r="U3630" s="22" t="n">
        <f aca="false">S3630-T3630</f>
        <v>0</v>
      </c>
      <c r="V3630" s="12"/>
    </row>
    <row r="3631" customFormat="false" ht="13.8" hidden="false" customHeight="false" outlineLevel="0" collapsed="false">
      <c r="A3631" s="13" t="n">
        <v>3630</v>
      </c>
      <c r="B3631" s="12" t="s">
        <v>22</v>
      </c>
      <c r="C3631" s="26" t="str">
        <f aca="false">$C$2965</f>
        <v>BNF N. Acq. 20538</v>
      </c>
      <c r="D3631" s="12" t="n">
        <v>29</v>
      </c>
      <c r="E3631" s="14" t="n">
        <v>1749</v>
      </c>
      <c r="F3631" s="14" t="s">
        <v>40</v>
      </c>
      <c r="G3631" s="14" t="s">
        <v>423</v>
      </c>
      <c r="H3631" s="14" t="s">
        <v>1396</v>
      </c>
      <c r="I3631" s="41" t="s">
        <v>33</v>
      </c>
      <c r="J3631" s="20" t="n">
        <v>3</v>
      </c>
      <c r="K3631" s="18" t="s">
        <v>1625</v>
      </c>
      <c r="L3631" s="20" t="n">
        <v>110</v>
      </c>
      <c r="M3631" s="34"/>
      <c r="N3631" s="34"/>
      <c r="O3631" s="35" t="n">
        <f aca="false">L3631+(0.05*M3631)+(N3631/240)</f>
        <v>110</v>
      </c>
      <c r="P3631" s="36" t="n">
        <v>330</v>
      </c>
      <c r="Q3631" s="33"/>
      <c r="R3631" s="37"/>
      <c r="S3631" s="38" t="n">
        <f aca="false">P3631+(0.05*Q3631)+(R3631/240)</f>
        <v>330</v>
      </c>
      <c r="T3631" s="22" t="n">
        <f aca="false">J3631*O3631</f>
        <v>330</v>
      </c>
      <c r="U3631" s="22" t="n">
        <f aca="false">S3631-T3631</f>
        <v>0</v>
      </c>
      <c r="V3631" s="12"/>
    </row>
    <row r="3632" customFormat="false" ht="13.8" hidden="false" customHeight="false" outlineLevel="0" collapsed="false">
      <c r="A3632" s="13" t="n">
        <v>3631</v>
      </c>
      <c r="B3632" s="12" t="s">
        <v>22</v>
      </c>
      <c r="C3632" s="26" t="str">
        <f aca="false">$C$2965</f>
        <v>BNF N. Acq. 20538</v>
      </c>
      <c r="D3632" s="12" t="n">
        <v>29</v>
      </c>
      <c r="E3632" s="14" t="n">
        <v>1749</v>
      </c>
      <c r="F3632" s="14" t="s">
        <v>40</v>
      </c>
      <c r="G3632" s="14" t="s">
        <v>423</v>
      </c>
      <c r="H3632" s="14" t="s">
        <v>1396</v>
      </c>
      <c r="I3632" s="41" t="s">
        <v>33</v>
      </c>
      <c r="J3632" s="20" t="n">
        <v>1</v>
      </c>
      <c r="K3632" s="18" t="s">
        <v>260</v>
      </c>
      <c r="L3632" s="20" t="n">
        <v>100</v>
      </c>
      <c r="M3632" s="34"/>
      <c r="N3632" s="34"/>
      <c r="O3632" s="35" t="n">
        <f aca="false">L3632+(0.05*M3632)+(N3632/240)</f>
        <v>100</v>
      </c>
      <c r="P3632" s="36" t="n">
        <v>100</v>
      </c>
      <c r="Q3632" s="33"/>
      <c r="R3632" s="37"/>
      <c r="S3632" s="38" t="n">
        <f aca="false">P3632+(0.05*Q3632)+(R3632/240)</f>
        <v>100</v>
      </c>
      <c r="T3632" s="22" t="n">
        <f aca="false">J3632*O3632</f>
        <v>100</v>
      </c>
      <c r="U3632" s="22" t="n">
        <f aca="false">S3632-T3632</f>
        <v>0</v>
      </c>
      <c r="V3632" s="12"/>
    </row>
    <row r="3633" customFormat="false" ht="13.8" hidden="false" customHeight="false" outlineLevel="0" collapsed="false">
      <c r="A3633" s="13" t="n">
        <v>3632</v>
      </c>
      <c r="B3633" s="12" t="s">
        <v>22</v>
      </c>
      <c r="C3633" s="26" t="str">
        <f aca="false">$C$2965</f>
        <v>BNF N. Acq. 20538</v>
      </c>
      <c r="D3633" s="12" t="n">
        <v>29</v>
      </c>
      <c r="E3633" s="14" t="n">
        <v>1749</v>
      </c>
      <c r="F3633" s="14" t="s">
        <v>40</v>
      </c>
      <c r="G3633" s="14" t="s">
        <v>423</v>
      </c>
      <c r="H3633" s="14" t="s">
        <v>1396</v>
      </c>
      <c r="I3633" s="41" t="s">
        <v>33</v>
      </c>
      <c r="J3633" s="20" t="n">
        <v>1</v>
      </c>
      <c r="K3633" s="18" t="s">
        <v>260</v>
      </c>
      <c r="L3633" s="20" t="n">
        <v>95</v>
      </c>
      <c r="M3633" s="34"/>
      <c r="N3633" s="34"/>
      <c r="O3633" s="35" t="n">
        <f aca="false">L3633+(0.05*M3633)+(N3633/240)</f>
        <v>95</v>
      </c>
      <c r="P3633" s="36" t="n">
        <v>95</v>
      </c>
      <c r="Q3633" s="33"/>
      <c r="R3633" s="37"/>
      <c r="S3633" s="38" t="n">
        <f aca="false">P3633+(0.05*Q3633)+(R3633/240)</f>
        <v>95</v>
      </c>
      <c r="T3633" s="22" t="n">
        <f aca="false">J3633*O3633</f>
        <v>95</v>
      </c>
      <c r="U3633" s="22" t="n">
        <f aca="false">S3633-T3633</f>
        <v>0</v>
      </c>
      <c r="V3633" s="12"/>
    </row>
    <row r="3634" customFormat="false" ht="13.8" hidden="false" customHeight="false" outlineLevel="0" collapsed="false">
      <c r="A3634" s="13" t="n">
        <v>3633</v>
      </c>
      <c r="B3634" s="12" t="s">
        <v>22</v>
      </c>
      <c r="C3634" s="26" t="str">
        <f aca="false">$C$2965</f>
        <v>BNF N. Acq. 20538</v>
      </c>
      <c r="D3634" s="12" t="n">
        <v>29</v>
      </c>
      <c r="E3634" s="14" t="n">
        <v>1749</v>
      </c>
      <c r="F3634" s="14" t="s">
        <v>40</v>
      </c>
      <c r="G3634" s="14" t="s">
        <v>423</v>
      </c>
      <c r="H3634" s="14" t="s">
        <v>1396</v>
      </c>
      <c r="I3634" s="41" t="s">
        <v>33</v>
      </c>
      <c r="J3634" s="20" t="n">
        <v>4</v>
      </c>
      <c r="K3634" s="18" t="s">
        <v>35</v>
      </c>
      <c r="L3634" s="20" t="n">
        <v>90</v>
      </c>
      <c r="M3634" s="34"/>
      <c r="N3634" s="34"/>
      <c r="O3634" s="35" t="n">
        <f aca="false">L3634+(0.05*M3634)+(N3634/240)</f>
        <v>90</v>
      </c>
      <c r="P3634" s="36" t="n">
        <v>360</v>
      </c>
      <c r="Q3634" s="33"/>
      <c r="R3634" s="37"/>
      <c r="S3634" s="38" t="n">
        <f aca="false">P3634+(0.05*Q3634)+(R3634/240)</f>
        <v>360</v>
      </c>
      <c r="T3634" s="22" t="n">
        <f aca="false">J3634*O3634</f>
        <v>360</v>
      </c>
      <c r="U3634" s="22" t="n">
        <f aca="false">S3634-T3634</f>
        <v>0</v>
      </c>
      <c r="V3634" s="12"/>
    </row>
    <row r="3635" customFormat="false" ht="13.8" hidden="false" customHeight="false" outlineLevel="0" collapsed="false">
      <c r="A3635" s="13" t="n">
        <v>3634</v>
      </c>
      <c r="B3635" s="12" t="s">
        <v>22</v>
      </c>
      <c r="C3635" s="26" t="str">
        <f aca="false">$C$2965</f>
        <v>BNF N. Acq. 20538</v>
      </c>
      <c r="D3635" s="12" t="n">
        <v>29</v>
      </c>
      <c r="E3635" s="14" t="n">
        <v>1749</v>
      </c>
      <c r="F3635" s="14" t="s">
        <v>40</v>
      </c>
      <c r="G3635" s="14" t="s">
        <v>1626</v>
      </c>
      <c r="H3635" s="14" t="s">
        <v>1396</v>
      </c>
      <c r="I3635" s="41" t="s">
        <v>43</v>
      </c>
      <c r="J3635" s="20" t="n">
        <v>3410</v>
      </c>
      <c r="K3635" s="18" t="s">
        <v>28</v>
      </c>
      <c r="L3635" s="20"/>
      <c r="M3635" s="34" t="n">
        <v>6</v>
      </c>
      <c r="N3635" s="34"/>
      <c r="O3635" s="35" t="n">
        <f aca="false">L3635+(0.05*M3635)+(N3635/240)</f>
        <v>0.3</v>
      </c>
      <c r="P3635" s="36" t="n">
        <v>1023</v>
      </c>
      <c r="Q3635" s="33"/>
      <c r="R3635" s="37"/>
      <c r="S3635" s="38" t="n">
        <f aca="false">P3635+(0.05*Q3635)+(R3635/240)</f>
        <v>1023</v>
      </c>
      <c r="T3635" s="22" t="n">
        <f aca="false">J3635*O3635</f>
        <v>1023</v>
      </c>
      <c r="U3635" s="22" t="n">
        <f aca="false">S3635-T3635</f>
        <v>0</v>
      </c>
      <c r="V3635" s="12"/>
    </row>
    <row r="3636" customFormat="false" ht="13.8" hidden="false" customHeight="false" outlineLevel="0" collapsed="false">
      <c r="A3636" s="13" t="n">
        <v>3635</v>
      </c>
      <c r="B3636" s="12" t="s">
        <v>22</v>
      </c>
      <c r="C3636" s="26" t="str">
        <f aca="false">$C$2965</f>
        <v>BNF N. Acq. 20538</v>
      </c>
      <c r="D3636" s="12" t="n">
        <v>29</v>
      </c>
      <c r="E3636" s="14" t="n">
        <v>1749</v>
      </c>
      <c r="F3636" s="14" t="s">
        <v>40</v>
      </c>
      <c r="G3636" s="14" t="s">
        <v>1627</v>
      </c>
      <c r="H3636" s="14" t="s">
        <v>1396</v>
      </c>
      <c r="I3636" s="41" t="s">
        <v>30</v>
      </c>
      <c r="J3636" s="20" t="n">
        <v>2800</v>
      </c>
      <c r="K3636" s="18" t="s">
        <v>28</v>
      </c>
      <c r="L3636" s="20" t="n">
        <v>0.18</v>
      </c>
      <c r="M3636" s="34"/>
      <c r="N3636" s="34"/>
      <c r="O3636" s="35" t="n">
        <f aca="false">L3636+(0.05*M3636)+(N3636/240)</f>
        <v>0.18</v>
      </c>
      <c r="P3636" s="36" t="n">
        <v>504</v>
      </c>
      <c r="Q3636" s="33"/>
      <c r="R3636" s="37"/>
      <c r="S3636" s="38" t="n">
        <f aca="false">P3636+(0.05*Q3636)+(R3636/240)</f>
        <v>504</v>
      </c>
      <c r="T3636" s="22" t="n">
        <f aca="false">J3636*O3636</f>
        <v>504</v>
      </c>
      <c r="U3636" s="22" t="n">
        <f aca="false">S3636-T3636</f>
        <v>0</v>
      </c>
      <c r="V3636" s="12" t="s">
        <v>89</v>
      </c>
    </row>
    <row r="3637" customFormat="false" ht="13.8" hidden="false" customHeight="false" outlineLevel="0" collapsed="false">
      <c r="A3637" s="13" t="n">
        <v>3636</v>
      </c>
      <c r="B3637" s="12" t="s">
        <v>22</v>
      </c>
      <c r="C3637" s="26" t="str">
        <f aca="false">$C$2965</f>
        <v>BNF N. Acq. 20538</v>
      </c>
      <c r="D3637" s="12" t="n">
        <v>29</v>
      </c>
      <c r="E3637" s="14" t="n">
        <v>1749</v>
      </c>
      <c r="F3637" s="14" t="s">
        <v>40</v>
      </c>
      <c r="G3637" s="14" t="s">
        <v>1627</v>
      </c>
      <c r="H3637" s="14" t="s">
        <v>1396</v>
      </c>
      <c r="I3637" s="41" t="s">
        <v>43</v>
      </c>
      <c r="J3637" s="20" t="n">
        <v>5910</v>
      </c>
      <c r="K3637" s="18" t="s">
        <v>28</v>
      </c>
      <c r="L3637" s="20"/>
      <c r="M3637" s="34" t="n">
        <v>4</v>
      </c>
      <c r="N3637" s="34"/>
      <c r="O3637" s="35" t="n">
        <f aca="false">L3637+(0.05*M3637)+(N3637/240)</f>
        <v>0.2</v>
      </c>
      <c r="P3637" s="36" t="n">
        <v>1182</v>
      </c>
      <c r="Q3637" s="33"/>
      <c r="R3637" s="37"/>
      <c r="S3637" s="38" t="n">
        <f aca="false">P3637+(0.05*Q3637)+(R3637/240)</f>
        <v>1182</v>
      </c>
      <c r="T3637" s="22" t="n">
        <f aca="false">J3637*O3637</f>
        <v>1182</v>
      </c>
      <c r="U3637" s="22" t="n">
        <f aca="false">S3637-T3637</f>
        <v>0</v>
      </c>
      <c r="V3637" s="12"/>
    </row>
    <row r="3638" customFormat="false" ht="13.8" hidden="false" customHeight="false" outlineLevel="0" collapsed="false">
      <c r="A3638" s="13" t="n">
        <v>3637</v>
      </c>
      <c r="B3638" s="12" t="s">
        <v>22</v>
      </c>
      <c r="C3638" s="26" t="str">
        <f aca="false">$C$2965</f>
        <v>BNF N. Acq. 20538</v>
      </c>
      <c r="D3638" s="12" t="n">
        <v>29</v>
      </c>
      <c r="E3638" s="14" t="n">
        <v>1749</v>
      </c>
      <c r="F3638" s="14" t="s">
        <v>40</v>
      </c>
      <c r="G3638" s="14" t="s">
        <v>1627</v>
      </c>
      <c r="H3638" s="14" t="s">
        <v>1396</v>
      </c>
      <c r="I3638" s="41" t="s">
        <v>186</v>
      </c>
      <c r="J3638" s="20" t="n">
        <v>24</v>
      </c>
      <c r="K3638" s="18" t="s">
        <v>28</v>
      </c>
      <c r="L3638" s="20"/>
      <c r="M3638" s="34" t="n">
        <v>8</v>
      </c>
      <c r="N3638" s="34"/>
      <c r="O3638" s="35" t="n">
        <f aca="false">L3638+(0.05*M3638)+(N3638/240)</f>
        <v>0.4</v>
      </c>
      <c r="P3638" s="36" t="n">
        <v>9</v>
      </c>
      <c r="Q3638" s="33" t="n">
        <v>12</v>
      </c>
      <c r="R3638" s="37"/>
      <c r="S3638" s="38" t="n">
        <f aca="false">P3638+(0.05*Q3638)+(R3638/240)</f>
        <v>9.6</v>
      </c>
      <c r="T3638" s="22" t="n">
        <f aca="false">J3638*O3638</f>
        <v>9.6</v>
      </c>
      <c r="U3638" s="22" t="n">
        <f aca="false">S3638-T3638</f>
        <v>0</v>
      </c>
      <c r="V3638" s="12"/>
    </row>
    <row r="3639" customFormat="false" ht="13.8" hidden="false" customHeight="false" outlineLevel="0" collapsed="false">
      <c r="A3639" s="13" t="n">
        <v>3638</v>
      </c>
      <c r="B3639" s="12" t="s">
        <v>22</v>
      </c>
      <c r="C3639" s="26" t="str">
        <f aca="false">$C$2965</f>
        <v>BNF N. Acq. 20538</v>
      </c>
      <c r="D3639" s="12" t="n">
        <v>29</v>
      </c>
      <c r="E3639" s="14" t="n">
        <v>1749</v>
      </c>
      <c r="F3639" s="14" t="s">
        <v>40</v>
      </c>
      <c r="G3639" s="14" t="s">
        <v>1627</v>
      </c>
      <c r="H3639" s="14" t="s">
        <v>1396</v>
      </c>
      <c r="I3639" s="41" t="s">
        <v>33</v>
      </c>
      <c r="J3639" s="20" t="n">
        <v>62.5</v>
      </c>
      <c r="K3639" s="18" t="s">
        <v>28</v>
      </c>
      <c r="L3639" s="20"/>
      <c r="M3639" s="34" t="n">
        <v>10</v>
      </c>
      <c r="N3639" s="34"/>
      <c r="O3639" s="35" t="n">
        <f aca="false">L3639+(0.05*M3639)+(N3639/240)</f>
        <v>0.5</v>
      </c>
      <c r="P3639" s="36" t="n">
        <v>31</v>
      </c>
      <c r="Q3639" s="33" t="n">
        <v>5</v>
      </c>
      <c r="R3639" s="37"/>
      <c r="S3639" s="38" t="n">
        <f aca="false">P3639+(0.05*Q3639)+(R3639/240)</f>
        <v>31.25</v>
      </c>
      <c r="T3639" s="22" t="n">
        <f aca="false">J3639*O3639</f>
        <v>31.25</v>
      </c>
      <c r="U3639" s="22" t="n">
        <f aca="false">S3639-T3639</f>
        <v>0</v>
      </c>
      <c r="V3639" s="12"/>
    </row>
    <row r="3640" customFormat="false" ht="13.8" hidden="false" customHeight="false" outlineLevel="0" collapsed="false">
      <c r="A3640" s="13" t="n">
        <v>3639</v>
      </c>
      <c r="B3640" s="12" t="s">
        <v>22</v>
      </c>
      <c r="C3640" s="26" t="str">
        <f aca="false">$C$2965</f>
        <v>BNF N. Acq. 20538</v>
      </c>
      <c r="D3640" s="12" t="n">
        <v>30</v>
      </c>
      <c r="E3640" s="14" t="n">
        <v>1749</v>
      </c>
      <c r="F3640" s="14" t="s">
        <v>24</v>
      </c>
      <c r="G3640" s="14" t="s">
        <v>1628</v>
      </c>
      <c r="H3640" s="14" t="s">
        <v>1396</v>
      </c>
      <c r="I3640" s="41" t="s">
        <v>43</v>
      </c>
      <c r="J3640" s="20" t="n">
        <v>1</v>
      </c>
      <c r="K3640" s="18" t="s">
        <v>260</v>
      </c>
      <c r="L3640" s="20" t="n">
        <v>120</v>
      </c>
      <c r="M3640" s="34"/>
      <c r="N3640" s="34"/>
      <c r="O3640" s="35" t="n">
        <f aca="false">L3640+(0.05*M3640)+(N3640/240)</f>
        <v>120</v>
      </c>
      <c r="P3640" s="36" t="n">
        <v>120</v>
      </c>
      <c r="Q3640" s="33"/>
      <c r="R3640" s="37"/>
      <c r="S3640" s="38" t="n">
        <f aca="false">P3640+(0.05*Q3640)+(R3640/240)</f>
        <v>120</v>
      </c>
      <c r="T3640" s="22" t="n">
        <f aca="false">J3640*O3640</f>
        <v>120</v>
      </c>
      <c r="U3640" s="22" t="n">
        <f aca="false">S3640-T3640</f>
        <v>0</v>
      </c>
      <c r="V3640" s="12"/>
    </row>
    <row r="3641" customFormat="false" ht="13.8" hidden="false" customHeight="false" outlineLevel="0" collapsed="false">
      <c r="A3641" s="13" t="n">
        <v>3640</v>
      </c>
      <c r="B3641" s="12" t="s">
        <v>22</v>
      </c>
      <c r="C3641" s="26" t="str">
        <f aca="false">$C$2965</f>
        <v>BNF N. Acq. 20538</v>
      </c>
      <c r="D3641" s="12" t="n">
        <v>30</v>
      </c>
      <c r="E3641" s="14" t="n">
        <v>1749</v>
      </c>
      <c r="F3641" s="14" t="s">
        <v>24</v>
      </c>
      <c r="G3641" s="14" t="s">
        <v>1629</v>
      </c>
      <c r="H3641" s="14" t="s">
        <v>1396</v>
      </c>
      <c r="I3641" s="41" t="s">
        <v>30</v>
      </c>
      <c r="J3641" s="20" t="n">
        <v>795</v>
      </c>
      <c r="K3641" s="18" t="s">
        <v>28</v>
      </c>
      <c r="L3641" s="20"/>
      <c r="M3641" s="34" t="n">
        <v>3</v>
      </c>
      <c r="N3641" s="34"/>
      <c r="O3641" s="35" t="n">
        <f aca="false">L3641+(0.05*M3641)+(N3641/240)</f>
        <v>0.15</v>
      </c>
      <c r="P3641" s="36" t="n">
        <v>119</v>
      </c>
      <c r="Q3641" s="33" t="n">
        <v>5</v>
      </c>
      <c r="R3641" s="37"/>
      <c r="S3641" s="38" t="n">
        <f aca="false">P3641+(0.05*Q3641)+(R3641/240)</f>
        <v>119.25</v>
      </c>
      <c r="T3641" s="22" t="n">
        <f aca="false">J3641*O3641</f>
        <v>119.25</v>
      </c>
      <c r="U3641" s="22" t="n">
        <f aca="false">S3641-T3641</f>
        <v>0</v>
      </c>
      <c r="V3641" s="12"/>
    </row>
    <row r="3642" customFormat="false" ht="13.8" hidden="false" customHeight="false" outlineLevel="0" collapsed="false">
      <c r="A3642" s="13" t="n">
        <v>3641</v>
      </c>
      <c r="B3642" s="12" t="s">
        <v>22</v>
      </c>
      <c r="C3642" s="26" t="str">
        <f aca="false">$C$2965</f>
        <v>BNF N. Acq. 20538</v>
      </c>
      <c r="D3642" s="12" t="n">
        <v>30</v>
      </c>
      <c r="E3642" s="14" t="n">
        <v>1749</v>
      </c>
      <c r="F3642" s="14" t="s">
        <v>24</v>
      </c>
      <c r="G3642" s="14" t="s">
        <v>1629</v>
      </c>
      <c r="H3642" s="14" t="s">
        <v>1396</v>
      </c>
      <c r="I3642" s="41" t="s">
        <v>43</v>
      </c>
      <c r="J3642" s="20" t="n">
        <v>37</v>
      </c>
      <c r="K3642" s="18" t="s">
        <v>375</v>
      </c>
      <c r="L3642" s="20" t="n">
        <v>30</v>
      </c>
      <c r="M3642" s="34"/>
      <c r="N3642" s="34"/>
      <c r="O3642" s="35" t="n">
        <f aca="false">L3642+(0.05*M3642)+(N3642/240)</f>
        <v>30</v>
      </c>
      <c r="P3642" s="36" t="n">
        <v>1110</v>
      </c>
      <c r="Q3642" s="33"/>
      <c r="R3642" s="37"/>
      <c r="S3642" s="38" t="n">
        <f aca="false">P3642+(0.05*Q3642)+(R3642/240)</f>
        <v>1110</v>
      </c>
      <c r="T3642" s="22" t="n">
        <f aca="false">J3642*O3642</f>
        <v>1110</v>
      </c>
      <c r="U3642" s="22" t="n">
        <f aca="false">S3642-T3642</f>
        <v>0</v>
      </c>
      <c r="V3642" s="12"/>
    </row>
    <row r="3643" customFormat="false" ht="13.8" hidden="false" customHeight="false" outlineLevel="0" collapsed="false">
      <c r="A3643" s="13" t="n">
        <v>3642</v>
      </c>
      <c r="B3643" s="12" t="s">
        <v>22</v>
      </c>
      <c r="C3643" s="26" t="str">
        <f aca="false">$C$2965</f>
        <v>BNF N. Acq. 20538</v>
      </c>
      <c r="D3643" s="12" t="n">
        <v>30</v>
      </c>
      <c r="E3643" s="14" t="n">
        <v>1749</v>
      </c>
      <c r="F3643" s="14" t="s">
        <v>24</v>
      </c>
      <c r="G3643" s="14" t="s">
        <v>1629</v>
      </c>
      <c r="H3643" s="14" t="s">
        <v>1396</v>
      </c>
      <c r="I3643" s="41" t="s">
        <v>43</v>
      </c>
      <c r="J3643" s="20" t="n">
        <v>49580</v>
      </c>
      <c r="K3643" s="18" t="s">
        <v>28</v>
      </c>
      <c r="L3643" s="20"/>
      <c r="M3643" s="34" t="n">
        <v>3</v>
      </c>
      <c r="N3643" s="34"/>
      <c r="O3643" s="35" t="n">
        <f aca="false">L3643+(0.05*M3643)+(N3643/240)</f>
        <v>0.15</v>
      </c>
      <c r="P3643" s="36" t="n">
        <v>7437</v>
      </c>
      <c r="Q3643" s="33"/>
      <c r="R3643" s="37"/>
      <c r="S3643" s="38" t="n">
        <f aca="false">P3643+(0.05*Q3643)+(R3643/240)</f>
        <v>7437</v>
      </c>
      <c r="T3643" s="22" t="n">
        <f aca="false">J3643*O3643</f>
        <v>7437</v>
      </c>
      <c r="U3643" s="22" t="n">
        <f aca="false">S3643-T3643</f>
        <v>0</v>
      </c>
      <c r="V3643" s="12"/>
    </row>
    <row r="3644" customFormat="false" ht="13.8" hidden="false" customHeight="false" outlineLevel="0" collapsed="false">
      <c r="A3644" s="13" t="n">
        <v>3643</v>
      </c>
      <c r="B3644" s="12" t="s">
        <v>22</v>
      </c>
      <c r="C3644" s="26" t="str">
        <f aca="false">$C$2965</f>
        <v>BNF N. Acq. 20538</v>
      </c>
      <c r="D3644" s="12" t="n">
        <v>30</v>
      </c>
      <c r="E3644" s="14" t="n">
        <v>1749</v>
      </c>
      <c r="F3644" s="14" t="s">
        <v>24</v>
      </c>
      <c r="G3644" s="14" t="s">
        <v>1629</v>
      </c>
      <c r="H3644" s="14" t="s">
        <v>1396</v>
      </c>
      <c r="I3644" s="41" t="s">
        <v>33</v>
      </c>
      <c r="J3644" s="20" t="n">
        <v>1</v>
      </c>
      <c r="K3644" s="18" t="s">
        <v>1581</v>
      </c>
      <c r="L3644" s="20" t="n">
        <v>32</v>
      </c>
      <c r="M3644" s="34"/>
      <c r="N3644" s="34"/>
      <c r="O3644" s="35" t="n">
        <f aca="false">L3644+(0.05*M3644)+(N3644/240)</f>
        <v>32</v>
      </c>
      <c r="P3644" s="36" t="n">
        <v>32</v>
      </c>
      <c r="Q3644" s="33"/>
      <c r="R3644" s="37"/>
      <c r="S3644" s="38" t="n">
        <f aca="false">P3644+(0.05*Q3644)+(R3644/240)</f>
        <v>32</v>
      </c>
      <c r="T3644" s="22" t="n">
        <f aca="false">J3644*O3644</f>
        <v>32</v>
      </c>
      <c r="U3644" s="22" t="n">
        <f aca="false">S3644-T3644</f>
        <v>0</v>
      </c>
      <c r="V3644" s="12"/>
    </row>
    <row r="3645" customFormat="false" ht="13.8" hidden="false" customHeight="false" outlineLevel="0" collapsed="false">
      <c r="A3645" s="13" t="n">
        <v>3644</v>
      </c>
      <c r="B3645" s="12" t="s">
        <v>22</v>
      </c>
      <c r="C3645" s="26" t="str">
        <f aca="false">$C$2965</f>
        <v>BNF N. Acq. 20538</v>
      </c>
      <c r="D3645" s="12" t="n">
        <v>30</v>
      </c>
      <c r="E3645" s="14" t="n">
        <v>1749</v>
      </c>
      <c r="F3645" s="14" t="s">
        <v>24</v>
      </c>
      <c r="G3645" s="14" t="s">
        <v>1125</v>
      </c>
      <c r="H3645" s="14" t="s">
        <v>1396</v>
      </c>
      <c r="I3645" s="41" t="s">
        <v>43</v>
      </c>
      <c r="J3645" s="20" t="n">
        <v>872</v>
      </c>
      <c r="K3645" s="18" t="s">
        <v>28</v>
      </c>
      <c r="L3645" s="20"/>
      <c r="M3645" s="34" t="n">
        <v>25</v>
      </c>
      <c r="N3645" s="34"/>
      <c r="O3645" s="35" t="n">
        <f aca="false">L3645+(0.05*M3645)+(N3645/240)</f>
        <v>1.25</v>
      </c>
      <c r="P3645" s="36" t="n">
        <v>1090</v>
      </c>
      <c r="Q3645" s="33"/>
      <c r="R3645" s="37"/>
      <c r="S3645" s="38" t="n">
        <f aca="false">P3645+(0.05*Q3645)+(R3645/240)</f>
        <v>1090</v>
      </c>
      <c r="T3645" s="22" t="n">
        <f aca="false">J3645*O3645</f>
        <v>1090</v>
      </c>
      <c r="U3645" s="22" t="n">
        <f aca="false">S3645-T3645</f>
        <v>0</v>
      </c>
      <c r="V3645" s="12"/>
    </row>
    <row r="3646" customFormat="false" ht="13.8" hidden="false" customHeight="false" outlineLevel="0" collapsed="false">
      <c r="A3646" s="13" t="n">
        <v>3645</v>
      </c>
      <c r="B3646" s="12" t="s">
        <v>22</v>
      </c>
      <c r="C3646" s="26" t="str">
        <f aca="false">$C$2965</f>
        <v>BNF N. Acq. 20538</v>
      </c>
      <c r="D3646" s="12" t="n">
        <v>30</v>
      </c>
      <c r="E3646" s="14" t="n">
        <v>1749</v>
      </c>
      <c r="F3646" s="14" t="s">
        <v>24</v>
      </c>
      <c r="G3646" s="14" t="s">
        <v>1125</v>
      </c>
      <c r="H3646" s="14" t="s">
        <v>1396</v>
      </c>
      <c r="I3646" s="41" t="s">
        <v>43</v>
      </c>
      <c r="J3646" s="20" t="n">
        <v>1</v>
      </c>
      <c r="K3646" s="18" t="s">
        <v>46</v>
      </c>
      <c r="L3646" s="20" t="n">
        <v>174</v>
      </c>
      <c r="M3646" s="34"/>
      <c r="N3646" s="34"/>
      <c r="O3646" s="35" t="n">
        <f aca="false">L3646+(0.05*M3646)+(N3646/240)</f>
        <v>174</v>
      </c>
      <c r="P3646" s="36" t="n">
        <v>174</v>
      </c>
      <c r="Q3646" s="33"/>
      <c r="R3646" s="37"/>
      <c r="S3646" s="38" t="n">
        <f aca="false">P3646+(0.05*Q3646)+(R3646/240)</f>
        <v>174</v>
      </c>
      <c r="T3646" s="22" t="n">
        <f aca="false">J3646*O3646</f>
        <v>174</v>
      </c>
      <c r="U3646" s="22" t="n">
        <f aca="false">S3646-T3646</f>
        <v>0</v>
      </c>
      <c r="V3646" s="12"/>
    </row>
    <row r="3647" customFormat="false" ht="13.8" hidden="false" customHeight="false" outlineLevel="0" collapsed="false">
      <c r="A3647" s="13" t="n">
        <v>3646</v>
      </c>
      <c r="B3647" s="12" t="s">
        <v>22</v>
      </c>
      <c r="C3647" s="26" t="str">
        <f aca="false">$C$2965</f>
        <v>BNF N. Acq. 20538</v>
      </c>
      <c r="D3647" s="12" t="n">
        <v>30</v>
      </c>
      <c r="E3647" s="14" t="n">
        <v>1749</v>
      </c>
      <c r="F3647" s="14" t="s">
        <v>24</v>
      </c>
      <c r="G3647" s="14" t="s">
        <v>429</v>
      </c>
      <c r="H3647" s="14" t="s">
        <v>1396</v>
      </c>
      <c r="I3647" s="41" t="s">
        <v>43</v>
      </c>
      <c r="J3647" s="20" t="n">
        <v>337</v>
      </c>
      <c r="K3647" s="18" t="s">
        <v>35</v>
      </c>
      <c r="L3647" s="20" t="n">
        <v>13</v>
      </c>
      <c r="M3647" s="34"/>
      <c r="N3647" s="34"/>
      <c r="O3647" s="35" t="n">
        <f aca="false">L3647+(0.05*M3647)+(N3647/240)</f>
        <v>13</v>
      </c>
      <c r="P3647" s="36" t="n">
        <v>4381</v>
      </c>
      <c r="Q3647" s="33"/>
      <c r="R3647" s="37"/>
      <c r="S3647" s="38" t="n">
        <f aca="false">P3647+(0.05*Q3647)+(R3647/240)</f>
        <v>4381</v>
      </c>
      <c r="T3647" s="22" t="n">
        <f aca="false">J3647*O3647</f>
        <v>4381</v>
      </c>
      <c r="U3647" s="22" t="n">
        <f aca="false">S3647-T3647</f>
        <v>0</v>
      </c>
      <c r="V3647" s="12"/>
    </row>
    <row r="3648" customFormat="false" ht="13.8" hidden="false" customHeight="false" outlineLevel="0" collapsed="false">
      <c r="A3648" s="13" t="n">
        <v>3647</v>
      </c>
      <c r="B3648" s="12" t="s">
        <v>22</v>
      </c>
      <c r="C3648" s="26" t="str">
        <f aca="false">$C$2965</f>
        <v>BNF N. Acq. 20538</v>
      </c>
      <c r="D3648" s="12" t="n">
        <v>30</v>
      </c>
      <c r="E3648" s="14" t="n">
        <v>1749</v>
      </c>
      <c r="F3648" s="14" t="s">
        <v>24</v>
      </c>
      <c r="G3648" s="14" t="s">
        <v>1137</v>
      </c>
      <c r="H3648" s="14" t="s">
        <v>1396</v>
      </c>
      <c r="I3648" s="41" t="s">
        <v>43</v>
      </c>
      <c r="J3648" s="20" t="n">
        <v>27</v>
      </c>
      <c r="K3648" s="18" t="s">
        <v>28</v>
      </c>
      <c r="L3648" s="20" t="n">
        <v>6</v>
      </c>
      <c r="M3648" s="34" t="n">
        <v>10</v>
      </c>
      <c r="N3648" s="34"/>
      <c r="O3648" s="35" t="n">
        <f aca="false">L3648+(0.05*M3648)+(N3648/240)</f>
        <v>6.5</v>
      </c>
      <c r="P3648" s="36" t="n">
        <v>175</v>
      </c>
      <c r="Q3648" s="33" t="n">
        <v>10</v>
      </c>
      <c r="R3648" s="37"/>
      <c r="S3648" s="38" t="n">
        <f aca="false">P3648+(0.05*Q3648)+(R3648/240)</f>
        <v>175.5</v>
      </c>
      <c r="T3648" s="22" t="n">
        <f aca="false">J3648*O3648</f>
        <v>175.5</v>
      </c>
      <c r="U3648" s="22" t="n">
        <f aca="false">S3648-T3648</f>
        <v>0</v>
      </c>
      <c r="V3648" s="12"/>
    </row>
    <row r="3649" customFormat="false" ht="13.8" hidden="false" customHeight="false" outlineLevel="0" collapsed="false">
      <c r="A3649" s="13" t="n">
        <v>3648</v>
      </c>
      <c r="B3649" s="12" t="s">
        <v>22</v>
      </c>
      <c r="C3649" s="26" t="str">
        <f aca="false">$C$2965</f>
        <v>BNF N. Acq. 20538</v>
      </c>
      <c r="D3649" s="12" t="n">
        <v>30</v>
      </c>
      <c r="E3649" s="14" t="n">
        <v>1749</v>
      </c>
      <c r="F3649" s="14" t="s">
        <v>40</v>
      </c>
      <c r="G3649" s="14" t="s">
        <v>1630</v>
      </c>
      <c r="H3649" s="14" t="s">
        <v>1396</v>
      </c>
      <c r="I3649" s="41" t="s">
        <v>30</v>
      </c>
      <c r="J3649" s="20" t="n">
        <v>4</v>
      </c>
      <c r="K3649" s="18" t="s">
        <v>35</v>
      </c>
      <c r="L3649" s="20" t="n">
        <v>50</v>
      </c>
      <c r="M3649" s="34"/>
      <c r="N3649" s="34"/>
      <c r="O3649" s="35" t="n">
        <f aca="false">L3649+(0.05*M3649)+(N3649/240)</f>
        <v>50</v>
      </c>
      <c r="P3649" s="36" t="n">
        <v>200</v>
      </c>
      <c r="Q3649" s="33"/>
      <c r="R3649" s="37"/>
      <c r="S3649" s="38" t="n">
        <f aca="false">P3649+(0.05*Q3649)+(R3649/240)</f>
        <v>200</v>
      </c>
      <c r="T3649" s="22" t="n">
        <f aca="false">J3649*O3649</f>
        <v>200</v>
      </c>
      <c r="U3649" s="22" t="n">
        <f aca="false">S3649-T3649</f>
        <v>0</v>
      </c>
      <c r="V3649" s="12"/>
    </row>
    <row r="3650" customFormat="false" ht="13.8" hidden="false" customHeight="false" outlineLevel="0" collapsed="false">
      <c r="A3650" s="13" t="n">
        <v>3649</v>
      </c>
      <c r="B3650" s="12" t="s">
        <v>22</v>
      </c>
      <c r="C3650" s="26" t="str">
        <f aca="false">$C$2965</f>
        <v>BNF N. Acq. 20538</v>
      </c>
      <c r="D3650" s="12" t="n">
        <v>30</v>
      </c>
      <c r="E3650" s="14" t="n">
        <v>1749</v>
      </c>
      <c r="F3650" s="14" t="s">
        <v>40</v>
      </c>
      <c r="G3650" s="14" t="s">
        <v>1630</v>
      </c>
      <c r="H3650" s="14" t="s">
        <v>1396</v>
      </c>
      <c r="I3650" s="41" t="s">
        <v>33</v>
      </c>
      <c r="J3650" s="20" t="n">
        <v>1</v>
      </c>
      <c r="K3650" s="18" t="s">
        <v>260</v>
      </c>
      <c r="L3650" s="20" t="n">
        <v>50</v>
      </c>
      <c r="M3650" s="34"/>
      <c r="N3650" s="34"/>
      <c r="O3650" s="35" t="n">
        <f aca="false">L3650+(0.05*M3650)+(N3650/240)</f>
        <v>50</v>
      </c>
      <c r="P3650" s="36" t="n">
        <v>50</v>
      </c>
      <c r="Q3650" s="33"/>
      <c r="R3650" s="37"/>
      <c r="S3650" s="38" t="n">
        <f aca="false">P3650+(0.05*Q3650)+(R3650/240)</f>
        <v>50</v>
      </c>
      <c r="T3650" s="22" t="n">
        <f aca="false">J3650*O3650</f>
        <v>50</v>
      </c>
      <c r="U3650" s="22" t="n">
        <f aca="false">S3650-T3650</f>
        <v>0</v>
      </c>
      <c r="V3650" s="12"/>
    </row>
    <row r="3651" customFormat="false" ht="13.8" hidden="false" customHeight="false" outlineLevel="0" collapsed="false">
      <c r="A3651" s="13" t="n">
        <v>3650</v>
      </c>
      <c r="B3651" s="12" t="s">
        <v>22</v>
      </c>
      <c r="C3651" s="26" t="str">
        <f aca="false">$C$2965</f>
        <v>BNF N. Acq. 20538</v>
      </c>
      <c r="D3651" s="12" t="n">
        <v>30</v>
      </c>
      <c r="E3651" s="14" t="n">
        <v>1749</v>
      </c>
      <c r="F3651" s="14" t="s">
        <v>40</v>
      </c>
      <c r="G3651" s="14" t="s">
        <v>1631</v>
      </c>
      <c r="H3651" s="14" t="s">
        <v>1396</v>
      </c>
      <c r="I3651" s="41" t="s">
        <v>33</v>
      </c>
      <c r="J3651" s="20" t="n">
        <v>895</v>
      </c>
      <c r="K3651" s="18" t="s">
        <v>28</v>
      </c>
      <c r="L3651" s="20"/>
      <c r="M3651" s="34" t="n">
        <v>25</v>
      </c>
      <c r="N3651" s="34"/>
      <c r="O3651" s="35" t="n">
        <f aca="false">L3651+(0.05*M3651)+(N3651/240)</f>
        <v>1.25</v>
      </c>
      <c r="P3651" s="36" t="n">
        <v>1118</v>
      </c>
      <c r="Q3651" s="33" t="n">
        <v>15</v>
      </c>
      <c r="R3651" s="37"/>
      <c r="S3651" s="38" t="n">
        <f aca="false">P3651+(0.05*Q3651)+(R3651/240)</f>
        <v>1118.75</v>
      </c>
      <c r="T3651" s="22" t="n">
        <f aca="false">J3651*O3651</f>
        <v>1118.75</v>
      </c>
      <c r="U3651" s="22" t="n">
        <f aca="false">S3651-T3651</f>
        <v>0</v>
      </c>
      <c r="V3651" s="12"/>
    </row>
    <row r="3652" customFormat="false" ht="13.8" hidden="false" customHeight="false" outlineLevel="0" collapsed="false">
      <c r="A3652" s="13" t="n">
        <v>3651</v>
      </c>
      <c r="B3652" s="12" t="s">
        <v>22</v>
      </c>
      <c r="C3652" s="26" t="str">
        <f aca="false">$C$2965</f>
        <v>BNF N. Acq. 20538</v>
      </c>
      <c r="D3652" s="12" t="n">
        <v>30</v>
      </c>
      <c r="E3652" s="14" t="n">
        <v>1749</v>
      </c>
      <c r="F3652" s="14" t="s">
        <v>40</v>
      </c>
      <c r="G3652" s="14" t="s">
        <v>434</v>
      </c>
      <c r="H3652" s="14" t="s">
        <v>1396</v>
      </c>
      <c r="I3652" s="41" t="s">
        <v>43</v>
      </c>
      <c r="J3652" s="20" t="n">
        <v>75</v>
      </c>
      <c r="K3652" s="18" t="s">
        <v>28</v>
      </c>
      <c r="L3652" s="20" t="n">
        <v>100</v>
      </c>
      <c r="M3652" s="34"/>
      <c r="N3652" s="34"/>
      <c r="O3652" s="35" t="n">
        <f aca="false">L3652+(0.05*M3652)+(N3652/240)</f>
        <v>100</v>
      </c>
      <c r="P3652" s="36" t="n">
        <v>7500</v>
      </c>
      <c r="Q3652" s="33"/>
      <c r="R3652" s="37"/>
      <c r="S3652" s="38" t="n">
        <f aca="false">P3652+(0.05*Q3652)+(R3652/240)</f>
        <v>7500</v>
      </c>
      <c r="T3652" s="22" t="n">
        <f aca="false">J3652*O3652</f>
        <v>7500</v>
      </c>
      <c r="U3652" s="22" t="n">
        <f aca="false">S3652-T3652</f>
        <v>0</v>
      </c>
      <c r="V3652" s="12"/>
    </row>
    <row r="3653" customFormat="false" ht="13.8" hidden="false" customHeight="false" outlineLevel="0" collapsed="false">
      <c r="A3653" s="13" t="n">
        <v>3652</v>
      </c>
      <c r="B3653" s="12" t="s">
        <v>22</v>
      </c>
      <c r="C3653" s="26" t="str">
        <f aca="false">$C$2965</f>
        <v>BNF N. Acq. 20538</v>
      </c>
      <c r="D3653" s="12" t="n">
        <v>30</v>
      </c>
      <c r="E3653" s="14" t="n">
        <v>1749</v>
      </c>
      <c r="F3653" s="14" t="s">
        <v>40</v>
      </c>
      <c r="G3653" s="14" t="s">
        <v>434</v>
      </c>
      <c r="H3653" s="14" t="s">
        <v>1396</v>
      </c>
      <c r="I3653" s="41" t="s">
        <v>33</v>
      </c>
      <c r="J3653" s="20" t="n">
        <v>12.5</v>
      </c>
      <c r="K3653" s="18" t="s">
        <v>28</v>
      </c>
      <c r="L3653" s="20" t="n">
        <v>100</v>
      </c>
      <c r="M3653" s="34"/>
      <c r="N3653" s="34"/>
      <c r="O3653" s="35" t="n">
        <f aca="false">L3653+(0.05*M3653)+(N3653/240)</f>
        <v>100</v>
      </c>
      <c r="P3653" s="36" t="n">
        <v>1250</v>
      </c>
      <c r="Q3653" s="33"/>
      <c r="R3653" s="37"/>
      <c r="S3653" s="38" t="n">
        <f aca="false">P3653+(0.05*Q3653)+(R3653/240)</f>
        <v>1250</v>
      </c>
      <c r="T3653" s="22" t="n">
        <f aca="false">J3653*O3653</f>
        <v>1250</v>
      </c>
      <c r="U3653" s="22" t="n">
        <f aca="false">S3653-T3653</f>
        <v>0</v>
      </c>
      <c r="V3653" s="12"/>
    </row>
    <row r="3654" customFormat="false" ht="13.8" hidden="false" customHeight="false" outlineLevel="0" collapsed="false">
      <c r="A3654" s="13" t="n">
        <v>3653</v>
      </c>
      <c r="B3654" s="12" t="s">
        <v>22</v>
      </c>
      <c r="C3654" s="26" t="str">
        <f aca="false">$C$2965</f>
        <v>BNF N. Acq. 20538</v>
      </c>
      <c r="D3654" s="12" t="n">
        <v>30</v>
      </c>
      <c r="E3654" s="14" t="n">
        <v>1749</v>
      </c>
      <c r="F3654" s="14" t="s">
        <v>40</v>
      </c>
      <c r="G3654" s="14" t="s">
        <v>1126</v>
      </c>
      <c r="H3654" s="14" t="s">
        <v>1396</v>
      </c>
      <c r="I3654" s="41" t="s">
        <v>186</v>
      </c>
      <c r="J3654" s="20" t="n">
        <v>237</v>
      </c>
      <c r="K3654" s="18" t="s">
        <v>28</v>
      </c>
      <c r="L3654" s="20" t="n">
        <v>6</v>
      </c>
      <c r="M3654" s="34"/>
      <c r="N3654" s="34"/>
      <c r="O3654" s="35" t="n">
        <f aca="false">L3654+(0.05*M3654)+(N3654/240)</f>
        <v>6</v>
      </c>
      <c r="P3654" s="36" t="n">
        <v>1422</v>
      </c>
      <c r="Q3654" s="33"/>
      <c r="R3654" s="37"/>
      <c r="S3654" s="38" t="n">
        <f aca="false">P3654+(0.05*Q3654)+(R3654/240)</f>
        <v>1422</v>
      </c>
      <c r="T3654" s="22" t="n">
        <f aca="false">J3654*O3654</f>
        <v>1422</v>
      </c>
      <c r="U3654" s="22" t="n">
        <f aca="false">S3654-T3654</f>
        <v>0</v>
      </c>
      <c r="V3654" s="12"/>
    </row>
    <row r="3655" customFormat="false" ht="13.8" hidden="false" customHeight="false" outlineLevel="0" collapsed="false">
      <c r="A3655" s="13" t="n">
        <v>3654</v>
      </c>
      <c r="B3655" s="12" t="s">
        <v>22</v>
      </c>
      <c r="C3655" s="26" t="str">
        <f aca="false">$C$2965</f>
        <v>BNF N. Acq. 20538</v>
      </c>
      <c r="D3655" s="12" t="n">
        <v>30</v>
      </c>
      <c r="E3655" s="14" t="n">
        <v>1749</v>
      </c>
      <c r="F3655" s="14" t="s">
        <v>40</v>
      </c>
      <c r="G3655" s="14" t="s">
        <v>1128</v>
      </c>
      <c r="H3655" s="14" t="s">
        <v>1396</v>
      </c>
      <c r="I3655" s="41" t="s">
        <v>186</v>
      </c>
      <c r="J3655" s="20" t="n">
        <v>6</v>
      </c>
      <c r="K3655" s="18" t="s">
        <v>28</v>
      </c>
      <c r="L3655" s="20" t="n">
        <v>4</v>
      </c>
      <c r="M3655" s="34"/>
      <c r="N3655" s="34"/>
      <c r="O3655" s="35" t="n">
        <f aca="false">L3655+(0.05*M3655)+(N3655/240)</f>
        <v>4</v>
      </c>
      <c r="P3655" s="36" t="n">
        <v>24</v>
      </c>
      <c r="Q3655" s="33"/>
      <c r="R3655" s="37"/>
      <c r="S3655" s="38" t="n">
        <f aca="false">P3655+(0.05*Q3655)+(R3655/240)</f>
        <v>24</v>
      </c>
      <c r="T3655" s="22" t="n">
        <f aca="false">J3655*O3655</f>
        <v>24</v>
      </c>
      <c r="U3655" s="22" t="n">
        <f aca="false">S3655-T3655</f>
        <v>0</v>
      </c>
      <c r="V3655" s="12"/>
    </row>
    <row r="3656" customFormat="false" ht="13.8" hidden="false" customHeight="false" outlineLevel="0" collapsed="false">
      <c r="A3656" s="13" t="n">
        <v>3655</v>
      </c>
      <c r="B3656" s="12" t="s">
        <v>22</v>
      </c>
      <c r="C3656" s="26" t="str">
        <f aca="false">$C$2965</f>
        <v>BNF N. Acq. 20538</v>
      </c>
      <c r="D3656" s="12" t="n">
        <v>30</v>
      </c>
      <c r="E3656" s="14" t="n">
        <v>1749</v>
      </c>
      <c r="F3656" s="14" t="s">
        <v>40</v>
      </c>
      <c r="G3656" s="14" t="s">
        <v>1129</v>
      </c>
      <c r="H3656" s="14" t="s">
        <v>1396</v>
      </c>
      <c r="I3656" s="41" t="s">
        <v>186</v>
      </c>
      <c r="J3656" s="20" t="n">
        <v>200</v>
      </c>
      <c r="K3656" s="18" t="s">
        <v>28</v>
      </c>
      <c r="L3656" s="20" t="n">
        <v>5</v>
      </c>
      <c r="M3656" s="34"/>
      <c r="N3656" s="34"/>
      <c r="O3656" s="35" t="n">
        <f aca="false">L3656+(0.05*M3656)+(N3656/240)</f>
        <v>5</v>
      </c>
      <c r="P3656" s="36" t="n">
        <v>1000</v>
      </c>
      <c r="Q3656" s="33"/>
      <c r="R3656" s="37"/>
      <c r="S3656" s="38" t="n">
        <f aca="false">P3656+(0.05*Q3656)+(R3656/240)</f>
        <v>1000</v>
      </c>
      <c r="T3656" s="22" t="n">
        <f aca="false">J3656*O3656</f>
        <v>1000</v>
      </c>
      <c r="U3656" s="22" t="n">
        <f aca="false">S3656-T3656</f>
        <v>0</v>
      </c>
      <c r="V3656" s="12"/>
    </row>
    <row r="3657" customFormat="false" ht="13.8" hidden="false" customHeight="false" outlineLevel="0" collapsed="false">
      <c r="A3657" s="13" t="n">
        <v>3656</v>
      </c>
      <c r="B3657" s="12" t="s">
        <v>22</v>
      </c>
      <c r="C3657" s="26" t="str">
        <f aca="false">$C$2965</f>
        <v>BNF N. Acq. 20538</v>
      </c>
      <c r="D3657" s="12" t="n">
        <v>30</v>
      </c>
      <c r="E3657" s="14" t="n">
        <v>1749</v>
      </c>
      <c r="F3657" s="14" t="s">
        <v>40</v>
      </c>
      <c r="G3657" s="14" t="s">
        <v>429</v>
      </c>
      <c r="H3657" s="14" t="s">
        <v>1396</v>
      </c>
      <c r="I3657" s="41" t="s">
        <v>43</v>
      </c>
      <c r="J3657" s="20" t="n">
        <v>102</v>
      </c>
      <c r="K3657" s="18" t="s">
        <v>35</v>
      </c>
      <c r="L3657" s="20" t="n">
        <v>15</v>
      </c>
      <c r="M3657" s="34"/>
      <c r="N3657" s="34"/>
      <c r="O3657" s="35" t="n">
        <f aca="false">L3657+(0.05*M3657)+(N3657/240)</f>
        <v>15</v>
      </c>
      <c r="P3657" s="36" t="n">
        <v>1530</v>
      </c>
      <c r="Q3657" s="33"/>
      <c r="R3657" s="37"/>
      <c r="S3657" s="38" t="n">
        <f aca="false">P3657+(0.05*Q3657)+(R3657/240)</f>
        <v>1530</v>
      </c>
      <c r="T3657" s="22" t="n">
        <f aca="false">J3657*O3657</f>
        <v>1530</v>
      </c>
      <c r="U3657" s="22" t="n">
        <f aca="false">S3657-T3657</f>
        <v>0</v>
      </c>
      <c r="V3657" s="12"/>
    </row>
    <row r="3658" customFormat="false" ht="13.8" hidden="false" customHeight="false" outlineLevel="0" collapsed="false">
      <c r="A3658" s="13" t="n">
        <v>3657</v>
      </c>
      <c r="B3658" s="12" t="s">
        <v>22</v>
      </c>
      <c r="C3658" s="26" t="str">
        <f aca="false">$C$2965</f>
        <v>BNF N. Acq. 20538</v>
      </c>
      <c r="D3658" s="12" t="n">
        <v>30</v>
      </c>
      <c r="E3658" s="14" t="n">
        <v>1749</v>
      </c>
      <c r="F3658" s="14" t="s">
        <v>40</v>
      </c>
      <c r="G3658" s="14" t="s">
        <v>1137</v>
      </c>
      <c r="H3658" s="14" t="s">
        <v>1396</v>
      </c>
      <c r="I3658" s="41" t="s">
        <v>43</v>
      </c>
      <c r="J3658" s="20" t="n">
        <v>10</v>
      </c>
      <c r="K3658" s="18" t="s">
        <v>28</v>
      </c>
      <c r="L3658" s="20" t="n">
        <v>6</v>
      </c>
      <c r="M3658" s="34" t="n">
        <v>5</v>
      </c>
      <c r="N3658" s="34"/>
      <c r="O3658" s="35" t="n">
        <f aca="false">L3658+(0.05*M3658)+(N3658/240)</f>
        <v>6.25</v>
      </c>
      <c r="P3658" s="36" t="n">
        <v>62</v>
      </c>
      <c r="Q3658" s="33" t="n">
        <v>10</v>
      </c>
      <c r="R3658" s="37"/>
      <c r="S3658" s="38" t="n">
        <f aca="false">P3658+(0.05*Q3658)+(R3658/240)</f>
        <v>62.5</v>
      </c>
      <c r="T3658" s="22" t="n">
        <f aca="false">J3658*O3658</f>
        <v>62.5</v>
      </c>
      <c r="U3658" s="22" t="n">
        <f aca="false">S3658-T3658</f>
        <v>0</v>
      </c>
      <c r="V3658" s="12"/>
    </row>
    <row r="3659" customFormat="false" ht="13.8" hidden="false" customHeight="false" outlineLevel="0" collapsed="false">
      <c r="A3659" s="13" t="n">
        <v>3658</v>
      </c>
      <c r="B3659" s="12" t="s">
        <v>22</v>
      </c>
      <c r="C3659" s="26" t="str">
        <f aca="false">$C$2965</f>
        <v>BNF N. Acq. 20538</v>
      </c>
      <c r="D3659" s="12" t="n">
        <v>31</v>
      </c>
      <c r="E3659" s="14" t="n">
        <v>1749</v>
      </c>
      <c r="F3659" s="14" t="s">
        <v>24</v>
      </c>
      <c r="G3659" s="14" t="s">
        <v>1632</v>
      </c>
      <c r="H3659" s="14" t="s">
        <v>1396</v>
      </c>
      <c r="I3659" s="41" t="s">
        <v>43</v>
      </c>
      <c r="J3659" s="20" t="n">
        <v>1032</v>
      </c>
      <c r="K3659" s="18" t="s">
        <v>28</v>
      </c>
      <c r="L3659" s="20"/>
      <c r="M3659" s="34" t="n">
        <v>5</v>
      </c>
      <c r="N3659" s="34"/>
      <c r="O3659" s="35" t="n">
        <f aca="false">L3659+(0.05*M3659)+(N3659/240)</f>
        <v>0.25</v>
      </c>
      <c r="P3659" s="36" t="n">
        <v>258</v>
      </c>
      <c r="Q3659" s="33"/>
      <c r="R3659" s="37"/>
      <c r="S3659" s="38" t="n">
        <f aca="false">P3659+(0.05*Q3659)+(R3659/240)</f>
        <v>258</v>
      </c>
      <c r="T3659" s="22" t="n">
        <f aca="false">J3659*O3659</f>
        <v>258</v>
      </c>
      <c r="U3659" s="22" t="n">
        <f aca="false">S3659-T3659</f>
        <v>0</v>
      </c>
      <c r="V3659" s="12"/>
    </row>
    <row r="3660" customFormat="false" ht="13.8" hidden="false" customHeight="false" outlineLevel="0" collapsed="false">
      <c r="A3660" s="13" t="n">
        <v>3659</v>
      </c>
      <c r="B3660" s="12" t="s">
        <v>22</v>
      </c>
      <c r="C3660" s="26" t="str">
        <f aca="false">$C$2965</f>
        <v>BNF N. Acq. 20538</v>
      </c>
      <c r="D3660" s="12" t="n">
        <v>31</v>
      </c>
      <c r="E3660" s="14" t="n">
        <v>1749</v>
      </c>
      <c r="F3660" s="14" t="s">
        <v>24</v>
      </c>
      <c r="G3660" s="14" t="s">
        <v>439</v>
      </c>
      <c r="H3660" s="14" t="s">
        <v>1396</v>
      </c>
      <c r="I3660" s="41" t="s">
        <v>43</v>
      </c>
      <c r="J3660" s="20" t="n">
        <v>25</v>
      </c>
      <c r="K3660" s="18" t="s">
        <v>971</v>
      </c>
      <c r="L3660" s="20" t="n">
        <v>30</v>
      </c>
      <c r="M3660" s="34"/>
      <c r="N3660" s="34"/>
      <c r="O3660" s="35" t="n">
        <f aca="false">L3660+(0.05*M3660)+(N3660/240)</f>
        <v>30</v>
      </c>
      <c r="P3660" s="36" t="n">
        <v>750</v>
      </c>
      <c r="Q3660" s="33"/>
      <c r="R3660" s="37"/>
      <c r="S3660" s="38" t="n">
        <f aca="false">P3660+(0.05*Q3660)+(R3660/240)</f>
        <v>750</v>
      </c>
      <c r="T3660" s="22" t="n">
        <f aca="false">J3660*O3660</f>
        <v>750</v>
      </c>
      <c r="U3660" s="22" t="n">
        <f aca="false">S3660-T3660</f>
        <v>0</v>
      </c>
      <c r="V3660" s="12"/>
    </row>
    <row r="3661" customFormat="false" ht="13.8" hidden="false" customHeight="false" outlineLevel="0" collapsed="false">
      <c r="A3661" s="13" t="n">
        <v>3660</v>
      </c>
      <c r="B3661" s="12" t="s">
        <v>22</v>
      </c>
      <c r="C3661" s="26" t="str">
        <f aca="false">$C$2965</f>
        <v>BNF N. Acq. 20538</v>
      </c>
      <c r="D3661" s="12" t="n">
        <v>31</v>
      </c>
      <c r="E3661" s="14" t="n">
        <v>1749</v>
      </c>
      <c r="F3661" s="14" t="s">
        <v>24</v>
      </c>
      <c r="G3661" s="14" t="s">
        <v>439</v>
      </c>
      <c r="H3661" s="14" t="s">
        <v>1396</v>
      </c>
      <c r="I3661" s="41" t="s">
        <v>43</v>
      </c>
      <c r="J3661" s="20" t="n">
        <v>5310</v>
      </c>
      <c r="K3661" s="18" t="s">
        <v>28</v>
      </c>
      <c r="L3661" s="20"/>
      <c r="M3661" s="34" t="n">
        <v>4</v>
      </c>
      <c r="N3661" s="34"/>
      <c r="O3661" s="35" t="n">
        <f aca="false">L3661+(0.05*M3661)+(N3661/240)</f>
        <v>0.2</v>
      </c>
      <c r="P3661" s="36" t="n">
        <v>1062</v>
      </c>
      <c r="Q3661" s="33"/>
      <c r="R3661" s="37"/>
      <c r="S3661" s="38" t="n">
        <f aca="false">P3661+(0.05*Q3661)+(R3661/240)</f>
        <v>1062</v>
      </c>
      <c r="T3661" s="22" t="n">
        <f aca="false">J3661*O3661</f>
        <v>1062</v>
      </c>
      <c r="U3661" s="22" t="n">
        <f aca="false">S3661-T3661</f>
        <v>0</v>
      </c>
      <c r="V3661" s="12"/>
    </row>
    <row r="3662" customFormat="false" ht="13.8" hidden="false" customHeight="false" outlineLevel="0" collapsed="false">
      <c r="A3662" s="13" t="n">
        <v>3661</v>
      </c>
      <c r="B3662" s="12" t="s">
        <v>22</v>
      </c>
      <c r="C3662" s="26" t="str">
        <f aca="false">$C$2965</f>
        <v>BNF N. Acq. 20538</v>
      </c>
      <c r="D3662" s="12" t="n">
        <v>31</v>
      </c>
      <c r="E3662" s="14" t="n">
        <v>1749</v>
      </c>
      <c r="F3662" s="14" t="s">
        <v>24</v>
      </c>
      <c r="G3662" s="14" t="s">
        <v>440</v>
      </c>
      <c r="H3662" s="14" t="s">
        <v>1396</v>
      </c>
      <c r="I3662" s="41" t="s">
        <v>186</v>
      </c>
      <c r="J3662" s="20" t="n">
        <v>6</v>
      </c>
      <c r="K3662" s="18" t="s">
        <v>714</v>
      </c>
      <c r="L3662" s="20" t="n">
        <v>30</v>
      </c>
      <c r="M3662" s="34"/>
      <c r="N3662" s="34"/>
      <c r="O3662" s="35" t="n">
        <f aca="false">L3662+(0.05*M3662)+(N3662/240)</f>
        <v>30</v>
      </c>
      <c r="P3662" s="36" t="n">
        <v>180</v>
      </c>
      <c r="Q3662" s="33"/>
      <c r="R3662" s="37"/>
      <c r="S3662" s="38" t="n">
        <f aca="false">P3662+(0.05*Q3662)+(R3662/240)</f>
        <v>180</v>
      </c>
      <c r="T3662" s="22" t="n">
        <f aca="false">J3662*O3662</f>
        <v>180</v>
      </c>
      <c r="U3662" s="22" t="n">
        <f aca="false">S3662-T3662</f>
        <v>0</v>
      </c>
      <c r="V3662" s="12"/>
    </row>
    <row r="3663" customFormat="false" ht="13.8" hidden="false" customHeight="false" outlineLevel="0" collapsed="false">
      <c r="A3663" s="13" t="n">
        <v>3662</v>
      </c>
      <c r="B3663" s="12" t="s">
        <v>22</v>
      </c>
      <c r="C3663" s="26" t="str">
        <f aca="false">$C$2965</f>
        <v>BNF N. Acq. 20538</v>
      </c>
      <c r="D3663" s="12" t="n">
        <v>31</v>
      </c>
      <c r="E3663" s="14" t="n">
        <v>1749</v>
      </c>
      <c r="F3663" s="14" t="s">
        <v>24</v>
      </c>
      <c r="G3663" s="14" t="s">
        <v>1633</v>
      </c>
      <c r="H3663" s="14" t="s">
        <v>1396</v>
      </c>
      <c r="I3663" s="41" t="s">
        <v>43</v>
      </c>
      <c r="J3663" s="20" t="n">
        <v>1</v>
      </c>
      <c r="K3663" s="18" t="s">
        <v>46</v>
      </c>
      <c r="L3663" s="20" t="n">
        <v>2458</v>
      </c>
      <c r="M3663" s="34"/>
      <c r="N3663" s="34"/>
      <c r="O3663" s="35" t="n">
        <f aca="false">L3663+(0.05*M3663)+(N3663/240)</f>
        <v>2458</v>
      </c>
      <c r="P3663" s="36" t="n">
        <v>2458</v>
      </c>
      <c r="Q3663" s="33"/>
      <c r="R3663" s="37"/>
      <c r="S3663" s="38" t="n">
        <f aca="false">P3663+(0.05*Q3663)+(R3663/240)</f>
        <v>2458</v>
      </c>
      <c r="T3663" s="22" t="n">
        <f aca="false">J3663*O3663</f>
        <v>2458</v>
      </c>
      <c r="U3663" s="22" t="n">
        <f aca="false">S3663-T3663</f>
        <v>0</v>
      </c>
      <c r="V3663" s="12"/>
    </row>
    <row r="3664" customFormat="false" ht="13.8" hidden="false" customHeight="false" outlineLevel="0" collapsed="false">
      <c r="A3664" s="13" t="n">
        <v>3663</v>
      </c>
      <c r="B3664" s="12" t="s">
        <v>22</v>
      </c>
      <c r="C3664" s="26" t="str">
        <f aca="false">$C$2965</f>
        <v>BNF N. Acq. 20538</v>
      </c>
      <c r="D3664" s="12" t="n">
        <v>31</v>
      </c>
      <c r="E3664" s="14" t="n">
        <v>1749</v>
      </c>
      <c r="F3664" s="14" t="s">
        <v>24</v>
      </c>
      <c r="G3664" s="14" t="s">
        <v>1633</v>
      </c>
      <c r="H3664" s="14" t="s">
        <v>1396</v>
      </c>
      <c r="I3664" s="41" t="s">
        <v>33</v>
      </c>
      <c r="J3664" s="20" t="n">
        <v>1</v>
      </c>
      <c r="K3664" s="18" t="s">
        <v>46</v>
      </c>
      <c r="L3664" s="20" t="n">
        <v>60</v>
      </c>
      <c r="M3664" s="36"/>
      <c r="N3664" s="34"/>
      <c r="O3664" s="35" t="n">
        <f aca="false">L3664+(0.05*M3664)+(N3664/240)</f>
        <v>60</v>
      </c>
      <c r="P3664" s="36" t="n">
        <v>60</v>
      </c>
      <c r="Q3664" s="33"/>
      <c r="R3664" s="37"/>
      <c r="S3664" s="38" t="n">
        <f aca="false">P3664+(0.05*Q3664)+(R3664/240)</f>
        <v>60</v>
      </c>
      <c r="T3664" s="22" t="n">
        <f aca="false">J3664*O3664</f>
        <v>60</v>
      </c>
      <c r="U3664" s="22" t="n">
        <f aca="false">S3664-T3664</f>
        <v>0</v>
      </c>
      <c r="V3664" s="12"/>
    </row>
    <row r="3665" customFormat="false" ht="13.8" hidden="false" customHeight="false" outlineLevel="0" collapsed="false">
      <c r="A3665" s="13" t="n">
        <v>3664</v>
      </c>
      <c r="B3665" s="12" t="s">
        <v>22</v>
      </c>
      <c r="C3665" s="26" t="str">
        <f aca="false">$C$2965</f>
        <v>BNF N. Acq. 20538</v>
      </c>
      <c r="D3665" s="12" t="n">
        <v>31</v>
      </c>
      <c r="E3665" s="14" t="n">
        <v>1749</v>
      </c>
      <c r="F3665" s="14" t="s">
        <v>24</v>
      </c>
      <c r="G3665" s="14" t="s">
        <v>1634</v>
      </c>
      <c r="H3665" s="14" t="s">
        <v>1396</v>
      </c>
      <c r="I3665" s="41" t="s">
        <v>43</v>
      </c>
      <c r="J3665" s="20" t="n">
        <v>2</v>
      </c>
      <c r="K3665" s="18" t="s">
        <v>533</v>
      </c>
      <c r="L3665" s="20"/>
      <c r="M3665" s="36" t="n">
        <v>50</v>
      </c>
      <c r="N3665" s="34"/>
      <c r="O3665" s="35" t="n">
        <f aca="false">L3665+(0.05*M3665)+(N3665/240)</f>
        <v>2.5</v>
      </c>
      <c r="P3665" s="36" t="n">
        <v>5</v>
      </c>
      <c r="Q3665" s="33"/>
      <c r="R3665" s="37"/>
      <c r="S3665" s="38" t="n">
        <f aca="false">P3665+(0.05*Q3665)+(R3665/240)</f>
        <v>5</v>
      </c>
      <c r="T3665" s="22" t="n">
        <f aca="false">J3665*O3665</f>
        <v>5</v>
      </c>
      <c r="U3665" s="22" t="n">
        <f aca="false">S3665-T3665</f>
        <v>0</v>
      </c>
      <c r="V3665" s="12"/>
    </row>
    <row r="3666" customFormat="false" ht="13.8" hidden="false" customHeight="false" outlineLevel="0" collapsed="false">
      <c r="A3666" s="13" t="n">
        <v>3665</v>
      </c>
      <c r="B3666" s="12" t="s">
        <v>22</v>
      </c>
      <c r="C3666" s="26" t="str">
        <f aca="false">$C$2965</f>
        <v>BNF N. Acq. 20538</v>
      </c>
      <c r="D3666" s="12" t="n">
        <v>31</v>
      </c>
      <c r="E3666" s="14" t="n">
        <v>1749</v>
      </c>
      <c r="F3666" s="14" t="s">
        <v>24</v>
      </c>
      <c r="G3666" s="14" t="s">
        <v>457</v>
      </c>
      <c r="H3666" s="14" t="s">
        <v>1396</v>
      </c>
      <c r="I3666" s="41" t="s">
        <v>30</v>
      </c>
      <c r="J3666" s="20" t="n">
        <v>37</v>
      </c>
      <c r="K3666" s="18" t="s">
        <v>35</v>
      </c>
      <c r="L3666" s="20"/>
      <c r="M3666" s="34" t="n">
        <v>1</v>
      </c>
      <c r="N3666" s="34" t="n">
        <v>6</v>
      </c>
      <c r="O3666" s="35" t="n">
        <f aca="false">L3666+(0.05*M3666)+(N3666/240)</f>
        <v>0.075</v>
      </c>
      <c r="P3666" s="36" t="n">
        <v>2</v>
      </c>
      <c r="Q3666" s="33" t="n">
        <v>15</v>
      </c>
      <c r="R3666" s="37"/>
      <c r="S3666" s="38" t="n">
        <f aca="false">P3666+(0.05*Q3666)+(R3666/240)</f>
        <v>2.75</v>
      </c>
      <c r="T3666" s="22" t="n">
        <f aca="false">J3666*O3666</f>
        <v>2.775</v>
      </c>
      <c r="U3666" s="22" t="n">
        <f aca="false">S3666-T3666</f>
        <v>-0.0250000000000004</v>
      </c>
      <c r="V3666" s="12"/>
    </row>
    <row r="3667" customFormat="false" ht="13.8" hidden="false" customHeight="false" outlineLevel="0" collapsed="false">
      <c r="A3667" s="13" t="n">
        <v>3666</v>
      </c>
      <c r="B3667" s="12" t="s">
        <v>22</v>
      </c>
      <c r="C3667" s="26" t="str">
        <f aca="false">$C$2965</f>
        <v>BNF N. Acq. 20538</v>
      </c>
      <c r="D3667" s="12" t="n">
        <v>31</v>
      </c>
      <c r="E3667" s="14" t="n">
        <v>1749</v>
      </c>
      <c r="F3667" s="14" t="s">
        <v>24</v>
      </c>
      <c r="G3667" s="14" t="s">
        <v>1635</v>
      </c>
      <c r="H3667" s="14" t="s">
        <v>1396</v>
      </c>
      <c r="I3667" s="41" t="s">
        <v>43</v>
      </c>
      <c r="J3667" s="20" t="n">
        <v>550</v>
      </c>
      <c r="K3667" s="18" t="s">
        <v>28</v>
      </c>
      <c r="L3667" s="20"/>
      <c r="M3667" s="34" t="n">
        <v>2</v>
      </c>
      <c r="N3667" s="34"/>
      <c r="O3667" s="35" t="n">
        <f aca="false">L3667+(0.05*M3667)+(N3667/240)</f>
        <v>0.1</v>
      </c>
      <c r="P3667" s="36" t="n">
        <v>55</v>
      </c>
      <c r="Q3667" s="33"/>
      <c r="R3667" s="37"/>
      <c r="S3667" s="38" t="n">
        <f aca="false">P3667+(0.05*Q3667)+(R3667/240)</f>
        <v>55</v>
      </c>
      <c r="T3667" s="22" t="n">
        <f aca="false">J3667*O3667</f>
        <v>55</v>
      </c>
      <c r="U3667" s="22" t="n">
        <f aca="false">S3667-T3667</f>
        <v>0</v>
      </c>
      <c r="V3667" s="12"/>
    </row>
    <row r="3668" customFormat="false" ht="13.8" hidden="false" customHeight="false" outlineLevel="0" collapsed="false">
      <c r="A3668" s="13" t="n">
        <v>3667</v>
      </c>
      <c r="B3668" s="12" t="s">
        <v>22</v>
      </c>
      <c r="C3668" s="26" t="str">
        <f aca="false">$C$2965</f>
        <v>BNF N. Acq. 20538</v>
      </c>
      <c r="D3668" s="12" t="n">
        <v>31</v>
      </c>
      <c r="E3668" s="14" t="n">
        <v>1749</v>
      </c>
      <c r="F3668" s="14" t="s">
        <v>40</v>
      </c>
      <c r="G3668" s="14" t="s">
        <v>442</v>
      </c>
      <c r="H3668" s="14" t="s">
        <v>1396</v>
      </c>
      <c r="I3668" s="41" t="s">
        <v>50</v>
      </c>
      <c r="J3668" s="20" t="n">
        <v>1</v>
      </c>
      <c r="K3668" s="18" t="s">
        <v>46</v>
      </c>
      <c r="L3668" s="20" t="n">
        <v>112</v>
      </c>
      <c r="M3668" s="34"/>
      <c r="N3668" s="34"/>
      <c r="O3668" s="35" t="n">
        <f aca="false">L3668+(0.05*M3668)+(N3668/240)</f>
        <v>112</v>
      </c>
      <c r="P3668" s="36" t="n">
        <v>112</v>
      </c>
      <c r="Q3668" s="33"/>
      <c r="R3668" s="37"/>
      <c r="S3668" s="38" t="n">
        <f aca="false">P3668+(0.05*Q3668)+(R3668/240)</f>
        <v>112</v>
      </c>
      <c r="T3668" s="22" t="n">
        <f aca="false">J3668*O3668</f>
        <v>112</v>
      </c>
      <c r="U3668" s="22" t="n">
        <f aca="false">S3668-T3668</f>
        <v>0</v>
      </c>
      <c r="V3668" s="12"/>
    </row>
    <row r="3669" customFormat="false" ht="13.8" hidden="false" customHeight="false" outlineLevel="0" collapsed="false">
      <c r="A3669" s="13" t="n">
        <v>3668</v>
      </c>
      <c r="B3669" s="12" t="s">
        <v>22</v>
      </c>
      <c r="C3669" s="26" t="str">
        <f aca="false">$C$2965</f>
        <v>BNF N. Acq. 20538</v>
      </c>
      <c r="D3669" s="12" t="n">
        <v>31</v>
      </c>
      <c r="E3669" s="14" t="n">
        <v>1749</v>
      </c>
      <c r="F3669" s="14" t="s">
        <v>40</v>
      </c>
      <c r="G3669" s="14" t="s">
        <v>1636</v>
      </c>
      <c r="H3669" s="14" t="s">
        <v>1396</v>
      </c>
      <c r="I3669" s="41" t="s">
        <v>43</v>
      </c>
      <c r="J3669" s="20" t="n">
        <v>20</v>
      </c>
      <c r="K3669" s="18" t="s">
        <v>28</v>
      </c>
      <c r="L3669" s="20"/>
      <c r="M3669" s="34" t="n">
        <v>40</v>
      </c>
      <c r="N3669" s="34"/>
      <c r="O3669" s="35" t="n">
        <f aca="false">L3669+(0.05*M3669)+(N3669/240)</f>
        <v>2</v>
      </c>
      <c r="P3669" s="36" t="n">
        <v>40</v>
      </c>
      <c r="Q3669" s="33"/>
      <c r="R3669" s="37"/>
      <c r="S3669" s="38" t="n">
        <f aca="false">P3669+(0.05*Q3669)+(R3669/240)</f>
        <v>40</v>
      </c>
      <c r="T3669" s="22" t="n">
        <f aca="false">J3669*O3669</f>
        <v>40</v>
      </c>
      <c r="U3669" s="22" t="n">
        <f aca="false">S3669-T3669</f>
        <v>0</v>
      </c>
      <c r="V3669" s="12"/>
    </row>
    <row r="3670" customFormat="false" ht="13.8" hidden="false" customHeight="false" outlineLevel="0" collapsed="false">
      <c r="A3670" s="13" t="n">
        <v>3669</v>
      </c>
      <c r="B3670" s="12" t="s">
        <v>22</v>
      </c>
      <c r="C3670" s="26" t="str">
        <f aca="false">$C$2965</f>
        <v>BNF N. Acq. 20538</v>
      </c>
      <c r="D3670" s="12" t="n">
        <v>31</v>
      </c>
      <c r="E3670" s="14" t="n">
        <v>1749</v>
      </c>
      <c r="F3670" s="14" t="s">
        <v>40</v>
      </c>
      <c r="G3670" s="14" t="s">
        <v>439</v>
      </c>
      <c r="H3670" s="14" t="s">
        <v>1396</v>
      </c>
      <c r="I3670" s="41" t="s">
        <v>43</v>
      </c>
      <c r="J3670" s="20" t="n">
        <v>500</v>
      </c>
      <c r="K3670" s="18" t="s">
        <v>28</v>
      </c>
      <c r="L3670" s="20"/>
      <c r="M3670" s="34" t="n">
        <v>3</v>
      </c>
      <c r="N3670" s="34"/>
      <c r="O3670" s="35" t="n">
        <f aca="false">L3670+(0.05*M3670)+(N3670/240)</f>
        <v>0.15</v>
      </c>
      <c r="P3670" s="36" t="n">
        <v>75</v>
      </c>
      <c r="Q3670" s="33"/>
      <c r="R3670" s="37"/>
      <c r="S3670" s="38" t="n">
        <f aca="false">P3670+(0.05*Q3670)+(R3670/240)</f>
        <v>75</v>
      </c>
      <c r="T3670" s="22" t="n">
        <f aca="false">J3670*O3670</f>
        <v>75</v>
      </c>
      <c r="U3670" s="22" t="n">
        <f aca="false">S3670-T3670</f>
        <v>0</v>
      </c>
      <c r="V3670" s="12"/>
    </row>
    <row r="3671" customFormat="false" ht="13.8" hidden="false" customHeight="false" outlineLevel="0" collapsed="false">
      <c r="A3671" s="13" t="n">
        <v>3670</v>
      </c>
      <c r="B3671" s="12" t="s">
        <v>22</v>
      </c>
      <c r="C3671" s="26" t="str">
        <f aca="false">$C$2965</f>
        <v>BNF N. Acq. 20538</v>
      </c>
      <c r="D3671" s="12" t="n">
        <v>31</v>
      </c>
      <c r="E3671" s="14" t="n">
        <v>1749</v>
      </c>
      <c r="F3671" s="14" t="s">
        <v>40</v>
      </c>
      <c r="G3671" s="14" t="s">
        <v>440</v>
      </c>
      <c r="H3671" s="14" t="s">
        <v>1396</v>
      </c>
      <c r="I3671" s="41" t="s">
        <v>30</v>
      </c>
      <c r="J3671" s="20" t="n">
        <v>1</v>
      </c>
      <c r="K3671" s="18" t="s">
        <v>46</v>
      </c>
      <c r="L3671" s="20" t="n">
        <v>85</v>
      </c>
      <c r="M3671" s="34"/>
      <c r="N3671" s="34"/>
      <c r="O3671" s="35" t="n">
        <f aca="false">L3671+(0.05*M3671)+(N3671/240)</f>
        <v>85</v>
      </c>
      <c r="P3671" s="36" t="n">
        <v>85</v>
      </c>
      <c r="Q3671" s="33"/>
      <c r="R3671" s="37"/>
      <c r="S3671" s="38" t="n">
        <f aca="false">P3671+(0.05*Q3671)+(R3671/240)</f>
        <v>85</v>
      </c>
      <c r="T3671" s="22" t="n">
        <f aca="false">J3671*O3671</f>
        <v>85</v>
      </c>
      <c r="U3671" s="22" t="n">
        <f aca="false">S3671-T3671</f>
        <v>0</v>
      </c>
      <c r="V3671" s="12"/>
    </row>
    <row r="3672" customFormat="false" ht="13.8" hidden="false" customHeight="false" outlineLevel="0" collapsed="false">
      <c r="A3672" s="13" t="n">
        <v>3671</v>
      </c>
      <c r="B3672" s="12" t="s">
        <v>22</v>
      </c>
      <c r="C3672" s="26" t="str">
        <f aca="false">$C$2965</f>
        <v>BNF N. Acq. 20538</v>
      </c>
      <c r="D3672" s="12" t="n">
        <v>31</v>
      </c>
      <c r="E3672" s="14" t="n">
        <v>1749</v>
      </c>
      <c r="F3672" s="14" t="s">
        <v>40</v>
      </c>
      <c r="G3672" s="14" t="s">
        <v>445</v>
      </c>
      <c r="H3672" s="14" t="s">
        <v>1396</v>
      </c>
      <c r="I3672" s="41" t="s">
        <v>43</v>
      </c>
      <c r="J3672" s="20" t="n">
        <v>18500</v>
      </c>
      <c r="K3672" s="18" t="s">
        <v>28</v>
      </c>
      <c r="L3672" s="20"/>
      <c r="M3672" s="34" t="n">
        <v>0.4</v>
      </c>
      <c r="N3672" s="34"/>
      <c r="O3672" s="35" t="n">
        <f aca="false">L3672+(0.05*M3672)+(N3672/240)</f>
        <v>0.02</v>
      </c>
      <c r="P3672" s="36" t="n">
        <v>370</v>
      </c>
      <c r="Q3672" s="33"/>
      <c r="R3672" s="37"/>
      <c r="S3672" s="38" t="n">
        <f aca="false">P3672+(0.05*Q3672)+(R3672/240)</f>
        <v>370</v>
      </c>
      <c r="T3672" s="22" t="n">
        <f aca="false">J3672*O3672</f>
        <v>370</v>
      </c>
      <c r="U3672" s="22" t="n">
        <f aca="false">S3672-T3672</f>
        <v>0</v>
      </c>
      <c r="V3672" s="12"/>
    </row>
    <row r="3673" customFormat="false" ht="13.8" hidden="false" customHeight="false" outlineLevel="0" collapsed="false">
      <c r="A3673" s="13" t="n">
        <v>3672</v>
      </c>
      <c r="B3673" s="12" t="s">
        <v>22</v>
      </c>
      <c r="C3673" s="26" t="str">
        <f aca="false">$C$2965</f>
        <v>BNF N. Acq. 20538</v>
      </c>
      <c r="D3673" s="12" t="n">
        <v>31</v>
      </c>
      <c r="E3673" s="14" t="n">
        <v>1749</v>
      </c>
      <c r="F3673" s="14" t="s">
        <v>40</v>
      </c>
      <c r="G3673" s="14" t="s">
        <v>1633</v>
      </c>
      <c r="H3673" s="14" t="s">
        <v>1396</v>
      </c>
      <c r="I3673" s="41" t="s">
        <v>43</v>
      </c>
      <c r="J3673" s="20" t="n">
        <v>1</v>
      </c>
      <c r="K3673" s="18" t="s">
        <v>46</v>
      </c>
      <c r="L3673" s="20" t="n">
        <v>460</v>
      </c>
      <c r="M3673" s="34"/>
      <c r="N3673" s="34"/>
      <c r="O3673" s="35" t="n">
        <f aca="false">L3673+(0.05*M3673)+(N3673/240)</f>
        <v>460</v>
      </c>
      <c r="P3673" s="36" t="n">
        <v>460</v>
      </c>
      <c r="Q3673" s="33"/>
      <c r="R3673" s="37"/>
      <c r="S3673" s="38" t="n">
        <f aca="false">P3673+(0.05*Q3673)+(R3673/240)</f>
        <v>460</v>
      </c>
      <c r="T3673" s="22" t="n">
        <f aca="false">J3673*O3673</f>
        <v>460</v>
      </c>
      <c r="U3673" s="22" t="n">
        <f aca="false">S3673-T3673</f>
        <v>0</v>
      </c>
      <c r="V3673" s="12"/>
    </row>
    <row r="3674" customFormat="false" ht="13.8" hidden="false" customHeight="false" outlineLevel="0" collapsed="false">
      <c r="A3674" s="13" t="n">
        <v>3673</v>
      </c>
      <c r="B3674" s="12" t="s">
        <v>22</v>
      </c>
      <c r="C3674" s="26" t="str">
        <f aca="false">$C$2965</f>
        <v>BNF N. Acq. 20538</v>
      </c>
      <c r="D3674" s="12" t="n">
        <v>31</v>
      </c>
      <c r="E3674" s="14" t="n">
        <v>1749</v>
      </c>
      <c r="F3674" s="14" t="s">
        <v>40</v>
      </c>
      <c r="G3674" s="14" t="s">
        <v>449</v>
      </c>
      <c r="H3674" s="14" t="s">
        <v>1396</v>
      </c>
      <c r="I3674" s="41" t="s">
        <v>27</v>
      </c>
      <c r="J3674" s="20" t="n">
        <v>383</v>
      </c>
      <c r="K3674" s="18" t="s">
        <v>28</v>
      </c>
      <c r="L3674" s="20"/>
      <c r="M3674" s="34" t="n">
        <v>10</v>
      </c>
      <c r="N3674" s="34"/>
      <c r="O3674" s="35" t="n">
        <f aca="false">L3674+(0.05*M3674)+(N3674/240)</f>
        <v>0.5</v>
      </c>
      <c r="P3674" s="36" t="n">
        <v>191</v>
      </c>
      <c r="Q3674" s="33" t="n">
        <v>10</v>
      </c>
      <c r="R3674" s="37"/>
      <c r="S3674" s="38" t="n">
        <f aca="false">P3674+(0.05*Q3674)+(R3674/240)</f>
        <v>191.5</v>
      </c>
      <c r="T3674" s="22" t="n">
        <f aca="false">J3674*O3674</f>
        <v>191.5</v>
      </c>
      <c r="U3674" s="22" t="n">
        <f aca="false">S3674-T3674</f>
        <v>0</v>
      </c>
      <c r="V3674" s="12"/>
    </row>
    <row r="3675" customFormat="false" ht="13.8" hidden="false" customHeight="false" outlineLevel="0" collapsed="false">
      <c r="A3675" s="13" t="n">
        <v>3674</v>
      </c>
      <c r="B3675" s="12" t="s">
        <v>22</v>
      </c>
      <c r="C3675" s="26" t="str">
        <f aca="false">$C$2965</f>
        <v>BNF N. Acq. 20538</v>
      </c>
      <c r="D3675" s="12" t="n">
        <v>31</v>
      </c>
      <c r="E3675" s="14" t="n">
        <v>1749</v>
      </c>
      <c r="F3675" s="14" t="s">
        <v>40</v>
      </c>
      <c r="G3675" s="14" t="s">
        <v>449</v>
      </c>
      <c r="H3675" s="14" t="s">
        <v>1396</v>
      </c>
      <c r="I3675" s="41" t="s">
        <v>29</v>
      </c>
      <c r="J3675" s="20" t="n">
        <v>66</v>
      </c>
      <c r="K3675" s="18" t="s">
        <v>28</v>
      </c>
      <c r="L3675" s="20"/>
      <c r="M3675" s="34" t="n">
        <v>10</v>
      </c>
      <c r="N3675" s="34"/>
      <c r="O3675" s="35" t="n">
        <f aca="false">L3675+(0.05*M3675)+(N3675/240)</f>
        <v>0.5</v>
      </c>
      <c r="P3675" s="36" t="n">
        <v>33</v>
      </c>
      <c r="Q3675" s="33"/>
      <c r="R3675" s="37"/>
      <c r="S3675" s="38" t="n">
        <f aca="false">P3675+(0.05*Q3675)+(R3675/240)</f>
        <v>33</v>
      </c>
      <c r="T3675" s="22" t="n">
        <f aca="false">J3675*O3675</f>
        <v>33</v>
      </c>
      <c r="U3675" s="22" t="n">
        <f aca="false">S3675-T3675</f>
        <v>0</v>
      </c>
      <c r="V3675" s="12"/>
    </row>
    <row r="3676" customFormat="false" ht="13.8" hidden="false" customHeight="false" outlineLevel="0" collapsed="false">
      <c r="A3676" s="13" t="n">
        <v>3675</v>
      </c>
      <c r="B3676" s="12" t="s">
        <v>22</v>
      </c>
      <c r="C3676" s="26" t="str">
        <f aca="false">$C$2965</f>
        <v>BNF N. Acq. 20538</v>
      </c>
      <c r="D3676" s="12" t="n">
        <v>31</v>
      </c>
      <c r="E3676" s="14" t="n">
        <v>1749</v>
      </c>
      <c r="F3676" s="14" t="s">
        <v>40</v>
      </c>
      <c r="G3676" s="14" t="s">
        <v>449</v>
      </c>
      <c r="H3676" s="14" t="s">
        <v>1396</v>
      </c>
      <c r="I3676" s="41" t="s">
        <v>43</v>
      </c>
      <c r="J3676" s="20" t="n">
        <v>205</v>
      </c>
      <c r="K3676" s="18" t="s">
        <v>28</v>
      </c>
      <c r="L3676" s="20"/>
      <c r="M3676" s="34" t="n">
        <v>11</v>
      </c>
      <c r="N3676" s="34"/>
      <c r="O3676" s="35" t="n">
        <f aca="false">L3676+(0.05*M3676)+(N3676/240)</f>
        <v>0.55</v>
      </c>
      <c r="P3676" s="36" t="n">
        <v>112</v>
      </c>
      <c r="Q3676" s="33" t="n">
        <v>15</v>
      </c>
      <c r="R3676" s="37"/>
      <c r="S3676" s="38" t="n">
        <f aca="false">P3676+(0.05*Q3676)+(R3676/240)</f>
        <v>112.75</v>
      </c>
      <c r="T3676" s="22" t="n">
        <f aca="false">J3676*O3676</f>
        <v>112.75</v>
      </c>
      <c r="U3676" s="22" t="n">
        <f aca="false">S3676-T3676</f>
        <v>0</v>
      </c>
      <c r="V3676" s="12"/>
    </row>
    <row r="3677" customFormat="false" ht="13.8" hidden="false" customHeight="false" outlineLevel="0" collapsed="false">
      <c r="A3677" s="13" t="n">
        <v>3676</v>
      </c>
      <c r="B3677" s="12" t="s">
        <v>22</v>
      </c>
      <c r="C3677" s="26" t="str">
        <f aca="false">$C$2965</f>
        <v>BNF N. Acq. 20538</v>
      </c>
      <c r="D3677" s="12" t="n">
        <v>31</v>
      </c>
      <c r="E3677" s="14" t="n">
        <v>1749</v>
      </c>
      <c r="F3677" s="14" t="s">
        <v>40</v>
      </c>
      <c r="G3677" s="14" t="s">
        <v>449</v>
      </c>
      <c r="H3677" s="14" t="s">
        <v>1396</v>
      </c>
      <c r="I3677" s="41" t="s">
        <v>33</v>
      </c>
      <c r="J3677" s="20" t="n">
        <v>588</v>
      </c>
      <c r="K3677" s="18" t="s">
        <v>28</v>
      </c>
      <c r="L3677" s="20"/>
      <c r="M3677" s="34" t="n">
        <v>15</v>
      </c>
      <c r="N3677" s="34"/>
      <c r="O3677" s="35" t="n">
        <f aca="false">L3677+(0.05*M3677)+(N3677/240)</f>
        <v>0.75</v>
      </c>
      <c r="P3677" s="36" t="n">
        <v>441</v>
      </c>
      <c r="Q3677" s="33"/>
      <c r="R3677" s="37"/>
      <c r="S3677" s="38" t="n">
        <f aca="false">P3677+(0.05*Q3677)+(R3677/240)</f>
        <v>441</v>
      </c>
      <c r="T3677" s="22" t="n">
        <f aca="false">J3677*O3677</f>
        <v>441</v>
      </c>
      <c r="U3677" s="22" t="n">
        <f aca="false">S3677-T3677</f>
        <v>0</v>
      </c>
      <c r="V3677" s="12"/>
    </row>
    <row r="3678" customFormat="false" ht="13.8" hidden="false" customHeight="false" outlineLevel="0" collapsed="false">
      <c r="A3678" s="13" t="n">
        <v>3677</v>
      </c>
      <c r="B3678" s="12" t="s">
        <v>22</v>
      </c>
      <c r="C3678" s="26" t="str">
        <f aca="false">$C$2965</f>
        <v>BNF N. Acq. 20538</v>
      </c>
      <c r="D3678" s="12" t="n">
        <v>31</v>
      </c>
      <c r="E3678" s="14" t="n">
        <v>1749</v>
      </c>
      <c r="F3678" s="14" t="s">
        <v>40</v>
      </c>
      <c r="G3678" s="14" t="s">
        <v>1634</v>
      </c>
      <c r="H3678" s="14" t="s">
        <v>1396</v>
      </c>
      <c r="I3678" s="41" t="s">
        <v>43</v>
      </c>
      <c r="J3678" s="20" t="n">
        <v>160</v>
      </c>
      <c r="K3678" s="18" t="s">
        <v>28</v>
      </c>
      <c r="L3678" s="20"/>
      <c r="M3678" s="34" t="n">
        <v>1</v>
      </c>
      <c r="N3678" s="34"/>
      <c r="O3678" s="35" t="n">
        <f aca="false">L3678+(0.05*M3678)+(N3678/240)</f>
        <v>0.05</v>
      </c>
      <c r="P3678" s="36" t="n">
        <v>8</v>
      </c>
      <c r="Q3678" s="33"/>
      <c r="R3678" s="37"/>
      <c r="S3678" s="38" t="n">
        <f aca="false">P3678+(0.05*Q3678)+(R3678/240)</f>
        <v>8</v>
      </c>
      <c r="T3678" s="22" t="n">
        <f aca="false">J3678*O3678</f>
        <v>8</v>
      </c>
      <c r="U3678" s="22" t="n">
        <f aca="false">S3678-T3678</f>
        <v>0</v>
      </c>
      <c r="V3678" s="12"/>
    </row>
    <row r="3679" customFormat="false" ht="13.8" hidden="false" customHeight="false" outlineLevel="0" collapsed="false">
      <c r="A3679" s="13" t="n">
        <v>3678</v>
      </c>
      <c r="B3679" s="12" t="s">
        <v>22</v>
      </c>
      <c r="C3679" s="26" t="str">
        <f aca="false">$C$2965</f>
        <v>BNF N. Acq. 20538</v>
      </c>
      <c r="D3679" s="12" t="n">
        <v>31</v>
      </c>
      <c r="E3679" s="14" t="n">
        <v>1749</v>
      </c>
      <c r="F3679" s="14" t="s">
        <v>40</v>
      </c>
      <c r="G3679" s="14" t="s">
        <v>457</v>
      </c>
      <c r="H3679" s="14" t="s">
        <v>1396</v>
      </c>
      <c r="I3679" s="41" t="s">
        <v>43</v>
      </c>
      <c r="J3679" s="20" t="n">
        <v>7260</v>
      </c>
      <c r="K3679" s="18" t="s">
        <v>35</v>
      </c>
      <c r="L3679" s="20"/>
      <c r="M3679" s="34" t="n">
        <v>2</v>
      </c>
      <c r="N3679" s="34"/>
      <c r="O3679" s="35" t="n">
        <f aca="false">L3679+(0.05*M3679)+(N3679/240)</f>
        <v>0.1</v>
      </c>
      <c r="P3679" s="36" t="n">
        <v>726</v>
      </c>
      <c r="Q3679" s="33"/>
      <c r="R3679" s="37"/>
      <c r="S3679" s="38" t="n">
        <f aca="false">P3679+(0.05*Q3679)+(R3679/240)</f>
        <v>726</v>
      </c>
      <c r="T3679" s="22" t="n">
        <f aca="false">J3679*O3679</f>
        <v>726</v>
      </c>
      <c r="U3679" s="22" t="n">
        <f aca="false">S3679-T3679</f>
        <v>0</v>
      </c>
      <c r="V3679" s="12"/>
    </row>
    <row r="3680" customFormat="false" ht="13.8" hidden="false" customHeight="false" outlineLevel="0" collapsed="false">
      <c r="A3680" s="13" t="n">
        <v>3679</v>
      </c>
      <c r="B3680" s="12" t="s">
        <v>22</v>
      </c>
      <c r="C3680" s="26" t="str">
        <f aca="false">$C$2965</f>
        <v>BNF N. Acq. 20538</v>
      </c>
      <c r="D3680" s="12" t="n">
        <v>31</v>
      </c>
      <c r="E3680" s="14" t="n">
        <v>1749</v>
      </c>
      <c r="F3680" s="14" t="s">
        <v>40</v>
      </c>
      <c r="G3680" s="14" t="s">
        <v>457</v>
      </c>
      <c r="H3680" s="14" t="s">
        <v>1396</v>
      </c>
      <c r="I3680" s="41" t="s">
        <v>43</v>
      </c>
      <c r="J3680" s="20" t="n">
        <v>1750</v>
      </c>
      <c r="K3680" s="18" t="s">
        <v>28</v>
      </c>
      <c r="L3680" s="20"/>
      <c r="M3680" s="34" t="n">
        <v>10</v>
      </c>
      <c r="N3680" s="34"/>
      <c r="O3680" s="35" t="n">
        <f aca="false">L3680+(0.05*M3680)+(N3680/240)</f>
        <v>0.5</v>
      </c>
      <c r="P3680" s="36" t="n">
        <v>875</v>
      </c>
      <c r="Q3680" s="33"/>
      <c r="R3680" s="37"/>
      <c r="S3680" s="38" t="n">
        <f aca="false">P3680+(0.05*Q3680)+(R3680/240)</f>
        <v>875</v>
      </c>
      <c r="T3680" s="22" t="n">
        <f aca="false">J3680*O3680</f>
        <v>875</v>
      </c>
      <c r="U3680" s="22" t="n">
        <f aca="false">S3680-T3680</f>
        <v>0</v>
      </c>
      <c r="V3680" s="12"/>
    </row>
    <row r="3681" customFormat="false" ht="13.8" hidden="false" customHeight="false" outlineLevel="0" collapsed="false">
      <c r="A3681" s="13" t="n">
        <v>3680</v>
      </c>
      <c r="B3681" s="12" t="s">
        <v>22</v>
      </c>
      <c r="C3681" s="26" t="str">
        <f aca="false">$C$2965</f>
        <v>BNF N. Acq. 20538</v>
      </c>
      <c r="D3681" s="12" t="n">
        <v>31</v>
      </c>
      <c r="E3681" s="14" t="n">
        <v>1749</v>
      </c>
      <c r="F3681" s="14" t="s">
        <v>40</v>
      </c>
      <c r="G3681" s="14" t="s">
        <v>457</v>
      </c>
      <c r="H3681" s="14" t="s">
        <v>1396</v>
      </c>
      <c r="I3681" s="41" t="s">
        <v>33</v>
      </c>
      <c r="J3681" s="20" t="n">
        <v>675</v>
      </c>
      <c r="K3681" s="18" t="s">
        <v>28</v>
      </c>
      <c r="L3681" s="20" t="n">
        <v>0.05</v>
      </c>
      <c r="M3681" s="34"/>
      <c r="N3681" s="34"/>
      <c r="O3681" s="35" t="n">
        <f aca="false">L3681+(0.05*M3681)+(N3681/240)</f>
        <v>0.05</v>
      </c>
      <c r="P3681" s="36" t="n">
        <v>33</v>
      </c>
      <c r="Q3681" s="33" t="n">
        <v>15</v>
      </c>
      <c r="R3681" s="37"/>
      <c r="S3681" s="38" t="n">
        <f aca="false">P3681+(0.05*Q3681)+(R3681/240)</f>
        <v>33.75</v>
      </c>
      <c r="T3681" s="22" t="n">
        <f aca="false">J3681*O3681</f>
        <v>33.75</v>
      </c>
      <c r="U3681" s="22" t="n">
        <f aca="false">S3681-T3681</f>
        <v>0</v>
      </c>
      <c r="V3681" s="12"/>
    </row>
    <row r="3682" customFormat="false" ht="13.8" hidden="false" customHeight="false" outlineLevel="0" collapsed="false">
      <c r="A3682" s="13" t="n">
        <v>3681</v>
      </c>
      <c r="B3682" s="12" t="s">
        <v>22</v>
      </c>
      <c r="C3682" s="26" t="str">
        <f aca="false">$C$2965</f>
        <v>BNF N. Acq. 20538</v>
      </c>
      <c r="D3682" s="12" t="n">
        <v>31</v>
      </c>
      <c r="E3682" s="14" t="n">
        <v>1749</v>
      </c>
      <c r="F3682" s="14" t="s">
        <v>40</v>
      </c>
      <c r="G3682" s="14" t="s">
        <v>1635</v>
      </c>
      <c r="H3682" s="14" t="s">
        <v>1396</v>
      </c>
      <c r="I3682" s="41" t="s">
        <v>43</v>
      </c>
      <c r="J3682" s="20" t="n">
        <v>1000</v>
      </c>
      <c r="K3682" s="18" t="s">
        <v>28</v>
      </c>
      <c r="L3682" s="20"/>
      <c r="M3682" s="34" t="n">
        <v>2</v>
      </c>
      <c r="N3682" s="34"/>
      <c r="O3682" s="35" t="n">
        <f aca="false">L3682+(0.05*M3682)+(N3682/240)</f>
        <v>0.1</v>
      </c>
      <c r="P3682" s="36" t="n">
        <v>100</v>
      </c>
      <c r="Q3682" s="33"/>
      <c r="R3682" s="37"/>
      <c r="S3682" s="38" t="n">
        <f aca="false">P3682+(0.05*Q3682)+(R3682/240)</f>
        <v>100</v>
      </c>
      <c r="T3682" s="22" t="n">
        <f aca="false">J3682*O3682</f>
        <v>100</v>
      </c>
      <c r="U3682" s="22" t="n">
        <f aca="false">S3682-T3682</f>
        <v>0</v>
      </c>
      <c r="V3682" s="12"/>
    </row>
    <row r="3683" customFormat="false" ht="13.8" hidden="false" customHeight="false" outlineLevel="0" collapsed="false">
      <c r="A3683" s="13" t="n">
        <v>3682</v>
      </c>
      <c r="B3683" s="12" t="s">
        <v>22</v>
      </c>
      <c r="C3683" s="26" t="str">
        <f aca="false">$C$2965</f>
        <v>BNF N. Acq. 20538</v>
      </c>
      <c r="D3683" s="12" t="n">
        <v>32</v>
      </c>
      <c r="E3683" s="14" t="n">
        <v>1749</v>
      </c>
      <c r="F3683" s="14" t="s">
        <v>24</v>
      </c>
      <c r="G3683" s="14" t="s">
        <v>1637</v>
      </c>
      <c r="H3683" s="14" t="s">
        <v>1396</v>
      </c>
      <c r="I3683" s="41" t="s">
        <v>43</v>
      </c>
      <c r="J3683" s="20" t="n">
        <v>200</v>
      </c>
      <c r="K3683" s="18" t="s">
        <v>28</v>
      </c>
      <c r="L3683" s="20"/>
      <c r="M3683" s="34" t="n">
        <v>5</v>
      </c>
      <c r="N3683" s="34"/>
      <c r="O3683" s="35" t="n">
        <f aca="false">L3683+(0.05*M3683)+(N3683/240)</f>
        <v>0.25</v>
      </c>
      <c r="P3683" s="36" t="n">
        <v>50</v>
      </c>
      <c r="Q3683" s="33"/>
      <c r="R3683" s="37"/>
      <c r="S3683" s="38" t="n">
        <f aca="false">P3683+(0.05*Q3683)+(R3683/240)</f>
        <v>50</v>
      </c>
      <c r="T3683" s="22" t="n">
        <f aca="false">J3683*O3683</f>
        <v>50</v>
      </c>
      <c r="U3683" s="22" t="n">
        <f aca="false">S3683-T3683</f>
        <v>0</v>
      </c>
      <c r="V3683" s="12"/>
    </row>
    <row r="3684" customFormat="false" ht="13.8" hidden="false" customHeight="false" outlineLevel="0" collapsed="false">
      <c r="A3684" s="13" t="n">
        <v>3683</v>
      </c>
      <c r="B3684" s="12" t="s">
        <v>22</v>
      </c>
      <c r="C3684" s="26" t="str">
        <f aca="false">$C$2965</f>
        <v>BNF N. Acq. 20538</v>
      </c>
      <c r="D3684" s="12" t="n">
        <v>32</v>
      </c>
      <c r="E3684" s="14" t="n">
        <v>1749</v>
      </c>
      <c r="F3684" s="14" t="s">
        <v>24</v>
      </c>
      <c r="G3684" s="14" t="s">
        <v>1638</v>
      </c>
      <c r="H3684" s="14" t="s">
        <v>1396</v>
      </c>
      <c r="I3684" s="41" t="s">
        <v>43</v>
      </c>
      <c r="J3684" s="20" t="n">
        <v>17</v>
      </c>
      <c r="K3684" s="18" t="s">
        <v>28</v>
      </c>
      <c r="L3684" s="20"/>
      <c r="M3684" s="34" t="n">
        <v>4</v>
      </c>
      <c r="N3684" s="34"/>
      <c r="O3684" s="35" t="n">
        <f aca="false">L3684+(0.05*M3684)+(N3684/240)</f>
        <v>0.2</v>
      </c>
      <c r="P3684" s="36" t="n">
        <v>3</v>
      </c>
      <c r="Q3684" s="33" t="n">
        <v>8</v>
      </c>
      <c r="R3684" s="37"/>
      <c r="S3684" s="38" t="n">
        <f aca="false">P3684+(0.05*Q3684)+(R3684/240)</f>
        <v>3.4</v>
      </c>
      <c r="T3684" s="22" t="n">
        <f aca="false">J3684*O3684</f>
        <v>3.4</v>
      </c>
      <c r="U3684" s="22" t="n">
        <f aca="false">S3684-T3684</f>
        <v>0</v>
      </c>
      <c r="V3684" s="12"/>
    </row>
    <row r="3685" customFormat="false" ht="13.8" hidden="false" customHeight="false" outlineLevel="0" collapsed="false">
      <c r="A3685" s="13" t="n">
        <v>3684</v>
      </c>
      <c r="B3685" s="12" t="s">
        <v>22</v>
      </c>
      <c r="C3685" s="26" t="str">
        <f aca="false">$C$2965</f>
        <v>BNF N. Acq. 20538</v>
      </c>
      <c r="D3685" s="12" t="n">
        <v>32</v>
      </c>
      <c r="E3685" s="14" t="n">
        <v>1749</v>
      </c>
      <c r="F3685" s="14" t="s">
        <v>24</v>
      </c>
      <c r="G3685" s="14" t="s">
        <v>1639</v>
      </c>
      <c r="H3685" s="14" t="s">
        <v>1396</v>
      </c>
      <c r="I3685" s="41" t="s">
        <v>43</v>
      </c>
      <c r="J3685" s="20" t="n">
        <v>1028</v>
      </c>
      <c r="K3685" s="18" t="s">
        <v>28</v>
      </c>
      <c r="L3685" s="20"/>
      <c r="M3685" s="34" t="n">
        <v>13</v>
      </c>
      <c r="N3685" s="34"/>
      <c r="O3685" s="35" t="n">
        <f aca="false">L3685+(0.05*M3685)+(N3685/240)</f>
        <v>0.65</v>
      </c>
      <c r="P3685" s="36" t="n">
        <v>668</v>
      </c>
      <c r="Q3685" s="33" t="n">
        <v>4</v>
      </c>
      <c r="R3685" s="37"/>
      <c r="S3685" s="38" t="n">
        <f aca="false">P3685+(0.05*Q3685)+(R3685/240)</f>
        <v>668.2</v>
      </c>
      <c r="T3685" s="22" t="n">
        <f aca="false">J3685*O3685</f>
        <v>668.2</v>
      </c>
      <c r="U3685" s="22" t="n">
        <f aca="false">S3685-T3685</f>
        <v>0</v>
      </c>
      <c r="V3685" s="12"/>
    </row>
    <row r="3686" customFormat="false" ht="13.8" hidden="false" customHeight="false" outlineLevel="0" collapsed="false">
      <c r="A3686" s="13" t="n">
        <v>3685</v>
      </c>
      <c r="B3686" s="12" t="s">
        <v>22</v>
      </c>
      <c r="C3686" s="26" t="str">
        <f aca="false">$C$2965</f>
        <v>BNF N. Acq. 20538</v>
      </c>
      <c r="D3686" s="12" t="n">
        <v>32</v>
      </c>
      <c r="E3686" s="14" t="n">
        <v>1749</v>
      </c>
      <c r="F3686" s="14" t="s">
        <v>24</v>
      </c>
      <c r="G3686" s="14" t="s">
        <v>470</v>
      </c>
      <c r="H3686" s="14" t="s">
        <v>1396</v>
      </c>
      <c r="I3686" s="41" t="s">
        <v>43</v>
      </c>
      <c r="J3686" s="20" t="n">
        <v>1</v>
      </c>
      <c r="K3686" s="18" t="s">
        <v>260</v>
      </c>
      <c r="L3686" s="20" t="n">
        <v>90</v>
      </c>
      <c r="M3686" s="34"/>
      <c r="N3686" s="34"/>
      <c r="O3686" s="35" t="n">
        <f aca="false">L3686+(0.05*M3686)+(N3686/240)</f>
        <v>90</v>
      </c>
      <c r="P3686" s="36" t="n">
        <v>90</v>
      </c>
      <c r="Q3686" s="33"/>
      <c r="R3686" s="37"/>
      <c r="S3686" s="38" t="n">
        <f aca="false">P3686+(0.05*Q3686)+(R3686/240)</f>
        <v>90</v>
      </c>
      <c r="T3686" s="22" t="n">
        <f aca="false">J3686*O3686</f>
        <v>90</v>
      </c>
      <c r="U3686" s="22" t="n">
        <f aca="false">S3686-T3686</f>
        <v>0</v>
      </c>
      <c r="V3686" s="12"/>
    </row>
    <row r="3687" customFormat="false" ht="13.8" hidden="false" customHeight="false" outlineLevel="0" collapsed="false">
      <c r="A3687" s="13" t="n">
        <v>3686</v>
      </c>
      <c r="B3687" s="12" t="s">
        <v>22</v>
      </c>
      <c r="C3687" s="26" t="str">
        <f aca="false">$C$2965</f>
        <v>BNF N. Acq. 20538</v>
      </c>
      <c r="D3687" s="12" t="n">
        <v>32</v>
      </c>
      <c r="E3687" s="14" t="n">
        <v>1749</v>
      </c>
      <c r="F3687" s="14" t="s">
        <v>24</v>
      </c>
      <c r="G3687" s="14" t="s">
        <v>463</v>
      </c>
      <c r="H3687" s="14" t="s">
        <v>1396</v>
      </c>
      <c r="I3687" s="41" t="s">
        <v>43</v>
      </c>
      <c r="J3687" s="20" t="n">
        <v>1</v>
      </c>
      <c r="K3687" s="18" t="s">
        <v>75</v>
      </c>
      <c r="L3687" s="20" t="n">
        <v>6</v>
      </c>
      <c r="M3687" s="34"/>
      <c r="N3687" s="34"/>
      <c r="O3687" s="35" t="n">
        <f aca="false">L3687+(0.05*M3687)+(N3687/240)</f>
        <v>6</v>
      </c>
      <c r="P3687" s="36" t="n">
        <v>6</v>
      </c>
      <c r="Q3687" s="33"/>
      <c r="R3687" s="37"/>
      <c r="S3687" s="38" t="n">
        <f aca="false">P3687+(0.05*Q3687)+(R3687/240)</f>
        <v>6</v>
      </c>
      <c r="T3687" s="22" t="n">
        <f aca="false">J3687*O3687</f>
        <v>6</v>
      </c>
      <c r="U3687" s="22" t="n">
        <f aca="false">S3687-T3687</f>
        <v>0</v>
      </c>
      <c r="V3687" s="12"/>
    </row>
    <row r="3688" customFormat="false" ht="13.8" hidden="false" customHeight="false" outlineLevel="0" collapsed="false">
      <c r="A3688" s="13" t="n">
        <v>3687</v>
      </c>
      <c r="B3688" s="12" t="s">
        <v>22</v>
      </c>
      <c r="C3688" s="26" t="str">
        <f aca="false">$C$2965</f>
        <v>BNF N. Acq. 20538</v>
      </c>
      <c r="D3688" s="12" t="n">
        <v>32</v>
      </c>
      <c r="E3688" s="14" t="n">
        <v>1749</v>
      </c>
      <c r="F3688" s="14" t="s">
        <v>24</v>
      </c>
      <c r="G3688" s="14" t="s">
        <v>1640</v>
      </c>
      <c r="H3688" s="14" t="s">
        <v>1396</v>
      </c>
      <c r="I3688" s="41" t="s">
        <v>43</v>
      </c>
      <c r="J3688" s="20" t="n">
        <v>276.25</v>
      </c>
      <c r="K3688" s="18" t="s">
        <v>465</v>
      </c>
      <c r="L3688" s="20" t="n">
        <v>7</v>
      </c>
      <c r="M3688" s="34" t="n">
        <v>10</v>
      </c>
      <c r="N3688" s="34"/>
      <c r="O3688" s="35" t="n">
        <f aca="false">L3688+(0.05*M3688)+(N3688/240)</f>
        <v>7.5</v>
      </c>
      <c r="P3688" s="36" t="n">
        <v>2071</v>
      </c>
      <c r="Q3688" s="33" t="n">
        <v>17</v>
      </c>
      <c r="R3688" s="37"/>
      <c r="S3688" s="38" t="n">
        <f aca="false">P3688+(0.05*Q3688)+(R3688/240)</f>
        <v>2071.85</v>
      </c>
      <c r="T3688" s="22" t="n">
        <f aca="false">J3688*O3688</f>
        <v>2071.875</v>
      </c>
      <c r="U3688" s="22" t="n">
        <f aca="false">S3688-T3688</f>
        <v>-0.0250000000000909</v>
      </c>
      <c r="V3688" s="12"/>
    </row>
    <row r="3689" customFormat="false" ht="13.8" hidden="false" customHeight="false" outlineLevel="0" collapsed="false">
      <c r="A3689" s="13" t="n">
        <v>3688</v>
      </c>
      <c r="B3689" s="12" t="s">
        <v>22</v>
      </c>
      <c r="C3689" s="26" t="str">
        <f aca="false">$C$2965</f>
        <v>BNF N. Acq. 20538</v>
      </c>
      <c r="D3689" s="12" t="n">
        <v>32</v>
      </c>
      <c r="E3689" s="14" t="n">
        <v>1749</v>
      </c>
      <c r="F3689" s="14" t="s">
        <v>40</v>
      </c>
      <c r="G3689" s="14" t="s">
        <v>1637</v>
      </c>
      <c r="H3689" s="14" t="s">
        <v>1396</v>
      </c>
      <c r="I3689" s="41" t="s">
        <v>43</v>
      </c>
      <c r="J3689" s="20" t="n">
        <v>120</v>
      </c>
      <c r="K3689" s="18" t="s">
        <v>28</v>
      </c>
      <c r="L3689" s="20"/>
      <c r="M3689" s="34" t="n">
        <v>2</v>
      </c>
      <c r="N3689" s="34" t="n">
        <v>6</v>
      </c>
      <c r="O3689" s="35" t="n">
        <f aca="false">L3689+(0.05*M3689)+(N3689/240)</f>
        <v>0.125</v>
      </c>
      <c r="P3689" s="36" t="n">
        <v>15</v>
      </c>
      <c r="Q3689" s="33"/>
      <c r="R3689" s="37"/>
      <c r="S3689" s="38" t="n">
        <f aca="false">P3689+(0.05*Q3689)+(R3689/240)</f>
        <v>15</v>
      </c>
      <c r="T3689" s="22" t="n">
        <f aca="false">J3689*O3689</f>
        <v>15</v>
      </c>
      <c r="U3689" s="22" t="n">
        <f aca="false">S3689-T3689</f>
        <v>0</v>
      </c>
      <c r="V3689" s="12"/>
    </row>
    <row r="3690" customFormat="false" ht="13.8" hidden="false" customHeight="false" outlineLevel="0" collapsed="false">
      <c r="A3690" s="13" t="n">
        <v>3689</v>
      </c>
      <c r="B3690" s="12" t="s">
        <v>22</v>
      </c>
      <c r="C3690" s="26" t="str">
        <f aca="false">$C$2965</f>
        <v>BNF N. Acq. 20538</v>
      </c>
      <c r="D3690" s="12" t="n">
        <v>32</v>
      </c>
      <c r="E3690" s="14" t="n">
        <v>1749</v>
      </c>
      <c r="F3690" s="14" t="s">
        <v>40</v>
      </c>
      <c r="G3690" s="14" t="s">
        <v>1148</v>
      </c>
      <c r="H3690" s="14" t="s">
        <v>1396</v>
      </c>
      <c r="I3690" s="41" t="s">
        <v>43</v>
      </c>
      <c r="J3690" s="20" t="n">
        <v>12</v>
      </c>
      <c r="K3690" s="18" t="s">
        <v>28</v>
      </c>
      <c r="L3690" s="20"/>
      <c r="M3690" s="34" t="n">
        <v>40</v>
      </c>
      <c r="N3690" s="34"/>
      <c r="O3690" s="35" t="n">
        <f aca="false">L3690+(0.05*M3690)+(N3690/240)</f>
        <v>2</v>
      </c>
      <c r="P3690" s="36" t="n">
        <v>24</v>
      </c>
      <c r="Q3690" s="33"/>
      <c r="R3690" s="37"/>
      <c r="S3690" s="38" t="n">
        <f aca="false">P3690+(0.05*Q3690)+(R3690/240)</f>
        <v>24</v>
      </c>
      <c r="T3690" s="22" t="n">
        <f aca="false">J3690*O3690</f>
        <v>24</v>
      </c>
      <c r="U3690" s="22" t="n">
        <f aca="false">S3690-T3690</f>
        <v>0</v>
      </c>
      <c r="V3690" s="12"/>
    </row>
    <row r="3691" customFormat="false" ht="13.8" hidden="false" customHeight="false" outlineLevel="0" collapsed="false">
      <c r="A3691" s="13" t="n">
        <v>3690</v>
      </c>
      <c r="B3691" s="12" t="s">
        <v>22</v>
      </c>
      <c r="C3691" s="26" t="str">
        <f aca="false">$C$2965</f>
        <v>BNF N. Acq. 20538</v>
      </c>
      <c r="D3691" s="12" t="n">
        <v>32</v>
      </c>
      <c r="E3691" s="14" t="n">
        <v>1749</v>
      </c>
      <c r="F3691" s="14" t="s">
        <v>40</v>
      </c>
      <c r="G3691" s="14" t="s">
        <v>1148</v>
      </c>
      <c r="H3691" s="14" t="s">
        <v>1396</v>
      </c>
      <c r="I3691" s="41" t="s">
        <v>43</v>
      </c>
      <c r="J3691" s="20" t="n">
        <v>1</v>
      </c>
      <c r="K3691" s="18" t="s">
        <v>46</v>
      </c>
      <c r="L3691" s="20" t="n">
        <v>879</v>
      </c>
      <c r="M3691" s="34" t="n">
        <v>15</v>
      </c>
      <c r="N3691" s="34"/>
      <c r="O3691" s="35" t="n">
        <f aca="false">L3691+(0.05*M3691)+(N3691/240)</f>
        <v>879.75</v>
      </c>
      <c r="P3691" s="36" t="n">
        <v>879</v>
      </c>
      <c r="Q3691" s="33" t="n">
        <v>15</v>
      </c>
      <c r="R3691" s="37"/>
      <c r="S3691" s="38" t="n">
        <f aca="false">P3691+(0.05*Q3691)+(R3691/240)</f>
        <v>879.75</v>
      </c>
      <c r="T3691" s="22" t="n">
        <f aca="false">J3691*O3691</f>
        <v>879.75</v>
      </c>
      <c r="U3691" s="22" t="n">
        <f aca="false">S3691-T3691</f>
        <v>0</v>
      </c>
      <c r="V3691" s="12"/>
    </row>
    <row r="3692" customFormat="false" ht="13.8" hidden="false" customHeight="false" outlineLevel="0" collapsed="false">
      <c r="A3692" s="13" t="n">
        <v>3691</v>
      </c>
      <c r="B3692" s="12" t="s">
        <v>22</v>
      </c>
      <c r="C3692" s="26" t="str">
        <f aca="false">$C$2965</f>
        <v>BNF N. Acq. 20538</v>
      </c>
      <c r="D3692" s="12" t="n">
        <v>32</v>
      </c>
      <c r="E3692" s="14" t="n">
        <v>1749</v>
      </c>
      <c r="F3692" s="14" t="s">
        <v>40</v>
      </c>
      <c r="G3692" s="14" t="s">
        <v>1641</v>
      </c>
      <c r="H3692" s="14" t="s">
        <v>1396</v>
      </c>
      <c r="I3692" s="41" t="s">
        <v>43</v>
      </c>
      <c r="J3692" s="20" t="n">
        <v>1</v>
      </c>
      <c r="K3692" s="18" t="s">
        <v>46</v>
      </c>
      <c r="L3692" s="20" t="n">
        <v>96</v>
      </c>
      <c r="M3692" s="34"/>
      <c r="N3692" s="34"/>
      <c r="O3692" s="35" t="n">
        <f aca="false">L3692+(0.05*M3692)+(N3692/240)</f>
        <v>96</v>
      </c>
      <c r="P3692" s="36" t="n">
        <v>96</v>
      </c>
      <c r="Q3692" s="33"/>
      <c r="R3692" s="37"/>
      <c r="S3692" s="38" t="n">
        <f aca="false">P3692+(0.05*Q3692)+(R3692/240)</f>
        <v>96</v>
      </c>
      <c r="T3692" s="22" t="n">
        <f aca="false">J3692*O3692</f>
        <v>96</v>
      </c>
      <c r="U3692" s="22" t="n">
        <f aca="false">S3692-T3692</f>
        <v>0</v>
      </c>
      <c r="V3692" s="12"/>
    </row>
    <row r="3693" customFormat="false" ht="13.8" hidden="false" customHeight="false" outlineLevel="0" collapsed="false">
      <c r="A3693" s="13" t="n">
        <v>3692</v>
      </c>
      <c r="B3693" s="12" t="s">
        <v>22</v>
      </c>
      <c r="C3693" s="26" t="str">
        <f aca="false">$C$2965</f>
        <v>BNF N. Acq. 20538</v>
      </c>
      <c r="D3693" s="12" t="n">
        <v>32</v>
      </c>
      <c r="E3693" s="14" t="n">
        <v>1749</v>
      </c>
      <c r="F3693" s="14" t="s">
        <v>40</v>
      </c>
      <c r="G3693" s="14" t="s">
        <v>1641</v>
      </c>
      <c r="H3693" s="14" t="s">
        <v>1396</v>
      </c>
      <c r="I3693" s="41" t="s">
        <v>186</v>
      </c>
      <c r="J3693" s="20" t="n">
        <v>1</v>
      </c>
      <c r="K3693" s="18" t="s">
        <v>46</v>
      </c>
      <c r="L3693" s="20" t="n">
        <v>879</v>
      </c>
      <c r="M3693" s="34" t="n">
        <v>15</v>
      </c>
      <c r="N3693" s="34"/>
      <c r="O3693" s="35" t="n">
        <f aca="false">L3693+(0.05*M3693)+(N3693/240)</f>
        <v>879.75</v>
      </c>
      <c r="P3693" s="36" t="n">
        <v>879</v>
      </c>
      <c r="Q3693" s="33" t="n">
        <v>15</v>
      </c>
      <c r="R3693" s="37"/>
      <c r="S3693" s="38" t="n">
        <f aca="false">P3693+(0.05*Q3693)+(R3693/240)</f>
        <v>879.75</v>
      </c>
      <c r="T3693" s="22" t="n">
        <f aca="false">J3693*O3693</f>
        <v>879.75</v>
      </c>
      <c r="U3693" s="22" t="n">
        <f aca="false">S3693-T3693</f>
        <v>0</v>
      </c>
      <c r="V3693" s="12"/>
    </row>
    <row r="3694" customFormat="false" ht="13.8" hidden="false" customHeight="false" outlineLevel="0" collapsed="false">
      <c r="A3694" s="13" t="n">
        <v>3693</v>
      </c>
      <c r="B3694" s="12" t="s">
        <v>22</v>
      </c>
      <c r="C3694" s="26" t="str">
        <f aca="false">$C$2965</f>
        <v>BNF N. Acq. 20538</v>
      </c>
      <c r="D3694" s="12" t="n">
        <v>32</v>
      </c>
      <c r="E3694" s="14" t="n">
        <v>1749</v>
      </c>
      <c r="F3694" s="14" t="s">
        <v>40</v>
      </c>
      <c r="G3694" s="14" t="s">
        <v>454</v>
      </c>
      <c r="H3694" s="14" t="s">
        <v>1396</v>
      </c>
      <c r="I3694" s="41" t="s">
        <v>43</v>
      </c>
      <c r="J3694" s="20" t="n">
        <v>495</v>
      </c>
      <c r="K3694" s="18" t="s">
        <v>455</v>
      </c>
      <c r="L3694" s="20"/>
      <c r="M3694" s="34" t="n">
        <v>20</v>
      </c>
      <c r="N3694" s="34"/>
      <c r="O3694" s="35" t="n">
        <f aca="false">L3694+(0.05*M3694)+(N3694/240)</f>
        <v>1</v>
      </c>
      <c r="P3694" s="36" t="n">
        <v>495</v>
      </c>
      <c r="Q3694" s="33"/>
      <c r="R3694" s="37"/>
      <c r="S3694" s="38" t="n">
        <f aca="false">P3694+(0.05*Q3694)+(R3694/240)</f>
        <v>495</v>
      </c>
      <c r="T3694" s="22" t="n">
        <f aca="false">J3694*O3694</f>
        <v>495</v>
      </c>
      <c r="U3694" s="22" t="n">
        <f aca="false">S3694-T3694</f>
        <v>0</v>
      </c>
      <c r="V3694" s="12"/>
    </row>
    <row r="3695" customFormat="false" ht="13.8" hidden="false" customHeight="false" outlineLevel="0" collapsed="false">
      <c r="A3695" s="13" t="n">
        <v>3694</v>
      </c>
      <c r="B3695" s="12" t="s">
        <v>22</v>
      </c>
      <c r="C3695" s="26" t="str">
        <f aca="false">$C$2965</f>
        <v>BNF N. Acq. 20538</v>
      </c>
      <c r="D3695" s="12" t="n">
        <v>32</v>
      </c>
      <c r="E3695" s="14" t="n">
        <v>1749</v>
      </c>
      <c r="F3695" s="14" t="s">
        <v>40</v>
      </c>
      <c r="G3695" s="14" t="s">
        <v>460</v>
      </c>
      <c r="H3695" s="14" t="s">
        <v>1396</v>
      </c>
      <c r="I3695" s="41" t="s">
        <v>43</v>
      </c>
      <c r="J3695" s="20" t="n">
        <v>8</v>
      </c>
      <c r="K3695" s="18" t="s">
        <v>92</v>
      </c>
      <c r="L3695" s="28" t="n">
        <v>60</v>
      </c>
      <c r="M3695" s="34"/>
      <c r="N3695" s="34"/>
      <c r="O3695" s="35" t="n">
        <f aca="false">L3695+(0.05*M3695)+(N3695/240)</f>
        <v>60</v>
      </c>
      <c r="P3695" s="36" t="n">
        <v>480</v>
      </c>
      <c r="Q3695" s="33"/>
      <c r="R3695" s="37"/>
      <c r="S3695" s="38" t="n">
        <f aca="false">P3695+(0.05*Q3695)+(R3695/240)</f>
        <v>480</v>
      </c>
      <c r="T3695" s="22" t="n">
        <f aca="false">J3695*O3695</f>
        <v>480</v>
      </c>
      <c r="U3695" s="22" t="n">
        <f aca="false">S3695-T3695</f>
        <v>0</v>
      </c>
      <c r="V3695" s="12"/>
    </row>
    <row r="3696" customFormat="false" ht="13.8" hidden="false" customHeight="false" outlineLevel="0" collapsed="false">
      <c r="A3696" s="13" t="n">
        <v>3695</v>
      </c>
      <c r="B3696" s="12" t="s">
        <v>22</v>
      </c>
      <c r="C3696" s="26" t="str">
        <f aca="false">$C$2965</f>
        <v>BNF N. Acq. 20538</v>
      </c>
      <c r="D3696" s="12" t="n">
        <v>32</v>
      </c>
      <c r="E3696" s="14" t="n">
        <v>1749</v>
      </c>
      <c r="F3696" s="14" t="s">
        <v>40</v>
      </c>
      <c r="G3696" s="14" t="s">
        <v>1639</v>
      </c>
      <c r="H3696" s="14" t="s">
        <v>1396</v>
      </c>
      <c r="I3696" s="41" t="s">
        <v>29</v>
      </c>
      <c r="J3696" s="20" t="n">
        <v>12</v>
      </c>
      <c r="K3696" s="18" t="s">
        <v>28</v>
      </c>
      <c r="L3696" s="20"/>
      <c r="M3696" s="34" t="n">
        <v>15</v>
      </c>
      <c r="N3696" s="34"/>
      <c r="O3696" s="35" t="n">
        <f aca="false">L3696+(0.05*M3696)+(N3696/240)</f>
        <v>0.75</v>
      </c>
      <c r="P3696" s="36" t="n">
        <v>9</v>
      </c>
      <c r="Q3696" s="33"/>
      <c r="R3696" s="37"/>
      <c r="S3696" s="38" t="n">
        <f aca="false">P3696+(0.05*Q3696)+(R3696/240)</f>
        <v>9</v>
      </c>
      <c r="T3696" s="22" t="n">
        <f aca="false">J3696*O3696</f>
        <v>9</v>
      </c>
      <c r="U3696" s="22" t="n">
        <f aca="false">S3696-T3696</f>
        <v>0</v>
      </c>
      <c r="V3696" s="12"/>
    </row>
    <row r="3697" customFormat="false" ht="13.8" hidden="false" customHeight="false" outlineLevel="0" collapsed="false">
      <c r="A3697" s="13" t="n">
        <v>3696</v>
      </c>
      <c r="B3697" s="12" t="s">
        <v>22</v>
      </c>
      <c r="C3697" s="26" t="str">
        <f aca="false">$C$2965</f>
        <v>BNF N. Acq. 20538</v>
      </c>
      <c r="D3697" s="12" t="n">
        <v>32</v>
      </c>
      <c r="E3697" s="14" t="n">
        <v>1749</v>
      </c>
      <c r="F3697" s="14" t="s">
        <v>40</v>
      </c>
      <c r="G3697" s="14" t="s">
        <v>1639</v>
      </c>
      <c r="H3697" s="14" t="s">
        <v>1396</v>
      </c>
      <c r="I3697" s="41" t="s">
        <v>43</v>
      </c>
      <c r="J3697" s="20" t="n">
        <v>6620</v>
      </c>
      <c r="K3697" s="18" t="s">
        <v>28</v>
      </c>
      <c r="L3697" s="20"/>
      <c r="M3697" s="34" t="n">
        <v>16</v>
      </c>
      <c r="N3697" s="34"/>
      <c r="O3697" s="35" t="n">
        <f aca="false">L3697+(0.05*M3697)+(N3697/240)</f>
        <v>0.8</v>
      </c>
      <c r="P3697" s="36" t="n">
        <v>5296</v>
      </c>
      <c r="Q3697" s="33"/>
      <c r="R3697" s="37"/>
      <c r="S3697" s="38" t="n">
        <f aca="false">P3697+(0.05*Q3697)+(R3697/240)</f>
        <v>5296</v>
      </c>
      <c r="T3697" s="22" t="n">
        <f aca="false">J3697*O3697</f>
        <v>5296</v>
      </c>
      <c r="U3697" s="22" t="n">
        <f aca="false">S3697-T3697</f>
        <v>0</v>
      </c>
      <c r="V3697" s="12"/>
    </row>
    <row r="3698" customFormat="false" ht="13.8" hidden="false" customHeight="false" outlineLevel="0" collapsed="false">
      <c r="A3698" s="13" t="n">
        <v>3697</v>
      </c>
      <c r="B3698" s="12" t="s">
        <v>22</v>
      </c>
      <c r="C3698" s="26" t="str">
        <f aca="false">$C$2965</f>
        <v>BNF N. Acq. 20538</v>
      </c>
      <c r="D3698" s="12" t="n">
        <v>32</v>
      </c>
      <c r="E3698" s="14" t="n">
        <v>1749</v>
      </c>
      <c r="F3698" s="14" t="s">
        <v>40</v>
      </c>
      <c r="G3698" s="14" t="s">
        <v>462</v>
      </c>
      <c r="H3698" s="14" t="s">
        <v>1396</v>
      </c>
      <c r="I3698" s="41" t="s">
        <v>43</v>
      </c>
      <c r="J3698" s="20" t="n">
        <v>218160</v>
      </c>
      <c r="K3698" s="18" t="s">
        <v>35</v>
      </c>
      <c r="L3698" s="20"/>
      <c r="M3698" s="34" t="n">
        <v>2</v>
      </c>
      <c r="N3698" s="34"/>
      <c r="O3698" s="35" t="n">
        <f aca="false">L3698+(0.05*M3698)+(N3698/240)</f>
        <v>0.1</v>
      </c>
      <c r="P3698" s="36" t="n">
        <v>21816</v>
      </c>
      <c r="Q3698" s="33"/>
      <c r="R3698" s="37"/>
      <c r="S3698" s="38" t="n">
        <f aca="false">P3698+(0.05*Q3698)+(R3698/240)</f>
        <v>21816</v>
      </c>
      <c r="T3698" s="22" t="n">
        <f aca="false">J3698*O3698</f>
        <v>21816</v>
      </c>
      <c r="U3698" s="22" t="n">
        <f aca="false">S3698-T3698</f>
        <v>0</v>
      </c>
      <c r="V3698" s="12"/>
    </row>
    <row r="3699" customFormat="false" ht="13.8" hidden="false" customHeight="false" outlineLevel="0" collapsed="false">
      <c r="A3699" s="13" t="n">
        <v>3698</v>
      </c>
      <c r="B3699" s="12" t="s">
        <v>22</v>
      </c>
      <c r="C3699" s="26" t="str">
        <f aca="false">$C$2965</f>
        <v>BNF N. Acq. 20538</v>
      </c>
      <c r="D3699" s="12" t="n">
        <v>32</v>
      </c>
      <c r="E3699" s="14" t="n">
        <v>1749</v>
      </c>
      <c r="F3699" s="14" t="s">
        <v>40</v>
      </c>
      <c r="G3699" s="14" t="s">
        <v>462</v>
      </c>
      <c r="H3699" s="14" t="s">
        <v>1396</v>
      </c>
      <c r="I3699" s="41" t="s">
        <v>43</v>
      </c>
      <c r="J3699" s="20" t="n">
        <v>1</v>
      </c>
      <c r="K3699" s="18" t="s">
        <v>46</v>
      </c>
      <c r="L3699" s="20" t="n">
        <v>335</v>
      </c>
      <c r="M3699" s="34"/>
      <c r="N3699" s="34"/>
      <c r="O3699" s="35" t="n">
        <f aca="false">L3699+(0.05*M3699)+(N3699/240)</f>
        <v>335</v>
      </c>
      <c r="P3699" s="36" t="n">
        <v>335</v>
      </c>
      <c r="Q3699" s="33"/>
      <c r="R3699" s="37"/>
      <c r="S3699" s="38" t="n">
        <f aca="false">P3699+(0.05*Q3699)+(R3699/240)</f>
        <v>335</v>
      </c>
      <c r="T3699" s="22" t="n">
        <f aca="false">J3699*O3699</f>
        <v>335</v>
      </c>
      <c r="U3699" s="22" t="n">
        <f aca="false">S3699-T3699</f>
        <v>0</v>
      </c>
      <c r="V3699" s="12"/>
    </row>
    <row r="3700" customFormat="false" ht="13.8" hidden="false" customHeight="false" outlineLevel="0" collapsed="false">
      <c r="A3700" s="13" t="n">
        <v>3699</v>
      </c>
      <c r="B3700" s="12" t="s">
        <v>22</v>
      </c>
      <c r="C3700" s="26" t="str">
        <f aca="false">$C$2965</f>
        <v>BNF N. Acq. 20538</v>
      </c>
      <c r="D3700" s="12" t="n">
        <v>32</v>
      </c>
      <c r="E3700" s="14" t="n">
        <v>1749</v>
      </c>
      <c r="F3700" s="14" t="s">
        <v>40</v>
      </c>
      <c r="G3700" s="14" t="s">
        <v>470</v>
      </c>
      <c r="H3700" s="14" t="s">
        <v>1396</v>
      </c>
      <c r="I3700" s="41" t="s">
        <v>29</v>
      </c>
      <c r="J3700" s="20" t="n">
        <f aca="false">27+(1/8)</f>
        <v>27.125</v>
      </c>
      <c r="K3700" s="18" t="s">
        <v>28</v>
      </c>
      <c r="L3700" s="20" t="n">
        <v>8</v>
      </c>
      <c r="M3700" s="34"/>
      <c r="N3700" s="34"/>
      <c r="O3700" s="35" t="n">
        <f aca="false">L3700+(0.05*M3700)+(N3700/240)</f>
        <v>8</v>
      </c>
      <c r="P3700" s="36" t="n">
        <v>217</v>
      </c>
      <c r="Q3700" s="33"/>
      <c r="R3700" s="37"/>
      <c r="S3700" s="38" t="n">
        <f aca="false">P3700+(0.05*Q3700)+(R3700/240)</f>
        <v>217</v>
      </c>
      <c r="T3700" s="22" t="n">
        <f aca="false">J3700*O3700</f>
        <v>217</v>
      </c>
      <c r="U3700" s="22" t="n">
        <f aca="false">S3700-T3700</f>
        <v>0</v>
      </c>
      <c r="V3700" s="12"/>
    </row>
    <row r="3701" customFormat="false" ht="13.8" hidden="false" customHeight="false" outlineLevel="0" collapsed="false">
      <c r="A3701" s="13" t="n">
        <v>3700</v>
      </c>
      <c r="B3701" s="12" t="s">
        <v>22</v>
      </c>
      <c r="C3701" s="26" t="str">
        <f aca="false">$C$2965</f>
        <v>BNF N. Acq. 20538</v>
      </c>
      <c r="D3701" s="12" t="n">
        <v>32</v>
      </c>
      <c r="E3701" s="14" t="n">
        <v>1749</v>
      </c>
      <c r="F3701" s="14" t="s">
        <v>40</v>
      </c>
      <c r="G3701" s="14" t="s">
        <v>470</v>
      </c>
      <c r="H3701" s="14" t="s">
        <v>1396</v>
      </c>
      <c r="I3701" s="41" t="s">
        <v>33</v>
      </c>
      <c r="J3701" s="20" t="n">
        <v>785</v>
      </c>
      <c r="K3701" s="18" t="s">
        <v>28</v>
      </c>
      <c r="L3701" s="20" t="n">
        <v>4</v>
      </c>
      <c r="M3701" s="34"/>
      <c r="N3701" s="34"/>
      <c r="O3701" s="35" t="n">
        <f aca="false">L3701+(0.05*M3701)+(N3701/240)</f>
        <v>4</v>
      </c>
      <c r="P3701" s="36" t="n">
        <v>3140</v>
      </c>
      <c r="Q3701" s="33"/>
      <c r="R3701" s="37"/>
      <c r="S3701" s="38" t="n">
        <f aca="false">P3701+(0.05*Q3701)+(R3701/240)</f>
        <v>3140</v>
      </c>
      <c r="T3701" s="22" t="n">
        <f aca="false">J3701*O3701</f>
        <v>3140</v>
      </c>
      <c r="U3701" s="22" t="n">
        <f aca="false">S3701-T3701</f>
        <v>0</v>
      </c>
      <c r="V3701" s="12"/>
    </row>
    <row r="3702" customFormat="false" ht="13.8" hidden="false" customHeight="false" outlineLevel="0" collapsed="false">
      <c r="A3702" s="13" t="n">
        <v>3701</v>
      </c>
      <c r="B3702" s="12" t="s">
        <v>22</v>
      </c>
      <c r="C3702" s="26" t="str">
        <f aca="false">$C$2965</f>
        <v>BNF N. Acq. 20538</v>
      </c>
      <c r="D3702" s="12" t="n">
        <v>32</v>
      </c>
      <c r="E3702" s="14" t="n">
        <v>1749</v>
      </c>
      <c r="F3702" s="14" t="s">
        <v>40</v>
      </c>
      <c r="G3702" s="14" t="s">
        <v>1642</v>
      </c>
      <c r="H3702" s="14" t="s">
        <v>1396</v>
      </c>
      <c r="I3702" s="41" t="s">
        <v>43</v>
      </c>
      <c r="J3702" s="20" t="n">
        <v>2300</v>
      </c>
      <c r="K3702" s="18" t="s">
        <v>28</v>
      </c>
      <c r="L3702" s="20" t="n">
        <v>0.011</v>
      </c>
      <c r="M3702" s="34"/>
      <c r="N3702" s="34"/>
      <c r="O3702" s="35" t="n">
        <f aca="false">L3702+(0.05*M3702)+(N3702/240)</f>
        <v>0.011</v>
      </c>
      <c r="P3702" s="36" t="n">
        <v>25</v>
      </c>
      <c r="Q3702" s="33" t="n">
        <v>6</v>
      </c>
      <c r="R3702" s="37"/>
      <c r="S3702" s="38" t="n">
        <f aca="false">P3702+(0.05*Q3702)+(R3702/240)</f>
        <v>25.3</v>
      </c>
      <c r="T3702" s="22" t="n">
        <f aca="false">J3702*O3702</f>
        <v>25.3</v>
      </c>
      <c r="U3702" s="22" t="n">
        <f aca="false">S3702-T3702</f>
        <v>0</v>
      </c>
      <c r="V3702" s="12" t="s">
        <v>333</v>
      </c>
    </row>
    <row r="3703" customFormat="false" ht="13.8" hidden="false" customHeight="false" outlineLevel="0" collapsed="false">
      <c r="A3703" s="13" t="n">
        <v>3702</v>
      </c>
      <c r="B3703" s="12" t="s">
        <v>22</v>
      </c>
      <c r="C3703" s="26" t="str">
        <f aca="false">$C$2965</f>
        <v>BNF N. Acq. 20538</v>
      </c>
      <c r="D3703" s="12" t="n">
        <v>32</v>
      </c>
      <c r="E3703" s="14" t="n">
        <v>1749</v>
      </c>
      <c r="F3703" s="14" t="s">
        <v>40</v>
      </c>
      <c r="G3703" s="14" t="s">
        <v>1640</v>
      </c>
      <c r="H3703" s="14" t="s">
        <v>1396</v>
      </c>
      <c r="I3703" s="41" t="s">
        <v>43</v>
      </c>
      <c r="J3703" s="20" t="n">
        <v>17</v>
      </c>
      <c r="K3703" s="18" t="s">
        <v>465</v>
      </c>
      <c r="L3703" s="20" t="n">
        <v>7</v>
      </c>
      <c r="M3703" s="34"/>
      <c r="N3703" s="34"/>
      <c r="O3703" s="35" t="n">
        <f aca="false">L3703+(0.05*M3703)+(N3703/240)</f>
        <v>7</v>
      </c>
      <c r="P3703" s="36" t="n">
        <v>119</v>
      </c>
      <c r="Q3703" s="33"/>
      <c r="R3703" s="37"/>
      <c r="S3703" s="38" t="n">
        <f aca="false">P3703+(0.05*Q3703)+(R3703/240)</f>
        <v>119</v>
      </c>
      <c r="T3703" s="22" t="n">
        <f aca="false">J3703*O3703</f>
        <v>119</v>
      </c>
      <c r="U3703" s="22" t="n">
        <f aca="false">S3703-T3703</f>
        <v>0</v>
      </c>
      <c r="V3703" s="12"/>
    </row>
    <row r="3704" customFormat="false" ht="13.8" hidden="false" customHeight="false" outlineLevel="0" collapsed="false">
      <c r="A3704" s="13" t="n">
        <v>3703</v>
      </c>
      <c r="B3704" s="12" t="s">
        <v>22</v>
      </c>
      <c r="C3704" s="26" t="str">
        <f aca="false">$C$2965</f>
        <v>BNF N. Acq. 20538</v>
      </c>
      <c r="D3704" s="12" t="n">
        <v>32</v>
      </c>
      <c r="E3704" s="14" t="n">
        <v>1749</v>
      </c>
      <c r="F3704" s="14" t="s">
        <v>40</v>
      </c>
      <c r="G3704" s="14" t="s">
        <v>1640</v>
      </c>
      <c r="H3704" s="14" t="s">
        <v>1396</v>
      </c>
      <c r="I3704" s="41" t="s">
        <v>186</v>
      </c>
      <c r="J3704" s="20" t="n">
        <v>6025</v>
      </c>
      <c r="K3704" s="18" t="s">
        <v>28</v>
      </c>
      <c r="L3704" s="20"/>
      <c r="M3704" s="34" t="n">
        <v>12</v>
      </c>
      <c r="N3704" s="34"/>
      <c r="O3704" s="35" t="n">
        <f aca="false">L3704+(0.05*M3704)+(N3704/240)</f>
        <v>0.6</v>
      </c>
      <c r="P3704" s="36" t="n">
        <v>3615</v>
      </c>
      <c r="Q3704" s="33"/>
      <c r="R3704" s="37"/>
      <c r="S3704" s="38" t="n">
        <f aca="false">P3704+(0.05*Q3704)+(R3704/240)</f>
        <v>3615</v>
      </c>
      <c r="T3704" s="22" t="n">
        <f aca="false">J3704*O3704</f>
        <v>3615</v>
      </c>
      <c r="U3704" s="22" t="n">
        <f aca="false">S3704-T3704</f>
        <v>0</v>
      </c>
      <c r="V3704" s="12"/>
    </row>
    <row r="3705" customFormat="false" ht="13.8" hidden="false" customHeight="false" outlineLevel="0" collapsed="false">
      <c r="A3705" s="13" t="n">
        <v>3704</v>
      </c>
      <c r="B3705" s="12" t="s">
        <v>22</v>
      </c>
      <c r="C3705" s="26" t="str">
        <f aca="false">$C$2965</f>
        <v>BNF N. Acq. 20538</v>
      </c>
      <c r="D3705" s="12" t="n">
        <v>32</v>
      </c>
      <c r="E3705" s="14" t="n">
        <v>1749</v>
      </c>
      <c r="F3705" s="14" t="s">
        <v>40</v>
      </c>
      <c r="G3705" s="14" t="s">
        <v>1640</v>
      </c>
      <c r="H3705" s="14" t="s">
        <v>1396</v>
      </c>
      <c r="I3705" s="41" t="s">
        <v>33</v>
      </c>
      <c r="J3705" s="20" t="n">
        <v>1505</v>
      </c>
      <c r="K3705" s="18" t="s">
        <v>28</v>
      </c>
      <c r="L3705" s="20"/>
      <c r="M3705" s="34" t="n">
        <v>16</v>
      </c>
      <c r="N3705" s="34"/>
      <c r="O3705" s="35" t="n">
        <f aca="false">L3705+(0.05*M3705)+(N3705/240)</f>
        <v>0.8</v>
      </c>
      <c r="P3705" s="36" t="n">
        <v>1204</v>
      </c>
      <c r="Q3705" s="33"/>
      <c r="R3705" s="37"/>
      <c r="S3705" s="38" t="n">
        <f aca="false">P3705+(0.05*Q3705)+(R3705/240)</f>
        <v>1204</v>
      </c>
      <c r="T3705" s="22" t="n">
        <f aca="false">J3705*O3705</f>
        <v>1204</v>
      </c>
      <c r="U3705" s="22" t="n">
        <f aca="false">S3705-T3705</f>
        <v>0</v>
      </c>
      <c r="V3705" s="12"/>
    </row>
    <row r="3706" customFormat="false" ht="13.8" hidden="false" customHeight="false" outlineLevel="0" collapsed="false">
      <c r="A3706" s="13" t="n">
        <v>3705</v>
      </c>
      <c r="B3706" s="12" t="s">
        <v>22</v>
      </c>
      <c r="C3706" s="26" t="str">
        <f aca="false">$C$2965</f>
        <v>BNF N. Acq. 20538</v>
      </c>
      <c r="D3706" s="12" t="n">
        <v>33</v>
      </c>
      <c r="E3706" s="14" t="n">
        <v>1749</v>
      </c>
      <c r="F3706" s="14" t="s">
        <v>24</v>
      </c>
      <c r="G3706" s="14" t="s">
        <v>500</v>
      </c>
      <c r="H3706" s="14" t="s">
        <v>1396</v>
      </c>
      <c r="I3706" s="41" t="s">
        <v>68</v>
      </c>
      <c r="J3706" s="20" t="n">
        <v>86</v>
      </c>
      <c r="K3706" s="18" t="s">
        <v>28</v>
      </c>
      <c r="L3706" s="20"/>
      <c r="M3706" s="34" t="n">
        <v>40</v>
      </c>
      <c r="N3706" s="34"/>
      <c r="O3706" s="35" t="n">
        <f aca="false">L3706+(0.05*M3706)+(N3706/240)</f>
        <v>2</v>
      </c>
      <c r="P3706" s="36" t="n">
        <v>172</v>
      </c>
      <c r="Q3706" s="33"/>
      <c r="R3706" s="37"/>
      <c r="S3706" s="38" t="n">
        <f aca="false">P3706+(0.05*Q3706)+(R3706/240)</f>
        <v>172</v>
      </c>
      <c r="T3706" s="22" t="n">
        <f aca="false">J3706*O3706</f>
        <v>172</v>
      </c>
      <c r="U3706" s="22" t="n">
        <f aca="false">S3706-T3706</f>
        <v>0</v>
      </c>
      <c r="V3706" s="12"/>
    </row>
    <row r="3707" customFormat="false" ht="13.8" hidden="false" customHeight="false" outlineLevel="0" collapsed="false">
      <c r="A3707" s="13" t="n">
        <v>3706</v>
      </c>
      <c r="B3707" s="12" t="s">
        <v>22</v>
      </c>
      <c r="C3707" s="26" t="str">
        <f aca="false">$C$2965</f>
        <v>BNF N. Acq. 20538</v>
      </c>
      <c r="D3707" s="12" t="n">
        <v>33</v>
      </c>
      <c r="E3707" s="14" t="n">
        <v>1749</v>
      </c>
      <c r="F3707" s="14" t="s">
        <v>24</v>
      </c>
      <c r="G3707" s="14" t="s">
        <v>500</v>
      </c>
      <c r="H3707" s="14" t="s">
        <v>1396</v>
      </c>
      <c r="I3707" s="41" t="s">
        <v>43</v>
      </c>
      <c r="J3707" s="20" t="n">
        <v>529</v>
      </c>
      <c r="K3707" s="18" t="s">
        <v>28</v>
      </c>
      <c r="L3707" s="20"/>
      <c r="M3707" s="34" t="n">
        <v>50</v>
      </c>
      <c r="N3707" s="34"/>
      <c r="O3707" s="35" t="n">
        <f aca="false">L3707+(0.05*M3707)+(N3707/240)</f>
        <v>2.5</v>
      </c>
      <c r="P3707" s="36" t="n">
        <v>1322</v>
      </c>
      <c r="Q3707" s="33" t="n">
        <v>10</v>
      </c>
      <c r="R3707" s="37"/>
      <c r="S3707" s="38" t="n">
        <f aca="false">P3707+(0.05*Q3707)+(R3707/240)</f>
        <v>1322.5</v>
      </c>
      <c r="T3707" s="22" t="n">
        <f aca="false">J3707*O3707</f>
        <v>1322.5</v>
      </c>
      <c r="U3707" s="22" t="n">
        <f aca="false">S3707-T3707</f>
        <v>0</v>
      </c>
      <c r="V3707" s="12"/>
    </row>
    <row r="3708" customFormat="false" ht="14.2" hidden="false" customHeight="false" outlineLevel="0" collapsed="false">
      <c r="A3708" s="13" t="n">
        <v>3707</v>
      </c>
      <c r="B3708" s="12" t="s">
        <v>22</v>
      </c>
      <c r="C3708" s="26" t="str">
        <f aca="false">$C$2965</f>
        <v>BNF N. Acq. 20538</v>
      </c>
      <c r="D3708" s="12" t="n">
        <v>33</v>
      </c>
      <c r="E3708" s="14" t="n">
        <v>1749</v>
      </c>
      <c r="F3708" s="14" t="s">
        <v>24</v>
      </c>
      <c r="G3708" s="14" t="s">
        <v>500</v>
      </c>
      <c r="H3708" s="14" t="s">
        <v>1396</v>
      </c>
      <c r="I3708" s="41" t="s">
        <v>33</v>
      </c>
      <c r="J3708" s="20" t="n">
        <v>1579</v>
      </c>
      <c r="K3708" s="18" t="s">
        <v>28</v>
      </c>
      <c r="L3708" s="20"/>
      <c r="M3708" s="34" t="n">
        <v>40</v>
      </c>
      <c r="N3708" s="34"/>
      <c r="O3708" s="35" t="n">
        <f aca="false">L3708+(0.05*M3708)+(N3708/240)</f>
        <v>2</v>
      </c>
      <c r="P3708" s="36" t="n">
        <v>3159</v>
      </c>
      <c r="Q3708" s="33"/>
      <c r="R3708" s="37"/>
      <c r="S3708" s="38" t="n">
        <f aca="false">P3708+(0.05*Q3708)+(R3708/240)</f>
        <v>3159</v>
      </c>
      <c r="T3708" s="22" t="n">
        <f aca="false">J3708*O3708</f>
        <v>3158</v>
      </c>
      <c r="U3708" s="22" t="n">
        <f aca="false">S3708-T3708</f>
        <v>1</v>
      </c>
      <c r="V3708" s="12" t="s">
        <v>114</v>
      </c>
    </row>
    <row r="3709" customFormat="false" ht="13.8" hidden="false" customHeight="false" outlineLevel="0" collapsed="false">
      <c r="A3709" s="13" t="n">
        <v>3708</v>
      </c>
      <c r="B3709" s="12" t="s">
        <v>22</v>
      </c>
      <c r="C3709" s="26" t="str">
        <f aca="false">$C$2965</f>
        <v>BNF N. Acq. 20538</v>
      </c>
      <c r="D3709" s="12" t="n">
        <v>33</v>
      </c>
      <c r="E3709" s="14" t="n">
        <v>1749</v>
      </c>
      <c r="F3709" s="14" t="s">
        <v>24</v>
      </c>
      <c r="G3709" s="14" t="s">
        <v>501</v>
      </c>
      <c r="H3709" s="14" t="s">
        <v>1396</v>
      </c>
      <c r="I3709" s="41" t="s">
        <v>68</v>
      </c>
      <c r="J3709" s="20" t="n">
        <v>40</v>
      </c>
      <c r="K3709" s="18" t="s">
        <v>28</v>
      </c>
      <c r="L3709" s="20"/>
      <c r="M3709" s="34" t="n">
        <v>24</v>
      </c>
      <c r="N3709" s="34"/>
      <c r="O3709" s="35" t="n">
        <f aca="false">L3709+(0.05*M3709)+(N3709/240)</f>
        <v>1.2</v>
      </c>
      <c r="P3709" s="36" t="n">
        <v>48</v>
      </c>
      <c r="Q3709" s="33"/>
      <c r="R3709" s="37"/>
      <c r="S3709" s="38" t="n">
        <f aca="false">P3709+(0.05*Q3709)+(R3709/240)</f>
        <v>48</v>
      </c>
      <c r="T3709" s="22" t="n">
        <f aca="false">J3709*O3709</f>
        <v>48</v>
      </c>
      <c r="U3709" s="22" t="n">
        <f aca="false">S3709-T3709</f>
        <v>0</v>
      </c>
      <c r="V3709" s="12"/>
    </row>
    <row r="3710" customFormat="false" ht="13.8" hidden="false" customHeight="false" outlineLevel="0" collapsed="false">
      <c r="A3710" s="13" t="n">
        <v>3709</v>
      </c>
      <c r="B3710" s="12" t="s">
        <v>22</v>
      </c>
      <c r="C3710" s="26" t="str">
        <f aca="false">$C$2965</f>
        <v>BNF N. Acq. 20538</v>
      </c>
      <c r="D3710" s="12" t="n">
        <v>33</v>
      </c>
      <c r="E3710" s="14" t="n">
        <v>1749</v>
      </c>
      <c r="F3710" s="14" t="s">
        <v>24</v>
      </c>
      <c r="G3710" s="14" t="s">
        <v>501</v>
      </c>
      <c r="H3710" s="14" t="s">
        <v>1396</v>
      </c>
      <c r="I3710" s="41" t="s">
        <v>43</v>
      </c>
      <c r="J3710" s="20" t="n">
        <v>304</v>
      </c>
      <c r="K3710" s="18" t="s">
        <v>28</v>
      </c>
      <c r="L3710" s="20"/>
      <c r="M3710" s="34" t="n">
        <v>40</v>
      </c>
      <c r="N3710" s="34"/>
      <c r="O3710" s="35" t="n">
        <f aca="false">L3710+(0.05*M3710)+(N3710/240)</f>
        <v>2</v>
      </c>
      <c r="P3710" s="36" t="n">
        <v>608</v>
      </c>
      <c r="Q3710" s="33"/>
      <c r="R3710" s="37"/>
      <c r="S3710" s="38" t="n">
        <f aca="false">P3710+(0.05*Q3710)+(R3710/240)</f>
        <v>608</v>
      </c>
      <c r="T3710" s="22" t="n">
        <f aca="false">J3710*O3710</f>
        <v>608</v>
      </c>
      <c r="U3710" s="22" t="n">
        <f aca="false">S3710-T3710</f>
        <v>0</v>
      </c>
      <c r="V3710" s="12"/>
    </row>
    <row r="3711" customFormat="false" ht="13.8" hidden="false" customHeight="false" outlineLevel="0" collapsed="false">
      <c r="A3711" s="13" t="n">
        <v>3710</v>
      </c>
      <c r="B3711" s="12" t="s">
        <v>22</v>
      </c>
      <c r="C3711" s="26" t="str">
        <f aca="false">$C$2965</f>
        <v>BNF N. Acq. 20538</v>
      </c>
      <c r="D3711" s="12" t="n">
        <v>33</v>
      </c>
      <c r="E3711" s="14" t="n">
        <v>1749</v>
      </c>
      <c r="F3711" s="14" t="s">
        <v>24</v>
      </c>
      <c r="G3711" s="51" t="s">
        <v>1643</v>
      </c>
      <c r="H3711" s="14" t="s">
        <v>1396</v>
      </c>
      <c r="I3711" s="41" t="s">
        <v>43</v>
      </c>
      <c r="J3711" s="20" t="n">
        <v>1</v>
      </c>
      <c r="K3711" s="18" t="s">
        <v>260</v>
      </c>
      <c r="L3711" s="20" t="n">
        <v>30</v>
      </c>
      <c r="M3711" s="34"/>
      <c r="N3711" s="34"/>
      <c r="O3711" s="35" t="n">
        <f aca="false">L3711+(0.05*M3711)+(N3711/240)</f>
        <v>30</v>
      </c>
      <c r="P3711" s="36" t="n">
        <v>30</v>
      </c>
      <c r="Q3711" s="33"/>
      <c r="R3711" s="37"/>
      <c r="S3711" s="38" t="n">
        <f aca="false">P3711+(0.05*Q3711)+(R3711/240)</f>
        <v>30</v>
      </c>
      <c r="T3711" s="22" t="n">
        <f aca="false">J3711*O3711</f>
        <v>30</v>
      </c>
      <c r="U3711" s="22" t="n">
        <f aca="false">S3711-T3711</f>
        <v>0</v>
      </c>
      <c r="V3711" s="12"/>
    </row>
    <row r="3712" customFormat="false" ht="13.8" hidden="false" customHeight="false" outlineLevel="0" collapsed="false">
      <c r="A3712" s="13" t="n">
        <v>3711</v>
      </c>
      <c r="B3712" s="12" t="s">
        <v>22</v>
      </c>
      <c r="C3712" s="26" t="str">
        <f aca="false">$C$2965</f>
        <v>BNF N. Acq. 20538</v>
      </c>
      <c r="D3712" s="12" t="n">
        <v>33</v>
      </c>
      <c r="E3712" s="14" t="n">
        <v>1749</v>
      </c>
      <c r="F3712" s="14" t="s">
        <v>24</v>
      </c>
      <c r="G3712" s="14" t="s">
        <v>1644</v>
      </c>
      <c r="H3712" s="14" t="s">
        <v>1396</v>
      </c>
      <c r="I3712" s="41" t="s">
        <v>43</v>
      </c>
      <c r="J3712" s="20" t="n">
        <v>1</v>
      </c>
      <c r="K3712" s="18" t="s">
        <v>46</v>
      </c>
      <c r="L3712" s="20" t="n">
        <v>1650</v>
      </c>
      <c r="M3712" s="34"/>
      <c r="N3712" s="34"/>
      <c r="O3712" s="35" t="n">
        <f aca="false">L3712+(0.05*M3712)+(N3712/240)</f>
        <v>1650</v>
      </c>
      <c r="P3712" s="36" t="n">
        <v>1650</v>
      </c>
      <c r="Q3712" s="33"/>
      <c r="R3712" s="37"/>
      <c r="S3712" s="38" t="n">
        <f aca="false">P3712+(0.05*Q3712)+(R3712/240)</f>
        <v>1650</v>
      </c>
      <c r="T3712" s="22" t="n">
        <f aca="false">J3712*O3712</f>
        <v>1650</v>
      </c>
      <c r="U3712" s="22" t="n">
        <f aca="false">S3712-T3712</f>
        <v>0</v>
      </c>
      <c r="V3712" s="12"/>
    </row>
    <row r="3713" customFormat="false" ht="13.8" hidden="false" customHeight="false" outlineLevel="0" collapsed="false">
      <c r="A3713" s="13" t="n">
        <v>3712</v>
      </c>
      <c r="B3713" s="12" t="s">
        <v>22</v>
      </c>
      <c r="C3713" s="26" t="str">
        <f aca="false">$C$2965</f>
        <v>BNF N. Acq. 20538</v>
      </c>
      <c r="D3713" s="12" t="n">
        <v>33</v>
      </c>
      <c r="E3713" s="14" t="n">
        <v>1749</v>
      </c>
      <c r="F3713" s="14" t="s">
        <v>24</v>
      </c>
      <c r="G3713" s="14" t="s">
        <v>1645</v>
      </c>
      <c r="H3713" s="14" t="s">
        <v>1396</v>
      </c>
      <c r="I3713" s="41" t="s">
        <v>43</v>
      </c>
      <c r="J3713" s="20" t="n">
        <v>1</v>
      </c>
      <c r="K3713" s="18" t="s">
        <v>260</v>
      </c>
      <c r="L3713" s="20" t="n">
        <v>50</v>
      </c>
      <c r="M3713" s="34"/>
      <c r="N3713" s="34"/>
      <c r="O3713" s="35" t="n">
        <f aca="false">L3713+(0.05*M3713)+(N3713/240)</f>
        <v>50</v>
      </c>
      <c r="P3713" s="36" t="n">
        <v>50</v>
      </c>
      <c r="Q3713" s="33"/>
      <c r="R3713" s="37"/>
      <c r="S3713" s="38" t="n">
        <f aca="false">P3713+(0.05*Q3713)+(R3713/240)</f>
        <v>50</v>
      </c>
      <c r="T3713" s="22" t="n">
        <f aca="false">J3713*O3713</f>
        <v>50</v>
      </c>
      <c r="U3713" s="22" t="n">
        <f aca="false">S3713-T3713</f>
        <v>0</v>
      </c>
      <c r="V3713" s="12"/>
    </row>
    <row r="3714" customFormat="false" ht="13.8" hidden="false" customHeight="false" outlineLevel="0" collapsed="false">
      <c r="A3714" s="13" t="n">
        <v>3713</v>
      </c>
      <c r="B3714" s="12" t="s">
        <v>22</v>
      </c>
      <c r="C3714" s="26" t="str">
        <f aca="false">$C$2965</f>
        <v>BNF N. Acq. 20538</v>
      </c>
      <c r="D3714" s="12" t="n">
        <v>33</v>
      </c>
      <c r="E3714" s="14" t="n">
        <v>1749</v>
      </c>
      <c r="F3714" s="14" t="s">
        <v>40</v>
      </c>
      <c r="G3714" s="14" t="s">
        <v>500</v>
      </c>
      <c r="H3714" s="14" t="s">
        <v>1396</v>
      </c>
      <c r="I3714" s="41" t="s">
        <v>50</v>
      </c>
      <c r="J3714" s="20" t="n">
        <v>355</v>
      </c>
      <c r="K3714" s="18" t="s">
        <v>28</v>
      </c>
      <c r="L3714" s="20"/>
      <c r="M3714" s="34" t="n">
        <v>20</v>
      </c>
      <c r="N3714" s="34"/>
      <c r="O3714" s="35" t="n">
        <f aca="false">L3714+(0.05*M3714)+(N3714/240)</f>
        <v>1</v>
      </c>
      <c r="P3714" s="36" t="n">
        <v>355</v>
      </c>
      <c r="Q3714" s="33"/>
      <c r="R3714" s="37"/>
      <c r="S3714" s="38" t="n">
        <f aca="false">P3714+(0.05*Q3714)+(R3714/240)</f>
        <v>355</v>
      </c>
      <c r="T3714" s="22" t="n">
        <f aca="false">J3714*O3714</f>
        <v>355</v>
      </c>
      <c r="U3714" s="22" t="n">
        <f aca="false">S3714-T3714</f>
        <v>0</v>
      </c>
      <c r="V3714" s="12"/>
    </row>
    <row r="3715" customFormat="false" ht="13.8" hidden="false" customHeight="false" outlineLevel="0" collapsed="false">
      <c r="A3715" s="13" t="n">
        <v>3714</v>
      </c>
      <c r="B3715" s="12" t="s">
        <v>22</v>
      </c>
      <c r="C3715" s="26" t="str">
        <f aca="false">$C$2965</f>
        <v>BNF N. Acq. 20538</v>
      </c>
      <c r="D3715" s="12" t="n">
        <v>33</v>
      </c>
      <c r="E3715" s="14" t="n">
        <v>1749</v>
      </c>
      <c r="F3715" s="14" t="s">
        <v>40</v>
      </c>
      <c r="G3715" s="14" t="s">
        <v>500</v>
      </c>
      <c r="H3715" s="14" t="s">
        <v>1396</v>
      </c>
      <c r="I3715" s="41" t="s">
        <v>33</v>
      </c>
      <c r="J3715" s="20" t="n">
        <v>467.5</v>
      </c>
      <c r="K3715" s="18" t="s">
        <v>28</v>
      </c>
      <c r="L3715" s="20"/>
      <c r="M3715" s="34" t="n">
        <v>50</v>
      </c>
      <c r="N3715" s="34"/>
      <c r="O3715" s="35" t="n">
        <f aca="false">L3715+(0.05*M3715)+(N3715/240)</f>
        <v>2.5</v>
      </c>
      <c r="P3715" s="36" t="n">
        <v>1168</v>
      </c>
      <c r="Q3715" s="33" t="n">
        <v>15</v>
      </c>
      <c r="R3715" s="37"/>
      <c r="S3715" s="38" t="n">
        <f aca="false">P3715+(0.05*Q3715)+(R3715/240)</f>
        <v>1168.75</v>
      </c>
      <c r="T3715" s="22" t="n">
        <f aca="false">J3715*O3715</f>
        <v>1168.75</v>
      </c>
      <c r="U3715" s="22" t="n">
        <f aca="false">S3715-T3715</f>
        <v>0</v>
      </c>
      <c r="V3715" s="12"/>
    </row>
    <row r="3716" customFormat="false" ht="13.8" hidden="false" customHeight="false" outlineLevel="0" collapsed="false">
      <c r="A3716" s="13" t="n">
        <v>3715</v>
      </c>
      <c r="B3716" s="12" t="s">
        <v>22</v>
      </c>
      <c r="C3716" s="26" t="str">
        <f aca="false">$C$2965</f>
        <v>BNF N. Acq. 20538</v>
      </c>
      <c r="D3716" s="12" t="n">
        <v>33</v>
      </c>
      <c r="E3716" s="14" t="n">
        <v>1749</v>
      </c>
      <c r="F3716" s="14" t="s">
        <v>40</v>
      </c>
      <c r="G3716" s="14" t="s">
        <v>501</v>
      </c>
      <c r="H3716" s="14" t="s">
        <v>1396</v>
      </c>
      <c r="I3716" s="41" t="s">
        <v>50</v>
      </c>
      <c r="J3716" s="20" t="n">
        <v>95</v>
      </c>
      <c r="K3716" s="18" t="s">
        <v>28</v>
      </c>
      <c r="L3716" s="20"/>
      <c r="M3716" s="34" t="n">
        <v>10</v>
      </c>
      <c r="N3716" s="34"/>
      <c r="O3716" s="35" t="n">
        <f aca="false">L3716+(0.05*M3716)+(N3716/240)</f>
        <v>0.5</v>
      </c>
      <c r="P3716" s="36" t="n">
        <v>47</v>
      </c>
      <c r="Q3716" s="33" t="n">
        <v>10</v>
      </c>
      <c r="R3716" s="37"/>
      <c r="S3716" s="38" t="n">
        <f aca="false">P3716+(0.05*Q3716)+(R3716/240)</f>
        <v>47.5</v>
      </c>
      <c r="T3716" s="22" t="n">
        <f aca="false">J3716*O3716</f>
        <v>47.5</v>
      </c>
      <c r="U3716" s="22" t="n">
        <f aca="false">S3716-T3716</f>
        <v>0</v>
      </c>
      <c r="V3716" s="12"/>
    </row>
    <row r="3717" customFormat="false" ht="13.8" hidden="false" customHeight="false" outlineLevel="0" collapsed="false">
      <c r="A3717" s="13" t="n">
        <v>3716</v>
      </c>
      <c r="B3717" s="12" t="s">
        <v>22</v>
      </c>
      <c r="C3717" s="26" t="str">
        <f aca="false">$C$2965</f>
        <v>BNF N. Acq. 20538</v>
      </c>
      <c r="D3717" s="12" t="n">
        <v>33</v>
      </c>
      <c r="E3717" s="14" t="n">
        <v>1749</v>
      </c>
      <c r="F3717" s="14" t="s">
        <v>40</v>
      </c>
      <c r="G3717" s="14" t="s">
        <v>502</v>
      </c>
      <c r="H3717" s="14" t="s">
        <v>1396</v>
      </c>
      <c r="I3717" s="41" t="s">
        <v>68</v>
      </c>
      <c r="J3717" s="20" t="n">
        <v>17201</v>
      </c>
      <c r="K3717" s="18" t="s">
        <v>28</v>
      </c>
      <c r="L3717" s="20" t="n">
        <v>5</v>
      </c>
      <c r="M3717" s="34"/>
      <c r="N3717" s="34"/>
      <c r="O3717" s="35" t="n">
        <f aca="false">L3717+(0.05*M3717)+(N3717/240)</f>
        <v>5</v>
      </c>
      <c r="P3717" s="36" t="n">
        <v>86005</v>
      </c>
      <c r="Q3717" s="33"/>
      <c r="R3717" s="37"/>
      <c r="S3717" s="38" t="n">
        <f aca="false">P3717+(0.05*Q3717)+(R3717/240)</f>
        <v>86005</v>
      </c>
      <c r="T3717" s="22" t="n">
        <f aca="false">J3717*O3717</f>
        <v>86005</v>
      </c>
      <c r="U3717" s="22" t="n">
        <f aca="false">S3717-T3717</f>
        <v>0</v>
      </c>
      <c r="V3717" s="12"/>
    </row>
    <row r="3718" customFormat="false" ht="13.8" hidden="false" customHeight="false" outlineLevel="0" collapsed="false">
      <c r="A3718" s="13" t="n">
        <v>3717</v>
      </c>
      <c r="B3718" s="12" t="s">
        <v>22</v>
      </c>
      <c r="C3718" s="26" t="str">
        <f aca="false">$C$2965</f>
        <v>BNF N. Acq. 20538</v>
      </c>
      <c r="D3718" s="12" t="n">
        <v>33</v>
      </c>
      <c r="E3718" s="14" t="n">
        <v>1749</v>
      </c>
      <c r="F3718" s="14" t="s">
        <v>40</v>
      </c>
      <c r="G3718" s="14" t="s">
        <v>502</v>
      </c>
      <c r="H3718" s="14" t="s">
        <v>1396</v>
      </c>
      <c r="I3718" s="41" t="s">
        <v>43</v>
      </c>
      <c r="J3718" s="20" t="n">
        <v>10</v>
      </c>
      <c r="K3718" s="18" t="s">
        <v>35</v>
      </c>
      <c r="L3718" s="20" t="n">
        <v>32</v>
      </c>
      <c r="M3718" s="34"/>
      <c r="N3718" s="34"/>
      <c r="O3718" s="35" t="n">
        <f aca="false">L3718+(0.05*M3718)+(N3718/240)</f>
        <v>32</v>
      </c>
      <c r="P3718" s="36" t="n">
        <v>320</v>
      </c>
      <c r="Q3718" s="33"/>
      <c r="R3718" s="37"/>
      <c r="S3718" s="38" t="n">
        <f aca="false">P3718+(0.05*Q3718)+(R3718/240)</f>
        <v>320</v>
      </c>
      <c r="T3718" s="22" t="n">
        <f aca="false">J3718*O3718</f>
        <v>320</v>
      </c>
      <c r="U3718" s="22" t="n">
        <f aca="false">S3718-T3718</f>
        <v>0</v>
      </c>
      <c r="V3718" s="12"/>
    </row>
    <row r="3719" customFormat="false" ht="13.8" hidden="false" customHeight="false" outlineLevel="0" collapsed="false">
      <c r="A3719" s="13" t="n">
        <v>3718</v>
      </c>
      <c r="B3719" s="12" t="s">
        <v>22</v>
      </c>
      <c r="C3719" s="26" t="str">
        <f aca="false">$C$2965</f>
        <v>BNF N. Acq. 20538</v>
      </c>
      <c r="D3719" s="12" t="n">
        <v>33</v>
      </c>
      <c r="E3719" s="14" t="n">
        <v>1749</v>
      </c>
      <c r="F3719" s="14" t="s">
        <v>40</v>
      </c>
      <c r="G3719" s="14" t="s">
        <v>1643</v>
      </c>
      <c r="H3719" s="14" t="s">
        <v>1396</v>
      </c>
      <c r="I3719" s="41" t="s">
        <v>29</v>
      </c>
      <c r="J3719" s="20" t="n">
        <v>1</v>
      </c>
      <c r="K3719" s="18" t="s">
        <v>46</v>
      </c>
      <c r="L3719" s="20" t="n">
        <v>280</v>
      </c>
      <c r="M3719" s="34"/>
      <c r="N3719" s="34"/>
      <c r="O3719" s="35" t="n">
        <f aca="false">L3719+(0.05*M3719)+(N3719/240)</f>
        <v>280</v>
      </c>
      <c r="P3719" s="36" t="n">
        <v>280</v>
      </c>
      <c r="Q3719" s="33"/>
      <c r="R3719" s="37"/>
      <c r="S3719" s="38" t="n">
        <f aca="false">P3719+(0.05*Q3719)+(R3719/240)</f>
        <v>280</v>
      </c>
      <c r="T3719" s="22" t="n">
        <f aca="false">J3719*O3719</f>
        <v>280</v>
      </c>
      <c r="U3719" s="22" t="n">
        <f aca="false">S3719-T3719</f>
        <v>0</v>
      </c>
      <c r="V3719" s="12"/>
    </row>
    <row r="3720" customFormat="false" ht="13.8" hidden="false" customHeight="false" outlineLevel="0" collapsed="false">
      <c r="A3720" s="13" t="n">
        <v>3719</v>
      </c>
      <c r="B3720" s="12" t="s">
        <v>22</v>
      </c>
      <c r="C3720" s="26" t="str">
        <f aca="false">$C$2965</f>
        <v>BNF N. Acq. 20538</v>
      </c>
      <c r="D3720" s="12" t="n">
        <v>33</v>
      </c>
      <c r="E3720" s="14" t="n">
        <v>1749</v>
      </c>
      <c r="F3720" s="14" t="s">
        <v>40</v>
      </c>
      <c r="G3720" s="14" t="s">
        <v>1643</v>
      </c>
      <c r="H3720" s="14" t="s">
        <v>1396</v>
      </c>
      <c r="I3720" s="41" t="s">
        <v>43</v>
      </c>
      <c r="J3720" s="20" t="n">
        <v>1</v>
      </c>
      <c r="K3720" s="18" t="s">
        <v>260</v>
      </c>
      <c r="L3720" s="20" t="n">
        <v>40</v>
      </c>
      <c r="M3720" s="34"/>
      <c r="N3720" s="34"/>
      <c r="O3720" s="35" t="n">
        <f aca="false">L3720+(0.05*M3720)+(N3720/240)</f>
        <v>40</v>
      </c>
      <c r="P3720" s="36" t="n">
        <v>40</v>
      </c>
      <c r="Q3720" s="33"/>
      <c r="R3720" s="37"/>
      <c r="S3720" s="38" t="n">
        <f aca="false">P3720+(0.05*Q3720)+(R3720/240)</f>
        <v>40</v>
      </c>
      <c r="T3720" s="22" t="n">
        <f aca="false">J3720*O3720</f>
        <v>40</v>
      </c>
      <c r="U3720" s="22" t="n">
        <f aca="false">S3720-T3720</f>
        <v>0</v>
      </c>
      <c r="V3720" s="12"/>
    </row>
    <row r="3721" customFormat="false" ht="13.8" hidden="false" customHeight="false" outlineLevel="0" collapsed="false">
      <c r="A3721" s="13" t="n">
        <v>3720</v>
      </c>
      <c r="B3721" s="12" t="s">
        <v>22</v>
      </c>
      <c r="C3721" s="26" t="str">
        <f aca="false">$C$2965</f>
        <v>BNF N. Acq. 20538</v>
      </c>
      <c r="D3721" s="12" t="n">
        <v>33</v>
      </c>
      <c r="E3721" s="14" t="n">
        <v>1749</v>
      </c>
      <c r="F3721" s="14" t="s">
        <v>40</v>
      </c>
      <c r="G3721" s="14" t="s">
        <v>1646</v>
      </c>
      <c r="H3721" s="14" t="s">
        <v>1396</v>
      </c>
      <c r="I3721" s="41" t="s">
        <v>43</v>
      </c>
      <c r="J3721" s="20" t="n">
        <v>3.5</v>
      </c>
      <c r="K3721" s="18" t="s">
        <v>61</v>
      </c>
      <c r="L3721" s="20" t="n">
        <v>6</v>
      </c>
      <c r="M3721" s="34"/>
      <c r="N3721" s="34"/>
      <c r="O3721" s="35" t="n">
        <f aca="false">L3721+(0.05*M3721)+(N3721/240)</f>
        <v>6</v>
      </c>
      <c r="P3721" s="36" t="n">
        <v>21</v>
      </c>
      <c r="Q3721" s="33"/>
      <c r="R3721" s="37"/>
      <c r="S3721" s="38" t="n">
        <f aca="false">P3721+(0.05*Q3721)+(R3721/240)</f>
        <v>21</v>
      </c>
      <c r="T3721" s="22" t="n">
        <f aca="false">J3721*O3721</f>
        <v>21</v>
      </c>
      <c r="U3721" s="22" t="n">
        <f aca="false">S3721-T3721</f>
        <v>0</v>
      </c>
      <c r="V3721" s="12"/>
    </row>
    <row r="3722" customFormat="false" ht="13.8" hidden="false" customHeight="false" outlineLevel="0" collapsed="false">
      <c r="A3722" s="13" t="n">
        <v>3721</v>
      </c>
      <c r="B3722" s="12" t="s">
        <v>22</v>
      </c>
      <c r="C3722" s="26" t="str">
        <f aca="false">$C$2965</f>
        <v>BNF N. Acq. 20538</v>
      </c>
      <c r="D3722" s="12" t="n">
        <v>33</v>
      </c>
      <c r="E3722" s="14" t="n">
        <v>1749</v>
      </c>
      <c r="F3722" s="14" t="s">
        <v>40</v>
      </c>
      <c r="G3722" s="14" t="s">
        <v>1647</v>
      </c>
      <c r="H3722" s="14" t="s">
        <v>1396</v>
      </c>
      <c r="I3722" s="41" t="s">
        <v>43</v>
      </c>
      <c r="J3722" s="20" t="n">
        <v>1</v>
      </c>
      <c r="K3722" s="18" t="s">
        <v>260</v>
      </c>
      <c r="L3722" s="20" t="n">
        <v>10</v>
      </c>
      <c r="M3722" s="34"/>
      <c r="N3722" s="34"/>
      <c r="O3722" s="35" t="n">
        <f aca="false">L3722+(0.05*M3722)+(N3722/240)</f>
        <v>10</v>
      </c>
      <c r="P3722" s="36" t="n">
        <v>10</v>
      </c>
      <c r="Q3722" s="33"/>
      <c r="R3722" s="37"/>
      <c r="S3722" s="38" t="n">
        <f aca="false">P3722+(0.05*Q3722)+(R3722/240)</f>
        <v>10</v>
      </c>
      <c r="T3722" s="22" t="n">
        <f aca="false">J3722*O3722</f>
        <v>10</v>
      </c>
      <c r="U3722" s="22" t="n">
        <f aca="false">S3722-T3722</f>
        <v>0</v>
      </c>
      <c r="V3722" s="12"/>
    </row>
    <row r="3723" customFormat="false" ht="13.8" hidden="false" customHeight="false" outlineLevel="0" collapsed="false">
      <c r="A3723" s="13" t="n">
        <v>3722</v>
      </c>
      <c r="B3723" s="12" t="s">
        <v>22</v>
      </c>
      <c r="C3723" s="26" t="str">
        <f aca="false">$C$2965</f>
        <v>BNF N. Acq. 20538</v>
      </c>
      <c r="D3723" s="12" t="n">
        <v>33</v>
      </c>
      <c r="E3723" s="14" t="n">
        <v>1749</v>
      </c>
      <c r="F3723" s="14" t="s">
        <v>40</v>
      </c>
      <c r="G3723" s="14" t="s">
        <v>1648</v>
      </c>
      <c r="H3723" s="14" t="s">
        <v>1396</v>
      </c>
      <c r="I3723" s="41" t="s">
        <v>43</v>
      </c>
      <c r="J3723" s="20" t="n">
        <v>203</v>
      </c>
      <c r="K3723" s="18" t="s">
        <v>28</v>
      </c>
      <c r="L3723" s="20" t="n">
        <v>4</v>
      </c>
      <c r="M3723" s="34"/>
      <c r="N3723" s="34"/>
      <c r="O3723" s="35" t="n">
        <f aca="false">L3723+(0.05*M3723)+(N3723/240)</f>
        <v>4</v>
      </c>
      <c r="P3723" s="36" t="n">
        <v>812</v>
      </c>
      <c r="Q3723" s="33"/>
      <c r="R3723" s="37"/>
      <c r="S3723" s="38" t="n">
        <f aca="false">P3723+(0.05*Q3723)+(R3723/240)</f>
        <v>812</v>
      </c>
      <c r="T3723" s="22" t="n">
        <f aca="false">J3723*O3723</f>
        <v>812</v>
      </c>
      <c r="U3723" s="22" t="n">
        <f aca="false">S3723-T3723</f>
        <v>0</v>
      </c>
      <c r="V3723" s="12"/>
    </row>
    <row r="3724" customFormat="false" ht="13.8" hidden="false" customHeight="false" outlineLevel="0" collapsed="false">
      <c r="A3724" s="13" t="n">
        <v>3723</v>
      </c>
      <c r="B3724" s="12" t="s">
        <v>22</v>
      </c>
      <c r="C3724" s="26" t="str">
        <f aca="false">$C$2965</f>
        <v>BNF N. Acq. 20538</v>
      </c>
      <c r="D3724" s="12" t="n">
        <v>33</v>
      </c>
      <c r="E3724" s="14" t="n">
        <v>1749</v>
      </c>
      <c r="F3724" s="14" t="s">
        <v>40</v>
      </c>
      <c r="G3724" s="14" t="s">
        <v>1649</v>
      </c>
      <c r="H3724" s="14" t="s">
        <v>1396</v>
      </c>
      <c r="I3724" s="41" t="s">
        <v>43</v>
      </c>
      <c r="J3724" s="20" t="n">
        <f aca="false">10</f>
        <v>10</v>
      </c>
      <c r="K3724" s="18" t="s">
        <v>1616</v>
      </c>
      <c r="L3724" s="20" t="n">
        <v>625</v>
      </c>
      <c r="M3724" s="34"/>
      <c r="N3724" s="34"/>
      <c r="O3724" s="35" t="n">
        <f aca="false">L3724+(0.05*M3724)+(N3724/240)</f>
        <v>625</v>
      </c>
      <c r="P3724" s="36" t="n">
        <v>6250</v>
      </c>
      <c r="Q3724" s="33"/>
      <c r="R3724" s="37"/>
      <c r="S3724" s="38" t="n">
        <f aca="false">P3724+(0.05*Q3724)+(R3724/240)</f>
        <v>6250</v>
      </c>
      <c r="T3724" s="22" t="n">
        <f aca="false">J3724*O3724</f>
        <v>6250</v>
      </c>
      <c r="U3724" s="22" t="n">
        <f aca="false">S3724-T3724</f>
        <v>0</v>
      </c>
      <c r="V3724" s="12"/>
    </row>
    <row r="3725" customFormat="false" ht="13.8" hidden="false" customHeight="false" outlineLevel="0" collapsed="false">
      <c r="A3725" s="13" t="n">
        <v>3724</v>
      </c>
      <c r="B3725" s="12" t="s">
        <v>22</v>
      </c>
      <c r="C3725" s="26" t="str">
        <f aca="false">$C$2965</f>
        <v>BNF N. Acq. 20538</v>
      </c>
      <c r="D3725" s="12" t="n">
        <v>33</v>
      </c>
      <c r="E3725" s="14" t="n">
        <v>1749</v>
      </c>
      <c r="F3725" s="14" t="s">
        <v>40</v>
      </c>
      <c r="G3725" s="14" t="s">
        <v>1649</v>
      </c>
      <c r="H3725" s="14" t="s">
        <v>1396</v>
      </c>
      <c r="I3725" s="41" t="s">
        <v>43</v>
      </c>
      <c r="J3725" s="20" t="n">
        <v>10</v>
      </c>
      <c r="K3725" s="18" t="s">
        <v>92</v>
      </c>
      <c r="L3725" s="20" t="n">
        <v>20</v>
      </c>
      <c r="M3725" s="34"/>
      <c r="N3725" s="34"/>
      <c r="O3725" s="35" t="n">
        <f aca="false">L3725+(0.05*M3725)+(N3725/240)</f>
        <v>20</v>
      </c>
      <c r="P3725" s="36" t="n">
        <v>200</v>
      </c>
      <c r="Q3725" s="33"/>
      <c r="R3725" s="37"/>
      <c r="S3725" s="38" t="n">
        <f aca="false">P3725+(0.05*Q3725)+(R3725/240)</f>
        <v>200</v>
      </c>
      <c r="T3725" s="22" t="n">
        <f aca="false">J3725*O3725</f>
        <v>200</v>
      </c>
      <c r="U3725" s="22" t="n">
        <f aca="false">S3725-T3725</f>
        <v>0</v>
      </c>
      <c r="V3725" s="12"/>
    </row>
    <row r="3726" customFormat="false" ht="13.8" hidden="false" customHeight="false" outlineLevel="0" collapsed="false">
      <c r="A3726" s="13" t="n">
        <v>3725</v>
      </c>
      <c r="B3726" s="12" t="s">
        <v>22</v>
      </c>
      <c r="C3726" s="26" t="str">
        <f aca="false">$C$2965</f>
        <v>BNF N. Acq. 20538</v>
      </c>
      <c r="D3726" s="12" t="n">
        <v>33</v>
      </c>
      <c r="E3726" s="14" t="n">
        <v>1749</v>
      </c>
      <c r="F3726" s="14" t="s">
        <v>40</v>
      </c>
      <c r="G3726" s="14" t="s">
        <v>1649</v>
      </c>
      <c r="H3726" s="14" t="s">
        <v>1396</v>
      </c>
      <c r="I3726" s="41" t="s">
        <v>43</v>
      </c>
      <c r="J3726" s="20" t="n">
        <v>24</v>
      </c>
      <c r="K3726" s="18" t="s">
        <v>411</v>
      </c>
      <c r="L3726" s="20"/>
      <c r="M3726" s="34" t="n">
        <v>20</v>
      </c>
      <c r="N3726" s="34"/>
      <c r="O3726" s="35" t="n">
        <f aca="false">L3726+(0.05*M3726)+(N3726/240)</f>
        <v>1</v>
      </c>
      <c r="P3726" s="36" t="n">
        <v>24</v>
      </c>
      <c r="Q3726" s="33"/>
      <c r="R3726" s="37"/>
      <c r="S3726" s="38" t="n">
        <f aca="false">P3726+(0.05*Q3726)+(R3726/240)</f>
        <v>24</v>
      </c>
      <c r="T3726" s="22" t="n">
        <f aca="false">J3726*O3726</f>
        <v>24</v>
      </c>
      <c r="U3726" s="22" t="n">
        <f aca="false">S3726-T3726</f>
        <v>0</v>
      </c>
      <c r="V3726" s="12"/>
    </row>
    <row r="3727" customFormat="false" ht="13.8" hidden="false" customHeight="false" outlineLevel="0" collapsed="false">
      <c r="A3727" s="13" t="n">
        <v>3726</v>
      </c>
      <c r="B3727" s="12" t="s">
        <v>22</v>
      </c>
      <c r="C3727" s="26" t="str">
        <f aca="false">$C$2965</f>
        <v>BNF N. Acq. 20538</v>
      </c>
      <c r="D3727" s="12" t="n">
        <v>33</v>
      </c>
      <c r="E3727" s="14" t="n">
        <v>1749</v>
      </c>
      <c r="F3727" s="14" t="s">
        <v>40</v>
      </c>
      <c r="G3727" s="14" t="s">
        <v>1650</v>
      </c>
      <c r="H3727" s="14" t="s">
        <v>1396</v>
      </c>
      <c r="I3727" s="41" t="s">
        <v>43</v>
      </c>
      <c r="J3727" s="20" t="n">
        <f aca="false">3+(1/8)</f>
        <v>3.125</v>
      </c>
      <c r="K3727" s="18" t="s">
        <v>1616</v>
      </c>
      <c r="L3727" s="20" t="n">
        <v>625</v>
      </c>
      <c r="M3727" s="34"/>
      <c r="N3727" s="34"/>
      <c r="O3727" s="35" t="n">
        <f aca="false">L3727+(0.05*M3727)+(N3727/240)</f>
        <v>625</v>
      </c>
      <c r="P3727" s="36" t="n">
        <v>1953</v>
      </c>
      <c r="Q3727" s="33" t="n">
        <v>2</v>
      </c>
      <c r="R3727" s="37"/>
      <c r="S3727" s="38" t="n">
        <f aca="false">P3727+(0.05*Q3727)+(R3727/240)</f>
        <v>1953.1</v>
      </c>
      <c r="T3727" s="22" t="n">
        <f aca="false">J3727*O3727</f>
        <v>1953.125</v>
      </c>
      <c r="U3727" s="22" t="n">
        <f aca="false">S3727-T3727</f>
        <v>-0.0250000000000909</v>
      </c>
      <c r="V3727" s="12"/>
    </row>
    <row r="3728" customFormat="false" ht="13.8" hidden="false" customHeight="false" outlineLevel="0" collapsed="false">
      <c r="A3728" s="13" t="n">
        <v>3727</v>
      </c>
      <c r="B3728" s="12" t="s">
        <v>22</v>
      </c>
      <c r="C3728" s="26" t="str">
        <f aca="false">$C$2965</f>
        <v>BNF N. Acq. 20538</v>
      </c>
      <c r="D3728" s="12" t="n">
        <v>33</v>
      </c>
      <c r="E3728" s="14" t="n">
        <v>1749</v>
      </c>
      <c r="F3728" s="14" t="s">
        <v>40</v>
      </c>
      <c r="G3728" s="14" t="s">
        <v>504</v>
      </c>
      <c r="H3728" s="14" t="s">
        <v>1396</v>
      </c>
      <c r="I3728" s="41" t="s">
        <v>43</v>
      </c>
      <c r="J3728" s="20" t="n">
        <v>1</v>
      </c>
      <c r="K3728" s="18" t="s">
        <v>46</v>
      </c>
      <c r="L3728" s="20" t="n">
        <v>93</v>
      </c>
      <c r="M3728" s="34"/>
      <c r="N3728" s="34"/>
      <c r="O3728" s="35" t="n">
        <f aca="false">L3728+(0.05*M3728)+(N3728/240)</f>
        <v>93</v>
      </c>
      <c r="P3728" s="36" t="n">
        <v>93</v>
      </c>
      <c r="Q3728" s="33"/>
      <c r="R3728" s="37"/>
      <c r="S3728" s="38" t="n">
        <f aca="false">P3728+(0.05*Q3728)+(R3728/240)</f>
        <v>93</v>
      </c>
      <c r="T3728" s="22" t="n">
        <f aca="false">J3728*O3728</f>
        <v>93</v>
      </c>
      <c r="U3728" s="22" t="n">
        <f aca="false">S3728-T3728</f>
        <v>0</v>
      </c>
      <c r="V3728" s="12"/>
    </row>
    <row r="3729" customFormat="false" ht="13.8" hidden="false" customHeight="false" outlineLevel="0" collapsed="false">
      <c r="A3729" s="13" t="n">
        <v>3728</v>
      </c>
      <c r="B3729" s="12" t="s">
        <v>22</v>
      </c>
      <c r="C3729" s="26" t="str">
        <f aca="false">$C$2965</f>
        <v>BNF N. Acq. 20538</v>
      </c>
      <c r="D3729" s="12" t="n">
        <v>33</v>
      </c>
      <c r="E3729" s="14" t="n">
        <v>1749</v>
      </c>
      <c r="F3729" s="14" t="s">
        <v>40</v>
      </c>
      <c r="G3729" s="14" t="s">
        <v>507</v>
      </c>
      <c r="H3729" s="14" t="s">
        <v>1396</v>
      </c>
      <c r="I3729" s="41" t="s">
        <v>679</v>
      </c>
      <c r="J3729" s="20" t="n">
        <v>374</v>
      </c>
      <c r="K3729" s="18" t="s">
        <v>693</v>
      </c>
      <c r="L3729" s="20"/>
      <c r="M3729" s="34" t="n">
        <v>30</v>
      </c>
      <c r="N3729" s="34"/>
      <c r="O3729" s="35" t="n">
        <f aca="false">L3729+(0.05*M3729)+(N3729/240)</f>
        <v>1.5</v>
      </c>
      <c r="P3729" s="36" t="n">
        <v>561</v>
      </c>
      <c r="Q3729" s="33"/>
      <c r="R3729" s="37"/>
      <c r="S3729" s="38" t="n">
        <f aca="false">P3729+(0.05*Q3729)+(R3729/240)</f>
        <v>561</v>
      </c>
      <c r="T3729" s="22" t="n">
        <f aca="false">J3729*O3729</f>
        <v>561</v>
      </c>
      <c r="U3729" s="22" t="n">
        <f aca="false">S3729-T3729</f>
        <v>0</v>
      </c>
      <c r="V3729" s="12"/>
    </row>
    <row r="3730" customFormat="false" ht="14.2" hidden="false" customHeight="false" outlineLevel="0" collapsed="false">
      <c r="A3730" s="13" t="n">
        <v>3729</v>
      </c>
      <c r="B3730" s="12" t="s">
        <v>22</v>
      </c>
      <c r="C3730" s="26" t="str">
        <f aca="false">$C$2965</f>
        <v>BNF N. Acq. 20538</v>
      </c>
      <c r="D3730" s="12" t="n">
        <v>33</v>
      </c>
      <c r="E3730" s="14" t="n">
        <v>1749</v>
      </c>
      <c r="F3730" s="14" t="s">
        <v>40</v>
      </c>
      <c r="G3730" s="14" t="s">
        <v>1651</v>
      </c>
      <c r="H3730" s="14" t="s">
        <v>1396</v>
      </c>
      <c r="I3730" s="41" t="s">
        <v>43</v>
      </c>
      <c r="J3730" s="20" t="n">
        <f aca="false">33+(3/8)</f>
        <v>33.375</v>
      </c>
      <c r="K3730" s="18" t="s">
        <v>1616</v>
      </c>
      <c r="L3730" s="20" t="n">
        <v>990</v>
      </c>
      <c r="M3730" s="34" t="n">
        <v>10</v>
      </c>
      <c r="N3730" s="34"/>
      <c r="O3730" s="35" t="n">
        <f aca="false">L3730+(0.05*M3730)+(N3730/240)</f>
        <v>990.5</v>
      </c>
      <c r="P3730" s="36" t="n">
        <v>33140</v>
      </c>
      <c r="Q3730" s="33" t="n">
        <v>5</v>
      </c>
      <c r="R3730" s="37"/>
      <c r="S3730" s="38" t="n">
        <f aca="false">P3730+(0.05*Q3730)+(R3730/240)</f>
        <v>33140.25</v>
      </c>
      <c r="T3730" s="22" t="n">
        <f aca="false">J3730*O3730</f>
        <v>33057.9375</v>
      </c>
      <c r="U3730" s="22" t="n">
        <f aca="false">S3730-T3730</f>
        <v>82.3125</v>
      </c>
      <c r="V3730" s="12" t="s">
        <v>31</v>
      </c>
    </row>
    <row r="3731" customFormat="false" ht="13.8" hidden="false" customHeight="false" outlineLevel="0" collapsed="false">
      <c r="A3731" s="13" t="n">
        <v>3730</v>
      </c>
      <c r="B3731" s="12" t="s">
        <v>22</v>
      </c>
      <c r="C3731" s="26" t="str">
        <f aca="false">$C$2965</f>
        <v>BNF N. Acq. 20538</v>
      </c>
      <c r="D3731" s="12" t="n">
        <v>33</v>
      </c>
      <c r="E3731" s="14" t="n">
        <v>1749</v>
      </c>
      <c r="F3731" s="14" t="s">
        <v>40</v>
      </c>
      <c r="G3731" s="14" t="s">
        <v>1651</v>
      </c>
      <c r="H3731" s="14" t="s">
        <v>1396</v>
      </c>
      <c r="I3731" s="41" t="s">
        <v>43</v>
      </c>
      <c r="J3731" s="20" t="n">
        <v>35</v>
      </c>
      <c r="K3731" s="18" t="s">
        <v>693</v>
      </c>
      <c r="L3731" s="20" t="n">
        <v>100</v>
      </c>
      <c r="M3731" s="34"/>
      <c r="N3731" s="34"/>
      <c r="O3731" s="35" t="n">
        <f aca="false">L3731+(0.05*M3731)+(N3731/240)</f>
        <v>100</v>
      </c>
      <c r="P3731" s="36" t="n">
        <v>3500</v>
      </c>
      <c r="Q3731" s="33"/>
      <c r="R3731" s="37"/>
      <c r="S3731" s="38" t="n">
        <f aca="false">P3731+(0.05*Q3731)+(R3731/240)</f>
        <v>3500</v>
      </c>
      <c r="T3731" s="22" t="n">
        <f aca="false">J3731*O3731</f>
        <v>3500</v>
      </c>
      <c r="U3731" s="22" t="n">
        <f aca="false">S3731-T3731</f>
        <v>0</v>
      </c>
      <c r="V3731" s="12"/>
    </row>
    <row r="3732" customFormat="false" ht="13.8" hidden="false" customHeight="false" outlineLevel="0" collapsed="false">
      <c r="A3732" s="13" t="n">
        <v>3731</v>
      </c>
      <c r="B3732" s="12" t="s">
        <v>22</v>
      </c>
      <c r="C3732" s="26" t="str">
        <f aca="false">$C$2965</f>
        <v>BNF N. Acq. 20538</v>
      </c>
      <c r="D3732" s="12" t="n">
        <v>33</v>
      </c>
      <c r="E3732" s="14" t="n">
        <v>1749</v>
      </c>
      <c r="F3732" s="14" t="s">
        <v>40</v>
      </c>
      <c r="G3732" s="14" t="s">
        <v>1652</v>
      </c>
      <c r="H3732" s="14" t="s">
        <v>1396</v>
      </c>
      <c r="I3732" s="41" t="s">
        <v>43</v>
      </c>
      <c r="J3732" s="20" t="n">
        <v>140.5</v>
      </c>
      <c r="K3732" s="18" t="s">
        <v>61</v>
      </c>
      <c r="L3732" s="20" t="n">
        <v>6</v>
      </c>
      <c r="M3732" s="34"/>
      <c r="N3732" s="34"/>
      <c r="O3732" s="35" t="n">
        <f aca="false">L3732+(0.05*M3732)+(N3732/240)</f>
        <v>6</v>
      </c>
      <c r="P3732" s="36" t="n">
        <v>843</v>
      </c>
      <c r="Q3732" s="33"/>
      <c r="R3732" s="37"/>
      <c r="S3732" s="38" t="n">
        <f aca="false">P3732+(0.05*Q3732)+(R3732/240)</f>
        <v>843</v>
      </c>
      <c r="T3732" s="22" t="n">
        <f aca="false">J3732*O3732</f>
        <v>843</v>
      </c>
      <c r="U3732" s="22" t="n">
        <f aca="false">S3732-T3732</f>
        <v>0</v>
      </c>
      <c r="V3732" s="12"/>
    </row>
    <row r="3733" customFormat="false" ht="13.8" hidden="false" customHeight="false" outlineLevel="0" collapsed="false">
      <c r="A3733" s="13" t="n">
        <v>3732</v>
      </c>
      <c r="B3733" s="12" t="s">
        <v>22</v>
      </c>
      <c r="C3733" s="26" t="str">
        <f aca="false">$C$2965</f>
        <v>BNF N. Acq. 20538</v>
      </c>
      <c r="D3733" s="12" t="n">
        <v>33</v>
      </c>
      <c r="E3733" s="14" t="n">
        <v>1749</v>
      </c>
      <c r="F3733" s="14" t="s">
        <v>40</v>
      </c>
      <c r="G3733" s="14" t="s">
        <v>1196</v>
      </c>
      <c r="H3733" s="14" t="s">
        <v>1396</v>
      </c>
      <c r="I3733" s="41" t="s">
        <v>33</v>
      </c>
      <c r="J3733" s="20" t="n">
        <v>5</v>
      </c>
      <c r="K3733" s="18" t="s">
        <v>28</v>
      </c>
      <c r="L3733" s="20" t="n">
        <v>3</v>
      </c>
      <c r="M3733" s="34"/>
      <c r="N3733" s="34"/>
      <c r="O3733" s="35" t="n">
        <f aca="false">L3733+(0.05*M3733)+(N3733/240)</f>
        <v>3</v>
      </c>
      <c r="P3733" s="36" t="n">
        <v>15</v>
      </c>
      <c r="Q3733" s="33"/>
      <c r="R3733" s="37"/>
      <c r="S3733" s="38" t="n">
        <f aca="false">P3733+(0.05*Q3733)+(R3733/240)</f>
        <v>15</v>
      </c>
      <c r="T3733" s="22" t="n">
        <f aca="false">J3733*O3733</f>
        <v>15</v>
      </c>
      <c r="U3733" s="22" t="n">
        <f aca="false">S3733-T3733</f>
        <v>0</v>
      </c>
      <c r="V3733" s="12"/>
    </row>
    <row r="3734" customFormat="false" ht="13.8" hidden="false" customHeight="false" outlineLevel="0" collapsed="false">
      <c r="A3734" s="13" t="n">
        <v>3733</v>
      </c>
      <c r="B3734" s="12" t="s">
        <v>22</v>
      </c>
      <c r="C3734" s="26" t="str">
        <f aca="false">$C$2965</f>
        <v>BNF N. Acq. 20538</v>
      </c>
      <c r="D3734" s="12" t="n">
        <v>34</v>
      </c>
      <c r="E3734" s="14" t="n">
        <v>1749</v>
      </c>
      <c r="F3734" s="14" t="s">
        <v>24</v>
      </c>
      <c r="G3734" s="14" t="s">
        <v>509</v>
      </c>
      <c r="H3734" s="14" t="s">
        <v>1396</v>
      </c>
      <c r="I3734" s="41" t="s">
        <v>43</v>
      </c>
      <c r="J3734" s="20" t="n">
        <v>4200</v>
      </c>
      <c r="K3734" s="18" t="s">
        <v>35</v>
      </c>
      <c r="L3734" s="20"/>
      <c r="M3734" s="34" t="n">
        <v>55</v>
      </c>
      <c r="N3734" s="34"/>
      <c r="O3734" s="35" t="n">
        <f aca="false">L3734+(0.05*M3734)+(N3734/240)</f>
        <v>2.75</v>
      </c>
      <c r="P3734" s="36" t="n">
        <v>11550</v>
      </c>
      <c r="Q3734" s="33"/>
      <c r="R3734" s="37"/>
      <c r="S3734" s="38" t="n">
        <f aca="false">P3734+(0.05*Q3734)+(R3734/240)</f>
        <v>11550</v>
      </c>
      <c r="T3734" s="22" t="n">
        <f aca="false">J3734*O3734</f>
        <v>11550</v>
      </c>
      <c r="U3734" s="22" t="n">
        <f aca="false">S3734-T3734</f>
        <v>0</v>
      </c>
      <c r="V3734" s="12"/>
    </row>
    <row r="3735" customFormat="false" ht="13.8" hidden="false" customHeight="false" outlineLevel="0" collapsed="false">
      <c r="A3735" s="13" t="n">
        <v>3734</v>
      </c>
      <c r="B3735" s="12" t="s">
        <v>22</v>
      </c>
      <c r="C3735" s="26" t="str">
        <f aca="false">$C$2965</f>
        <v>BNF N. Acq. 20538</v>
      </c>
      <c r="D3735" s="12" t="n">
        <v>34</v>
      </c>
      <c r="E3735" s="14" t="n">
        <v>1749</v>
      </c>
      <c r="F3735" s="14" t="s">
        <v>24</v>
      </c>
      <c r="G3735" s="14" t="s">
        <v>511</v>
      </c>
      <c r="H3735" s="14" t="s">
        <v>1396</v>
      </c>
      <c r="I3735" s="41" t="s">
        <v>43</v>
      </c>
      <c r="J3735" s="20" t="n">
        <v>2316</v>
      </c>
      <c r="K3735" s="18" t="s">
        <v>28</v>
      </c>
      <c r="L3735" s="20" t="n">
        <v>3</v>
      </c>
      <c r="M3735" s="34"/>
      <c r="N3735" s="34"/>
      <c r="O3735" s="35" t="n">
        <f aca="false">L3735+(0.05*M3735)+(N3735/240)</f>
        <v>3</v>
      </c>
      <c r="P3735" s="36" t="n">
        <v>6948</v>
      </c>
      <c r="Q3735" s="33"/>
      <c r="R3735" s="37"/>
      <c r="S3735" s="38" t="n">
        <f aca="false">P3735+(0.05*Q3735)+(R3735/240)</f>
        <v>6948</v>
      </c>
      <c r="T3735" s="22" t="n">
        <f aca="false">J3735*O3735</f>
        <v>6948</v>
      </c>
      <c r="U3735" s="22" t="n">
        <f aca="false">S3735-T3735</f>
        <v>0</v>
      </c>
      <c r="V3735" s="12"/>
    </row>
    <row r="3736" customFormat="false" ht="13.8" hidden="false" customHeight="false" outlineLevel="0" collapsed="false">
      <c r="A3736" s="13" t="n">
        <v>3735</v>
      </c>
      <c r="B3736" s="12" t="s">
        <v>22</v>
      </c>
      <c r="C3736" s="26" t="str">
        <f aca="false">$C$2965</f>
        <v>BNF N. Acq. 20538</v>
      </c>
      <c r="D3736" s="12" t="n">
        <v>34</v>
      </c>
      <c r="E3736" s="14" t="n">
        <v>1749</v>
      </c>
      <c r="F3736" s="14" t="s">
        <v>24</v>
      </c>
      <c r="G3736" s="14" t="s">
        <v>1653</v>
      </c>
      <c r="H3736" s="14" t="s">
        <v>1396</v>
      </c>
      <c r="I3736" s="41" t="s">
        <v>43</v>
      </c>
      <c r="J3736" s="20" t="n">
        <v>50</v>
      </c>
      <c r="K3736" s="18" t="s">
        <v>28</v>
      </c>
      <c r="L3736" s="20"/>
      <c r="M3736" s="34" t="n">
        <v>2</v>
      </c>
      <c r="N3736" s="34"/>
      <c r="O3736" s="35" t="n">
        <f aca="false">L3736+(0.05*M3736)+(N3736/240)</f>
        <v>0.1</v>
      </c>
      <c r="P3736" s="36" t="n">
        <v>5</v>
      </c>
      <c r="Q3736" s="33"/>
      <c r="R3736" s="37"/>
      <c r="S3736" s="38" t="n">
        <f aca="false">P3736+(0.05*Q3736)+(R3736/240)</f>
        <v>5</v>
      </c>
      <c r="T3736" s="22" t="n">
        <f aca="false">J3736*O3736</f>
        <v>5</v>
      </c>
      <c r="U3736" s="22" t="n">
        <f aca="false">S3736-T3736</f>
        <v>0</v>
      </c>
      <c r="V3736" s="12"/>
    </row>
    <row r="3737" customFormat="false" ht="13.8" hidden="false" customHeight="false" outlineLevel="0" collapsed="false">
      <c r="A3737" s="13" t="n">
        <v>3736</v>
      </c>
      <c r="B3737" s="12" t="s">
        <v>22</v>
      </c>
      <c r="C3737" s="26" t="str">
        <f aca="false">$C$2965</f>
        <v>BNF N. Acq. 20538</v>
      </c>
      <c r="D3737" s="12" t="n">
        <v>34</v>
      </c>
      <c r="E3737" s="14" t="n">
        <v>1749</v>
      </c>
      <c r="F3737" s="14" t="s">
        <v>24</v>
      </c>
      <c r="G3737" s="14" t="s">
        <v>1653</v>
      </c>
      <c r="H3737" s="14" t="s">
        <v>1396</v>
      </c>
      <c r="I3737" s="41" t="s">
        <v>43</v>
      </c>
      <c r="J3737" s="20" t="n">
        <v>1</v>
      </c>
      <c r="K3737" s="18" t="s">
        <v>46</v>
      </c>
      <c r="L3737" s="20" t="n">
        <v>28</v>
      </c>
      <c r="M3737" s="34"/>
      <c r="N3737" s="34"/>
      <c r="O3737" s="35" t="n">
        <f aca="false">L3737+(0.05*M3737)+(N3737/240)</f>
        <v>28</v>
      </c>
      <c r="P3737" s="36" t="n">
        <v>28</v>
      </c>
      <c r="Q3737" s="33"/>
      <c r="R3737" s="37"/>
      <c r="S3737" s="38" t="n">
        <f aca="false">P3737+(0.05*Q3737)+(R3737/240)</f>
        <v>28</v>
      </c>
      <c r="T3737" s="22" t="n">
        <f aca="false">J3737*O3737</f>
        <v>28</v>
      </c>
      <c r="U3737" s="22" t="n">
        <f aca="false">S3737-T3737</f>
        <v>0</v>
      </c>
      <c r="V3737" s="12"/>
    </row>
    <row r="3738" customFormat="false" ht="13.8" hidden="false" customHeight="false" outlineLevel="0" collapsed="false">
      <c r="A3738" s="13" t="n">
        <v>3737</v>
      </c>
      <c r="B3738" s="12" t="s">
        <v>22</v>
      </c>
      <c r="C3738" s="26" t="str">
        <f aca="false">$C$2965</f>
        <v>BNF N. Acq. 20538</v>
      </c>
      <c r="D3738" s="12" t="n">
        <v>34</v>
      </c>
      <c r="E3738" s="14" t="n">
        <v>1749</v>
      </c>
      <c r="F3738" s="14" t="s">
        <v>24</v>
      </c>
      <c r="G3738" s="14" t="s">
        <v>1204</v>
      </c>
      <c r="H3738" s="14" t="s">
        <v>1396</v>
      </c>
      <c r="I3738" s="41" t="s">
        <v>43</v>
      </c>
      <c r="J3738" s="20" t="n">
        <v>820</v>
      </c>
      <c r="K3738" s="18" t="s">
        <v>28</v>
      </c>
      <c r="L3738" s="20"/>
      <c r="M3738" s="34" t="n">
        <v>4</v>
      </c>
      <c r="N3738" s="34"/>
      <c r="O3738" s="35" t="n">
        <f aca="false">L3738+(0.05*M3738)+(N3738/240)</f>
        <v>0.2</v>
      </c>
      <c r="P3738" s="36" t="n">
        <v>164</v>
      </c>
      <c r="Q3738" s="33"/>
      <c r="R3738" s="37"/>
      <c r="S3738" s="38" t="n">
        <f aca="false">P3738+(0.05*Q3738)+(R3738/240)</f>
        <v>164</v>
      </c>
      <c r="T3738" s="22" t="n">
        <f aca="false">J3738*O3738</f>
        <v>164</v>
      </c>
      <c r="U3738" s="22" t="n">
        <f aca="false">S3738-T3738</f>
        <v>0</v>
      </c>
      <c r="V3738" s="12"/>
    </row>
    <row r="3739" customFormat="false" ht="13.8" hidden="false" customHeight="false" outlineLevel="0" collapsed="false">
      <c r="A3739" s="13" t="n">
        <v>3738</v>
      </c>
      <c r="B3739" s="12" t="s">
        <v>22</v>
      </c>
      <c r="C3739" s="26" t="str">
        <f aca="false">$C$2965</f>
        <v>BNF N. Acq. 20538</v>
      </c>
      <c r="D3739" s="12" t="n">
        <v>34</v>
      </c>
      <c r="E3739" s="14" t="n">
        <v>1749</v>
      </c>
      <c r="F3739" s="14" t="s">
        <v>24</v>
      </c>
      <c r="G3739" s="14" t="s">
        <v>512</v>
      </c>
      <c r="H3739" s="14" t="s">
        <v>1396</v>
      </c>
      <c r="I3739" s="41" t="s">
        <v>43</v>
      </c>
      <c r="J3739" s="20" t="n">
        <v>36670</v>
      </c>
      <c r="K3739" s="18" t="s">
        <v>28</v>
      </c>
      <c r="L3739" s="20" t="n">
        <v>0.18</v>
      </c>
      <c r="M3739" s="34"/>
      <c r="N3739" s="34"/>
      <c r="O3739" s="35" t="n">
        <f aca="false">L3739+(0.05*M3739)+(N3739/240)</f>
        <v>0.18</v>
      </c>
      <c r="P3739" s="36" t="n">
        <v>6600</v>
      </c>
      <c r="Q3739" s="33" t="n">
        <v>12</v>
      </c>
      <c r="R3739" s="37"/>
      <c r="S3739" s="38" t="n">
        <f aca="false">P3739+(0.05*Q3739)+(R3739/240)</f>
        <v>6600.6</v>
      </c>
      <c r="T3739" s="22" t="n">
        <f aca="false">J3739*O3739</f>
        <v>6600.6</v>
      </c>
      <c r="U3739" s="22" t="n">
        <f aca="false">S3739-T3739</f>
        <v>0</v>
      </c>
      <c r="V3739" s="12"/>
    </row>
    <row r="3740" customFormat="false" ht="13.8" hidden="false" customHeight="false" outlineLevel="0" collapsed="false">
      <c r="A3740" s="13" t="n">
        <v>3739</v>
      </c>
      <c r="B3740" s="12" t="s">
        <v>22</v>
      </c>
      <c r="C3740" s="26" t="str">
        <f aca="false">$C$2965</f>
        <v>BNF N. Acq. 20538</v>
      </c>
      <c r="D3740" s="12" t="n">
        <v>34</v>
      </c>
      <c r="E3740" s="14" t="n">
        <v>1749</v>
      </c>
      <c r="F3740" s="14" t="s">
        <v>24</v>
      </c>
      <c r="G3740" s="14" t="s">
        <v>518</v>
      </c>
      <c r="H3740" s="14" t="s">
        <v>1396</v>
      </c>
      <c r="I3740" s="41" t="s">
        <v>43</v>
      </c>
      <c r="J3740" s="20" t="n">
        <v>267</v>
      </c>
      <c r="K3740" s="18" t="s">
        <v>28</v>
      </c>
      <c r="L3740" s="20" t="n">
        <v>5</v>
      </c>
      <c r="M3740" s="34"/>
      <c r="N3740" s="34"/>
      <c r="O3740" s="35" t="n">
        <f aca="false">L3740+(0.05*M3740)+(N3740/240)</f>
        <v>5</v>
      </c>
      <c r="P3740" s="36" t="n">
        <v>1335</v>
      </c>
      <c r="Q3740" s="33"/>
      <c r="R3740" s="37"/>
      <c r="S3740" s="38" t="n">
        <f aca="false">P3740+(0.05*Q3740)+(R3740/240)</f>
        <v>1335</v>
      </c>
      <c r="T3740" s="22" t="n">
        <f aca="false">J3740*O3740</f>
        <v>1335</v>
      </c>
      <c r="U3740" s="22" t="n">
        <f aca="false">S3740-T3740</f>
        <v>0</v>
      </c>
      <c r="V3740" s="12"/>
    </row>
    <row r="3741" customFormat="false" ht="13.8" hidden="false" customHeight="false" outlineLevel="0" collapsed="false">
      <c r="A3741" s="13" t="n">
        <v>3740</v>
      </c>
      <c r="B3741" s="12" t="s">
        <v>22</v>
      </c>
      <c r="C3741" s="26" t="str">
        <f aca="false">$C$2965</f>
        <v>BNF N. Acq. 20538</v>
      </c>
      <c r="D3741" s="12" t="n">
        <v>34</v>
      </c>
      <c r="E3741" s="14" t="n">
        <v>1749</v>
      </c>
      <c r="F3741" s="14" t="s">
        <v>24</v>
      </c>
      <c r="G3741" s="14" t="s">
        <v>1654</v>
      </c>
      <c r="H3741" s="14" t="s">
        <v>1396</v>
      </c>
      <c r="I3741" s="41" t="s">
        <v>43</v>
      </c>
      <c r="J3741" s="20" t="n">
        <v>13</v>
      </c>
      <c r="K3741" s="18" t="s">
        <v>176</v>
      </c>
      <c r="L3741" s="20" t="n">
        <v>45</v>
      </c>
      <c r="M3741" s="34"/>
      <c r="N3741" s="34"/>
      <c r="O3741" s="35" t="n">
        <f aca="false">L3741+(0.05*M3741)+(N3741/240)</f>
        <v>45</v>
      </c>
      <c r="P3741" s="36" t="n">
        <v>585</v>
      </c>
      <c r="Q3741" s="33"/>
      <c r="R3741" s="37"/>
      <c r="S3741" s="38" t="n">
        <f aca="false">P3741+(0.05*Q3741)+(R3741/240)</f>
        <v>585</v>
      </c>
      <c r="T3741" s="22" t="n">
        <f aca="false">J3741*O3741</f>
        <v>585</v>
      </c>
      <c r="U3741" s="22" t="n">
        <f aca="false">S3741-T3741</f>
        <v>0</v>
      </c>
      <c r="V3741" s="12"/>
    </row>
    <row r="3742" customFormat="false" ht="13.8" hidden="false" customHeight="false" outlineLevel="0" collapsed="false">
      <c r="A3742" s="13" t="n">
        <v>3741</v>
      </c>
      <c r="B3742" s="12" t="s">
        <v>22</v>
      </c>
      <c r="C3742" s="26" t="str">
        <f aca="false">$C$2965</f>
        <v>BNF N. Acq. 20538</v>
      </c>
      <c r="D3742" s="12" t="n">
        <v>34</v>
      </c>
      <c r="E3742" s="14" t="n">
        <v>1749</v>
      </c>
      <c r="F3742" s="14" t="s">
        <v>24</v>
      </c>
      <c r="G3742" s="14" t="s">
        <v>1655</v>
      </c>
      <c r="H3742" s="14" t="s">
        <v>1396</v>
      </c>
      <c r="I3742" s="41" t="s">
        <v>68</v>
      </c>
      <c r="J3742" s="20" t="n">
        <v>1.5</v>
      </c>
      <c r="K3742" s="18" t="s">
        <v>1656</v>
      </c>
      <c r="L3742" s="20" t="n">
        <v>35</v>
      </c>
      <c r="M3742" s="34"/>
      <c r="N3742" s="34"/>
      <c r="O3742" s="35" t="n">
        <f aca="false">L3742+(0.05*M3742)+(N3742/240)</f>
        <v>35</v>
      </c>
      <c r="P3742" s="36" t="n">
        <v>52</v>
      </c>
      <c r="Q3742" s="33" t="n">
        <v>10</v>
      </c>
      <c r="R3742" s="37"/>
      <c r="S3742" s="38" t="n">
        <f aca="false">P3742+(0.05*Q3742)+(R3742/240)</f>
        <v>52.5</v>
      </c>
      <c r="T3742" s="22" t="n">
        <f aca="false">J3742*O3742</f>
        <v>52.5</v>
      </c>
      <c r="U3742" s="22" t="n">
        <f aca="false">S3742-T3742</f>
        <v>0</v>
      </c>
      <c r="V3742" s="12"/>
    </row>
    <row r="3743" customFormat="false" ht="13.8" hidden="false" customHeight="false" outlineLevel="0" collapsed="false">
      <c r="A3743" s="13" t="n">
        <v>3742</v>
      </c>
      <c r="B3743" s="12" t="s">
        <v>22</v>
      </c>
      <c r="C3743" s="26" t="str">
        <f aca="false">$C$2965</f>
        <v>BNF N. Acq. 20538</v>
      </c>
      <c r="D3743" s="12" t="n">
        <v>34</v>
      </c>
      <c r="E3743" s="14" t="n">
        <v>1749</v>
      </c>
      <c r="F3743" s="14" t="s">
        <v>24</v>
      </c>
      <c r="G3743" s="14" t="s">
        <v>1211</v>
      </c>
      <c r="H3743" s="14" t="s">
        <v>1396</v>
      </c>
      <c r="I3743" s="41" t="s">
        <v>43</v>
      </c>
      <c r="J3743" s="20" t="n">
        <v>182</v>
      </c>
      <c r="K3743" s="18" t="s">
        <v>28</v>
      </c>
      <c r="L3743" s="20"/>
      <c r="M3743" s="34" t="n">
        <v>30</v>
      </c>
      <c r="N3743" s="34"/>
      <c r="O3743" s="35" t="n">
        <f aca="false">L3743+(0.05*M3743)+(N3743/240)</f>
        <v>1.5</v>
      </c>
      <c r="P3743" s="36" t="n">
        <v>273</v>
      </c>
      <c r="Q3743" s="33"/>
      <c r="R3743" s="37"/>
      <c r="S3743" s="38" t="n">
        <f aca="false">P3743+(0.05*Q3743)+(R3743/240)</f>
        <v>273</v>
      </c>
      <c r="T3743" s="22" t="n">
        <f aca="false">J3743*O3743</f>
        <v>273</v>
      </c>
      <c r="U3743" s="22" t="n">
        <f aca="false">S3743-T3743</f>
        <v>0</v>
      </c>
      <c r="V3743" s="12"/>
    </row>
    <row r="3744" customFormat="false" ht="13.8" hidden="false" customHeight="false" outlineLevel="0" collapsed="false">
      <c r="A3744" s="13" t="n">
        <v>3743</v>
      </c>
      <c r="B3744" s="12" t="s">
        <v>22</v>
      </c>
      <c r="C3744" s="26" t="str">
        <f aca="false">$C$2965</f>
        <v>BNF N. Acq. 20538</v>
      </c>
      <c r="D3744" s="12" t="n">
        <v>34</v>
      </c>
      <c r="E3744" s="14" t="n">
        <v>1749</v>
      </c>
      <c r="F3744" s="14" t="s">
        <v>40</v>
      </c>
      <c r="G3744" s="14" t="s">
        <v>1653</v>
      </c>
      <c r="H3744" s="14" t="s">
        <v>1396</v>
      </c>
      <c r="I3744" s="41" t="s">
        <v>43</v>
      </c>
      <c r="J3744" s="20" t="n">
        <v>2200</v>
      </c>
      <c r="K3744" s="18" t="s">
        <v>28</v>
      </c>
      <c r="L3744" s="20"/>
      <c r="M3744" s="34" t="n">
        <v>2</v>
      </c>
      <c r="N3744" s="34"/>
      <c r="O3744" s="35" t="n">
        <f aca="false">L3744+(0.05*M3744)+(N3744/240)</f>
        <v>0.1</v>
      </c>
      <c r="P3744" s="36" t="n">
        <v>220</v>
      </c>
      <c r="Q3744" s="33"/>
      <c r="R3744" s="37"/>
      <c r="S3744" s="38" t="n">
        <f aca="false">P3744+(0.05*Q3744)+(R3744/240)</f>
        <v>220</v>
      </c>
      <c r="T3744" s="22" t="n">
        <f aca="false">J3744*O3744</f>
        <v>220</v>
      </c>
      <c r="U3744" s="22" t="n">
        <f aca="false">S3744-T3744</f>
        <v>0</v>
      </c>
      <c r="V3744" s="12"/>
    </row>
    <row r="3745" customFormat="false" ht="14.2" hidden="false" customHeight="false" outlineLevel="0" collapsed="false">
      <c r="A3745" s="13" t="n">
        <v>3744</v>
      </c>
      <c r="B3745" s="12" t="s">
        <v>22</v>
      </c>
      <c r="C3745" s="26" t="str">
        <f aca="false">$C$2965</f>
        <v>BNF N. Acq. 20538</v>
      </c>
      <c r="D3745" s="12" t="n">
        <v>34</v>
      </c>
      <c r="E3745" s="14" t="n">
        <v>1749</v>
      </c>
      <c r="F3745" s="14" t="s">
        <v>40</v>
      </c>
      <c r="G3745" s="14" t="s">
        <v>512</v>
      </c>
      <c r="H3745" s="14" t="s">
        <v>1396</v>
      </c>
      <c r="I3745" s="41" t="s">
        <v>43</v>
      </c>
      <c r="J3745" s="20" t="n">
        <v>320</v>
      </c>
      <c r="K3745" s="18" t="s">
        <v>28</v>
      </c>
      <c r="L3745" s="20" t="n">
        <v>0.18</v>
      </c>
      <c r="M3745" s="34"/>
      <c r="N3745" s="34"/>
      <c r="O3745" s="35" t="n">
        <f aca="false">L3745+(0.05*M3745)+(N3745/240)</f>
        <v>0.18</v>
      </c>
      <c r="P3745" s="36" t="n">
        <v>5760</v>
      </c>
      <c r="Q3745" s="33"/>
      <c r="R3745" s="37"/>
      <c r="S3745" s="38" t="n">
        <f aca="false">P3745+(0.05*Q3745)+(R3745/240)</f>
        <v>5760</v>
      </c>
      <c r="T3745" s="22" t="n">
        <f aca="false">J3745*O3745</f>
        <v>57.6</v>
      </c>
      <c r="U3745" s="22" t="n">
        <f aca="false">S3745-T3745</f>
        <v>5702.4</v>
      </c>
      <c r="V3745" s="12" t="s">
        <v>1657</v>
      </c>
    </row>
    <row r="3746" customFormat="false" ht="13.8" hidden="false" customHeight="false" outlineLevel="0" collapsed="false">
      <c r="A3746" s="13" t="n">
        <v>3745</v>
      </c>
      <c r="B3746" s="12" t="s">
        <v>22</v>
      </c>
      <c r="C3746" s="26" t="str">
        <f aca="false">$C$2965</f>
        <v>BNF N. Acq. 20538</v>
      </c>
      <c r="D3746" s="12" t="n">
        <v>34</v>
      </c>
      <c r="E3746" s="14" t="n">
        <v>1749</v>
      </c>
      <c r="F3746" s="14" t="s">
        <v>40</v>
      </c>
      <c r="G3746" s="14" t="s">
        <v>1658</v>
      </c>
      <c r="H3746" s="14" t="s">
        <v>1396</v>
      </c>
      <c r="I3746" s="41" t="s">
        <v>29</v>
      </c>
      <c r="J3746" s="20" t="n">
        <v>4</v>
      </c>
      <c r="K3746" s="18" t="s">
        <v>128</v>
      </c>
      <c r="L3746" s="20" t="n">
        <v>5</v>
      </c>
      <c r="M3746" s="34"/>
      <c r="N3746" s="34"/>
      <c r="O3746" s="35" t="n">
        <f aca="false">L3746+(0.05*M3746)+(N3746/240)</f>
        <v>5</v>
      </c>
      <c r="P3746" s="36" t="n">
        <v>20</v>
      </c>
      <c r="Q3746" s="33"/>
      <c r="R3746" s="37"/>
      <c r="S3746" s="38" t="n">
        <f aca="false">P3746+(0.05*Q3746)+(R3746/240)</f>
        <v>20</v>
      </c>
      <c r="T3746" s="22" t="n">
        <f aca="false">J3746*O3746</f>
        <v>20</v>
      </c>
      <c r="U3746" s="22" t="n">
        <f aca="false">S3746-T3746</f>
        <v>0</v>
      </c>
      <c r="V3746" s="12" t="s">
        <v>1659</v>
      </c>
    </row>
    <row r="3747" customFormat="false" ht="13.8" hidden="false" customHeight="false" outlineLevel="0" collapsed="false">
      <c r="A3747" s="13" t="n">
        <v>3746</v>
      </c>
      <c r="B3747" s="12" t="s">
        <v>22</v>
      </c>
      <c r="C3747" s="26" t="str">
        <f aca="false">$C$2965</f>
        <v>BNF N. Acq. 20538</v>
      </c>
      <c r="D3747" s="12" t="n">
        <v>34</v>
      </c>
      <c r="E3747" s="14" t="n">
        <v>1749</v>
      </c>
      <c r="F3747" s="14" t="s">
        <v>40</v>
      </c>
      <c r="G3747" s="14" t="s">
        <v>1658</v>
      </c>
      <c r="H3747" s="14" t="s">
        <v>1396</v>
      </c>
      <c r="I3747" s="41" t="s">
        <v>33</v>
      </c>
      <c r="J3747" s="20" t="n">
        <f aca="false">80+(1/8)</f>
        <v>80.125</v>
      </c>
      <c r="K3747" s="18" t="s">
        <v>28</v>
      </c>
      <c r="L3747" s="20" t="n">
        <v>60</v>
      </c>
      <c r="M3747" s="34"/>
      <c r="N3747" s="34"/>
      <c r="O3747" s="35" t="n">
        <f aca="false">L3747+(0.05*M3747)+(N3747/240)</f>
        <v>60</v>
      </c>
      <c r="P3747" s="36" t="n">
        <v>4807</v>
      </c>
      <c r="Q3747" s="33" t="n">
        <v>10</v>
      </c>
      <c r="R3747" s="37"/>
      <c r="S3747" s="38" t="n">
        <f aca="false">P3747+(0.05*Q3747)+(R3747/240)</f>
        <v>4807.5</v>
      </c>
      <c r="T3747" s="22" t="n">
        <f aca="false">J3747*O3747</f>
        <v>4807.5</v>
      </c>
      <c r="U3747" s="22" t="n">
        <f aca="false">S3747-T3747</f>
        <v>0</v>
      </c>
      <c r="V3747" s="12"/>
    </row>
    <row r="3748" customFormat="false" ht="13.8" hidden="false" customHeight="false" outlineLevel="0" collapsed="false">
      <c r="A3748" s="13" t="n">
        <v>3747</v>
      </c>
      <c r="B3748" s="12" t="s">
        <v>22</v>
      </c>
      <c r="C3748" s="26" t="str">
        <f aca="false">$C$2965</f>
        <v>BNF N. Acq. 20538</v>
      </c>
      <c r="D3748" s="12" t="n">
        <v>34</v>
      </c>
      <c r="E3748" s="14" t="n">
        <v>1749</v>
      </c>
      <c r="F3748" s="14" t="s">
        <v>40</v>
      </c>
      <c r="G3748" s="14" t="s">
        <v>1660</v>
      </c>
      <c r="H3748" s="14" t="s">
        <v>1396</v>
      </c>
      <c r="I3748" s="41" t="s">
        <v>794</v>
      </c>
      <c r="J3748" s="20" t="n">
        <v>1500</v>
      </c>
      <c r="K3748" s="18" t="s">
        <v>28</v>
      </c>
      <c r="L3748" s="20"/>
      <c r="M3748" s="34" t="n">
        <v>12</v>
      </c>
      <c r="N3748" s="34"/>
      <c r="O3748" s="35" t="n">
        <f aca="false">L3748+(0.05*M3748)+(N3748/240)</f>
        <v>0.6</v>
      </c>
      <c r="P3748" s="36" t="n">
        <v>900</v>
      </c>
      <c r="Q3748" s="33"/>
      <c r="R3748" s="37"/>
      <c r="S3748" s="38" t="n">
        <f aca="false">P3748+(0.05*Q3748)+(R3748/240)</f>
        <v>900</v>
      </c>
      <c r="T3748" s="22" t="n">
        <f aca="false">J3748*O3748</f>
        <v>900</v>
      </c>
      <c r="U3748" s="22" t="n">
        <f aca="false">S3748-T3748</f>
        <v>0</v>
      </c>
      <c r="V3748" s="12"/>
    </row>
    <row r="3749" customFormat="false" ht="13.8" hidden="false" customHeight="false" outlineLevel="0" collapsed="false">
      <c r="A3749" s="13" t="n">
        <v>3748</v>
      </c>
      <c r="B3749" s="12" t="s">
        <v>22</v>
      </c>
      <c r="C3749" s="26" t="str">
        <f aca="false">$C$2965</f>
        <v>BNF N. Acq. 20538</v>
      </c>
      <c r="D3749" s="12" t="n">
        <v>34</v>
      </c>
      <c r="E3749" s="14" t="n">
        <v>1749</v>
      </c>
      <c r="F3749" s="14" t="s">
        <v>40</v>
      </c>
      <c r="G3749" s="14" t="s">
        <v>1660</v>
      </c>
      <c r="H3749" s="14" t="s">
        <v>1396</v>
      </c>
      <c r="I3749" s="41" t="s">
        <v>43</v>
      </c>
      <c r="J3749" s="20" t="n">
        <v>453</v>
      </c>
      <c r="K3749" s="18" t="s">
        <v>28</v>
      </c>
      <c r="L3749" s="20"/>
      <c r="M3749" s="34" t="n">
        <v>20</v>
      </c>
      <c r="N3749" s="34"/>
      <c r="O3749" s="35" t="n">
        <f aca="false">L3749+(0.05*M3749)+(N3749/240)</f>
        <v>1</v>
      </c>
      <c r="P3749" s="36" t="n">
        <v>453</v>
      </c>
      <c r="Q3749" s="33"/>
      <c r="R3749" s="37"/>
      <c r="S3749" s="38" t="n">
        <f aca="false">P3749+(0.05*Q3749)+(R3749/240)</f>
        <v>453</v>
      </c>
      <c r="T3749" s="22" t="n">
        <f aca="false">J3749*O3749</f>
        <v>453</v>
      </c>
      <c r="U3749" s="22" t="n">
        <f aca="false">S3749-T3749</f>
        <v>0</v>
      </c>
      <c r="V3749" s="12"/>
    </row>
    <row r="3750" customFormat="false" ht="13.8" hidden="false" customHeight="false" outlineLevel="0" collapsed="false">
      <c r="A3750" s="13" t="n">
        <v>3749</v>
      </c>
      <c r="B3750" s="12" t="s">
        <v>22</v>
      </c>
      <c r="C3750" s="26" t="str">
        <f aca="false">$C$2965</f>
        <v>BNF N. Acq. 20538</v>
      </c>
      <c r="D3750" s="12" t="n">
        <v>34</v>
      </c>
      <c r="E3750" s="14" t="n">
        <v>1749</v>
      </c>
      <c r="F3750" s="14" t="s">
        <v>40</v>
      </c>
      <c r="G3750" s="14" t="s">
        <v>1660</v>
      </c>
      <c r="H3750" s="14" t="s">
        <v>1396</v>
      </c>
      <c r="I3750" s="41" t="s">
        <v>679</v>
      </c>
      <c r="J3750" s="20" t="n">
        <v>250</v>
      </c>
      <c r="K3750" s="18" t="s">
        <v>28</v>
      </c>
      <c r="L3750" s="20"/>
      <c r="M3750" s="34" t="n">
        <v>15</v>
      </c>
      <c r="N3750" s="34"/>
      <c r="O3750" s="35" t="n">
        <f aca="false">L3750+(0.05*M3750)+(N3750/240)</f>
        <v>0.75</v>
      </c>
      <c r="P3750" s="36" t="n">
        <v>187</v>
      </c>
      <c r="Q3750" s="33" t="n">
        <v>10</v>
      </c>
      <c r="R3750" s="37"/>
      <c r="S3750" s="38" t="n">
        <f aca="false">P3750+(0.05*Q3750)+(R3750/240)</f>
        <v>187.5</v>
      </c>
      <c r="T3750" s="22" t="n">
        <f aca="false">J3750*O3750</f>
        <v>187.5</v>
      </c>
      <c r="U3750" s="22" t="n">
        <f aca="false">S3750-T3750</f>
        <v>0</v>
      </c>
      <c r="V3750" s="12"/>
    </row>
    <row r="3751" customFormat="false" ht="13.8" hidden="false" customHeight="false" outlineLevel="0" collapsed="false">
      <c r="A3751" s="13" t="n">
        <v>3750</v>
      </c>
      <c r="B3751" s="12" t="s">
        <v>22</v>
      </c>
      <c r="C3751" s="26" t="str">
        <f aca="false">$C$2965</f>
        <v>BNF N. Acq. 20538</v>
      </c>
      <c r="D3751" s="12" t="n">
        <v>34</v>
      </c>
      <c r="E3751" s="14" t="n">
        <v>1749</v>
      </c>
      <c r="F3751" s="14" t="s">
        <v>40</v>
      </c>
      <c r="G3751" s="14" t="s">
        <v>518</v>
      </c>
      <c r="H3751" s="14" t="s">
        <v>1396</v>
      </c>
      <c r="I3751" s="41" t="s">
        <v>43</v>
      </c>
      <c r="J3751" s="20" t="n">
        <v>300</v>
      </c>
      <c r="K3751" s="18" t="s">
        <v>28</v>
      </c>
      <c r="L3751" s="20" t="n">
        <v>5</v>
      </c>
      <c r="M3751" s="34"/>
      <c r="N3751" s="34"/>
      <c r="O3751" s="35" t="n">
        <f aca="false">L3751+(0.05*M3751)+(N3751/240)</f>
        <v>5</v>
      </c>
      <c r="P3751" s="36" t="n">
        <v>1500</v>
      </c>
      <c r="Q3751" s="33"/>
      <c r="R3751" s="37"/>
      <c r="S3751" s="38" t="n">
        <f aca="false">P3751+(0.05*Q3751)+(R3751/240)</f>
        <v>1500</v>
      </c>
      <c r="T3751" s="22" t="n">
        <f aca="false">J3751*O3751</f>
        <v>1500</v>
      </c>
      <c r="U3751" s="22" t="n">
        <f aca="false">S3751-T3751</f>
        <v>0</v>
      </c>
      <c r="V3751" s="12"/>
    </row>
    <row r="3752" customFormat="false" ht="13.8" hidden="false" customHeight="false" outlineLevel="0" collapsed="false">
      <c r="A3752" s="13" t="n">
        <v>3751</v>
      </c>
      <c r="B3752" s="12" t="s">
        <v>22</v>
      </c>
      <c r="C3752" s="26" t="str">
        <f aca="false">$C$2965</f>
        <v>BNF N. Acq. 20538</v>
      </c>
      <c r="D3752" s="12" t="n">
        <v>34</v>
      </c>
      <c r="E3752" s="14" t="n">
        <v>1749</v>
      </c>
      <c r="F3752" s="14" t="s">
        <v>40</v>
      </c>
      <c r="G3752" s="14" t="s">
        <v>1207</v>
      </c>
      <c r="H3752" s="14" t="s">
        <v>1396</v>
      </c>
      <c r="I3752" s="41" t="s">
        <v>43</v>
      </c>
      <c r="J3752" s="20" t="n">
        <v>356</v>
      </c>
      <c r="K3752" s="18" t="s">
        <v>28</v>
      </c>
      <c r="L3752" s="20" t="n">
        <v>5</v>
      </c>
      <c r="M3752" s="34"/>
      <c r="N3752" s="34"/>
      <c r="O3752" s="35" t="n">
        <f aca="false">L3752+(0.05*M3752)+(N3752/240)</f>
        <v>5</v>
      </c>
      <c r="P3752" s="36" t="n">
        <v>1780</v>
      </c>
      <c r="Q3752" s="33"/>
      <c r="R3752" s="37"/>
      <c r="S3752" s="38" t="n">
        <f aca="false">P3752+(0.05*Q3752)+(R3752/240)</f>
        <v>1780</v>
      </c>
      <c r="T3752" s="22" t="n">
        <f aca="false">J3752*O3752</f>
        <v>1780</v>
      </c>
      <c r="U3752" s="22" t="n">
        <f aca="false">S3752-T3752</f>
        <v>0</v>
      </c>
      <c r="V3752" s="12"/>
    </row>
    <row r="3753" customFormat="false" ht="13.8" hidden="false" customHeight="false" outlineLevel="0" collapsed="false">
      <c r="A3753" s="13" t="n">
        <v>3752</v>
      </c>
      <c r="B3753" s="12" t="s">
        <v>22</v>
      </c>
      <c r="C3753" s="26" t="str">
        <f aca="false">$C$2965</f>
        <v>BNF N. Acq. 20538</v>
      </c>
      <c r="D3753" s="12" t="n">
        <v>34</v>
      </c>
      <c r="E3753" s="14" t="n">
        <v>1749</v>
      </c>
      <c r="F3753" s="14" t="s">
        <v>40</v>
      </c>
      <c r="G3753" s="14" t="s">
        <v>1207</v>
      </c>
      <c r="H3753" s="14" t="s">
        <v>1396</v>
      </c>
      <c r="I3753" s="41" t="s">
        <v>43</v>
      </c>
      <c r="J3753" s="20" t="n">
        <v>1</v>
      </c>
      <c r="K3753" s="18" t="s">
        <v>46</v>
      </c>
      <c r="L3753" s="20" t="n">
        <v>115</v>
      </c>
      <c r="M3753" s="34"/>
      <c r="N3753" s="34"/>
      <c r="O3753" s="35" t="n">
        <f aca="false">L3753+(0.05*M3753)+(N3753/240)</f>
        <v>115</v>
      </c>
      <c r="P3753" s="36" t="n">
        <v>115</v>
      </c>
      <c r="Q3753" s="33"/>
      <c r="R3753" s="37"/>
      <c r="S3753" s="38" t="n">
        <f aca="false">P3753+(0.05*Q3753)+(R3753/240)</f>
        <v>115</v>
      </c>
      <c r="T3753" s="22" t="n">
        <f aca="false">J3753*O3753</f>
        <v>115</v>
      </c>
      <c r="U3753" s="22" t="n">
        <f aca="false">S3753-T3753</f>
        <v>0</v>
      </c>
      <c r="V3753" s="12"/>
    </row>
    <row r="3754" customFormat="false" ht="13.8" hidden="false" customHeight="false" outlineLevel="0" collapsed="false">
      <c r="A3754" s="13" t="n">
        <v>3753</v>
      </c>
      <c r="B3754" s="12" t="s">
        <v>22</v>
      </c>
      <c r="C3754" s="26" t="str">
        <f aca="false">$C$2965</f>
        <v>BNF N. Acq. 20538</v>
      </c>
      <c r="D3754" s="12" t="n">
        <v>34</v>
      </c>
      <c r="E3754" s="14" t="n">
        <v>1749</v>
      </c>
      <c r="F3754" s="14" t="s">
        <v>40</v>
      </c>
      <c r="G3754" s="14" t="s">
        <v>1207</v>
      </c>
      <c r="H3754" s="14" t="s">
        <v>1396</v>
      </c>
      <c r="I3754" s="41" t="s">
        <v>33</v>
      </c>
      <c r="J3754" s="20" t="n">
        <f aca="false">5+(1/8)</f>
        <v>5.125</v>
      </c>
      <c r="K3754" s="18" t="s">
        <v>28</v>
      </c>
      <c r="L3754" s="20" t="n">
        <v>142</v>
      </c>
      <c r="M3754" s="34"/>
      <c r="N3754" s="34"/>
      <c r="O3754" s="35" t="n">
        <f aca="false">L3754+(0.05*M3754)+(N3754/240)</f>
        <v>142</v>
      </c>
      <c r="P3754" s="36" t="n">
        <v>727</v>
      </c>
      <c r="Q3754" s="33" t="n">
        <v>15</v>
      </c>
      <c r="R3754" s="37"/>
      <c r="S3754" s="38" t="n">
        <f aca="false">P3754+(0.05*Q3754)+(R3754/240)</f>
        <v>727.75</v>
      </c>
      <c r="T3754" s="22" t="n">
        <f aca="false">J3754*O3754</f>
        <v>727.75</v>
      </c>
      <c r="U3754" s="22" t="n">
        <f aca="false">S3754-T3754</f>
        <v>0</v>
      </c>
      <c r="V3754" s="12"/>
    </row>
    <row r="3755" customFormat="false" ht="13.8" hidden="false" customHeight="false" outlineLevel="0" collapsed="false">
      <c r="A3755" s="13" t="n">
        <v>3754</v>
      </c>
      <c r="B3755" s="12" t="s">
        <v>22</v>
      </c>
      <c r="C3755" s="26" t="str">
        <f aca="false">$C$2965</f>
        <v>BNF N. Acq. 20538</v>
      </c>
      <c r="D3755" s="12" t="n">
        <v>34</v>
      </c>
      <c r="E3755" s="14" t="n">
        <v>1749</v>
      </c>
      <c r="F3755" s="14" t="s">
        <v>40</v>
      </c>
      <c r="G3755" s="14" t="s">
        <v>1661</v>
      </c>
      <c r="H3755" s="14" t="s">
        <v>1396</v>
      </c>
      <c r="I3755" s="41" t="s">
        <v>33</v>
      </c>
      <c r="J3755" s="20" t="n">
        <f aca="false">1+(7/8)</f>
        <v>1.875</v>
      </c>
      <c r="K3755" s="18" t="s">
        <v>28</v>
      </c>
      <c r="L3755" s="20" t="n">
        <v>124</v>
      </c>
      <c r="M3755" s="34"/>
      <c r="N3755" s="34"/>
      <c r="O3755" s="35" t="n">
        <f aca="false">L3755+(0.05*M3755)+(N3755/240)</f>
        <v>124</v>
      </c>
      <c r="P3755" s="36" t="n">
        <v>232</v>
      </c>
      <c r="Q3755" s="33" t="n">
        <v>10</v>
      </c>
      <c r="R3755" s="37"/>
      <c r="S3755" s="38" t="n">
        <f aca="false">P3755+(0.05*Q3755)+(R3755/240)</f>
        <v>232.5</v>
      </c>
      <c r="T3755" s="22" t="n">
        <f aca="false">J3755*O3755</f>
        <v>232.5</v>
      </c>
      <c r="U3755" s="22" t="n">
        <f aca="false">S3755-T3755</f>
        <v>0</v>
      </c>
      <c r="V3755" s="12"/>
    </row>
    <row r="3756" customFormat="false" ht="13.8" hidden="false" customHeight="false" outlineLevel="0" collapsed="false">
      <c r="A3756" s="13" t="n">
        <v>3755</v>
      </c>
      <c r="B3756" s="12" t="s">
        <v>22</v>
      </c>
      <c r="C3756" s="26" t="str">
        <f aca="false">$C$2965</f>
        <v>BNF N. Acq. 20538</v>
      </c>
      <c r="D3756" s="12" t="n">
        <v>34</v>
      </c>
      <c r="E3756" s="14" t="n">
        <v>1749</v>
      </c>
      <c r="F3756" s="14" t="s">
        <v>40</v>
      </c>
      <c r="G3756" s="14" t="s">
        <v>1662</v>
      </c>
      <c r="H3756" s="14" t="s">
        <v>1396</v>
      </c>
      <c r="I3756" s="41" t="s">
        <v>33</v>
      </c>
      <c r="J3756" s="20" t="n">
        <f aca="false">5+(1/8)</f>
        <v>5.125</v>
      </c>
      <c r="K3756" s="18" t="s">
        <v>28</v>
      </c>
      <c r="L3756" s="20" t="n">
        <v>142</v>
      </c>
      <c r="M3756" s="34"/>
      <c r="N3756" s="34"/>
      <c r="O3756" s="35" t="n">
        <f aca="false">L3756+(0.05*M3756)+(N3756/240)</f>
        <v>142</v>
      </c>
      <c r="P3756" s="36" t="n">
        <v>727</v>
      </c>
      <c r="Q3756" s="33" t="n">
        <v>15</v>
      </c>
      <c r="R3756" s="37"/>
      <c r="S3756" s="38" t="n">
        <f aca="false">P3756+(0.05*Q3756)+(R3756/240)</f>
        <v>727.75</v>
      </c>
      <c r="T3756" s="22" t="n">
        <f aca="false">J3756*O3756</f>
        <v>727.75</v>
      </c>
      <c r="U3756" s="22" t="n">
        <f aca="false">S3756-T3756</f>
        <v>0</v>
      </c>
      <c r="V3756" s="12"/>
    </row>
    <row r="3757" customFormat="false" ht="13.8" hidden="false" customHeight="false" outlineLevel="0" collapsed="false">
      <c r="A3757" s="13" t="n">
        <v>3756</v>
      </c>
      <c r="B3757" s="12" t="s">
        <v>22</v>
      </c>
      <c r="C3757" s="26" t="str">
        <f aca="false">$C$2965</f>
        <v>BNF N. Acq. 20538</v>
      </c>
      <c r="D3757" s="12" t="n">
        <v>34</v>
      </c>
      <c r="E3757" s="14" t="n">
        <v>1749</v>
      </c>
      <c r="F3757" s="14" t="s">
        <v>40</v>
      </c>
      <c r="G3757" s="14" t="s">
        <v>1655</v>
      </c>
      <c r="H3757" s="14" t="s">
        <v>1396</v>
      </c>
      <c r="I3757" s="41" t="s">
        <v>43</v>
      </c>
      <c r="J3757" s="20" t="n">
        <v>24</v>
      </c>
      <c r="K3757" s="18" t="s">
        <v>533</v>
      </c>
      <c r="L3757" s="20" t="n">
        <v>30</v>
      </c>
      <c r="M3757" s="34"/>
      <c r="N3757" s="34"/>
      <c r="O3757" s="35" t="n">
        <f aca="false">L3757+(0.05*M3757)+(N3757/240)</f>
        <v>30</v>
      </c>
      <c r="P3757" s="36" t="n">
        <v>720</v>
      </c>
      <c r="Q3757" s="33"/>
      <c r="R3757" s="37"/>
      <c r="S3757" s="38" t="n">
        <f aca="false">P3757+(0.05*Q3757)+(R3757/240)</f>
        <v>720</v>
      </c>
      <c r="T3757" s="22" t="n">
        <f aca="false">J3757*O3757</f>
        <v>720</v>
      </c>
      <c r="U3757" s="22" t="n">
        <f aca="false">S3757-T3757</f>
        <v>0</v>
      </c>
      <c r="V3757" s="12"/>
    </row>
    <row r="3758" customFormat="false" ht="13.8" hidden="false" customHeight="false" outlineLevel="0" collapsed="false">
      <c r="A3758" s="13" t="n">
        <v>3757</v>
      </c>
      <c r="B3758" s="12" t="s">
        <v>22</v>
      </c>
      <c r="C3758" s="26" t="str">
        <f aca="false">$C$2965</f>
        <v>BNF N. Acq. 20538</v>
      </c>
      <c r="D3758" s="12" t="n">
        <v>34</v>
      </c>
      <c r="E3758" s="14" t="n">
        <v>1749</v>
      </c>
      <c r="F3758" s="14" t="s">
        <v>40</v>
      </c>
      <c r="G3758" s="14" t="s">
        <v>1211</v>
      </c>
      <c r="H3758" s="14" t="s">
        <v>1396</v>
      </c>
      <c r="I3758" s="41" t="s">
        <v>43</v>
      </c>
      <c r="J3758" s="20" t="n">
        <v>50</v>
      </c>
      <c r="K3758" s="18" t="s">
        <v>28</v>
      </c>
      <c r="L3758" s="20"/>
      <c r="M3758" s="34" t="n">
        <v>28</v>
      </c>
      <c r="N3758" s="34"/>
      <c r="O3758" s="35" t="n">
        <f aca="false">L3758+(0.05*M3758)+(N3758/240)</f>
        <v>1.4</v>
      </c>
      <c r="P3758" s="36" t="n">
        <v>70</v>
      </c>
      <c r="Q3758" s="33"/>
      <c r="R3758" s="37"/>
      <c r="S3758" s="38" t="n">
        <f aca="false">P3758+(0.05*Q3758)+(R3758/240)</f>
        <v>70</v>
      </c>
      <c r="T3758" s="22" t="n">
        <f aca="false">J3758*O3758</f>
        <v>70</v>
      </c>
      <c r="U3758" s="22" t="n">
        <f aca="false">S3758-T3758</f>
        <v>0</v>
      </c>
      <c r="V3758" s="12"/>
    </row>
    <row r="3759" customFormat="false" ht="13.8" hidden="false" customHeight="false" outlineLevel="0" collapsed="false">
      <c r="A3759" s="13" t="n">
        <v>3758</v>
      </c>
      <c r="B3759" s="12" t="s">
        <v>22</v>
      </c>
      <c r="C3759" s="26" t="str">
        <f aca="false">$C$2965</f>
        <v>BNF N. Acq. 20538</v>
      </c>
      <c r="D3759" s="12" t="n">
        <v>34</v>
      </c>
      <c r="E3759" s="14" t="n">
        <v>1749</v>
      </c>
      <c r="F3759" s="14" t="s">
        <v>40</v>
      </c>
      <c r="G3759" s="14" t="s">
        <v>1212</v>
      </c>
      <c r="H3759" s="14" t="s">
        <v>1396</v>
      </c>
      <c r="I3759" s="41" t="s">
        <v>43</v>
      </c>
      <c r="J3759" s="20" t="n">
        <v>1</v>
      </c>
      <c r="K3759" s="18" t="s">
        <v>1581</v>
      </c>
      <c r="L3759" s="20" t="n">
        <v>20</v>
      </c>
      <c r="M3759" s="34"/>
      <c r="N3759" s="34"/>
      <c r="O3759" s="35" t="n">
        <f aca="false">L3759+(0.05*M3759)+(N3759/240)</f>
        <v>20</v>
      </c>
      <c r="P3759" s="36" t="n">
        <v>20</v>
      </c>
      <c r="Q3759" s="33"/>
      <c r="R3759" s="37"/>
      <c r="S3759" s="38" t="n">
        <f aca="false">P3759+(0.05*Q3759)+(R3759/240)</f>
        <v>20</v>
      </c>
      <c r="T3759" s="22" t="n">
        <f aca="false">J3759*O3759</f>
        <v>20</v>
      </c>
      <c r="U3759" s="22" t="n">
        <f aca="false">S3759-T3759</f>
        <v>0</v>
      </c>
      <c r="V3759" s="12"/>
    </row>
    <row r="3760" customFormat="false" ht="13.8" hidden="false" customHeight="false" outlineLevel="0" collapsed="false">
      <c r="A3760" s="13" t="n">
        <v>3759</v>
      </c>
      <c r="B3760" s="12" t="s">
        <v>22</v>
      </c>
      <c r="C3760" s="26" t="str">
        <f aca="false">$C$2965</f>
        <v>BNF N. Acq. 20538</v>
      </c>
      <c r="D3760" s="12" t="n">
        <v>34</v>
      </c>
      <c r="E3760" s="14" t="n">
        <v>1749</v>
      </c>
      <c r="F3760" s="14" t="s">
        <v>40</v>
      </c>
      <c r="G3760" s="14" t="s">
        <v>1212</v>
      </c>
      <c r="H3760" s="14" t="s">
        <v>1396</v>
      </c>
      <c r="I3760" s="41" t="s">
        <v>43</v>
      </c>
      <c r="J3760" s="20" t="n">
        <v>345</v>
      </c>
      <c r="K3760" s="18" t="s">
        <v>28</v>
      </c>
      <c r="L3760" s="20"/>
      <c r="M3760" s="34" t="n">
        <v>3</v>
      </c>
      <c r="N3760" s="34"/>
      <c r="O3760" s="35" t="n">
        <f aca="false">L3760+(0.05*M3760)+(N3760/240)</f>
        <v>0.15</v>
      </c>
      <c r="P3760" s="36" t="n">
        <v>51</v>
      </c>
      <c r="Q3760" s="33" t="n">
        <v>15</v>
      </c>
      <c r="R3760" s="37"/>
      <c r="S3760" s="38" t="n">
        <f aca="false">P3760+(0.05*Q3760)+(R3760/240)</f>
        <v>51.75</v>
      </c>
      <c r="T3760" s="22" t="n">
        <f aca="false">J3760*O3760</f>
        <v>51.75</v>
      </c>
      <c r="U3760" s="22" t="n">
        <f aca="false">S3760-T3760</f>
        <v>0</v>
      </c>
      <c r="V3760" s="12"/>
    </row>
    <row r="3761" customFormat="false" ht="13.8" hidden="false" customHeight="false" outlineLevel="0" collapsed="false">
      <c r="A3761" s="13" t="n">
        <v>3760</v>
      </c>
      <c r="B3761" s="12" t="s">
        <v>22</v>
      </c>
      <c r="C3761" s="26" t="str">
        <f aca="false">$C$2965</f>
        <v>BNF N. Acq. 20538</v>
      </c>
      <c r="D3761" s="12" t="n">
        <v>35</v>
      </c>
      <c r="E3761" s="14" t="n">
        <v>1749</v>
      </c>
      <c r="F3761" s="14" t="s">
        <v>24</v>
      </c>
      <c r="G3761" s="14" t="s">
        <v>1213</v>
      </c>
      <c r="H3761" s="14" t="s">
        <v>1396</v>
      </c>
      <c r="I3761" s="41" t="s">
        <v>43</v>
      </c>
      <c r="J3761" s="20" t="n">
        <v>2</v>
      </c>
      <c r="K3761" s="18" t="s">
        <v>533</v>
      </c>
      <c r="L3761" s="20"/>
      <c r="M3761" s="34" t="n">
        <v>6</v>
      </c>
      <c r="N3761" s="34"/>
      <c r="O3761" s="35" t="n">
        <f aca="false">L3761+(0.05*M3761)+(N3761/240)</f>
        <v>0.3</v>
      </c>
      <c r="P3761" s="36"/>
      <c r="Q3761" s="33" t="n">
        <v>12</v>
      </c>
      <c r="R3761" s="37"/>
      <c r="S3761" s="38" t="n">
        <f aca="false">P3761+(0.05*Q3761)+(R3761/240)</f>
        <v>0.6</v>
      </c>
      <c r="T3761" s="22" t="n">
        <f aca="false">J3761*O3761</f>
        <v>0.6</v>
      </c>
      <c r="U3761" s="22" t="n">
        <f aca="false">S3761-T3761</f>
        <v>0</v>
      </c>
      <c r="V3761" s="12"/>
    </row>
    <row r="3762" customFormat="false" ht="13.8" hidden="false" customHeight="false" outlineLevel="0" collapsed="false">
      <c r="A3762" s="13" t="n">
        <v>3761</v>
      </c>
      <c r="B3762" s="12" t="s">
        <v>22</v>
      </c>
      <c r="C3762" s="26" t="str">
        <f aca="false">$C$2965</f>
        <v>BNF N. Acq. 20538</v>
      </c>
      <c r="D3762" s="12" t="n">
        <v>35</v>
      </c>
      <c r="E3762" s="14" t="n">
        <v>1749</v>
      </c>
      <c r="F3762" s="14" t="s">
        <v>24</v>
      </c>
      <c r="G3762" s="14" t="s">
        <v>1215</v>
      </c>
      <c r="H3762" s="14" t="s">
        <v>1396</v>
      </c>
      <c r="I3762" s="41" t="s">
        <v>43</v>
      </c>
      <c r="J3762" s="20" t="n">
        <v>3303</v>
      </c>
      <c r="K3762" s="18" t="s">
        <v>28</v>
      </c>
      <c r="L3762" s="20"/>
      <c r="M3762" s="34" t="n">
        <v>15</v>
      </c>
      <c r="N3762" s="34"/>
      <c r="O3762" s="35" t="n">
        <f aca="false">L3762+(0.05*M3762)+(N3762/240)</f>
        <v>0.75</v>
      </c>
      <c r="P3762" s="36" t="n">
        <v>2477</v>
      </c>
      <c r="Q3762" s="33" t="n">
        <v>5</v>
      </c>
      <c r="R3762" s="37"/>
      <c r="S3762" s="38" t="n">
        <f aca="false">P3762+(0.05*Q3762)+(R3762/240)</f>
        <v>2477.25</v>
      </c>
      <c r="T3762" s="22" t="n">
        <f aca="false">J3762*O3762</f>
        <v>2477.25</v>
      </c>
      <c r="U3762" s="22" t="n">
        <f aca="false">S3762-T3762</f>
        <v>0</v>
      </c>
      <c r="V3762" s="12"/>
    </row>
    <row r="3763" customFormat="false" ht="13.8" hidden="false" customHeight="false" outlineLevel="0" collapsed="false">
      <c r="A3763" s="13" t="n">
        <v>3762</v>
      </c>
      <c r="B3763" s="12" t="s">
        <v>22</v>
      </c>
      <c r="C3763" s="26" t="str">
        <f aca="false">$C$2965</f>
        <v>BNF N. Acq. 20538</v>
      </c>
      <c r="D3763" s="12" t="n">
        <v>35</v>
      </c>
      <c r="E3763" s="14" t="n">
        <v>1749</v>
      </c>
      <c r="F3763" s="14" t="s">
        <v>24</v>
      </c>
      <c r="G3763" s="14" t="s">
        <v>526</v>
      </c>
      <c r="H3763" s="14" t="s">
        <v>1396</v>
      </c>
      <c r="I3763" s="41" t="s">
        <v>30</v>
      </c>
      <c r="J3763" s="20" t="n">
        <v>394</v>
      </c>
      <c r="K3763" s="18" t="s">
        <v>35</v>
      </c>
      <c r="L3763" s="20" t="n">
        <v>10</v>
      </c>
      <c r="M3763" s="34"/>
      <c r="N3763" s="34"/>
      <c r="O3763" s="35" t="n">
        <f aca="false">L3763+(0.05*M3763)+(N3763/240)</f>
        <v>10</v>
      </c>
      <c r="P3763" s="36" t="n">
        <v>3940</v>
      </c>
      <c r="Q3763" s="33"/>
      <c r="R3763" s="37"/>
      <c r="S3763" s="38" t="n">
        <f aca="false">P3763+(0.05*Q3763)+(R3763/240)</f>
        <v>3940</v>
      </c>
      <c r="T3763" s="22" t="n">
        <f aca="false">J3763*O3763</f>
        <v>3940</v>
      </c>
      <c r="U3763" s="22" t="n">
        <f aca="false">S3763-T3763</f>
        <v>0</v>
      </c>
      <c r="V3763" s="12"/>
    </row>
    <row r="3764" customFormat="false" ht="13.8" hidden="false" customHeight="false" outlineLevel="0" collapsed="false">
      <c r="A3764" s="13" t="n">
        <v>3763</v>
      </c>
      <c r="B3764" s="12" t="s">
        <v>22</v>
      </c>
      <c r="C3764" s="26" t="str">
        <f aca="false">$C$2965</f>
        <v>BNF N. Acq. 20538</v>
      </c>
      <c r="D3764" s="12" t="n">
        <v>35</v>
      </c>
      <c r="E3764" s="14" t="n">
        <v>1749</v>
      </c>
      <c r="F3764" s="14" t="s">
        <v>24</v>
      </c>
      <c r="G3764" s="14" t="s">
        <v>1663</v>
      </c>
      <c r="H3764" s="14" t="s">
        <v>1396</v>
      </c>
      <c r="I3764" s="41" t="s">
        <v>43</v>
      </c>
      <c r="J3764" s="20" t="n">
        <v>50</v>
      </c>
      <c r="K3764" s="18" t="s">
        <v>28</v>
      </c>
      <c r="L3764" s="20"/>
      <c r="M3764" s="34" t="n">
        <v>1</v>
      </c>
      <c r="N3764" s="34" t="n">
        <v>6</v>
      </c>
      <c r="O3764" s="35" t="n">
        <f aca="false">L3764+(0.05*M3764)+(N3764/240)</f>
        <v>0.075</v>
      </c>
      <c r="P3764" s="36" t="n">
        <v>3</v>
      </c>
      <c r="Q3764" s="33" t="n">
        <v>15</v>
      </c>
      <c r="R3764" s="37"/>
      <c r="S3764" s="38" t="n">
        <f aca="false">P3764+(0.05*Q3764)+(R3764/240)</f>
        <v>3.75</v>
      </c>
      <c r="T3764" s="22" t="n">
        <f aca="false">J3764*O3764</f>
        <v>3.75</v>
      </c>
      <c r="U3764" s="22" t="n">
        <f aca="false">S3764-T3764</f>
        <v>0</v>
      </c>
      <c r="V3764" s="12"/>
    </row>
    <row r="3765" customFormat="false" ht="13.8" hidden="false" customHeight="false" outlineLevel="0" collapsed="false">
      <c r="A3765" s="13" t="n">
        <v>3764</v>
      </c>
      <c r="B3765" s="12" t="s">
        <v>22</v>
      </c>
      <c r="C3765" s="26" t="str">
        <f aca="false">$C$2965</f>
        <v>BNF N. Acq. 20538</v>
      </c>
      <c r="D3765" s="12" t="n">
        <v>35</v>
      </c>
      <c r="E3765" s="14" t="n">
        <v>1749</v>
      </c>
      <c r="F3765" s="14" t="s">
        <v>24</v>
      </c>
      <c r="G3765" s="14" t="s">
        <v>1663</v>
      </c>
      <c r="H3765" s="14" t="s">
        <v>1396</v>
      </c>
      <c r="I3765" s="41" t="s">
        <v>43</v>
      </c>
      <c r="J3765" s="20" t="n">
        <v>1</v>
      </c>
      <c r="K3765" s="18" t="s">
        <v>46</v>
      </c>
      <c r="L3765" s="20" t="n">
        <v>36</v>
      </c>
      <c r="M3765" s="34"/>
      <c r="N3765" s="34"/>
      <c r="O3765" s="35" t="n">
        <f aca="false">L3765+(0.05*M3765)+(N3765/240)</f>
        <v>36</v>
      </c>
      <c r="P3765" s="36" t="n">
        <v>36</v>
      </c>
      <c r="Q3765" s="33"/>
      <c r="R3765" s="37"/>
      <c r="S3765" s="38" t="n">
        <f aca="false">P3765+(0.05*Q3765)+(R3765/240)</f>
        <v>36</v>
      </c>
      <c r="T3765" s="22" t="n">
        <f aca="false">J3765*O3765</f>
        <v>36</v>
      </c>
      <c r="U3765" s="22" t="n">
        <f aca="false">S3765-T3765</f>
        <v>0</v>
      </c>
      <c r="V3765" s="12"/>
    </row>
    <row r="3766" customFormat="false" ht="13.8" hidden="false" customHeight="false" outlineLevel="0" collapsed="false">
      <c r="A3766" s="13" t="n">
        <v>3765</v>
      </c>
      <c r="B3766" s="12" t="s">
        <v>22</v>
      </c>
      <c r="C3766" s="26" t="str">
        <f aca="false">$C$2965</f>
        <v>BNF N. Acq. 20538</v>
      </c>
      <c r="D3766" s="12" t="n">
        <v>35</v>
      </c>
      <c r="E3766" s="14" t="n">
        <v>1749</v>
      </c>
      <c r="F3766" s="14" t="s">
        <v>24</v>
      </c>
      <c r="G3766" s="14" t="s">
        <v>529</v>
      </c>
      <c r="H3766" s="14" t="s">
        <v>1396</v>
      </c>
      <c r="I3766" s="41" t="s">
        <v>43</v>
      </c>
      <c r="J3766" s="20" t="n">
        <v>4</v>
      </c>
      <c r="K3766" s="18" t="s">
        <v>83</v>
      </c>
      <c r="L3766" s="20" t="n">
        <v>50</v>
      </c>
      <c r="M3766" s="34"/>
      <c r="N3766" s="34"/>
      <c r="O3766" s="35" t="n">
        <f aca="false">L3766+(0.05*M3766)+(N3766/240)</f>
        <v>50</v>
      </c>
      <c r="P3766" s="36" t="n">
        <v>200</v>
      </c>
      <c r="Q3766" s="33"/>
      <c r="R3766" s="37"/>
      <c r="S3766" s="38" t="n">
        <f aca="false">P3766+(0.05*Q3766)+(R3766/240)</f>
        <v>200</v>
      </c>
      <c r="T3766" s="22" t="n">
        <f aca="false">J3766*O3766</f>
        <v>200</v>
      </c>
      <c r="U3766" s="22" t="n">
        <f aca="false">S3766-T3766</f>
        <v>0</v>
      </c>
      <c r="V3766" s="12"/>
    </row>
    <row r="3767" customFormat="false" ht="13.8" hidden="false" customHeight="false" outlineLevel="0" collapsed="false">
      <c r="A3767" s="13" t="n">
        <v>3766</v>
      </c>
      <c r="B3767" s="12" t="s">
        <v>22</v>
      </c>
      <c r="C3767" s="26" t="str">
        <f aca="false">$C$2965</f>
        <v>BNF N. Acq. 20538</v>
      </c>
      <c r="D3767" s="12" t="n">
        <v>35</v>
      </c>
      <c r="E3767" s="14" t="n">
        <v>1749</v>
      </c>
      <c r="F3767" s="14" t="s">
        <v>24</v>
      </c>
      <c r="G3767" s="14" t="s">
        <v>529</v>
      </c>
      <c r="H3767" s="14" t="s">
        <v>1396</v>
      </c>
      <c r="I3767" s="41" t="s">
        <v>43</v>
      </c>
      <c r="J3767" s="20" t="n">
        <v>2000</v>
      </c>
      <c r="K3767" s="18" t="s">
        <v>35</v>
      </c>
      <c r="L3767" s="20"/>
      <c r="M3767" s="34" t="n">
        <v>8</v>
      </c>
      <c r="N3767" s="34"/>
      <c r="O3767" s="35" t="n">
        <f aca="false">L3767+(0.05*M3767)+(N3767/240)</f>
        <v>0.4</v>
      </c>
      <c r="P3767" s="36" t="n">
        <v>800</v>
      </c>
      <c r="Q3767" s="33"/>
      <c r="R3767" s="37"/>
      <c r="S3767" s="38" t="n">
        <f aca="false">P3767+(0.05*Q3767)+(R3767/240)</f>
        <v>800</v>
      </c>
      <c r="T3767" s="22" t="n">
        <f aca="false">J3767*O3767</f>
        <v>800</v>
      </c>
      <c r="U3767" s="22" t="n">
        <f aca="false">S3767-T3767</f>
        <v>0</v>
      </c>
      <c r="V3767" s="12"/>
    </row>
    <row r="3768" customFormat="false" ht="13.8" hidden="false" customHeight="false" outlineLevel="0" collapsed="false">
      <c r="A3768" s="13" t="n">
        <v>3767</v>
      </c>
      <c r="B3768" s="12" t="s">
        <v>22</v>
      </c>
      <c r="C3768" s="26" t="str">
        <f aca="false">$C$2965</f>
        <v>BNF N. Acq. 20538</v>
      </c>
      <c r="D3768" s="12" t="n">
        <v>35</v>
      </c>
      <c r="E3768" s="14" t="n">
        <v>1749</v>
      </c>
      <c r="F3768" s="14" t="s">
        <v>24</v>
      </c>
      <c r="G3768" s="14" t="s">
        <v>529</v>
      </c>
      <c r="H3768" s="14" t="s">
        <v>1396</v>
      </c>
      <c r="I3768" s="41" t="s">
        <v>43</v>
      </c>
      <c r="J3768" s="20" t="n">
        <v>37</v>
      </c>
      <c r="K3768" s="18" t="s">
        <v>28</v>
      </c>
      <c r="L3768" s="20"/>
      <c r="M3768" s="34" t="n">
        <v>2</v>
      </c>
      <c r="N3768" s="34"/>
      <c r="O3768" s="35" t="n">
        <f aca="false">L3768+(0.05*M3768)+(N3768/240)</f>
        <v>0.1</v>
      </c>
      <c r="P3768" s="36" t="n">
        <v>3</v>
      </c>
      <c r="Q3768" s="33" t="n">
        <v>14</v>
      </c>
      <c r="R3768" s="37"/>
      <c r="S3768" s="38" t="n">
        <f aca="false">P3768+(0.05*Q3768)+(R3768/240)</f>
        <v>3.7</v>
      </c>
      <c r="T3768" s="22" t="n">
        <f aca="false">J3768*O3768</f>
        <v>3.7</v>
      </c>
      <c r="U3768" s="22" t="n">
        <f aca="false">S3768-T3768</f>
        <v>0</v>
      </c>
      <c r="V3768" s="12"/>
    </row>
    <row r="3769" customFormat="false" ht="13.8" hidden="false" customHeight="false" outlineLevel="0" collapsed="false">
      <c r="A3769" s="13" t="n">
        <v>3768</v>
      </c>
      <c r="B3769" s="12" t="s">
        <v>22</v>
      </c>
      <c r="C3769" s="26" t="str">
        <f aca="false">$C$2965</f>
        <v>BNF N. Acq. 20538</v>
      </c>
      <c r="D3769" s="12" t="n">
        <v>35</v>
      </c>
      <c r="E3769" s="14" t="n">
        <v>1749</v>
      </c>
      <c r="F3769" s="14" t="s">
        <v>24</v>
      </c>
      <c r="G3769" s="14" t="s">
        <v>541</v>
      </c>
      <c r="H3769" s="14" t="s">
        <v>1396</v>
      </c>
      <c r="I3769" s="41" t="s">
        <v>43</v>
      </c>
      <c r="J3769" s="20" t="n">
        <v>2.5</v>
      </c>
      <c r="K3769" s="18" t="s">
        <v>28</v>
      </c>
      <c r="L3769" s="20"/>
      <c r="M3769" s="34" t="n">
        <v>7</v>
      </c>
      <c r="N3769" s="34"/>
      <c r="O3769" s="35" t="n">
        <f aca="false">L3769+(0.05*M3769)+(N3769/240)</f>
        <v>0.35</v>
      </c>
      <c r="P3769" s="36"/>
      <c r="Q3769" s="33" t="n">
        <v>17</v>
      </c>
      <c r="R3769" s="37"/>
      <c r="S3769" s="38" t="n">
        <f aca="false">P3769+(0.05*Q3769)+(R3769/240)</f>
        <v>0.85</v>
      </c>
      <c r="T3769" s="22" t="n">
        <f aca="false">J3769*O3769</f>
        <v>0.875</v>
      </c>
      <c r="U3769" s="22" t="n">
        <f aca="false">S3769-T3769</f>
        <v>-0.025</v>
      </c>
      <c r="V3769" s="12"/>
    </row>
    <row r="3770" customFormat="false" ht="13.8" hidden="false" customHeight="false" outlineLevel="0" collapsed="false">
      <c r="A3770" s="13" t="n">
        <v>3769</v>
      </c>
      <c r="B3770" s="12" t="s">
        <v>22</v>
      </c>
      <c r="C3770" s="26" t="str">
        <f aca="false">$C$2965</f>
        <v>BNF N. Acq. 20538</v>
      </c>
      <c r="D3770" s="12" t="n">
        <v>35</v>
      </c>
      <c r="E3770" s="14" t="n">
        <v>1749</v>
      </c>
      <c r="F3770" s="14" t="s">
        <v>40</v>
      </c>
      <c r="G3770" s="14" t="s">
        <v>530</v>
      </c>
      <c r="H3770" s="14" t="s">
        <v>1396</v>
      </c>
      <c r="I3770" s="41" t="s">
        <v>43</v>
      </c>
      <c r="J3770" s="20" t="n">
        <v>1135.5</v>
      </c>
      <c r="K3770" s="18" t="s">
        <v>35</v>
      </c>
      <c r="L3770" s="20" t="n">
        <v>45</v>
      </c>
      <c r="M3770" s="34"/>
      <c r="N3770" s="34"/>
      <c r="O3770" s="35" t="n">
        <f aca="false">L3770+(0.05*M3770)+(N3770/240)</f>
        <v>45</v>
      </c>
      <c r="P3770" s="36" t="n">
        <v>51075</v>
      </c>
      <c r="Q3770" s="33"/>
      <c r="R3770" s="37"/>
      <c r="S3770" s="38" t="n">
        <f aca="false">P3770+(0.05*Q3770)+(R3770/240)</f>
        <v>51075</v>
      </c>
      <c r="T3770" s="22" t="n">
        <f aca="false">J3770*O3770</f>
        <v>51097.5</v>
      </c>
      <c r="U3770" s="22" t="n">
        <f aca="false">S3770-T3770</f>
        <v>-22.5</v>
      </c>
      <c r="V3770" s="12" t="s">
        <v>114</v>
      </c>
    </row>
    <row r="3771" customFormat="false" ht="13.8" hidden="false" customHeight="false" outlineLevel="0" collapsed="false">
      <c r="A3771" s="13" t="n">
        <v>3770</v>
      </c>
      <c r="B3771" s="12" t="s">
        <v>22</v>
      </c>
      <c r="C3771" s="26" t="str">
        <f aca="false">$C$2965</f>
        <v>BNF N. Acq. 20538</v>
      </c>
      <c r="D3771" s="12" t="n">
        <v>35</v>
      </c>
      <c r="E3771" s="14" t="n">
        <v>1749</v>
      </c>
      <c r="F3771" s="14" t="s">
        <v>40</v>
      </c>
      <c r="G3771" s="14" t="s">
        <v>531</v>
      </c>
      <c r="H3771" s="14" t="s">
        <v>1396</v>
      </c>
      <c r="I3771" s="41" t="s">
        <v>29</v>
      </c>
      <c r="J3771" s="20" t="n">
        <v>5</v>
      </c>
      <c r="K3771" s="18" t="s">
        <v>28</v>
      </c>
      <c r="L3771" s="20"/>
      <c r="M3771" s="34" t="n">
        <v>40</v>
      </c>
      <c r="N3771" s="34"/>
      <c r="O3771" s="35" t="n">
        <f aca="false">L3771+(0.05*M3771)+(N3771/240)</f>
        <v>2</v>
      </c>
      <c r="P3771" s="36" t="n">
        <v>10</v>
      </c>
      <c r="Q3771" s="33"/>
      <c r="R3771" s="37"/>
      <c r="S3771" s="38" t="n">
        <f aca="false">P3771+(0.05*Q3771)+(R3771/240)</f>
        <v>10</v>
      </c>
      <c r="T3771" s="22" t="n">
        <f aca="false">J3771*O3771</f>
        <v>10</v>
      </c>
      <c r="U3771" s="22" t="n">
        <f aca="false">S3771-T3771</f>
        <v>0</v>
      </c>
      <c r="V3771" s="12"/>
    </row>
    <row r="3772" customFormat="false" ht="13.8" hidden="false" customHeight="false" outlineLevel="0" collapsed="false">
      <c r="A3772" s="13" t="n">
        <v>3771</v>
      </c>
      <c r="B3772" s="12" t="s">
        <v>22</v>
      </c>
      <c r="C3772" s="26" t="str">
        <f aca="false">$C$2965</f>
        <v>BNF N. Acq. 20538</v>
      </c>
      <c r="D3772" s="12" t="n">
        <v>35</v>
      </c>
      <c r="E3772" s="14" t="n">
        <v>1749</v>
      </c>
      <c r="F3772" s="14" t="s">
        <v>40</v>
      </c>
      <c r="G3772" s="14" t="s">
        <v>531</v>
      </c>
      <c r="H3772" s="14" t="s">
        <v>1396</v>
      </c>
      <c r="I3772" s="41" t="s">
        <v>43</v>
      </c>
      <c r="J3772" s="20" t="n">
        <v>1</v>
      </c>
      <c r="K3772" s="18" t="s">
        <v>46</v>
      </c>
      <c r="L3772" s="20" t="n">
        <v>82</v>
      </c>
      <c r="M3772" s="34"/>
      <c r="N3772" s="34"/>
      <c r="O3772" s="35" t="n">
        <f aca="false">L3772+(0.05*M3772)+(N3772/240)</f>
        <v>82</v>
      </c>
      <c r="P3772" s="36" t="n">
        <v>82</v>
      </c>
      <c r="Q3772" s="33"/>
      <c r="R3772" s="37"/>
      <c r="S3772" s="38" t="n">
        <f aca="false">P3772+(0.05*Q3772)+(R3772/240)</f>
        <v>82</v>
      </c>
      <c r="T3772" s="22" t="n">
        <f aca="false">J3772*O3772</f>
        <v>82</v>
      </c>
      <c r="U3772" s="22" t="n">
        <f aca="false">S3772-T3772</f>
        <v>0</v>
      </c>
      <c r="V3772" s="12"/>
    </row>
    <row r="3773" customFormat="false" ht="13.8" hidden="false" customHeight="false" outlineLevel="0" collapsed="false">
      <c r="A3773" s="13" t="n">
        <v>3772</v>
      </c>
      <c r="B3773" s="12" t="s">
        <v>22</v>
      </c>
      <c r="C3773" s="26" t="str">
        <f aca="false">$C$2965</f>
        <v>BNF N. Acq. 20538</v>
      </c>
      <c r="D3773" s="12" t="n">
        <v>35</v>
      </c>
      <c r="E3773" s="14" t="n">
        <v>1749</v>
      </c>
      <c r="F3773" s="14" t="s">
        <v>40</v>
      </c>
      <c r="G3773" s="14" t="s">
        <v>1664</v>
      </c>
      <c r="H3773" s="14" t="s">
        <v>1396</v>
      </c>
      <c r="I3773" s="41" t="s">
        <v>43</v>
      </c>
      <c r="J3773" s="20" t="n">
        <v>207</v>
      </c>
      <c r="K3773" s="18" t="s">
        <v>35</v>
      </c>
      <c r="L3773" s="20" t="n">
        <v>35</v>
      </c>
      <c r="M3773" s="34"/>
      <c r="N3773" s="34"/>
      <c r="O3773" s="35" t="n">
        <f aca="false">L3773+(0.05*M3773)+(N3773/240)</f>
        <v>35</v>
      </c>
      <c r="P3773" s="36" t="n">
        <v>7245</v>
      </c>
      <c r="Q3773" s="33"/>
      <c r="R3773" s="37"/>
      <c r="S3773" s="38" t="n">
        <f aca="false">P3773+(0.05*Q3773)+(R3773/240)</f>
        <v>7245</v>
      </c>
      <c r="T3773" s="22" t="n">
        <f aca="false">J3773*O3773</f>
        <v>7245</v>
      </c>
      <c r="U3773" s="22" t="n">
        <f aca="false">S3773-T3773</f>
        <v>0</v>
      </c>
      <c r="V3773" s="12"/>
    </row>
    <row r="3774" customFormat="false" ht="13.8" hidden="false" customHeight="false" outlineLevel="0" collapsed="false">
      <c r="A3774" s="13" t="n">
        <v>3773</v>
      </c>
      <c r="B3774" s="12" t="s">
        <v>22</v>
      </c>
      <c r="C3774" s="26" t="str">
        <f aca="false">$C$2965</f>
        <v>BNF N. Acq. 20538</v>
      </c>
      <c r="D3774" s="12" t="n">
        <v>35</v>
      </c>
      <c r="E3774" s="14" t="n">
        <v>1749</v>
      </c>
      <c r="F3774" s="14" t="s">
        <v>40</v>
      </c>
      <c r="G3774" s="14" t="s">
        <v>1215</v>
      </c>
      <c r="H3774" s="14" t="s">
        <v>1396</v>
      </c>
      <c r="I3774" s="41" t="s">
        <v>43</v>
      </c>
      <c r="J3774" s="20" t="n">
        <v>60</v>
      </c>
      <c r="K3774" s="18" t="s">
        <v>28</v>
      </c>
      <c r="L3774" s="20" t="n">
        <v>5</v>
      </c>
      <c r="M3774" s="34"/>
      <c r="N3774" s="34"/>
      <c r="O3774" s="35" t="n">
        <f aca="false">L3774+(0.05*M3774)+(N3774/240)</f>
        <v>5</v>
      </c>
      <c r="P3774" s="36" t="n">
        <v>300</v>
      </c>
      <c r="Q3774" s="33"/>
      <c r="R3774" s="37"/>
      <c r="S3774" s="38" t="n">
        <f aca="false">P3774+(0.05*Q3774)+(R3774/240)</f>
        <v>300</v>
      </c>
      <c r="T3774" s="22" t="n">
        <f aca="false">J3774*O3774</f>
        <v>300</v>
      </c>
      <c r="U3774" s="22" t="n">
        <f aca="false">S3774-T3774</f>
        <v>0</v>
      </c>
      <c r="V3774" s="12"/>
    </row>
    <row r="3775" customFormat="false" ht="13.8" hidden="false" customHeight="false" outlineLevel="0" collapsed="false">
      <c r="A3775" s="13" t="n">
        <v>3774</v>
      </c>
      <c r="B3775" s="12" t="s">
        <v>22</v>
      </c>
      <c r="C3775" s="26" t="str">
        <f aca="false">$C$2965</f>
        <v>BNF N. Acq. 20538</v>
      </c>
      <c r="D3775" s="12" t="n">
        <v>35</v>
      </c>
      <c r="E3775" s="14" t="n">
        <v>1749</v>
      </c>
      <c r="F3775" s="14" t="s">
        <v>40</v>
      </c>
      <c r="G3775" s="14" t="s">
        <v>1215</v>
      </c>
      <c r="H3775" s="14" t="s">
        <v>1396</v>
      </c>
      <c r="I3775" s="41" t="s">
        <v>679</v>
      </c>
      <c r="J3775" s="20" t="n">
        <v>900</v>
      </c>
      <c r="K3775" s="18" t="s">
        <v>28</v>
      </c>
      <c r="L3775" s="20" t="n">
        <v>5</v>
      </c>
      <c r="M3775" s="34"/>
      <c r="N3775" s="34"/>
      <c r="O3775" s="35" t="n">
        <f aca="false">L3775+(0.05*M3775)+(N3775/240)</f>
        <v>5</v>
      </c>
      <c r="P3775" s="36" t="n">
        <v>4500</v>
      </c>
      <c r="Q3775" s="33"/>
      <c r="R3775" s="37"/>
      <c r="S3775" s="38" t="n">
        <f aca="false">P3775+(0.05*Q3775)+(R3775/240)</f>
        <v>4500</v>
      </c>
      <c r="T3775" s="22" t="n">
        <f aca="false">J3775*O3775</f>
        <v>4500</v>
      </c>
      <c r="U3775" s="22" t="n">
        <f aca="false">S3775-T3775</f>
        <v>0</v>
      </c>
      <c r="V3775" s="12"/>
    </row>
    <row r="3776" customFormat="false" ht="13.8" hidden="false" customHeight="false" outlineLevel="0" collapsed="false">
      <c r="A3776" s="13" t="n">
        <v>3775</v>
      </c>
      <c r="B3776" s="12" t="s">
        <v>22</v>
      </c>
      <c r="C3776" s="26" t="str">
        <f aca="false">$C$2965</f>
        <v>BNF N. Acq. 20538</v>
      </c>
      <c r="D3776" s="12" t="n">
        <v>35</v>
      </c>
      <c r="E3776" s="14" t="n">
        <v>1749</v>
      </c>
      <c r="F3776" s="14" t="s">
        <v>40</v>
      </c>
      <c r="G3776" s="14" t="s">
        <v>1215</v>
      </c>
      <c r="H3776" s="14" t="s">
        <v>1396</v>
      </c>
      <c r="I3776" s="41" t="s">
        <v>33</v>
      </c>
      <c r="J3776" s="20" t="n">
        <v>16.5</v>
      </c>
      <c r="K3776" s="18" t="s">
        <v>28</v>
      </c>
      <c r="L3776" s="20" t="n">
        <v>5</v>
      </c>
      <c r="M3776" s="34"/>
      <c r="N3776" s="34"/>
      <c r="O3776" s="35" t="n">
        <f aca="false">L3776+(0.05*M3776)+(N3776/240)</f>
        <v>5</v>
      </c>
      <c r="P3776" s="36" t="n">
        <v>82</v>
      </c>
      <c r="Q3776" s="33" t="n">
        <v>10</v>
      </c>
      <c r="R3776" s="37"/>
      <c r="S3776" s="38" t="n">
        <f aca="false">P3776+(0.05*Q3776)+(R3776/240)</f>
        <v>82.5</v>
      </c>
      <c r="T3776" s="22" t="n">
        <f aca="false">J3776*O3776</f>
        <v>82.5</v>
      </c>
      <c r="U3776" s="22" t="n">
        <f aca="false">S3776-T3776</f>
        <v>0</v>
      </c>
      <c r="V3776" s="12"/>
    </row>
    <row r="3777" customFormat="false" ht="13.8" hidden="false" customHeight="false" outlineLevel="0" collapsed="false">
      <c r="A3777" s="13" t="n">
        <v>3776</v>
      </c>
      <c r="B3777" s="12" t="s">
        <v>22</v>
      </c>
      <c r="C3777" s="26" t="str">
        <f aca="false">$C$2965</f>
        <v>BNF N. Acq. 20538</v>
      </c>
      <c r="D3777" s="12" t="n">
        <v>35</v>
      </c>
      <c r="E3777" s="14" t="n">
        <v>1749</v>
      </c>
      <c r="F3777" s="14" t="s">
        <v>40</v>
      </c>
      <c r="G3777" s="14" t="s">
        <v>529</v>
      </c>
      <c r="H3777" s="14" t="s">
        <v>1396</v>
      </c>
      <c r="I3777" s="41" t="s">
        <v>43</v>
      </c>
      <c r="J3777" s="20" t="n">
        <v>4</v>
      </c>
      <c r="K3777" s="18" t="s">
        <v>61</v>
      </c>
      <c r="L3777" s="20" t="n">
        <v>3</v>
      </c>
      <c r="M3777" s="34"/>
      <c r="N3777" s="34"/>
      <c r="O3777" s="35" t="n">
        <f aca="false">L3777+(0.05*M3777)+(N3777/240)</f>
        <v>3</v>
      </c>
      <c r="P3777" s="36" t="n">
        <v>12</v>
      </c>
      <c r="Q3777" s="33"/>
      <c r="R3777" s="37"/>
      <c r="S3777" s="38" t="n">
        <f aca="false">P3777+(0.05*Q3777)+(R3777/240)</f>
        <v>12</v>
      </c>
      <c r="T3777" s="22" t="n">
        <f aca="false">J3777*O3777</f>
        <v>12</v>
      </c>
      <c r="U3777" s="22" t="n">
        <f aca="false">S3777-T3777</f>
        <v>0</v>
      </c>
      <c r="V3777" s="12"/>
    </row>
    <row r="3778" customFormat="false" ht="13.8" hidden="false" customHeight="false" outlineLevel="0" collapsed="false">
      <c r="A3778" s="13" t="n">
        <v>3777</v>
      </c>
      <c r="B3778" s="12" t="s">
        <v>22</v>
      </c>
      <c r="C3778" s="26" t="str">
        <f aca="false">$C$2965</f>
        <v>BNF N. Acq. 20538</v>
      </c>
      <c r="D3778" s="12" t="n">
        <v>35</v>
      </c>
      <c r="E3778" s="14" t="n">
        <v>1749</v>
      </c>
      <c r="F3778" s="14" t="s">
        <v>40</v>
      </c>
      <c r="G3778" s="14" t="s">
        <v>529</v>
      </c>
      <c r="H3778" s="14" t="s">
        <v>1396</v>
      </c>
      <c r="I3778" s="41" t="s">
        <v>43</v>
      </c>
      <c r="J3778" s="20" t="n">
        <v>1</v>
      </c>
      <c r="K3778" s="18" t="s">
        <v>46</v>
      </c>
      <c r="L3778" s="20" t="n">
        <v>560</v>
      </c>
      <c r="M3778" s="34"/>
      <c r="N3778" s="34"/>
      <c r="O3778" s="35" t="n">
        <f aca="false">L3778+(0.05*M3778)+(N3778/240)</f>
        <v>560</v>
      </c>
      <c r="P3778" s="36" t="n">
        <v>560</v>
      </c>
      <c r="Q3778" s="33"/>
      <c r="R3778" s="37"/>
      <c r="S3778" s="38" t="n">
        <f aca="false">P3778+(0.05*Q3778)+(R3778/240)</f>
        <v>560</v>
      </c>
      <c r="T3778" s="22" t="n">
        <f aca="false">J3778*O3778</f>
        <v>560</v>
      </c>
      <c r="U3778" s="22" t="n">
        <f aca="false">S3778-T3778</f>
        <v>0</v>
      </c>
      <c r="V3778" s="12"/>
    </row>
    <row r="3779" customFormat="false" ht="13.8" hidden="false" customHeight="false" outlineLevel="0" collapsed="false">
      <c r="A3779" s="13" t="n">
        <v>3778</v>
      </c>
      <c r="B3779" s="12" t="s">
        <v>22</v>
      </c>
      <c r="C3779" s="26" t="str">
        <f aca="false">$C$2965</f>
        <v>BNF N. Acq. 20538</v>
      </c>
      <c r="D3779" s="12" t="n">
        <v>35</v>
      </c>
      <c r="E3779" s="14" t="n">
        <v>1749</v>
      </c>
      <c r="F3779" s="14" t="s">
        <v>40</v>
      </c>
      <c r="G3779" s="14" t="s">
        <v>541</v>
      </c>
      <c r="H3779" s="14" t="s">
        <v>1396</v>
      </c>
      <c r="I3779" s="41" t="s">
        <v>43</v>
      </c>
      <c r="J3779" s="20" t="n">
        <v>147</v>
      </c>
      <c r="K3779" s="18" t="s">
        <v>28</v>
      </c>
      <c r="L3779" s="20"/>
      <c r="M3779" s="34" t="n">
        <v>6</v>
      </c>
      <c r="N3779" s="34"/>
      <c r="O3779" s="35" t="n">
        <f aca="false">L3779+(0.05*M3779)+(N3779/240)</f>
        <v>0.3</v>
      </c>
      <c r="P3779" s="36" t="n">
        <v>44</v>
      </c>
      <c r="Q3779" s="33" t="n">
        <v>2</v>
      </c>
      <c r="R3779" s="37"/>
      <c r="S3779" s="38" t="n">
        <f aca="false">P3779+(0.05*Q3779)+(R3779/240)</f>
        <v>44.1</v>
      </c>
      <c r="T3779" s="22" t="n">
        <f aca="false">J3779*O3779</f>
        <v>44.1</v>
      </c>
      <c r="U3779" s="22" t="n">
        <f aca="false">S3779-T3779</f>
        <v>0</v>
      </c>
      <c r="V3779" s="12"/>
    </row>
    <row r="3780" customFormat="false" ht="13.8" hidden="false" customHeight="false" outlineLevel="0" collapsed="false">
      <c r="A3780" s="13" t="n">
        <v>3779</v>
      </c>
      <c r="B3780" s="12" t="s">
        <v>22</v>
      </c>
      <c r="C3780" s="26" t="str">
        <f aca="false">$C$2965</f>
        <v>BNF N. Acq. 20538</v>
      </c>
      <c r="D3780" s="12" t="n">
        <v>35</v>
      </c>
      <c r="E3780" s="14" t="n">
        <v>1749</v>
      </c>
      <c r="F3780" s="14" t="s">
        <v>40</v>
      </c>
      <c r="G3780" s="14" t="s">
        <v>1665</v>
      </c>
      <c r="H3780" s="14" t="s">
        <v>1396</v>
      </c>
      <c r="I3780" s="41" t="s">
        <v>43</v>
      </c>
      <c r="J3780" s="20" t="n">
        <f aca="false">6+(3/4)</f>
        <v>6.75</v>
      </c>
      <c r="K3780" s="18" t="s">
        <v>61</v>
      </c>
      <c r="L3780" s="20" t="n">
        <v>30</v>
      </c>
      <c r="M3780" s="34"/>
      <c r="N3780" s="34"/>
      <c r="O3780" s="35" t="n">
        <f aca="false">L3780+(0.05*M3780)+(N3780/240)</f>
        <v>30</v>
      </c>
      <c r="P3780" s="36" t="n">
        <v>202</v>
      </c>
      <c r="Q3780" s="33" t="n">
        <v>10</v>
      </c>
      <c r="R3780" s="37"/>
      <c r="S3780" s="38" t="n">
        <f aca="false">P3780+(0.05*Q3780)+(R3780/240)</f>
        <v>202.5</v>
      </c>
      <c r="T3780" s="22" t="n">
        <f aca="false">J3780*O3780</f>
        <v>202.5</v>
      </c>
      <c r="U3780" s="22" t="n">
        <f aca="false">S3780-T3780</f>
        <v>0</v>
      </c>
      <c r="V3780" s="12"/>
    </row>
    <row r="3781" customFormat="false" ht="13.8" hidden="false" customHeight="false" outlineLevel="0" collapsed="false">
      <c r="A3781" s="13" t="n">
        <v>3780</v>
      </c>
      <c r="B3781" s="12" t="s">
        <v>22</v>
      </c>
      <c r="C3781" s="26" t="str">
        <f aca="false">$C$2965</f>
        <v>BNF N. Acq. 20538</v>
      </c>
      <c r="D3781" s="12" t="n">
        <v>35</v>
      </c>
      <c r="E3781" s="14" t="n">
        <v>1749</v>
      </c>
      <c r="F3781" s="14" t="s">
        <v>40</v>
      </c>
      <c r="G3781" s="14" t="s">
        <v>1666</v>
      </c>
      <c r="H3781" s="14" t="s">
        <v>1396</v>
      </c>
      <c r="I3781" s="41" t="s">
        <v>43</v>
      </c>
      <c r="J3781" s="20" t="n">
        <v>19.5</v>
      </c>
      <c r="K3781" s="18" t="s">
        <v>61</v>
      </c>
      <c r="L3781" s="20" t="n">
        <v>8</v>
      </c>
      <c r="M3781" s="34"/>
      <c r="N3781" s="34"/>
      <c r="O3781" s="35" t="n">
        <f aca="false">L3781+(0.05*M3781)+(N3781/240)</f>
        <v>8</v>
      </c>
      <c r="P3781" s="36" t="n">
        <v>156</v>
      </c>
      <c r="Q3781" s="33"/>
      <c r="R3781" s="37"/>
      <c r="S3781" s="38" t="n">
        <f aca="false">P3781+(0.05*Q3781)+(R3781/240)</f>
        <v>156</v>
      </c>
      <c r="T3781" s="22" t="n">
        <f aca="false">J3781*O3781</f>
        <v>156</v>
      </c>
      <c r="U3781" s="22" t="n">
        <f aca="false">S3781-T3781</f>
        <v>0</v>
      </c>
      <c r="V3781" s="12"/>
    </row>
    <row r="3782" customFormat="false" ht="13.8" hidden="false" customHeight="false" outlineLevel="0" collapsed="false">
      <c r="A3782" s="13" t="n">
        <v>3781</v>
      </c>
      <c r="B3782" s="12" t="s">
        <v>22</v>
      </c>
      <c r="C3782" s="26" t="str">
        <f aca="false">$C$2965</f>
        <v>BNF N. Acq. 20538</v>
      </c>
      <c r="D3782" s="12" t="n">
        <v>35</v>
      </c>
      <c r="E3782" s="14" t="n">
        <v>1749</v>
      </c>
      <c r="F3782" s="14" t="s">
        <v>40</v>
      </c>
      <c r="G3782" s="14" t="s">
        <v>1667</v>
      </c>
      <c r="H3782" s="14" t="s">
        <v>1396</v>
      </c>
      <c r="I3782" s="41" t="s">
        <v>43</v>
      </c>
      <c r="J3782" s="20" t="n">
        <v>114.75</v>
      </c>
      <c r="K3782" s="18" t="s">
        <v>61</v>
      </c>
      <c r="L3782" s="20" t="n">
        <v>12</v>
      </c>
      <c r="M3782" s="34"/>
      <c r="N3782" s="34"/>
      <c r="O3782" s="35" t="n">
        <f aca="false">L3782+(0.05*M3782)+(N3782/240)</f>
        <v>12</v>
      </c>
      <c r="P3782" s="36" t="n">
        <v>1377</v>
      </c>
      <c r="Q3782" s="33"/>
      <c r="R3782" s="37"/>
      <c r="S3782" s="38" t="n">
        <f aca="false">P3782+(0.05*Q3782)+(R3782/240)</f>
        <v>1377</v>
      </c>
      <c r="T3782" s="22" t="n">
        <f aca="false">J3782*O3782</f>
        <v>1377</v>
      </c>
      <c r="U3782" s="22" t="n">
        <f aca="false">S3782-T3782</f>
        <v>0</v>
      </c>
      <c r="V3782" s="12"/>
    </row>
    <row r="3783" customFormat="false" ht="13.8" hidden="false" customHeight="false" outlineLevel="0" collapsed="false">
      <c r="A3783" s="13" t="n">
        <v>3782</v>
      </c>
      <c r="B3783" s="12" t="s">
        <v>22</v>
      </c>
      <c r="C3783" s="26" t="str">
        <f aca="false">$C$2965</f>
        <v>BNF N. Acq. 20538</v>
      </c>
      <c r="D3783" s="12" t="n">
        <v>35</v>
      </c>
      <c r="E3783" s="14" t="n">
        <v>1749</v>
      </c>
      <c r="F3783" s="14" t="s">
        <v>40</v>
      </c>
      <c r="G3783" s="14" t="s">
        <v>1668</v>
      </c>
      <c r="H3783" s="14" t="s">
        <v>1396</v>
      </c>
      <c r="I3783" s="41" t="s">
        <v>43</v>
      </c>
      <c r="J3783" s="20" t="n">
        <v>1</v>
      </c>
      <c r="K3783" s="18" t="s">
        <v>260</v>
      </c>
      <c r="L3783" s="20" t="n">
        <v>240</v>
      </c>
      <c r="M3783" s="34"/>
      <c r="N3783" s="34"/>
      <c r="O3783" s="35" t="n">
        <f aca="false">L3783+(0.05*M3783)+(N3783/240)</f>
        <v>240</v>
      </c>
      <c r="P3783" s="36" t="n">
        <v>240</v>
      </c>
      <c r="Q3783" s="33"/>
      <c r="R3783" s="37"/>
      <c r="S3783" s="38" t="n">
        <f aca="false">P3783+(0.05*Q3783)+(R3783/240)</f>
        <v>240</v>
      </c>
      <c r="T3783" s="22" t="n">
        <f aca="false">J3783*O3783</f>
        <v>240</v>
      </c>
      <c r="U3783" s="22" t="n">
        <f aca="false">S3783-T3783</f>
        <v>0</v>
      </c>
      <c r="V3783" s="12"/>
    </row>
    <row r="3784" customFormat="false" ht="13.8" hidden="false" customHeight="false" outlineLevel="0" collapsed="false">
      <c r="A3784" s="13" t="n">
        <v>3783</v>
      </c>
      <c r="B3784" s="12" t="s">
        <v>22</v>
      </c>
      <c r="C3784" s="26" t="str">
        <f aca="false">$C$2965</f>
        <v>BNF N. Acq. 20538</v>
      </c>
      <c r="D3784" s="12" t="n">
        <v>35</v>
      </c>
      <c r="E3784" s="14" t="n">
        <v>1749</v>
      </c>
      <c r="F3784" s="14" t="s">
        <v>40</v>
      </c>
      <c r="G3784" s="14" t="s">
        <v>1669</v>
      </c>
      <c r="H3784" s="14" t="s">
        <v>1396</v>
      </c>
      <c r="I3784" s="41" t="s">
        <v>50</v>
      </c>
      <c r="J3784" s="20" t="n">
        <v>1</v>
      </c>
      <c r="K3784" s="18" t="s">
        <v>46</v>
      </c>
      <c r="L3784" s="20" t="n">
        <v>996</v>
      </c>
      <c r="M3784" s="34"/>
      <c r="N3784" s="34"/>
      <c r="O3784" s="35" t="n">
        <f aca="false">L3784+(0.05*M3784)+(N3784/240)</f>
        <v>996</v>
      </c>
      <c r="P3784" s="36" t="n">
        <v>996</v>
      </c>
      <c r="Q3784" s="33"/>
      <c r="R3784" s="37"/>
      <c r="S3784" s="38" t="n">
        <f aca="false">P3784+(0.05*Q3784)+(R3784/240)</f>
        <v>996</v>
      </c>
      <c r="T3784" s="22" t="n">
        <f aca="false">J3784*O3784</f>
        <v>996</v>
      </c>
      <c r="U3784" s="22" t="n">
        <f aca="false">S3784-T3784</f>
        <v>0</v>
      </c>
      <c r="V3784" s="12"/>
    </row>
    <row r="3785" customFormat="false" ht="13.8" hidden="false" customHeight="false" outlineLevel="0" collapsed="false">
      <c r="A3785" s="13" t="n">
        <v>3784</v>
      </c>
      <c r="B3785" s="12" t="s">
        <v>22</v>
      </c>
      <c r="C3785" s="26" t="str">
        <f aca="false">$C$2965</f>
        <v>BNF N. Acq. 20538</v>
      </c>
      <c r="D3785" s="12" t="n">
        <v>36</v>
      </c>
      <c r="E3785" s="14" t="n">
        <v>1749</v>
      </c>
      <c r="F3785" s="14" t="s">
        <v>24</v>
      </c>
      <c r="G3785" s="14" t="s">
        <v>538</v>
      </c>
      <c r="H3785" s="14" t="s">
        <v>1396</v>
      </c>
      <c r="I3785" s="41" t="s">
        <v>43</v>
      </c>
      <c r="J3785" s="20" t="n">
        <v>1292</v>
      </c>
      <c r="K3785" s="18" t="s">
        <v>28</v>
      </c>
      <c r="L3785" s="20"/>
      <c r="M3785" s="34" t="n">
        <v>40</v>
      </c>
      <c r="N3785" s="34"/>
      <c r="O3785" s="35" t="n">
        <f aca="false">L3785+(0.05*M3785)+(N3785/240)</f>
        <v>2</v>
      </c>
      <c r="P3785" s="36" t="n">
        <v>2584</v>
      </c>
      <c r="Q3785" s="33"/>
      <c r="R3785" s="37"/>
      <c r="S3785" s="38" t="n">
        <f aca="false">P3785+(0.05*Q3785)+(R3785/240)</f>
        <v>2584</v>
      </c>
      <c r="T3785" s="22" t="n">
        <f aca="false">J3785*O3785</f>
        <v>2584</v>
      </c>
      <c r="U3785" s="22" t="n">
        <f aca="false">S3785-T3785</f>
        <v>0</v>
      </c>
      <c r="V3785" s="12"/>
    </row>
    <row r="3786" customFormat="false" ht="13.8" hidden="false" customHeight="false" outlineLevel="0" collapsed="false">
      <c r="A3786" s="13" t="n">
        <v>3785</v>
      </c>
      <c r="B3786" s="12" t="s">
        <v>22</v>
      </c>
      <c r="C3786" s="26" t="str">
        <f aca="false">$C$2965</f>
        <v>BNF N. Acq. 20538</v>
      </c>
      <c r="D3786" s="12" t="n">
        <v>36</v>
      </c>
      <c r="E3786" s="14" t="n">
        <v>1749</v>
      </c>
      <c r="F3786" s="14" t="s">
        <v>24</v>
      </c>
      <c r="G3786" s="14" t="s">
        <v>540</v>
      </c>
      <c r="H3786" s="14" t="s">
        <v>1396</v>
      </c>
      <c r="I3786" s="41" t="s">
        <v>43</v>
      </c>
      <c r="J3786" s="20" t="n">
        <v>65012</v>
      </c>
      <c r="K3786" s="18" t="s">
        <v>28</v>
      </c>
      <c r="L3786" s="20"/>
      <c r="M3786" s="34" t="n">
        <v>12</v>
      </c>
      <c r="N3786" s="34"/>
      <c r="O3786" s="35" t="n">
        <f aca="false">L3786+(0.05*M3786)+(N3786/240)</f>
        <v>0.6</v>
      </c>
      <c r="P3786" s="36" t="n">
        <v>39007</v>
      </c>
      <c r="Q3786" s="33" t="n">
        <v>4</v>
      </c>
      <c r="R3786" s="37"/>
      <c r="S3786" s="38" t="n">
        <f aca="false">P3786+(0.05*Q3786)+(R3786/240)</f>
        <v>39007.2</v>
      </c>
      <c r="T3786" s="22" t="n">
        <f aca="false">J3786*O3786</f>
        <v>39007.2</v>
      </c>
      <c r="U3786" s="22" t="n">
        <f aca="false">S3786-T3786</f>
        <v>0</v>
      </c>
      <c r="V3786" s="12"/>
    </row>
    <row r="3787" customFormat="false" ht="13.8" hidden="false" customHeight="false" outlineLevel="0" collapsed="false">
      <c r="A3787" s="13" t="n">
        <v>3786</v>
      </c>
      <c r="B3787" s="12" t="s">
        <v>22</v>
      </c>
      <c r="C3787" s="26" t="str">
        <f aca="false">$C$2965</f>
        <v>BNF N. Acq. 20538</v>
      </c>
      <c r="D3787" s="12" t="n">
        <v>36</v>
      </c>
      <c r="E3787" s="14" t="n">
        <v>1749</v>
      </c>
      <c r="F3787" s="14" t="s">
        <v>24</v>
      </c>
      <c r="G3787" s="14" t="s">
        <v>543</v>
      </c>
      <c r="H3787" s="14" t="s">
        <v>1396</v>
      </c>
      <c r="I3787" s="41" t="s">
        <v>30</v>
      </c>
      <c r="J3787" s="20" t="n">
        <v>25</v>
      </c>
      <c r="K3787" s="18" t="s">
        <v>28</v>
      </c>
      <c r="L3787" s="20"/>
      <c r="M3787" s="34" t="n">
        <v>4</v>
      </c>
      <c r="N3787" s="34"/>
      <c r="O3787" s="35" t="n">
        <f aca="false">L3787+(0.05*M3787)+(N3787/240)</f>
        <v>0.2</v>
      </c>
      <c r="P3787" s="36" t="n">
        <v>5</v>
      </c>
      <c r="Q3787" s="33"/>
      <c r="R3787" s="37"/>
      <c r="S3787" s="38" t="n">
        <f aca="false">P3787+(0.05*Q3787)+(R3787/240)</f>
        <v>5</v>
      </c>
      <c r="T3787" s="22" t="n">
        <f aca="false">J3787*O3787</f>
        <v>5</v>
      </c>
      <c r="U3787" s="22" t="n">
        <f aca="false">S3787-T3787</f>
        <v>0</v>
      </c>
      <c r="V3787" s="12"/>
    </row>
    <row r="3788" customFormat="false" ht="13.8" hidden="false" customHeight="false" outlineLevel="0" collapsed="false">
      <c r="A3788" s="13" t="n">
        <v>3787</v>
      </c>
      <c r="B3788" s="12" t="s">
        <v>22</v>
      </c>
      <c r="C3788" s="26" t="str">
        <f aca="false">$C$2965</f>
        <v>BNF N. Acq. 20538</v>
      </c>
      <c r="D3788" s="12" t="n">
        <v>36</v>
      </c>
      <c r="E3788" s="14" t="n">
        <v>1749</v>
      </c>
      <c r="F3788" s="14" t="s">
        <v>24</v>
      </c>
      <c r="G3788" s="14" t="s">
        <v>543</v>
      </c>
      <c r="H3788" s="14" t="s">
        <v>1396</v>
      </c>
      <c r="I3788" s="41" t="s">
        <v>43</v>
      </c>
      <c r="J3788" s="20" t="n">
        <v>8550</v>
      </c>
      <c r="K3788" s="18" t="s">
        <v>28</v>
      </c>
      <c r="L3788" s="20"/>
      <c r="M3788" s="34" t="n">
        <v>4</v>
      </c>
      <c r="N3788" s="34"/>
      <c r="O3788" s="35" t="n">
        <f aca="false">L3788+(0.05*M3788)+(N3788/240)</f>
        <v>0.2</v>
      </c>
      <c r="P3788" s="36" t="n">
        <v>1710</v>
      </c>
      <c r="Q3788" s="33"/>
      <c r="R3788" s="37"/>
      <c r="S3788" s="38" t="n">
        <f aca="false">P3788+(0.05*Q3788)+(R3788/240)</f>
        <v>1710</v>
      </c>
      <c r="T3788" s="22" t="n">
        <f aca="false">J3788*O3788</f>
        <v>1710</v>
      </c>
      <c r="U3788" s="22" t="n">
        <f aca="false">S3788-T3788</f>
        <v>0</v>
      </c>
      <c r="V3788" s="12"/>
    </row>
    <row r="3789" customFormat="false" ht="13.8" hidden="false" customHeight="false" outlineLevel="0" collapsed="false">
      <c r="A3789" s="13" t="n">
        <v>3788</v>
      </c>
      <c r="B3789" s="12" t="s">
        <v>22</v>
      </c>
      <c r="C3789" s="26" t="str">
        <f aca="false">$C$2965</f>
        <v>BNF N. Acq. 20538</v>
      </c>
      <c r="D3789" s="12" t="n">
        <v>36</v>
      </c>
      <c r="E3789" s="14" t="n">
        <v>1749</v>
      </c>
      <c r="F3789" s="14" t="s">
        <v>24</v>
      </c>
      <c r="G3789" s="14" t="s">
        <v>1229</v>
      </c>
      <c r="H3789" s="14" t="s">
        <v>1396</v>
      </c>
      <c r="I3789" s="41" t="s">
        <v>43</v>
      </c>
      <c r="J3789" s="20" t="n">
        <v>2</v>
      </c>
      <c r="K3789" s="18" t="s">
        <v>28</v>
      </c>
      <c r="L3789" s="20" t="n">
        <v>30</v>
      </c>
      <c r="M3789" s="34"/>
      <c r="N3789" s="34"/>
      <c r="O3789" s="35" t="n">
        <f aca="false">L3789+(0.05*M3789)+(N3789/240)</f>
        <v>30</v>
      </c>
      <c r="P3789" s="36" t="n">
        <v>60</v>
      </c>
      <c r="Q3789" s="33"/>
      <c r="R3789" s="37"/>
      <c r="S3789" s="38" t="n">
        <f aca="false">P3789+(0.05*Q3789)+(R3789/240)</f>
        <v>60</v>
      </c>
      <c r="T3789" s="22" t="n">
        <f aca="false">J3789*O3789</f>
        <v>60</v>
      </c>
      <c r="U3789" s="22" t="n">
        <f aca="false">S3789-T3789</f>
        <v>0</v>
      </c>
      <c r="V3789" s="12"/>
    </row>
    <row r="3790" customFormat="false" ht="13.8" hidden="false" customHeight="false" outlineLevel="0" collapsed="false">
      <c r="A3790" s="13" t="n">
        <v>3789</v>
      </c>
      <c r="B3790" s="12" t="s">
        <v>22</v>
      </c>
      <c r="C3790" s="26" t="str">
        <f aca="false">$C$2965</f>
        <v>BNF N. Acq. 20538</v>
      </c>
      <c r="D3790" s="12" t="n">
        <v>36</v>
      </c>
      <c r="E3790" s="14" t="n">
        <v>1749</v>
      </c>
      <c r="F3790" s="14" t="s">
        <v>40</v>
      </c>
      <c r="G3790" s="14" t="s">
        <v>537</v>
      </c>
      <c r="H3790" s="14" t="s">
        <v>1396</v>
      </c>
      <c r="I3790" s="41" t="s">
        <v>43</v>
      </c>
      <c r="J3790" s="20" t="n">
        <v>910</v>
      </c>
      <c r="K3790" s="18" t="s">
        <v>28</v>
      </c>
      <c r="L3790" s="20"/>
      <c r="M3790" s="34" t="n">
        <v>2</v>
      </c>
      <c r="N3790" s="34"/>
      <c r="O3790" s="35" t="n">
        <f aca="false">L3790+(0.05*M3790)+(N3790/240)</f>
        <v>0.1</v>
      </c>
      <c r="P3790" s="36" t="n">
        <v>91</v>
      </c>
      <c r="Q3790" s="33"/>
      <c r="R3790" s="37"/>
      <c r="S3790" s="38" t="n">
        <f aca="false">P3790+(0.05*Q3790)+(R3790/240)</f>
        <v>91</v>
      </c>
      <c r="T3790" s="22" t="n">
        <f aca="false">J3790*O3790</f>
        <v>91</v>
      </c>
      <c r="U3790" s="22" t="n">
        <f aca="false">S3790-T3790</f>
        <v>0</v>
      </c>
      <c r="V3790" s="12"/>
    </row>
    <row r="3791" customFormat="false" ht="13.8" hidden="false" customHeight="false" outlineLevel="0" collapsed="false">
      <c r="A3791" s="13" t="n">
        <v>3790</v>
      </c>
      <c r="B3791" s="12" t="s">
        <v>22</v>
      </c>
      <c r="C3791" s="26" t="str">
        <f aca="false">$C$2965</f>
        <v>BNF N. Acq. 20538</v>
      </c>
      <c r="D3791" s="12" t="n">
        <v>36</v>
      </c>
      <c r="E3791" s="14" t="n">
        <v>1749</v>
      </c>
      <c r="F3791" s="14" t="s">
        <v>40</v>
      </c>
      <c r="G3791" s="14" t="s">
        <v>537</v>
      </c>
      <c r="H3791" s="14" t="s">
        <v>1396</v>
      </c>
      <c r="I3791" s="41" t="s">
        <v>679</v>
      </c>
      <c r="J3791" s="20" t="n">
        <v>2350</v>
      </c>
      <c r="K3791" s="18" t="s">
        <v>28</v>
      </c>
      <c r="L3791" s="20"/>
      <c r="M3791" s="34" t="n">
        <v>3</v>
      </c>
      <c r="N3791" s="34"/>
      <c r="O3791" s="35" t="n">
        <f aca="false">L3791+(0.05*M3791)+(N3791/240)</f>
        <v>0.15</v>
      </c>
      <c r="P3791" s="36" t="n">
        <v>352</v>
      </c>
      <c r="Q3791" s="33" t="n">
        <v>10</v>
      </c>
      <c r="R3791" s="37"/>
      <c r="S3791" s="38" t="n">
        <f aca="false">P3791+(0.05*Q3791)+(R3791/240)</f>
        <v>352.5</v>
      </c>
      <c r="T3791" s="22" t="n">
        <f aca="false">J3791*O3791</f>
        <v>352.5</v>
      </c>
      <c r="U3791" s="22" t="n">
        <f aca="false">S3791-T3791</f>
        <v>0</v>
      </c>
      <c r="V3791" s="12"/>
    </row>
    <row r="3792" customFormat="false" ht="13.8" hidden="false" customHeight="false" outlineLevel="0" collapsed="false">
      <c r="A3792" s="13" t="n">
        <v>3791</v>
      </c>
      <c r="B3792" s="12" t="s">
        <v>22</v>
      </c>
      <c r="C3792" s="26" t="str">
        <f aca="false">$C$2965</f>
        <v>BNF N. Acq. 20538</v>
      </c>
      <c r="D3792" s="12" t="n">
        <v>36</v>
      </c>
      <c r="E3792" s="14" t="n">
        <v>1749</v>
      </c>
      <c r="F3792" s="14" t="s">
        <v>40</v>
      </c>
      <c r="G3792" s="14" t="s">
        <v>537</v>
      </c>
      <c r="H3792" s="14" t="s">
        <v>1396</v>
      </c>
      <c r="I3792" s="41" t="s">
        <v>33</v>
      </c>
      <c r="J3792" s="20" t="n">
        <v>1</v>
      </c>
      <c r="K3792" s="18" t="s">
        <v>46</v>
      </c>
      <c r="L3792" s="20" t="n">
        <v>43</v>
      </c>
      <c r="M3792" s="34" t="n">
        <v>15</v>
      </c>
      <c r="N3792" s="34"/>
      <c r="O3792" s="35" t="n">
        <f aca="false">L3792+(0.05*M3792)+(N3792/240)</f>
        <v>43.75</v>
      </c>
      <c r="P3792" s="36" t="n">
        <v>43</v>
      </c>
      <c r="Q3792" s="33" t="n">
        <v>15</v>
      </c>
      <c r="R3792" s="37"/>
      <c r="S3792" s="38" t="n">
        <f aca="false">P3792+(0.05*Q3792)+(R3792/240)</f>
        <v>43.75</v>
      </c>
      <c r="T3792" s="22" t="n">
        <f aca="false">J3792*O3792</f>
        <v>43.75</v>
      </c>
      <c r="U3792" s="22" t="n">
        <f aca="false">S3792-T3792</f>
        <v>0</v>
      </c>
      <c r="V3792" s="12"/>
    </row>
    <row r="3793" customFormat="false" ht="13.8" hidden="false" customHeight="false" outlineLevel="0" collapsed="false">
      <c r="A3793" s="13" t="n">
        <v>3792</v>
      </c>
      <c r="B3793" s="12" t="s">
        <v>22</v>
      </c>
      <c r="C3793" s="26" t="str">
        <f aca="false">$C$2965</f>
        <v>BNF N. Acq. 20538</v>
      </c>
      <c r="D3793" s="12" t="n">
        <v>36</v>
      </c>
      <c r="E3793" s="14" t="n">
        <v>1749</v>
      </c>
      <c r="F3793" s="14" t="s">
        <v>40</v>
      </c>
      <c r="G3793" s="14" t="s">
        <v>1670</v>
      </c>
      <c r="H3793" s="14" t="s">
        <v>1396</v>
      </c>
      <c r="I3793" s="41" t="s">
        <v>43</v>
      </c>
      <c r="J3793" s="20" t="n">
        <v>1</v>
      </c>
      <c r="K3793" s="18" t="s">
        <v>260</v>
      </c>
      <c r="L3793" s="20" t="n">
        <v>10</v>
      </c>
      <c r="M3793" s="34"/>
      <c r="N3793" s="34"/>
      <c r="O3793" s="35" t="n">
        <f aca="false">L3793+(0.05*M3793)+(N3793/240)</f>
        <v>10</v>
      </c>
      <c r="P3793" s="36" t="n">
        <v>10</v>
      </c>
      <c r="Q3793" s="33"/>
      <c r="R3793" s="37"/>
      <c r="S3793" s="38" t="n">
        <f aca="false">P3793+(0.05*Q3793)+(R3793/240)</f>
        <v>10</v>
      </c>
      <c r="T3793" s="22" t="n">
        <f aca="false">J3793*O3793</f>
        <v>10</v>
      </c>
      <c r="U3793" s="22" t="n">
        <f aca="false">S3793-T3793</f>
        <v>0</v>
      </c>
      <c r="V3793" s="12"/>
    </row>
    <row r="3794" customFormat="false" ht="13.8" hidden="false" customHeight="false" outlineLevel="0" collapsed="false">
      <c r="A3794" s="13" t="n">
        <v>3793</v>
      </c>
      <c r="B3794" s="12" t="s">
        <v>22</v>
      </c>
      <c r="C3794" s="26" t="str">
        <f aca="false">$C$2965</f>
        <v>BNF N. Acq. 20538</v>
      </c>
      <c r="D3794" s="12" t="n">
        <v>36</v>
      </c>
      <c r="E3794" s="14" t="n">
        <v>1749</v>
      </c>
      <c r="F3794" s="14" t="s">
        <v>40</v>
      </c>
      <c r="G3794" s="14" t="s">
        <v>538</v>
      </c>
      <c r="H3794" s="14" t="s">
        <v>1396</v>
      </c>
      <c r="I3794" s="41" t="s">
        <v>43</v>
      </c>
      <c r="J3794" s="20" t="n">
        <v>105</v>
      </c>
      <c r="K3794" s="18" t="s">
        <v>28</v>
      </c>
      <c r="L3794" s="20"/>
      <c r="M3794" s="34" t="n">
        <v>40</v>
      </c>
      <c r="N3794" s="34"/>
      <c r="O3794" s="35" t="n">
        <f aca="false">L3794+(0.05*M3794)+(N3794/240)</f>
        <v>2</v>
      </c>
      <c r="P3794" s="36" t="n">
        <v>210</v>
      </c>
      <c r="Q3794" s="33"/>
      <c r="R3794" s="37"/>
      <c r="S3794" s="38" t="n">
        <f aca="false">P3794+(0.05*Q3794)+(R3794/240)</f>
        <v>210</v>
      </c>
      <c r="T3794" s="22" t="n">
        <f aca="false">J3794*O3794</f>
        <v>210</v>
      </c>
      <c r="U3794" s="22" t="n">
        <f aca="false">S3794-T3794</f>
        <v>0</v>
      </c>
      <c r="V3794" s="12"/>
    </row>
    <row r="3795" customFormat="false" ht="13.8" hidden="false" customHeight="false" outlineLevel="0" collapsed="false">
      <c r="A3795" s="13" t="n">
        <v>3794</v>
      </c>
      <c r="B3795" s="12" t="s">
        <v>22</v>
      </c>
      <c r="C3795" s="26" t="str">
        <f aca="false">$C$2965</f>
        <v>BNF N. Acq. 20538</v>
      </c>
      <c r="D3795" s="12" t="n">
        <v>36</v>
      </c>
      <c r="E3795" s="14" t="n">
        <v>1749</v>
      </c>
      <c r="F3795" s="14" t="s">
        <v>40</v>
      </c>
      <c r="G3795" s="14" t="s">
        <v>540</v>
      </c>
      <c r="H3795" s="14" t="s">
        <v>1396</v>
      </c>
      <c r="I3795" s="41" t="s">
        <v>43</v>
      </c>
      <c r="J3795" s="20" t="n">
        <v>5490</v>
      </c>
      <c r="K3795" s="18" t="s">
        <v>28</v>
      </c>
      <c r="L3795" s="20"/>
      <c r="M3795" s="34" t="n">
        <v>15</v>
      </c>
      <c r="N3795" s="34"/>
      <c r="O3795" s="35" t="n">
        <f aca="false">L3795+(0.05*M3795)+(N3795/240)</f>
        <v>0.75</v>
      </c>
      <c r="P3795" s="36" t="n">
        <v>4117</v>
      </c>
      <c r="Q3795" s="33"/>
      <c r="R3795" s="37"/>
      <c r="S3795" s="38" t="n">
        <f aca="false">P3795+(0.05*Q3795)+(R3795/240)</f>
        <v>4117</v>
      </c>
      <c r="T3795" s="22" t="n">
        <f aca="false">J3795*O3795</f>
        <v>4117.5</v>
      </c>
      <c r="U3795" s="22" t="n">
        <f aca="false">S3795-T3795</f>
        <v>-0.5</v>
      </c>
      <c r="V3795" s="12"/>
    </row>
    <row r="3796" customFormat="false" ht="13.8" hidden="false" customHeight="false" outlineLevel="0" collapsed="false">
      <c r="A3796" s="13" t="n">
        <v>3795</v>
      </c>
      <c r="B3796" s="12" t="s">
        <v>22</v>
      </c>
      <c r="C3796" s="26" t="str">
        <f aca="false">$C$2965</f>
        <v>BNF N. Acq. 20538</v>
      </c>
      <c r="D3796" s="12" t="n">
        <v>36</v>
      </c>
      <c r="E3796" s="14" t="n">
        <v>1749</v>
      </c>
      <c r="F3796" s="14" t="s">
        <v>40</v>
      </c>
      <c r="G3796" s="14" t="s">
        <v>1671</v>
      </c>
      <c r="H3796" s="14" t="s">
        <v>1396</v>
      </c>
      <c r="I3796" s="41" t="s">
        <v>33</v>
      </c>
      <c r="J3796" s="20" t="n">
        <f aca="false">8+(1/16)*2</f>
        <v>8.125</v>
      </c>
      <c r="K3796" s="18" t="s">
        <v>28</v>
      </c>
      <c r="L3796" s="20" t="n">
        <v>136</v>
      </c>
      <c r="M3796" s="34"/>
      <c r="N3796" s="34"/>
      <c r="O3796" s="35" t="n">
        <f aca="false">L3796+(0.05*M3796)+(N3796/240)</f>
        <v>136</v>
      </c>
      <c r="P3796" s="36" t="n">
        <v>1105</v>
      </c>
      <c r="Q3796" s="33"/>
      <c r="R3796" s="37"/>
      <c r="S3796" s="38" t="n">
        <f aca="false">P3796+(0.05*Q3796)+(R3796/240)</f>
        <v>1105</v>
      </c>
      <c r="T3796" s="22" t="n">
        <f aca="false">J3796*O3796</f>
        <v>1105</v>
      </c>
      <c r="U3796" s="22" t="n">
        <f aca="false">S3796-T3796</f>
        <v>0</v>
      </c>
      <c r="V3796" s="12" t="s">
        <v>1672</v>
      </c>
    </row>
    <row r="3797" customFormat="false" ht="13.8" hidden="false" customHeight="false" outlineLevel="0" collapsed="false">
      <c r="A3797" s="13" t="n">
        <v>3796</v>
      </c>
      <c r="B3797" s="12" t="s">
        <v>22</v>
      </c>
      <c r="C3797" s="26" t="str">
        <f aca="false">$C$2965</f>
        <v>BNF N. Acq. 20538</v>
      </c>
      <c r="D3797" s="12" t="n">
        <v>36</v>
      </c>
      <c r="E3797" s="14" t="n">
        <v>1749</v>
      </c>
      <c r="F3797" s="14" t="s">
        <v>40</v>
      </c>
      <c r="G3797" s="14" t="s">
        <v>1673</v>
      </c>
      <c r="H3797" s="14" t="s">
        <v>1396</v>
      </c>
      <c r="I3797" s="41" t="s">
        <v>33</v>
      </c>
      <c r="J3797" s="20" t="n">
        <v>1</v>
      </c>
      <c r="K3797" s="18" t="s">
        <v>46</v>
      </c>
      <c r="L3797" s="20" t="n">
        <v>168</v>
      </c>
      <c r="M3797" s="34" t="n">
        <v>4</v>
      </c>
      <c r="N3797" s="34"/>
      <c r="O3797" s="35" t="n">
        <f aca="false">L3797+(0.05*M3797)+(N3797/240)</f>
        <v>168.2</v>
      </c>
      <c r="P3797" s="36" t="n">
        <v>168</v>
      </c>
      <c r="Q3797" s="33" t="n">
        <v>4</v>
      </c>
      <c r="R3797" s="37"/>
      <c r="S3797" s="38" t="n">
        <f aca="false">P3797+(0.05*Q3797)+(R3797/240)</f>
        <v>168.2</v>
      </c>
      <c r="T3797" s="22" t="n">
        <f aca="false">J3797*O3797</f>
        <v>168.2</v>
      </c>
      <c r="U3797" s="22" t="n">
        <f aca="false">S3797-T3797</f>
        <v>0</v>
      </c>
      <c r="V3797" s="12"/>
    </row>
    <row r="3798" customFormat="false" ht="13.8" hidden="false" customHeight="false" outlineLevel="0" collapsed="false">
      <c r="A3798" s="13" t="n">
        <v>3797</v>
      </c>
      <c r="B3798" s="12" t="s">
        <v>22</v>
      </c>
      <c r="C3798" s="26" t="str">
        <f aca="false">$C$2965</f>
        <v>BNF N. Acq. 20538</v>
      </c>
      <c r="D3798" s="12" t="n">
        <v>36</v>
      </c>
      <c r="E3798" s="14" t="n">
        <v>1749</v>
      </c>
      <c r="F3798" s="14" t="s">
        <v>40</v>
      </c>
      <c r="G3798" s="14" t="s">
        <v>543</v>
      </c>
      <c r="H3798" s="14" t="s">
        <v>1396</v>
      </c>
      <c r="I3798" s="41" t="s">
        <v>43</v>
      </c>
      <c r="J3798" s="20" t="n">
        <v>1640</v>
      </c>
      <c r="K3798" s="18" t="s">
        <v>28</v>
      </c>
      <c r="L3798" s="20"/>
      <c r="M3798" s="34" t="n">
        <v>4</v>
      </c>
      <c r="N3798" s="34"/>
      <c r="O3798" s="35" t="n">
        <f aca="false">L3798+(0.05*M3798)+(N3798/240)</f>
        <v>0.2</v>
      </c>
      <c r="P3798" s="36" t="n">
        <v>32</v>
      </c>
      <c r="Q3798" s="33"/>
      <c r="R3798" s="37"/>
      <c r="S3798" s="38" t="n">
        <f aca="false">P3798+(0.05*Q3798)+(R3798/240)</f>
        <v>32</v>
      </c>
      <c r="T3798" s="22" t="n">
        <f aca="false">J3798*O3798</f>
        <v>328</v>
      </c>
      <c r="U3798" s="22" t="n">
        <f aca="false">S3798-T3798</f>
        <v>-296</v>
      </c>
      <c r="V3798" s="12" t="s">
        <v>31</v>
      </c>
    </row>
    <row r="3799" customFormat="false" ht="13.8" hidden="false" customHeight="false" outlineLevel="0" collapsed="false">
      <c r="A3799" s="13" t="n">
        <v>3798</v>
      </c>
      <c r="B3799" s="12" t="s">
        <v>22</v>
      </c>
      <c r="C3799" s="26" t="str">
        <f aca="false">$C$2965</f>
        <v>BNF N. Acq. 20538</v>
      </c>
      <c r="D3799" s="12" t="n">
        <v>36</v>
      </c>
      <c r="E3799" s="14" t="n">
        <v>1749</v>
      </c>
      <c r="F3799" s="14" t="s">
        <v>40</v>
      </c>
      <c r="G3799" s="14" t="s">
        <v>543</v>
      </c>
      <c r="H3799" s="14" t="s">
        <v>1396</v>
      </c>
      <c r="I3799" s="41" t="s">
        <v>33</v>
      </c>
      <c r="J3799" s="20" t="n">
        <v>150</v>
      </c>
      <c r="K3799" s="18" t="s">
        <v>28</v>
      </c>
      <c r="L3799" s="20"/>
      <c r="M3799" s="34" t="n">
        <v>4</v>
      </c>
      <c r="N3799" s="34"/>
      <c r="O3799" s="35" t="n">
        <f aca="false">L3799+(0.05*M3799)+(N3799/240)</f>
        <v>0.2</v>
      </c>
      <c r="P3799" s="36" t="n">
        <v>30</v>
      </c>
      <c r="Q3799" s="33"/>
      <c r="R3799" s="37"/>
      <c r="S3799" s="38" t="n">
        <f aca="false">P3799+(0.05*Q3799)+(R3799/240)</f>
        <v>30</v>
      </c>
      <c r="T3799" s="22" t="n">
        <f aca="false">J3799*O3799</f>
        <v>30</v>
      </c>
      <c r="U3799" s="22" t="n">
        <f aca="false">S3799-T3799</f>
        <v>0</v>
      </c>
      <c r="V3799" s="12"/>
    </row>
    <row r="3800" customFormat="false" ht="13.8" hidden="false" customHeight="false" outlineLevel="0" collapsed="false">
      <c r="A3800" s="13" t="n">
        <v>3799</v>
      </c>
      <c r="B3800" s="12" t="s">
        <v>22</v>
      </c>
      <c r="C3800" s="26" t="str">
        <f aca="false">$C$2965</f>
        <v>BNF N. Acq. 20538</v>
      </c>
      <c r="D3800" s="12" t="n">
        <v>36</v>
      </c>
      <c r="E3800" s="14" t="n">
        <v>1749</v>
      </c>
      <c r="F3800" s="14" t="s">
        <v>40</v>
      </c>
      <c r="G3800" s="14" t="s">
        <v>548</v>
      </c>
      <c r="H3800" s="14" t="s">
        <v>1396</v>
      </c>
      <c r="I3800" s="41" t="s">
        <v>33</v>
      </c>
      <c r="J3800" s="20" t="n">
        <v>1</v>
      </c>
      <c r="K3800" s="18" t="s">
        <v>46</v>
      </c>
      <c r="L3800" s="20" t="n">
        <v>40</v>
      </c>
      <c r="M3800" s="34"/>
      <c r="N3800" s="34"/>
      <c r="O3800" s="35" t="n">
        <f aca="false">L3800+(0.05*M3800)+(N3800/240)</f>
        <v>40</v>
      </c>
      <c r="P3800" s="36" t="n">
        <v>40</v>
      </c>
      <c r="Q3800" s="33"/>
      <c r="R3800" s="37"/>
      <c r="S3800" s="38" t="n">
        <f aca="false">P3800+(0.05*Q3800)+(R3800/240)</f>
        <v>40</v>
      </c>
      <c r="T3800" s="22" t="n">
        <f aca="false">J3800*O3800</f>
        <v>40</v>
      </c>
      <c r="U3800" s="22" t="n">
        <f aca="false">S3800-T3800</f>
        <v>0</v>
      </c>
      <c r="V3800" s="12"/>
    </row>
    <row r="3801" customFormat="false" ht="13.8" hidden="false" customHeight="false" outlineLevel="0" collapsed="false">
      <c r="A3801" s="13" t="n">
        <v>3800</v>
      </c>
      <c r="B3801" s="12" t="s">
        <v>22</v>
      </c>
      <c r="C3801" s="26" t="str">
        <f aca="false">$C$2965</f>
        <v>BNF N. Acq. 20538</v>
      </c>
      <c r="D3801" s="12" t="n">
        <v>36</v>
      </c>
      <c r="E3801" s="14" t="n">
        <v>1749</v>
      </c>
      <c r="F3801" s="14" t="s">
        <v>40</v>
      </c>
      <c r="G3801" s="14" t="s">
        <v>1674</v>
      </c>
      <c r="H3801" s="14" t="s">
        <v>1396</v>
      </c>
      <c r="I3801" s="41" t="s">
        <v>186</v>
      </c>
      <c r="J3801" s="20" t="n">
        <v>300</v>
      </c>
      <c r="K3801" s="18" t="s">
        <v>28</v>
      </c>
      <c r="L3801" s="20" t="n">
        <v>8</v>
      </c>
      <c r="M3801" s="34"/>
      <c r="N3801" s="34"/>
      <c r="O3801" s="35" t="n">
        <f aca="false">L3801+(0.05*M3801)+(N3801/240)</f>
        <v>8</v>
      </c>
      <c r="P3801" s="36" t="n">
        <v>2400</v>
      </c>
      <c r="Q3801" s="33"/>
      <c r="R3801" s="37"/>
      <c r="S3801" s="38" t="n">
        <f aca="false">P3801+(0.05*Q3801)+(R3801/240)</f>
        <v>2400</v>
      </c>
      <c r="T3801" s="22" t="n">
        <f aca="false">J3801*O3801</f>
        <v>2400</v>
      </c>
      <c r="U3801" s="22" t="n">
        <f aca="false">S3801-T3801</f>
        <v>0</v>
      </c>
      <c r="V3801" s="12"/>
    </row>
    <row r="3802" customFormat="false" ht="13.8" hidden="false" customHeight="false" outlineLevel="0" collapsed="false">
      <c r="A3802" s="13" t="n">
        <v>3801</v>
      </c>
      <c r="B3802" s="12" t="s">
        <v>22</v>
      </c>
      <c r="C3802" s="26" t="str">
        <f aca="false">$C$2965</f>
        <v>BNF N. Acq. 20538</v>
      </c>
      <c r="D3802" s="12" t="n">
        <v>36</v>
      </c>
      <c r="E3802" s="14" t="n">
        <v>1749</v>
      </c>
      <c r="F3802" s="14" t="s">
        <v>40</v>
      </c>
      <c r="G3802" s="14" t="s">
        <v>1227</v>
      </c>
      <c r="H3802" s="14" t="s">
        <v>1396</v>
      </c>
      <c r="I3802" s="41" t="s">
        <v>29</v>
      </c>
      <c r="J3802" s="20" t="n">
        <v>6753</v>
      </c>
      <c r="K3802" s="18" t="s">
        <v>28</v>
      </c>
      <c r="L3802" s="20" t="n">
        <v>10</v>
      </c>
      <c r="M3802" s="34"/>
      <c r="N3802" s="34"/>
      <c r="O3802" s="35" t="n">
        <f aca="false">L3802+(0.05*M3802)+(N3802/240)</f>
        <v>10</v>
      </c>
      <c r="P3802" s="36" t="n">
        <v>67530</v>
      </c>
      <c r="Q3802" s="33"/>
      <c r="R3802" s="37"/>
      <c r="S3802" s="38" t="n">
        <f aca="false">P3802+(0.05*Q3802)+(R3802/240)</f>
        <v>67530</v>
      </c>
      <c r="T3802" s="22" t="n">
        <f aca="false">J3802*O3802</f>
        <v>67530</v>
      </c>
      <c r="U3802" s="22" t="n">
        <f aca="false">S3802-T3802</f>
        <v>0</v>
      </c>
      <c r="V3802" s="12"/>
    </row>
    <row r="3803" customFormat="false" ht="13.8" hidden="false" customHeight="false" outlineLevel="0" collapsed="false">
      <c r="A3803" s="13" t="n">
        <v>3802</v>
      </c>
      <c r="B3803" s="12" t="s">
        <v>22</v>
      </c>
      <c r="C3803" s="26" t="str">
        <f aca="false">$C$2965</f>
        <v>BNF N. Acq. 20538</v>
      </c>
      <c r="D3803" s="12" t="n">
        <v>36</v>
      </c>
      <c r="E3803" s="14" t="n">
        <v>1749</v>
      </c>
      <c r="F3803" s="14" t="s">
        <v>40</v>
      </c>
      <c r="G3803" s="14" t="s">
        <v>550</v>
      </c>
      <c r="H3803" s="14" t="s">
        <v>1396</v>
      </c>
      <c r="I3803" s="41" t="s">
        <v>794</v>
      </c>
      <c r="J3803" s="20" t="n">
        <v>13200</v>
      </c>
      <c r="K3803" s="18" t="s">
        <v>28</v>
      </c>
      <c r="L3803" s="20"/>
      <c r="M3803" s="34" t="n">
        <v>3</v>
      </c>
      <c r="N3803" s="34"/>
      <c r="O3803" s="35" t="n">
        <f aca="false">L3803+(0.05*M3803)+(N3803/240)</f>
        <v>0.15</v>
      </c>
      <c r="P3803" s="36" t="n">
        <v>1980</v>
      </c>
      <c r="Q3803" s="33"/>
      <c r="R3803" s="37"/>
      <c r="S3803" s="38" t="n">
        <f aca="false">P3803+(0.05*Q3803)+(R3803/240)</f>
        <v>1980</v>
      </c>
      <c r="T3803" s="22" t="n">
        <f aca="false">J3803*O3803</f>
        <v>1980</v>
      </c>
      <c r="U3803" s="22" t="n">
        <f aca="false">S3803-T3803</f>
        <v>0</v>
      </c>
      <c r="V3803" s="12"/>
    </row>
    <row r="3804" customFormat="false" ht="13.8" hidden="false" customHeight="false" outlineLevel="0" collapsed="false">
      <c r="A3804" s="13" t="n">
        <v>3803</v>
      </c>
      <c r="B3804" s="12" t="s">
        <v>22</v>
      </c>
      <c r="C3804" s="26" t="str">
        <f aca="false">$C$2965</f>
        <v>BNF N. Acq. 20538</v>
      </c>
      <c r="D3804" s="12" t="n">
        <v>36</v>
      </c>
      <c r="E3804" s="14" t="n">
        <v>1749</v>
      </c>
      <c r="F3804" s="14" t="s">
        <v>40</v>
      </c>
      <c r="G3804" s="14" t="s">
        <v>550</v>
      </c>
      <c r="H3804" s="14" t="s">
        <v>1396</v>
      </c>
      <c r="I3804" s="41" t="s">
        <v>43</v>
      </c>
      <c r="J3804" s="20" t="n">
        <v>1</v>
      </c>
      <c r="K3804" s="18" t="s">
        <v>46</v>
      </c>
      <c r="L3804" s="20" t="n">
        <v>1074</v>
      </c>
      <c r="M3804" s="34"/>
      <c r="N3804" s="34"/>
      <c r="O3804" s="35" t="n">
        <f aca="false">L3804+(0.05*M3804)+(N3804/240)</f>
        <v>1074</v>
      </c>
      <c r="P3804" s="36" t="n">
        <v>1074</v>
      </c>
      <c r="Q3804" s="33"/>
      <c r="R3804" s="37"/>
      <c r="S3804" s="38" t="n">
        <f aca="false">P3804+(0.05*Q3804)+(R3804/240)</f>
        <v>1074</v>
      </c>
      <c r="T3804" s="22" t="n">
        <f aca="false">J3804*O3804</f>
        <v>1074</v>
      </c>
      <c r="U3804" s="22" t="n">
        <f aca="false">S3804-T3804</f>
        <v>0</v>
      </c>
      <c r="V3804" s="12"/>
    </row>
    <row r="3805" customFormat="false" ht="13.8" hidden="false" customHeight="false" outlineLevel="0" collapsed="false">
      <c r="A3805" s="13" t="n">
        <v>3804</v>
      </c>
      <c r="B3805" s="12" t="s">
        <v>22</v>
      </c>
      <c r="C3805" s="26" t="str">
        <f aca="false">$C$2965</f>
        <v>BNF N. Acq. 20538</v>
      </c>
      <c r="D3805" s="12" t="n">
        <v>36</v>
      </c>
      <c r="E3805" s="14" t="n">
        <v>1749</v>
      </c>
      <c r="F3805" s="14" t="s">
        <v>40</v>
      </c>
      <c r="G3805" s="14" t="s">
        <v>550</v>
      </c>
      <c r="H3805" s="14" t="s">
        <v>1396</v>
      </c>
      <c r="I3805" s="41" t="s">
        <v>186</v>
      </c>
      <c r="J3805" s="20" t="n">
        <v>925</v>
      </c>
      <c r="K3805" s="18" t="s">
        <v>28</v>
      </c>
      <c r="L3805" s="20"/>
      <c r="M3805" s="34" t="n">
        <v>5</v>
      </c>
      <c r="N3805" s="34"/>
      <c r="O3805" s="35" t="n">
        <f aca="false">L3805+(0.05*M3805)+(N3805/240)</f>
        <v>0.25</v>
      </c>
      <c r="P3805" s="36" t="n">
        <v>231</v>
      </c>
      <c r="Q3805" s="33" t="n">
        <v>5</v>
      </c>
      <c r="R3805" s="37"/>
      <c r="S3805" s="38" t="n">
        <f aca="false">P3805+(0.05*Q3805)+(R3805/240)</f>
        <v>231.25</v>
      </c>
      <c r="T3805" s="22" t="n">
        <f aca="false">J3805*O3805</f>
        <v>231.25</v>
      </c>
      <c r="U3805" s="22" t="n">
        <f aca="false">S3805-T3805</f>
        <v>0</v>
      </c>
      <c r="V3805" s="12"/>
    </row>
    <row r="3806" customFormat="false" ht="13.8" hidden="false" customHeight="false" outlineLevel="0" collapsed="false">
      <c r="A3806" s="13" t="n">
        <v>3805</v>
      </c>
      <c r="B3806" s="12" t="s">
        <v>22</v>
      </c>
      <c r="C3806" s="26" t="str">
        <f aca="false">$C$2965</f>
        <v>BNF N. Acq. 20538</v>
      </c>
      <c r="D3806" s="12" t="n">
        <v>37</v>
      </c>
      <c r="E3806" s="14" t="n">
        <v>1749</v>
      </c>
      <c r="F3806" s="14" t="s">
        <v>24</v>
      </c>
      <c r="G3806" s="14" t="s">
        <v>544</v>
      </c>
      <c r="H3806" s="14" t="s">
        <v>1396</v>
      </c>
      <c r="I3806" s="41" t="s">
        <v>30</v>
      </c>
      <c r="J3806" s="20" t="n">
        <v>21</v>
      </c>
      <c r="K3806" s="18" t="s">
        <v>28</v>
      </c>
      <c r="L3806" s="20"/>
      <c r="M3806" s="34" t="n">
        <v>4</v>
      </c>
      <c r="N3806" s="34"/>
      <c r="O3806" s="35" t="n">
        <f aca="false">L3806+(0.05*M3806)+(N3806/240)</f>
        <v>0.2</v>
      </c>
      <c r="P3806" s="36" t="n">
        <v>4</v>
      </c>
      <c r="Q3806" s="33" t="n">
        <v>4</v>
      </c>
      <c r="R3806" s="37"/>
      <c r="S3806" s="38" t="n">
        <f aca="false">P3806+(0.05*Q3806)+(R3806/240)</f>
        <v>4.2</v>
      </c>
      <c r="T3806" s="22" t="n">
        <f aca="false">J3806*O3806</f>
        <v>4.2</v>
      </c>
      <c r="U3806" s="22" t="n">
        <f aca="false">S3806-T3806</f>
        <v>0</v>
      </c>
      <c r="V3806" s="12"/>
    </row>
    <row r="3807" customFormat="false" ht="13.8" hidden="false" customHeight="false" outlineLevel="0" collapsed="false">
      <c r="A3807" s="13" t="n">
        <v>3806</v>
      </c>
      <c r="B3807" s="12" t="s">
        <v>22</v>
      </c>
      <c r="C3807" s="26" t="str">
        <f aca="false">$C$2965</f>
        <v>BNF N. Acq. 20538</v>
      </c>
      <c r="D3807" s="12" t="n">
        <v>37</v>
      </c>
      <c r="E3807" s="14" t="n">
        <v>1749</v>
      </c>
      <c r="F3807" s="14" t="s">
        <v>24</v>
      </c>
      <c r="G3807" s="14" t="s">
        <v>1675</v>
      </c>
      <c r="H3807" s="14" t="s">
        <v>1396</v>
      </c>
      <c r="I3807" s="41" t="s">
        <v>43</v>
      </c>
      <c r="J3807" s="20" t="n">
        <v>710</v>
      </c>
      <c r="K3807" s="18" t="s">
        <v>28</v>
      </c>
      <c r="L3807" s="20"/>
      <c r="M3807" s="34" t="n">
        <v>2</v>
      </c>
      <c r="N3807" s="34"/>
      <c r="O3807" s="35" t="n">
        <f aca="false">L3807+(0.05*M3807)+(N3807/240)</f>
        <v>0.1</v>
      </c>
      <c r="P3807" s="36" t="n">
        <v>71</v>
      </c>
      <c r="Q3807" s="33"/>
      <c r="R3807" s="37"/>
      <c r="S3807" s="38" t="n">
        <f aca="false">P3807+(0.05*Q3807)+(R3807/240)</f>
        <v>71</v>
      </c>
      <c r="T3807" s="22" t="n">
        <f aca="false">J3807*O3807</f>
        <v>71</v>
      </c>
      <c r="U3807" s="22" t="n">
        <f aca="false">S3807-T3807</f>
        <v>0</v>
      </c>
      <c r="V3807" s="12"/>
    </row>
    <row r="3808" customFormat="false" ht="13.8" hidden="false" customHeight="false" outlineLevel="0" collapsed="false">
      <c r="A3808" s="13" t="n">
        <v>3807</v>
      </c>
      <c r="B3808" s="12" t="s">
        <v>22</v>
      </c>
      <c r="C3808" s="26" t="str">
        <f aca="false">$C$2965</f>
        <v>BNF N. Acq. 20538</v>
      </c>
      <c r="D3808" s="12" t="n">
        <v>37</v>
      </c>
      <c r="E3808" s="14" t="n">
        <v>1749</v>
      </c>
      <c r="F3808" s="14" t="s">
        <v>24</v>
      </c>
      <c r="G3808" s="14" t="s">
        <v>1676</v>
      </c>
      <c r="H3808" s="14" t="s">
        <v>1396</v>
      </c>
      <c r="I3808" s="41" t="s">
        <v>43</v>
      </c>
      <c r="J3808" s="20" t="n">
        <v>100</v>
      </c>
      <c r="K3808" s="18" t="s">
        <v>28</v>
      </c>
      <c r="L3808" s="20"/>
      <c r="M3808" s="34" t="n">
        <v>3</v>
      </c>
      <c r="N3808" s="34"/>
      <c r="O3808" s="35" t="n">
        <f aca="false">L3808+(0.05*M3808)+(N3808/240)</f>
        <v>0.15</v>
      </c>
      <c r="P3808" s="36" t="n">
        <v>15</v>
      </c>
      <c r="Q3808" s="33"/>
      <c r="R3808" s="37"/>
      <c r="S3808" s="38" t="n">
        <f aca="false">P3808+(0.05*Q3808)+(R3808/240)</f>
        <v>15</v>
      </c>
      <c r="T3808" s="22" t="n">
        <f aca="false">J3808*O3808</f>
        <v>15</v>
      </c>
      <c r="U3808" s="22" t="n">
        <f aca="false">S3808-T3808</f>
        <v>0</v>
      </c>
      <c r="V3808" s="12"/>
    </row>
    <row r="3809" customFormat="false" ht="13.8" hidden="false" customHeight="false" outlineLevel="0" collapsed="false">
      <c r="A3809" s="13" t="n">
        <v>3808</v>
      </c>
      <c r="B3809" s="12" t="s">
        <v>22</v>
      </c>
      <c r="C3809" s="26" t="str">
        <f aca="false">$C$2965</f>
        <v>BNF N. Acq. 20538</v>
      </c>
      <c r="D3809" s="12" t="n">
        <v>37</v>
      </c>
      <c r="E3809" s="14" t="n">
        <v>1749</v>
      </c>
      <c r="F3809" s="14" t="s">
        <v>24</v>
      </c>
      <c r="G3809" s="14" t="s">
        <v>1234</v>
      </c>
      <c r="H3809" s="14" t="s">
        <v>1396</v>
      </c>
      <c r="I3809" s="41" t="s">
        <v>43</v>
      </c>
      <c r="J3809" s="20" t="n">
        <v>31</v>
      </c>
      <c r="K3809" s="18" t="s">
        <v>455</v>
      </c>
      <c r="L3809" s="20" t="n">
        <v>48</v>
      </c>
      <c r="M3809" s="34"/>
      <c r="N3809" s="34"/>
      <c r="O3809" s="35" t="n">
        <f aca="false">L3809+(0.05*M3809)+(N3809/240)</f>
        <v>48</v>
      </c>
      <c r="P3809" s="36" t="n">
        <v>1488</v>
      </c>
      <c r="Q3809" s="33"/>
      <c r="R3809" s="37"/>
      <c r="S3809" s="38" t="n">
        <f aca="false">P3809+(0.05*Q3809)+(R3809/240)</f>
        <v>1488</v>
      </c>
      <c r="T3809" s="22" t="n">
        <f aca="false">J3809*O3809</f>
        <v>1488</v>
      </c>
      <c r="U3809" s="22" t="n">
        <f aca="false">S3809-T3809</f>
        <v>0</v>
      </c>
      <c r="V3809" s="12"/>
    </row>
    <row r="3810" customFormat="false" ht="13.8" hidden="false" customHeight="false" outlineLevel="0" collapsed="false">
      <c r="A3810" s="13" t="n">
        <v>3809</v>
      </c>
      <c r="B3810" s="12" t="s">
        <v>22</v>
      </c>
      <c r="C3810" s="26" t="str">
        <f aca="false">$C$2965</f>
        <v>BNF N. Acq. 20538</v>
      </c>
      <c r="D3810" s="12" t="n">
        <v>37</v>
      </c>
      <c r="E3810" s="14" t="n">
        <v>1749</v>
      </c>
      <c r="F3810" s="14" t="s">
        <v>24</v>
      </c>
      <c r="G3810" s="14" t="s">
        <v>547</v>
      </c>
      <c r="H3810" s="14" t="s">
        <v>1396</v>
      </c>
      <c r="I3810" s="41" t="s">
        <v>43</v>
      </c>
      <c r="J3810" s="20" t="n">
        <v>6157</v>
      </c>
      <c r="K3810" s="18" t="s">
        <v>28</v>
      </c>
      <c r="L3810" s="20"/>
      <c r="M3810" s="34" t="n">
        <v>42</v>
      </c>
      <c r="N3810" s="34"/>
      <c r="O3810" s="35" t="n">
        <f aca="false">L3810+(0.05*M3810)+(N3810/240)</f>
        <v>2.1</v>
      </c>
      <c r="P3810" s="36" t="n">
        <v>12929</v>
      </c>
      <c r="Q3810" s="33" t="n">
        <v>14</v>
      </c>
      <c r="R3810" s="37"/>
      <c r="S3810" s="38" t="n">
        <f aca="false">P3810+(0.05*Q3810)+(R3810/240)</f>
        <v>12929.7</v>
      </c>
      <c r="T3810" s="22" t="n">
        <f aca="false">J3810*O3810</f>
        <v>12929.7</v>
      </c>
      <c r="U3810" s="22" t="n">
        <f aca="false">S3810-T3810</f>
        <v>0</v>
      </c>
      <c r="V3810" s="12"/>
    </row>
    <row r="3811" customFormat="false" ht="13.8" hidden="false" customHeight="false" outlineLevel="0" collapsed="false">
      <c r="A3811" s="13" t="n">
        <v>3810</v>
      </c>
      <c r="B3811" s="12" t="s">
        <v>22</v>
      </c>
      <c r="C3811" s="26" t="str">
        <f aca="false">$C$2965</f>
        <v>BNF N. Acq. 20538</v>
      </c>
      <c r="D3811" s="12" t="n">
        <v>37</v>
      </c>
      <c r="E3811" s="14" t="n">
        <v>1749</v>
      </c>
      <c r="F3811" s="14" t="s">
        <v>24</v>
      </c>
      <c r="G3811" s="14" t="s">
        <v>547</v>
      </c>
      <c r="H3811" s="14" t="s">
        <v>1396</v>
      </c>
      <c r="I3811" s="41" t="s">
        <v>33</v>
      </c>
      <c r="J3811" s="20" t="n">
        <v>60</v>
      </c>
      <c r="K3811" s="18" t="s">
        <v>28</v>
      </c>
      <c r="L3811" s="20"/>
      <c r="M3811" s="34" t="n">
        <v>30</v>
      </c>
      <c r="N3811" s="34"/>
      <c r="O3811" s="35" t="n">
        <f aca="false">L3811+(0.05*M3811)+(N3811/240)</f>
        <v>1.5</v>
      </c>
      <c r="P3811" s="36" t="n">
        <v>90</v>
      </c>
      <c r="Q3811" s="33"/>
      <c r="R3811" s="37"/>
      <c r="S3811" s="38" t="n">
        <f aca="false">P3811+(0.05*Q3811)+(R3811/240)</f>
        <v>90</v>
      </c>
      <c r="T3811" s="22" t="n">
        <f aca="false">J3811*O3811</f>
        <v>90</v>
      </c>
      <c r="U3811" s="22" t="n">
        <f aca="false">S3811-T3811</f>
        <v>0</v>
      </c>
      <c r="V3811" s="12"/>
    </row>
    <row r="3812" customFormat="false" ht="13.8" hidden="false" customHeight="false" outlineLevel="0" collapsed="false">
      <c r="A3812" s="13" t="n">
        <v>3811</v>
      </c>
      <c r="B3812" s="12" t="s">
        <v>22</v>
      </c>
      <c r="C3812" s="26" t="str">
        <f aca="false">$C$2965</f>
        <v>BNF N. Acq. 20538</v>
      </c>
      <c r="D3812" s="12" t="n">
        <v>37</v>
      </c>
      <c r="E3812" s="14" t="n">
        <v>1749</v>
      </c>
      <c r="F3812" s="14" t="s">
        <v>24</v>
      </c>
      <c r="G3812" s="14" t="s">
        <v>1237</v>
      </c>
      <c r="H3812" s="14" t="s">
        <v>1396</v>
      </c>
      <c r="I3812" s="41" t="s">
        <v>43</v>
      </c>
      <c r="J3812" s="20" t="n">
        <v>1</v>
      </c>
      <c r="K3812" s="18" t="s">
        <v>46</v>
      </c>
      <c r="L3812" s="20" t="n">
        <v>90</v>
      </c>
      <c r="M3812" s="34"/>
      <c r="N3812" s="34"/>
      <c r="O3812" s="35" t="n">
        <f aca="false">L3812+(0.05*M3812)+(N3812/240)</f>
        <v>90</v>
      </c>
      <c r="P3812" s="36" t="n">
        <v>90</v>
      </c>
      <c r="Q3812" s="33"/>
      <c r="R3812" s="37"/>
      <c r="S3812" s="38" t="n">
        <f aca="false">P3812+(0.05*Q3812)+(R3812/240)</f>
        <v>90</v>
      </c>
      <c r="T3812" s="22" t="n">
        <f aca="false">J3812*O3812</f>
        <v>90</v>
      </c>
      <c r="U3812" s="22" t="n">
        <f aca="false">S3812-T3812</f>
        <v>0</v>
      </c>
      <c r="V3812" s="12"/>
    </row>
    <row r="3813" customFormat="false" ht="13.8" hidden="false" customHeight="false" outlineLevel="0" collapsed="false">
      <c r="A3813" s="13" t="n">
        <v>3812</v>
      </c>
      <c r="B3813" s="12" t="s">
        <v>22</v>
      </c>
      <c r="C3813" s="26" t="str">
        <f aca="false">$C$2965</f>
        <v>BNF N. Acq. 20538</v>
      </c>
      <c r="D3813" s="12" t="n">
        <v>37</v>
      </c>
      <c r="E3813" s="14" t="n">
        <v>1749</v>
      </c>
      <c r="F3813" s="14" t="s">
        <v>40</v>
      </c>
      <c r="G3813" s="14" t="s">
        <v>761</v>
      </c>
      <c r="H3813" s="14" t="s">
        <v>1396</v>
      </c>
      <c r="I3813" s="41" t="s">
        <v>43</v>
      </c>
      <c r="J3813" s="20" t="n">
        <v>1</v>
      </c>
      <c r="K3813" s="18" t="s">
        <v>46</v>
      </c>
      <c r="L3813" s="20" t="n">
        <v>316</v>
      </c>
      <c r="M3813" s="34"/>
      <c r="N3813" s="34"/>
      <c r="O3813" s="35" t="n">
        <f aca="false">L3813+(0.05*M3813)+(N3813/240)</f>
        <v>316</v>
      </c>
      <c r="P3813" s="36" t="n">
        <v>316</v>
      </c>
      <c r="Q3813" s="33"/>
      <c r="R3813" s="37"/>
      <c r="S3813" s="38" t="n">
        <f aca="false">P3813+(0.05*Q3813)+(R3813/240)</f>
        <v>316</v>
      </c>
      <c r="T3813" s="22" t="n">
        <f aca="false">J3813*O3813</f>
        <v>316</v>
      </c>
      <c r="U3813" s="22" t="n">
        <f aca="false">S3813-T3813</f>
        <v>0</v>
      </c>
      <c r="V3813" s="12"/>
    </row>
    <row r="3814" customFormat="false" ht="13.8" hidden="false" customHeight="false" outlineLevel="0" collapsed="false">
      <c r="A3814" s="13" t="n">
        <v>3813</v>
      </c>
      <c r="B3814" s="12" t="s">
        <v>22</v>
      </c>
      <c r="C3814" s="26" t="str">
        <f aca="false">$C$2965</f>
        <v>BNF N. Acq. 20538</v>
      </c>
      <c r="D3814" s="12" t="n">
        <v>37</v>
      </c>
      <c r="E3814" s="14" t="n">
        <v>1749</v>
      </c>
      <c r="F3814" s="14" t="s">
        <v>40</v>
      </c>
      <c r="G3814" s="14" t="s">
        <v>761</v>
      </c>
      <c r="H3814" s="14" t="s">
        <v>1396</v>
      </c>
      <c r="I3814" s="41" t="s">
        <v>679</v>
      </c>
      <c r="J3814" s="20" t="n">
        <v>3170</v>
      </c>
      <c r="K3814" s="18" t="s">
        <v>28</v>
      </c>
      <c r="L3814" s="20"/>
      <c r="M3814" s="34" t="n">
        <v>15</v>
      </c>
      <c r="N3814" s="34"/>
      <c r="O3814" s="35" t="n">
        <f aca="false">L3814+(0.05*M3814)+(N3814/240)</f>
        <v>0.75</v>
      </c>
      <c r="P3814" s="36" t="n">
        <v>2377</v>
      </c>
      <c r="Q3814" s="33" t="n">
        <v>10</v>
      </c>
      <c r="R3814" s="37"/>
      <c r="S3814" s="38" t="n">
        <f aca="false">P3814+(0.05*Q3814)+(R3814/240)</f>
        <v>2377.5</v>
      </c>
      <c r="T3814" s="22" t="n">
        <f aca="false">J3814*O3814</f>
        <v>2377.5</v>
      </c>
      <c r="U3814" s="22" t="n">
        <f aca="false">S3814-T3814</f>
        <v>0</v>
      </c>
      <c r="V3814" s="12"/>
    </row>
    <row r="3815" customFormat="false" ht="13.8" hidden="false" customHeight="false" outlineLevel="0" collapsed="false">
      <c r="A3815" s="13" t="n">
        <v>3814</v>
      </c>
      <c r="B3815" s="12" t="s">
        <v>22</v>
      </c>
      <c r="C3815" s="26" t="str">
        <f aca="false">$C$2965</f>
        <v>BNF N. Acq. 20538</v>
      </c>
      <c r="D3815" s="12" t="n">
        <v>37</v>
      </c>
      <c r="E3815" s="14" t="n">
        <v>1749</v>
      </c>
      <c r="F3815" s="14" t="s">
        <v>40</v>
      </c>
      <c r="G3815" s="14" t="s">
        <v>1677</v>
      </c>
      <c r="H3815" s="14" t="s">
        <v>1396</v>
      </c>
      <c r="I3815" s="41" t="s">
        <v>43</v>
      </c>
      <c r="J3815" s="20" t="n">
        <v>130</v>
      </c>
      <c r="K3815" s="18" t="s">
        <v>28</v>
      </c>
      <c r="L3815" s="20"/>
      <c r="M3815" s="34" t="n">
        <v>6</v>
      </c>
      <c r="N3815" s="34"/>
      <c r="O3815" s="35" t="n">
        <f aca="false">L3815+(0.05*M3815)+(N3815/240)</f>
        <v>0.3</v>
      </c>
      <c r="P3815" s="36" t="n">
        <v>39</v>
      </c>
      <c r="Q3815" s="33"/>
      <c r="R3815" s="37"/>
      <c r="S3815" s="38" t="n">
        <f aca="false">P3815+(0.05*Q3815)+(R3815/240)</f>
        <v>39</v>
      </c>
      <c r="T3815" s="22" t="n">
        <f aca="false">J3815*O3815</f>
        <v>39</v>
      </c>
      <c r="U3815" s="22" t="n">
        <f aca="false">S3815-T3815</f>
        <v>0</v>
      </c>
      <c r="V3815" s="12"/>
    </row>
    <row r="3816" customFormat="false" ht="13.8" hidden="false" customHeight="false" outlineLevel="0" collapsed="false">
      <c r="A3816" s="13" t="n">
        <v>3815</v>
      </c>
      <c r="B3816" s="12" t="s">
        <v>22</v>
      </c>
      <c r="C3816" s="26" t="str">
        <f aca="false">$C$2965</f>
        <v>BNF N. Acq. 20538</v>
      </c>
      <c r="D3816" s="12" t="n">
        <v>37</v>
      </c>
      <c r="E3816" s="14" t="n">
        <v>1749</v>
      </c>
      <c r="F3816" s="14" t="s">
        <v>40</v>
      </c>
      <c r="G3816" s="14" t="s">
        <v>1676</v>
      </c>
      <c r="H3816" s="14" t="s">
        <v>1396</v>
      </c>
      <c r="I3816" s="41" t="s">
        <v>68</v>
      </c>
      <c r="J3816" s="20" t="n">
        <v>100</v>
      </c>
      <c r="K3816" s="18" t="s">
        <v>28</v>
      </c>
      <c r="L3816" s="20"/>
      <c r="M3816" s="34" t="n">
        <v>2</v>
      </c>
      <c r="N3816" s="34"/>
      <c r="O3816" s="35" t="n">
        <f aca="false">L3816+(0.05*M3816)+(N3816/240)</f>
        <v>0.1</v>
      </c>
      <c r="P3816" s="36" t="n">
        <v>10</v>
      </c>
      <c r="Q3816" s="33"/>
      <c r="R3816" s="37"/>
      <c r="S3816" s="38" t="n">
        <f aca="false">P3816+(0.05*Q3816)+(R3816/240)</f>
        <v>10</v>
      </c>
      <c r="T3816" s="22" t="n">
        <f aca="false">J3816*O3816</f>
        <v>10</v>
      </c>
      <c r="U3816" s="22" t="n">
        <f aca="false">S3816-T3816</f>
        <v>0</v>
      </c>
      <c r="V3816" s="12"/>
    </row>
    <row r="3817" customFormat="false" ht="13.8" hidden="false" customHeight="false" outlineLevel="0" collapsed="false">
      <c r="A3817" s="13" t="n">
        <v>3816</v>
      </c>
      <c r="B3817" s="12" t="s">
        <v>22</v>
      </c>
      <c r="C3817" s="26" t="str">
        <f aca="false">$C$2965</f>
        <v>BNF N. Acq. 20538</v>
      </c>
      <c r="D3817" s="12" t="n">
        <v>37</v>
      </c>
      <c r="E3817" s="14" t="n">
        <v>1749</v>
      </c>
      <c r="F3817" s="14" t="s">
        <v>40</v>
      </c>
      <c r="G3817" s="14" t="s">
        <v>1678</v>
      </c>
      <c r="H3817" s="14" t="s">
        <v>1396</v>
      </c>
      <c r="I3817" s="41" t="s">
        <v>33</v>
      </c>
      <c r="J3817" s="20" t="n">
        <f aca="false">4+(7/8)</f>
        <v>4.875</v>
      </c>
      <c r="K3817" s="18" t="s">
        <v>28</v>
      </c>
      <c r="L3817" s="20" t="n">
        <v>124</v>
      </c>
      <c r="M3817" s="34"/>
      <c r="N3817" s="34"/>
      <c r="O3817" s="35" t="n">
        <f aca="false">L3817+(0.05*M3817)+(N3817/240)</f>
        <v>124</v>
      </c>
      <c r="P3817" s="36" t="n">
        <v>604</v>
      </c>
      <c r="Q3817" s="33" t="n">
        <v>10</v>
      </c>
      <c r="R3817" s="37"/>
      <c r="S3817" s="38" t="n">
        <f aca="false">P3817+(0.05*Q3817)+(R3817/240)</f>
        <v>604.5</v>
      </c>
      <c r="T3817" s="22" t="n">
        <f aca="false">J3817*O3817</f>
        <v>604.5</v>
      </c>
      <c r="U3817" s="22" t="n">
        <f aca="false">S3817-T3817</f>
        <v>0</v>
      </c>
      <c r="V3817" s="12"/>
    </row>
    <row r="3818" customFormat="false" ht="13.8" hidden="false" customHeight="false" outlineLevel="0" collapsed="false">
      <c r="A3818" s="13" t="n">
        <v>3817</v>
      </c>
      <c r="B3818" s="12" t="s">
        <v>22</v>
      </c>
      <c r="C3818" s="26" t="str">
        <f aca="false">$C$2965</f>
        <v>BNF N. Acq. 20538</v>
      </c>
      <c r="D3818" s="12" t="n">
        <v>37</v>
      </c>
      <c r="E3818" s="14" t="n">
        <v>1749</v>
      </c>
      <c r="F3818" s="14" t="s">
        <v>40</v>
      </c>
      <c r="G3818" s="14" t="s">
        <v>547</v>
      </c>
      <c r="H3818" s="14" t="s">
        <v>1396</v>
      </c>
      <c r="I3818" s="41" t="s">
        <v>43</v>
      </c>
      <c r="J3818" s="20" t="n">
        <v>340</v>
      </c>
      <c r="K3818" s="18" t="s">
        <v>28</v>
      </c>
      <c r="L3818" s="20"/>
      <c r="M3818" s="34" t="n">
        <v>40</v>
      </c>
      <c r="N3818" s="34"/>
      <c r="O3818" s="35" t="n">
        <f aca="false">L3818+(0.05*M3818)+(N3818/240)</f>
        <v>2</v>
      </c>
      <c r="P3818" s="36" t="n">
        <v>680</v>
      </c>
      <c r="Q3818" s="33"/>
      <c r="R3818" s="37"/>
      <c r="S3818" s="38" t="n">
        <f aca="false">P3818+(0.05*Q3818)+(R3818/240)</f>
        <v>680</v>
      </c>
      <c r="T3818" s="22" t="n">
        <f aca="false">J3818*O3818</f>
        <v>680</v>
      </c>
      <c r="U3818" s="22" t="n">
        <f aca="false">S3818-T3818</f>
        <v>0</v>
      </c>
      <c r="V3818" s="12"/>
    </row>
    <row r="3819" customFormat="false" ht="13.8" hidden="false" customHeight="false" outlineLevel="0" collapsed="false">
      <c r="A3819" s="13" t="n">
        <v>3818</v>
      </c>
      <c r="B3819" s="12" t="s">
        <v>22</v>
      </c>
      <c r="C3819" s="26" t="str">
        <f aca="false">$C$2965</f>
        <v>BNF N. Acq. 20538</v>
      </c>
      <c r="D3819" s="12" t="n">
        <v>37</v>
      </c>
      <c r="E3819" s="14" t="n">
        <v>1749</v>
      </c>
      <c r="F3819" s="14" t="s">
        <v>40</v>
      </c>
      <c r="G3819" s="14" t="s">
        <v>1679</v>
      </c>
      <c r="H3819" s="14" t="s">
        <v>1396</v>
      </c>
      <c r="I3819" s="41" t="s">
        <v>33</v>
      </c>
      <c r="J3819" s="20" t="n">
        <v>41.5</v>
      </c>
      <c r="K3819" s="18" t="s">
        <v>28</v>
      </c>
      <c r="L3819" s="20" t="n">
        <v>13</v>
      </c>
      <c r="M3819" s="34"/>
      <c r="N3819" s="34"/>
      <c r="O3819" s="35" t="n">
        <f aca="false">L3819+(0.05*M3819)+(N3819/240)</f>
        <v>13</v>
      </c>
      <c r="P3819" s="36" t="n">
        <v>539</v>
      </c>
      <c r="Q3819" s="33" t="n">
        <v>10</v>
      </c>
      <c r="R3819" s="37"/>
      <c r="S3819" s="38" t="n">
        <f aca="false">P3819+(0.05*Q3819)+(R3819/240)</f>
        <v>539.5</v>
      </c>
      <c r="T3819" s="22" t="n">
        <f aca="false">J3819*O3819</f>
        <v>539.5</v>
      </c>
      <c r="U3819" s="22" t="n">
        <f aca="false">S3819-T3819</f>
        <v>0</v>
      </c>
      <c r="V3819" s="12"/>
    </row>
    <row r="3820" customFormat="false" ht="13.8" hidden="false" customHeight="false" outlineLevel="0" collapsed="false">
      <c r="A3820" s="13" t="n">
        <v>3819</v>
      </c>
      <c r="B3820" s="12" t="s">
        <v>22</v>
      </c>
      <c r="C3820" s="26" t="str">
        <f aca="false">$C$2965</f>
        <v>BNF N. Acq. 20538</v>
      </c>
      <c r="D3820" s="12" t="n">
        <v>37</v>
      </c>
      <c r="E3820" s="14" t="n">
        <v>1749</v>
      </c>
      <c r="F3820" s="14" t="s">
        <v>40</v>
      </c>
      <c r="G3820" s="14" t="s">
        <v>1680</v>
      </c>
      <c r="H3820" s="14" t="s">
        <v>1396</v>
      </c>
      <c r="I3820" s="41" t="s">
        <v>33</v>
      </c>
      <c r="J3820" s="20" t="n">
        <v>1</v>
      </c>
      <c r="K3820" s="18" t="s">
        <v>1681</v>
      </c>
      <c r="L3820" s="20" t="n">
        <v>136</v>
      </c>
      <c r="M3820" s="34"/>
      <c r="N3820" s="34"/>
      <c r="O3820" s="35" t="n">
        <f aca="false">L3820+(0.05*M3820)+(N3820/240)</f>
        <v>136</v>
      </c>
      <c r="P3820" s="36" t="n">
        <v>136</v>
      </c>
      <c r="Q3820" s="33"/>
      <c r="R3820" s="37"/>
      <c r="S3820" s="38" t="n">
        <f aca="false">P3820+(0.05*Q3820)+(R3820/240)</f>
        <v>136</v>
      </c>
      <c r="T3820" s="22" t="n">
        <f aca="false">J3820*O3820</f>
        <v>136</v>
      </c>
      <c r="U3820" s="22" t="n">
        <f aca="false">S3820-T3820</f>
        <v>0</v>
      </c>
      <c r="V3820" s="12"/>
    </row>
    <row r="3821" customFormat="false" ht="13.8" hidden="false" customHeight="false" outlineLevel="0" collapsed="false">
      <c r="A3821" s="13" t="n">
        <v>3820</v>
      </c>
      <c r="B3821" s="12" t="s">
        <v>22</v>
      </c>
      <c r="C3821" s="26" t="str">
        <f aca="false">$C$2965</f>
        <v>BNF N. Acq. 20538</v>
      </c>
      <c r="D3821" s="12" t="n">
        <v>37</v>
      </c>
      <c r="E3821" s="14" t="n">
        <v>1749</v>
      </c>
      <c r="F3821" s="14" t="s">
        <v>40</v>
      </c>
      <c r="G3821" s="14" t="s">
        <v>1682</v>
      </c>
      <c r="H3821" s="14" t="s">
        <v>1396</v>
      </c>
      <c r="I3821" s="41" t="s">
        <v>43</v>
      </c>
      <c r="J3821" s="20" t="n">
        <v>651</v>
      </c>
      <c r="K3821" s="18" t="s">
        <v>28</v>
      </c>
      <c r="L3821" s="20" t="n">
        <v>120</v>
      </c>
      <c r="M3821" s="34"/>
      <c r="N3821" s="34"/>
      <c r="O3821" s="35" t="n">
        <f aca="false">L3821+(0.05*M3821)+(N3821/240)</f>
        <v>120</v>
      </c>
      <c r="P3821" s="36" t="n">
        <v>78120</v>
      </c>
      <c r="Q3821" s="33"/>
      <c r="R3821" s="37"/>
      <c r="S3821" s="38" t="n">
        <f aca="false">P3821+(0.05*Q3821)+(R3821/240)</f>
        <v>78120</v>
      </c>
      <c r="T3821" s="22" t="n">
        <f aca="false">J3821*O3821</f>
        <v>78120</v>
      </c>
      <c r="U3821" s="22" t="n">
        <f aca="false">S3821-T3821</f>
        <v>0</v>
      </c>
      <c r="V3821" s="12"/>
    </row>
    <row r="3822" customFormat="false" ht="13.8" hidden="false" customHeight="false" outlineLevel="0" collapsed="false">
      <c r="A3822" s="13" t="n">
        <v>3821</v>
      </c>
      <c r="B3822" s="12" t="s">
        <v>22</v>
      </c>
      <c r="C3822" s="26" t="str">
        <f aca="false">$C$2965</f>
        <v>BNF N. Acq. 20538</v>
      </c>
      <c r="D3822" s="12" t="n">
        <v>37</v>
      </c>
      <c r="E3822" s="14" t="n">
        <v>1749</v>
      </c>
      <c r="F3822" s="14" t="s">
        <v>40</v>
      </c>
      <c r="G3822" s="14" t="s">
        <v>1682</v>
      </c>
      <c r="H3822" s="14" t="s">
        <v>1396</v>
      </c>
      <c r="I3822" s="41" t="s">
        <v>50</v>
      </c>
      <c r="J3822" s="20" t="n">
        <v>2</v>
      </c>
      <c r="K3822" s="18" t="s">
        <v>28</v>
      </c>
      <c r="L3822" s="20" t="n">
        <v>120</v>
      </c>
      <c r="M3822" s="34"/>
      <c r="N3822" s="34"/>
      <c r="O3822" s="35" t="n">
        <f aca="false">L3822+(0.05*M3822)+(N3822/240)</f>
        <v>120</v>
      </c>
      <c r="P3822" s="36" t="n">
        <v>240</v>
      </c>
      <c r="Q3822" s="33"/>
      <c r="R3822" s="37"/>
      <c r="S3822" s="38" t="n">
        <f aca="false">P3822+(0.05*Q3822)+(R3822/240)</f>
        <v>240</v>
      </c>
      <c r="T3822" s="22" t="n">
        <f aca="false">J3822*O3822</f>
        <v>240</v>
      </c>
      <c r="U3822" s="22" t="n">
        <f aca="false">S3822-T3822</f>
        <v>0</v>
      </c>
      <c r="V3822" s="12"/>
    </row>
    <row r="3823" customFormat="false" ht="13.8" hidden="false" customHeight="false" outlineLevel="0" collapsed="false">
      <c r="A3823" s="13" t="n">
        <v>3822</v>
      </c>
      <c r="B3823" s="12" t="s">
        <v>22</v>
      </c>
      <c r="C3823" s="26" t="str">
        <f aca="false">$C$2965</f>
        <v>BNF N. Acq. 20538</v>
      </c>
      <c r="D3823" s="12" t="n">
        <v>37</v>
      </c>
      <c r="E3823" s="14" t="n">
        <v>1749</v>
      </c>
      <c r="F3823" s="14" t="s">
        <v>40</v>
      </c>
      <c r="G3823" s="14" t="s">
        <v>553</v>
      </c>
      <c r="H3823" s="14" t="s">
        <v>1396</v>
      </c>
      <c r="I3823" s="41" t="s">
        <v>29</v>
      </c>
      <c r="J3823" s="20" t="n">
        <v>8</v>
      </c>
      <c r="K3823" s="18" t="s">
        <v>28</v>
      </c>
      <c r="L3823" s="20" t="n">
        <v>50</v>
      </c>
      <c r="M3823" s="34"/>
      <c r="N3823" s="34"/>
      <c r="O3823" s="35" t="n">
        <f aca="false">L3823+(0.05*M3823)+(N3823/240)</f>
        <v>50</v>
      </c>
      <c r="P3823" s="36" t="n">
        <v>400</v>
      </c>
      <c r="Q3823" s="33"/>
      <c r="R3823" s="37"/>
      <c r="S3823" s="38" t="n">
        <f aca="false">P3823+(0.05*Q3823)+(R3823/240)</f>
        <v>400</v>
      </c>
      <c r="T3823" s="22" t="n">
        <f aca="false">J3823*O3823</f>
        <v>400</v>
      </c>
      <c r="U3823" s="22" t="n">
        <f aca="false">S3823-T3823</f>
        <v>0</v>
      </c>
      <c r="V3823" s="12"/>
    </row>
    <row r="3824" customFormat="false" ht="13.8" hidden="false" customHeight="false" outlineLevel="0" collapsed="false">
      <c r="A3824" s="13" t="n">
        <v>3823</v>
      </c>
      <c r="B3824" s="12" t="s">
        <v>22</v>
      </c>
      <c r="C3824" s="26" t="str">
        <f aca="false">$C$2965</f>
        <v>BNF N. Acq. 20538</v>
      </c>
      <c r="D3824" s="12" t="n">
        <v>37</v>
      </c>
      <c r="E3824" s="14" t="n">
        <v>1749</v>
      </c>
      <c r="F3824" s="14" t="s">
        <v>40</v>
      </c>
      <c r="G3824" s="14" t="s">
        <v>553</v>
      </c>
      <c r="H3824" s="14" t="s">
        <v>1396</v>
      </c>
      <c r="I3824" s="41" t="s">
        <v>43</v>
      </c>
      <c r="J3824" s="20" t="n">
        <v>232.5</v>
      </c>
      <c r="K3824" s="18" t="s">
        <v>28</v>
      </c>
      <c r="L3824" s="20" t="n">
        <v>60</v>
      </c>
      <c r="M3824" s="34"/>
      <c r="N3824" s="34"/>
      <c r="O3824" s="35" t="n">
        <f aca="false">L3824+(0.05*M3824)+(N3824/240)</f>
        <v>60</v>
      </c>
      <c r="P3824" s="36" t="n">
        <v>13950</v>
      </c>
      <c r="Q3824" s="33"/>
      <c r="R3824" s="37"/>
      <c r="S3824" s="38" t="n">
        <f aca="false">P3824+(0.05*Q3824)+(R3824/240)</f>
        <v>13950</v>
      </c>
      <c r="T3824" s="22" t="n">
        <f aca="false">J3824*O3824</f>
        <v>13950</v>
      </c>
      <c r="U3824" s="22" t="n">
        <f aca="false">S3824-T3824</f>
        <v>0</v>
      </c>
      <c r="V3824" s="12"/>
    </row>
    <row r="3825" customFormat="false" ht="13.8" hidden="false" customHeight="false" outlineLevel="0" collapsed="false">
      <c r="A3825" s="13" t="n">
        <v>3824</v>
      </c>
      <c r="B3825" s="12" t="s">
        <v>22</v>
      </c>
      <c r="C3825" s="26" t="str">
        <f aca="false">$C$2965</f>
        <v>BNF N. Acq. 20538</v>
      </c>
      <c r="D3825" s="12" t="n">
        <v>37</v>
      </c>
      <c r="E3825" s="14" t="n">
        <v>1749</v>
      </c>
      <c r="F3825" s="14" t="s">
        <v>40</v>
      </c>
      <c r="G3825" s="14" t="s">
        <v>553</v>
      </c>
      <c r="H3825" s="14" t="s">
        <v>1396</v>
      </c>
      <c r="I3825" s="41" t="s">
        <v>50</v>
      </c>
      <c r="J3825" s="20" t="n">
        <v>329</v>
      </c>
      <c r="K3825" s="18" t="s">
        <v>28</v>
      </c>
      <c r="L3825" s="20" t="n">
        <v>60</v>
      </c>
      <c r="M3825" s="34"/>
      <c r="N3825" s="34"/>
      <c r="O3825" s="35" t="n">
        <f aca="false">L3825+(0.05*M3825)+(N3825/240)</f>
        <v>60</v>
      </c>
      <c r="P3825" s="36" t="n">
        <v>19740</v>
      </c>
      <c r="Q3825" s="33"/>
      <c r="R3825" s="37"/>
      <c r="S3825" s="38" t="n">
        <f aca="false">P3825+(0.05*Q3825)+(R3825/240)</f>
        <v>19740</v>
      </c>
      <c r="T3825" s="22" t="n">
        <f aca="false">J3825*O3825</f>
        <v>19740</v>
      </c>
      <c r="U3825" s="22" t="n">
        <f aca="false">S3825-T3825</f>
        <v>0</v>
      </c>
      <c r="V3825" s="12"/>
    </row>
    <row r="3826" customFormat="false" ht="13.8" hidden="false" customHeight="false" outlineLevel="0" collapsed="false">
      <c r="A3826" s="13" t="n">
        <v>3825</v>
      </c>
      <c r="B3826" s="12" t="s">
        <v>22</v>
      </c>
      <c r="C3826" s="26" t="str">
        <f aca="false">$C$2965</f>
        <v>BNF N. Acq. 20538</v>
      </c>
      <c r="D3826" s="12" t="n">
        <v>37</v>
      </c>
      <c r="E3826" s="14" t="n">
        <v>1749</v>
      </c>
      <c r="F3826" s="14" t="s">
        <v>40</v>
      </c>
      <c r="G3826" s="14" t="s">
        <v>553</v>
      </c>
      <c r="H3826" s="14" t="s">
        <v>1396</v>
      </c>
      <c r="I3826" s="41" t="s">
        <v>186</v>
      </c>
      <c r="J3826" s="20" t="n">
        <v>2.5</v>
      </c>
      <c r="K3826" s="18" t="s">
        <v>28</v>
      </c>
      <c r="L3826" s="20" t="n">
        <v>60</v>
      </c>
      <c r="M3826" s="34"/>
      <c r="N3826" s="34"/>
      <c r="O3826" s="35" t="n">
        <f aca="false">L3826+(0.05*M3826)+(N3826/240)</f>
        <v>60</v>
      </c>
      <c r="P3826" s="36" t="n">
        <v>150</v>
      </c>
      <c r="Q3826" s="33"/>
      <c r="R3826" s="37"/>
      <c r="S3826" s="38" t="n">
        <f aca="false">P3826+(0.05*Q3826)+(R3826/240)</f>
        <v>150</v>
      </c>
      <c r="T3826" s="22" t="n">
        <f aca="false">J3826*O3826</f>
        <v>150</v>
      </c>
      <c r="U3826" s="22" t="n">
        <f aca="false">S3826-T3826</f>
        <v>0</v>
      </c>
      <c r="V3826" s="12"/>
    </row>
    <row r="3827" customFormat="false" ht="13.8" hidden="false" customHeight="false" outlineLevel="0" collapsed="false">
      <c r="A3827" s="13" t="n">
        <v>3826</v>
      </c>
      <c r="B3827" s="12" t="s">
        <v>22</v>
      </c>
      <c r="C3827" s="26" t="str">
        <f aca="false">$C$2965</f>
        <v>BNF N. Acq. 20538</v>
      </c>
      <c r="D3827" s="12" t="n">
        <v>37</v>
      </c>
      <c r="E3827" s="14" t="n">
        <v>1749</v>
      </c>
      <c r="F3827" s="14" t="s">
        <v>40</v>
      </c>
      <c r="G3827" s="14" t="s">
        <v>553</v>
      </c>
      <c r="H3827" s="14" t="s">
        <v>1396</v>
      </c>
      <c r="I3827" s="41" t="s">
        <v>33</v>
      </c>
      <c r="J3827" s="20" t="n">
        <f aca="false">90+(1/16)*14.5</f>
        <v>90.90625</v>
      </c>
      <c r="K3827" s="18" t="s">
        <v>28</v>
      </c>
      <c r="L3827" s="20" t="n">
        <v>60</v>
      </c>
      <c r="M3827" s="34"/>
      <c r="N3827" s="34"/>
      <c r="O3827" s="35" t="n">
        <f aca="false">L3827+(0.05*M3827)+(N3827/240)</f>
        <v>60</v>
      </c>
      <c r="P3827" s="36" t="n">
        <v>5454</v>
      </c>
      <c r="Q3827" s="33" t="n">
        <v>7</v>
      </c>
      <c r="R3827" s="37"/>
      <c r="S3827" s="38" t="n">
        <f aca="false">P3827+(0.05*Q3827)+(R3827/240)</f>
        <v>5454.35</v>
      </c>
      <c r="T3827" s="22" t="n">
        <f aca="false">J3827*O3827</f>
        <v>5454.375</v>
      </c>
      <c r="U3827" s="22" t="n">
        <f aca="false">S3827-T3827</f>
        <v>-0.0249999999996362</v>
      </c>
      <c r="V3827" s="12"/>
    </row>
    <row r="3828" customFormat="false" ht="13.8" hidden="false" customHeight="false" outlineLevel="0" collapsed="false">
      <c r="A3828" s="13" t="n">
        <v>3827</v>
      </c>
      <c r="B3828" s="12" t="s">
        <v>22</v>
      </c>
      <c r="C3828" s="26" t="str">
        <f aca="false">$C$2965</f>
        <v>BNF N. Acq. 20538</v>
      </c>
      <c r="D3828" s="12" t="n">
        <v>37</v>
      </c>
      <c r="E3828" s="14" t="n">
        <v>1749</v>
      </c>
      <c r="F3828" s="14" t="s">
        <v>40</v>
      </c>
      <c r="G3828" s="14" t="s">
        <v>558</v>
      </c>
      <c r="H3828" s="14" t="s">
        <v>1396</v>
      </c>
      <c r="I3828" s="41" t="s">
        <v>43</v>
      </c>
      <c r="J3828" s="20" t="n">
        <f aca="false">149+(1/8)</f>
        <v>149.125</v>
      </c>
      <c r="K3828" s="18" t="s">
        <v>28</v>
      </c>
      <c r="L3828" s="20" t="n">
        <v>25</v>
      </c>
      <c r="M3828" s="34"/>
      <c r="N3828" s="34"/>
      <c r="O3828" s="35" t="n">
        <f aca="false">L3828+(0.05*M3828)+(N3828/240)</f>
        <v>25</v>
      </c>
      <c r="P3828" s="36" t="n">
        <v>3728</v>
      </c>
      <c r="Q3828" s="33" t="n">
        <v>2</v>
      </c>
      <c r="R3828" s="37"/>
      <c r="S3828" s="38" t="n">
        <f aca="false">P3828+(0.05*Q3828)+(R3828/240)</f>
        <v>3728.1</v>
      </c>
      <c r="T3828" s="22" t="n">
        <f aca="false">J3828*O3828</f>
        <v>3728.125</v>
      </c>
      <c r="U3828" s="22" t="n">
        <f aca="false">S3828-T3828</f>
        <v>-0.0250000000000909</v>
      </c>
      <c r="V3828" s="12"/>
    </row>
    <row r="3829" customFormat="false" ht="13.8" hidden="false" customHeight="false" outlineLevel="0" collapsed="false">
      <c r="A3829" s="13" t="n">
        <v>3828</v>
      </c>
      <c r="B3829" s="12" t="s">
        <v>22</v>
      </c>
      <c r="C3829" s="26" t="str">
        <f aca="false">$C$2965</f>
        <v>BNF N. Acq. 20538</v>
      </c>
      <c r="D3829" s="12" t="n">
        <v>37</v>
      </c>
      <c r="E3829" s="14" t="n">
        <v>1749</v>
      </c>
      <c r="F3829" s="14" t="s">
        <v>40</v>
      </c>
      <c r="G3829" s="14" t="s">
        <v>558</v>
      </c>
      <c r="H3829" s="14" t="s">
        <v>1396</v>
      </c>
      <c r="I3829" s="41" t="s">
        <v>50</v>
      </c>
      <c r="J3829" s="20" t="n">
        <v>202</v>
      </c>
      <c r="K3829" s="18" t="s">
        <v>28</v>
      </c>
      <c r="L3829" s="20" t="n">
        <v>10</v>
      </c>
      <c r="M3829" s="34"/>
      <c r="N3829" s="34"/>
      <c r="O3829" s="35" t="n">
        <f aca="false">L3829+(0.05*M3829)+(N3829/240)</f>
        <v>10</v>
      </c>
      <c r="P3829" s="36" t="n">
        <v>2020</v>
      </c>
      <c r="Q3829" s="33"/>
      <c r="R3829" s="37"/>
      <c r="S3829" s="38" t="n">
        <f aca="false">P3829+(0.05*Q3829)+(R3829/240)</f>
        <v>2020</v>
      </c>
      <c r="T3829" s="22" t="n">
        <f aca="false">J3829*O3829</f>
        <v>2020</v>
      </c>
      <c r="U3829" s="22" t="n">
        <f aca="false">S3829-T3829</f>
        <v>0</v>
      </c>
      <c r="V3829" s="12"/>
    </row>
    <row r="3830" customFormat="false" ht="13.8" hidden="false" customHeight="false" outlineLevel="0" collapsed="false">
      <c r="A3830" s="13" t="n">
        <v>3829</v>
      </c>
      <c r="B3830" s="12" t="s">
        <v>22</v>
      </c>
      <c r="C3830" s="26" t="str">
        <f aca="false">$C$2965</f>
        <v>BNF N. Acq. 20538</v>
      </c>
      <c r="D3830" s="12" t="n">
        <v>37</v>
      </c>
      <c r="E3830" s="14" t="n">
        <v>1749</v>
      </c>
      <c r="F3830" s="14" t="s">
        <v>40</v>
      </c>
      <c r="G3830" s="14" t="s">
        <v>558</v>
      </c>
      <c r="H3830" s="14" t="s">
        <v>1396</v>
      </c>
      <c r="I3830" s="41" t="s">
        <v>33</v>
      </c>
      <c r="J3830" s="20" t="n">
        <v>981</v>
      </c>
      <c r="K3830" s="18" t="s">
        <v>28</v>
      </c>
      <c r="L3830" s="20" t="n">
        <v>30</v>
      </c>
      <c r="M3830" s="34"/>
      <c r="N3830" s="34"/>
      <c r="O3830" s="35" t="n">
        <f aca="false">L3830+(0.05*M3830)+(N3830/240)</f>
        <v>30</v>
      </c>
      <c r="P3830" s="36" t="n">
        <v>29430</v>
      </c>
      <c r="Q3830" s="33"/>
      <c r="R3830" s="37"/>
      <c r="S3830" s="38" t="n">
        <f aca="false">P3830+(0.05*Q3830)+(R3830/240)</f>
        <v>29430</v>
      </c>
      <c r="T3830" s="22" t="n">
        <f aca="false">J3830*O3830</f>
        <v>29430</v>
      </c>
      <c r="U3830" s="22" t="n">
        <f aca="false">S3830-T3830</f>
        <v>0</v>
      </c>
      <c r="V3830" s="12"/>
    </row>
    <row r="3831" customFormat="false" ht="13.8" hidden="false" customHeight="false" outlineLevel="0" collapsed="false">
      <c r="A3831" s="13" t="n">
        <v>3830</v>
      </c>
      <c r="B3831" s="12" t="s">
        <v>22</v>
      </c>
      <c r="C3831" s="26" t="str">
        <f aca="false">$C$2965</f>
        <v>BNF N. Acq. 20538</v>
      </c>
      <c r="D3831" s="14" t="n">
        <v>38</v>
      </c>
      <c r="E3831" s="14" t="n">
        <v>1749</v>
      </c>
      <c r="F3831" s="14" t="s">
        <v>24</v>
      </c>
      <c r="G3831" s="14" t="s">
        <v>1683</v>
      </c>
      <c r="H3831" s="14" t="s">
        <v>1396</v>
      </c>
      <c r="I3831" s="41" t="s">
        <v>43</v>
      </c>
      <c r="J3831" s="20" t="n">
        <v>1</v>
      </c>
      <c r="K3831" s="18" t="s">
        <v>46</v>
      </c>
      <c r="L3831" s="20" t="n">
        <v>149</v>
      </c>
      <c r="M3831" s="34"/>
      <c r="N3831" s="34"/>
      <c r="O3831" s="35" t="n">
        <f aca="false">L3831+(0.05*M3831)+(N3831/240)</f>
        <v>149</v>
      </c>
      <c r="P3831" s="36" t="n">
        <v>149</v>
      </c>
      <c r="Q3831" s="33"/>
      <c r="R3831" s="37"/>
      <c r="S3831" s="38" t="n">
        <f aca="false">P3831+(0.05*Q3831)+(R3831/240)</f>
        <v>149</v>
      </c>
      <c r="T3831" s="22" t="n">
        <f aca="false">J3831*O3831</f>
        <v>149</v>
      </c>
      <c r="U3831" s="22" t="n">
        <f aca="false">S3831-T3831</f>
        <v>0</v>
      </c>
      <c r="V3831" s="12"/>
    </row>
    <row r="3832" customFormat="false" ht="13.8" hidden="false" customHeight="false" outlineLevel="0" collapsed="false">
      <c r="A3832" s="13" t="n">
        <v>3831</v>
      </c>
      <c r="B3832" s="12" t="s">
        <v>22</v>
      </c>
      <c r="C3832" s="26" t="str">
        <f aca="false">$C$2965</f>
        <v>BNF N. Acq. 20538</v>
      </c>
      <c r="D3832" s="14" t="n">
        <v>38</v>
      </c>
      <c r="E3832" s="14" t="n">
        <v>1749</v>
      </c>
      <c r="F3832" s="14" t="s">
        <v>24</v>
      </c>
      <c r="G3832" s="14" t="s">
        <v>1684</v>
      </c>
      <c r="H3832" s="14" t="s">
        <v>1396</v>
      </c>
      <c r="I3832" s="41" t="s">
        <v>43</v>
      </c>
      <c r="J3832" s="20" t="n">
        <v>7</v>
      </c>
      <c r="K3832" s="18" t="s">
        <v>28</v>
      </c>
      <c r="L3832" s="20"/>
      <c r="M3832" s="34" t="n">
        <v>15</v>
      </c>
      <c r="N3832" s="34"/>
      <c r="O3832" s="35" t="n">
        <f aca="false">L3832+(0.05*M3832)+(N3832/240)</f>
        <v>0.75</v>
      </c>
      <c r="P3832" s="36" t="n">
        <v>5</v>
      </c>
      <c r="Q3832" s="33" t="n">
        <v>5</v>
      </c>
      <c r="R3832" s="37"/>
      <c r="S3832" s="38" t="n">
        <f aca="false">P3832+(0.05*Q3832)+(R3832/240)</f>
        <v>5.25</v>
      </c>
      <c r="T3832" s="22" t="n">
        <f aca="false">J3832*O3832</f>
        <v>5.25</v>
      </c>
      <c r="U3832" s="22" t="n">
        <f aca="false">S3832-T3832</f>
        <v>0</v>
      </c>
      <c r="V3832" s="12"/>
    </row>
    <row r="3833" customFormat="false" ht="13.8" hidden="false" customHeight="false" outlineLevel="0" collapsed="false">
      <c r="A3833" s="13" t="n">
        <v>3832</v>
      </c>
      <c r="B3833" s="12" t="s">
        <v>22</v>
      </c>
      <c r="C3833" s="26" t="str">
        <f aca="false">$C$2965</f>
        <v>BNF N. Acq. 20538</v>
      </c>
      <c r="D3833" s="14" t="n">
        <v>38</v>
      </c>
      <c r="E3833" s="14" t="n">
        <v>1749</v>
      </c>
      <c r="F3833" s="14" t="s">
        <v>24</v>
      </c>
      <c r="G3833" s="14" t="s">
        <v>1685</v>
      </c>
      <c r="H3833" s="14" t="s">
        <v>1396</v>
      </c>
      <c r="I3833" s="41" t="s">
        <v>68</v>
      </c>
      <c r="J3833" s="20" t="n">
        <v>4</v>
      </c>
      <c r="K3833" s="18" t="s">
        <v>35</v>
      </c>
      <c r="L3833" s="20" t="n">
        <v>20</v>
      </c>
      <c r="M3833" s="34"/>
      <c r="N3833" s="34"/>
      <c r="O3833" s="35" t="n">
        <f aca="false">L3833+(0.05*M3833)+(N3833/240)</f>
        <v>20</v>
      </c>
      <c r="P3833" s="36" t="n">
        <v>80</v>
      </c>
      <c r="Q3833" s="33"/>
      <c r="R3833" s="37"/>
      <c r="S3833" s="38" t="n">
        <f aca="false">P3833+(0.05*Q3833)+(R3833/240)</f>
        <v>80</v>
      </c>
      <c r="T3833" s="22" t="n">
        <f aca="false">J3833*O3833</f>
        <v>80</v>
      </c>
      <c r="U3833" s="22" t="n">
        <f aca="false">S3833-T3833</f>
        <v>0</v>
      </c>
      <c r="V3833" s="12"/>
    </row>
    <row r="3834" customFormat="false" ht="13.8" hidden="false" customHeight="false" outlineLevel="0" collapsed="false">
      <c r="A3834" s="13" t="n">
        <v>3833</v>
      </c>
      <c r="B3834" s="12" t="s">
        <v>22</v>
      </c>
      <c r="C3834" s="26" t="str">
        <f aca="false">$C$2965</f>
        <v>BNF N. Acq. 20538</v>
      </c>
      <c r="D3834" s="14" t="n">
        <v>38</v>
      </c>
      <c r="E3834" s="14" t="n">
        <v>1749</v>
      </c>
      <c r="F3834" s="14" t="s">
        <v>24</v>
      </c>
      <c r="G3834" s="14" t="s">
        <v>1685</v>
      </c>
      <c r="H3834" s="14" t="s">
        <v>1396</v>
      </c>
      <c r="I3834" s="41" t="s">
        <v>43</v>
      </c>
      <c r="J3834" s="20" t="n">
        <v>10</v>
      </c>
      <c r="K3834" s="18" t="s">
        <v>35</v>
      </c>
      <c r="L3834" s="20" t="n">
        <v>30</v>
      </c>
      <c r="M3834" s="34"/>
      <c r="N3834" s="34"/>
      <c r="O3834" s="35" t="n">
        <f aca="false">L3834+(0.05*M3834)+(N3834/240)</f>
        <v>30</v>
      </c>
      <c r="P3834" s="36" t="n">
        <v>300</v>
      </c>
      <c r="Q3834" s="33"/>
      <c r="R3834" s="37"/>
      <c r="S3834" s="38" t="n">
        <f aca="false">P3834+(0.05*Q3834)+(R3834/240)</f>
        <v>300</v>
      </c>
      <c r="T3834" s="22" t="n">
        <f aca="false">J3834*O3834</f>
        <v>300</v>
      </c>
      <c r="U3834" s="22" t="n">
        <f aca="false">S3834-T3834</f>
        <v>0</v>
      </c>
      <c r="V3834" s="12"/>
    </row>
    <row r="3835" customFormat="false" ht="13.8" hidden="false" customHeight="false" outlineLevel="0" collapsed="false">
      <c r="A3835" s="13" t="n">
        <v>3834</v>
      </c>
      <c r="B3835" s="12" t="s">
        <v>22</v>
      </c>
      <c r="C3835" s="26" t="str">
        <f aca="false">$C$2965</f>
        <v>BNF N. Acq. 20538</v>
      </c>
      <c r="D3835" s="14" t="n">
        <v>38</v>
      </c>
      <c r="E3835" s="14" t="n">
        <v>1749</v>
      </c>
      <c r="F3835" s="14" t="s">
        <v>24</v>
      </c>
      <c r="G3835" s="14" t="s">
        <v>1685</v>
      </c>
      <c r="H3835" s="14" t="s">
        <v>1396</v>
      </c>
      <c r="I3835" s="41" t="s">
        <v>33</v>
      </c>
      <c r="J3835" s="20" t="n">
        <v>990</v>
      </c>
      <c r="K3835" s="18" t="s">
        <v>28</v>
      </c>
      <c r="L3835" s="20" t="n">
        <v>16</v>
      </c>
      <c r="M3835" s="34"/>
      <c r="N3835" s="34"/>
      <c r="O3835" s="35" t="n">
        <f aca="false">L3835+(0.05*M3835)+(N3835/240)</f>
        <v>16</v>
      </c>
      <c r="P3835" s="36" t="n">
        <v>15840</v>
      </c>
      <c r="Q3835" s="33"/>
      <c r="R3835" s="37"/>
      <c r="S3835" s="38" t="n">
        <f aca="false">P3835+(0.05*Q3835)+(R3835/240)</f>
        <v>15840</v>
      </c>
      <c r="T3835" s="22" t="n">
        <f aca="false">J3835*O3835</f>
        <v>15840</v>
      </c>
      <c r="U3835" s="22" t="n">
        <f aca="false">S3835-T3835</f>
        <v>0</v>
      </c>
      <c r="V3835" s="12"/>
    </row>
    <row r="3836" customFormat="false" ht="13.8" hidden="false" customHeight="false" outlineLevel="0" collapsed="false">
      <c r="A3836" s="13" t="n">
        <v>3835</v>
      </c>
      <c r="B3836" s="12" t="s">
        <v>22</v>
      </c>
      <c r="C3836" s="26" t="str">
        <f aca="false">$C$2965</f>
        <v>BNF N. Acq. 20538</v>
      </c>
      <c r="D3836" s="14" t="n">
        <v>38</v>
      </c>
      <c r="E3836" s="14" t="n">
        <v>1749</v>
      </c>
      <c r="F3836" s="14" t="s">
        <v>24</v>
      </c>
      <c r="G3836" s="14" t="s">
        <v>758</v>
      </c>
      <c r="H3836" s="14" t="s">
        <v>1396</v>
      </c>
      <c r="I3836" s="41" t="s">
        <v>33</v>
      </c>
      <c r="J3836" s="20" t="n">
        <v>13</v>
      </c>
      <c r="K3836" s="18" t="s">
        <v>35</v>
      </c>
      <c r="L3836" s="20" t="n">
        <v>8</v>
      </c>
      <c r="M3836" s="34"/>
      <c r="N3836" s="34"/>
      <c r="O3836" s="35" t="n">
        <f aca="false">L3836+(0.05*M3836)+(N3836/240)</f>
        <v>8</v>
      </c>
      <c r="P3836" s="36" t="n">
        <v>104</v>
      </c>
      <c r="Q3836" s="33"/>
      <c r="R3836" s="37"/>
      <c r="S3836" s="38" t="n">
        <f aca="false">P3836+(0.05*Q3836)+(R3836/240)</f>
        <v>104</v>
      </c>
      <c r="T3836" s="22" t="n">
        <f aca="false">J3836*O3836</f>
        <v>104</v>
      </c>
      <c r="U3836" s="22" t="n">
        <f aca="false">S3836-T3836</f>
        <v>0</v>
      </c>
      <c r="V3836" s="12"/>
    </row>
    <row r="3837" customFormat="false" ht="13.8" hidden="false" customHeight="false" outlineLevel="0" collapsed="false">
      <c r="A3837" s="13" t="n">
        <v>3836</v>
      </c>
      <c r="B3837" s="12" t="s">
        <v>22</v>
      </c>
      <c r="C3837" s="26" t="str">
        <f aca="false">$C$2965</f>
        <v>BNF N. Acq. 20538</v>
      </c>
      <c r="D3837" s="14" t="n">
        <v>38</v>
      </c>
      <c r="E3837" s="14" t="n">
        <v>1749</v>
      </c>
      <c r="F3837" s="14" t="s">
        <v>24</v>
      </c>
      <c r="G3837" s="14" t="s">
        <v>759</v>
      </c>
      <c r="H3837" s="14" t="s">
        <v>1396</v>
      </c>
      <c r="I3837" s="41" t="s">
        <v>43</v>
      </c>
      <c r="J3837" s="20" t="n">
        <v>8.25</v>
      </c>
      <c r="K3837" s="18" t="s">
        <v>375</v>
      </c>
      <c r="L3837" s="20" t="n">
        <v>65</v>
      </c>
      <c r="M3837" s="34"/>
      <c r="N3837" s="34"/>
      <c r="O3837" s="35" t="n">
        <f aca="false">L3837+(0.05*M3837)+(N3837/240)</f>
        <v>65</v>
      </c>
      <c r="P3837" s="36" t="n">
        <v>536</v>
      </c>
      <c r="Q3837" s="33" t="n">
        <v>5</v>
      </c>
      <c r="R3837" s="37"/>
      <c r="S3837" s="38" t="n">
        <f aca="false">P3837+(0.05*Q3837)+(R3837/240)</f>
        <v>536.25</v>
      </c>
      <c r="T3837" s="22" t="n">
        <f aca="false">J3837*O3837</f>
        <v>536.25</v>
      </c>
      <c r="U3837" s="22" t="n">
        <f aca="false">S3837-T3837</f>
        <v>0</v>
      </c>
      <c r="V3837" s="12"/>
    </row>
    <row r="3838" customFormat="false" ht="13.8" hidden="false" customHeight="false" outlineLevel="0" collapsed="false">
      <c r="A3838" s="13" t="n">
        <v>3837</v>
      </c>
      <c r="B3838" s="12" t="s">
        <v>22</v>
      </c>
      <c r="C3838" s="26" t="str">
        <f aca="false">$C$2965</f>
        <v>BNF N. Acq. 20538</v>
      </c>
      <c r="D3838" s="14" t="n">
        <v>38</v>
      </c>
      <c r="E3838" s="14" t="n">
        <v>1749</v>
      </c>
      <c r="F3838" s="14" t="s">
        <v>24</v>
      </c>
      <c r="G3838" s="14" t="s">
        <v>759</v>
      </c>
      <c r="H3838" s="14" t="s">
        <v>1396</v>
      </c>
      <c r="I3838" s="41" t="s">
        <v>43</v>
      </c>
      <c r="J3838" s="20" t="n">
        <v>1168</v>
      </c>
      <c r="K3838" s="18" t="s">
        <v>28</v>
      </c>
      <c r="L3838" s="20"/>
      <c r="M3838" s="34" t="n">
        <v>6</v>
      </c>
      <c r="N3838" s="34"/>
      <c r="O3838" s="35" t="n">
        <f aca="false">L3838+(0.05*M3838)+(N3838/240)</f>
        <v>0.3</v>
      </c>
      <c r="P3838" s="36" t="n">
        <v>350</v>
      </c>
      <c r="Q3838" s="33" t="n">
        <v>8</v>
      </c>
      <c r="R3838" s="37"/>
      <c r="S3838" s="38" t="n">
        <f aca="false">P3838+(0.05*Q3838)+(R3838/240)</f>
        <v>350.4</v>
      </c>
      <c r="T3838" s="22" t="n">
        <f aca="false">J3838*O3838</f>
        <v>350.4</v>
      </c>
      <c r="U3838" s="22" t="n">
        <f aca="false">S3838-T3838</f>
        <v>0</v>
      </c>
      <c r="V3838" s="12"/>
    </row>
    <row r="3839" customFormat="false" ht="13.8" hidden="false" customHeight="false" outlineLevel="0" collapsed="false">
      <c r="A3839" s="13" t="n">
        <v>3838</v>
      </c>
      <c r="B3839" s="12" t="s">
        <v>22</v>
      </c>
      <c r="C3839" s="26" t="str">
        <f aca="false">$C$2965</f>
        <v>BNF N. Acq. 20538</v>
      </c>
      <c r="D3839" s="14" t="n">
        <v>38</v>
      </c>
      <c r="E3839" s="14" t="n">
        <v>1749</v>
      </c>
      <c r="F3839" s="14" t="s">
        <v>24</v>
      </c>
      <c r="G3839" s="14" t="s">
        <v>759</v>
      </c>
      <c r="H3839" s="14" t="s">
        <v>1396</v>
      </c>
      <c r="I3839" s="41" t="s">
        <v>43</v>
      </c>
      <c r="J3839" s="20" t="n">
        <v>1</v>
      </c>
      <c r="K3839" s="18" t="s">
        <v>46</v>
      </c>
      <c r="L3839" s="20" t="n">
        <v>60</v>
      </c>
      <c r="M3839" s="34"/>
      <c r="N3839" s="34"/>
      <c r="O3839" s="35" t="n">
        <f aca="false">L3839+(0.05*M3839)+(N3839/240)</f>
        <v>60</v>
      </c>
      <c r="P3839" s="36" t="n">
        <v>60</v>
      </c>
      <c r="Q3839" s="33"/>
      <c r="R3839" s="37"/>
      <c r="S3839" s="38" t="n">
        <f aca="false">P3839+(0.05*Q3839)+(R3839/240)</f>
        <v>60</v>
      </c>
      <c r="T3839" s="22" t="n">
        <f aca="false">J3839*O3839</f>
        <v>60</v>
      </c>
      <c r="U3839" s="22" t="n">
        <f aca="false">S3839-T3839</f>
        <v>0</v>
      </c>
      <c r="V3839" s="12"/>
    </row>
    <row r="3840" customFormat="false" ht="13.8" hidden="false" customHeight="false" outlineLevel="0" collapsed="false">
      <c r="A3840" s="13" t="n">
        <v>3839</v>
      </c>
      <c r="B3840" s="12" t="s">
        <v>22</v>
      </c>
      <c r="C3840" s="26" t="str">
        <f aca="false">$C$2965</f>
        <v>BNF N. Acq. 20538</v>
      </c>
      <c r="D3840" s="14" t="n">
        <v>38</v>
      </c>
      <c r="E3840" s="14" t="n">
        <v>1749</v>
      </c>
      <c r="F3840" s="14" t="s">
        <v>24</v>
      </c>
      <c r="G3840" s="14" t="s">
        <v>1254</v>
      </c>
      <c r="H3840" s="14" t="s">
        <v>1396</v>
      </c>
      <c r="I3840" s="41" t="s">
        <v>43</v>
      </c>
      <c r="J3840" s="20" t="n">
        <v>1</v>
      </c>
      <c r="K3840" s="18" t="s">
        <v>46</v>
      </c>
      <c r="L3840" s="20" t="n">
        <v>60</v>
      </c>
      <c r="M3840" s="34"/>
      <c r="N3840" s="34"/>
      <c r="O3840" s="35" t="n">
        <f aca="false">L3840+(0.05*M3840)+(N3840/240)</f>
        <v>60</v>
      </c>
      <c r="P3840" s="36" t="n">
        <v>60</v>
      </c>
      <c r="Q3840" s="33"/>
      <c r="R3840" s="37"/>
      <c r="S3840" s="38" t="n">
        <f aca="false">P3840+(0.05*Q3840)+(R3840/240)</f>
        <v>60</v>
      </c>
      <c r="T3840" s="22" t="n">
        <f aca="false">J3840*O3840</f>
        <v>60</v>
      </c>
      <c r="U3840" s="22" t="n">
        <f aca="false">S3840-T3840</f>
        <v>0</v>
      </c>
      <c r="V3840" s="12"/>
    </row>
    <row r="3841" customFormat="false" ht="13.8" hidden="false" customHeight="false" outlineLevel="0" collapsed="false">
      <c r="A3841" s="13" t="n">
        <v>3840</v>
      </c>
      <c r="B3841" s="12" t="s">
        <v>22</v>
      </c>
      <c r="C3841" s="26" t="str">
        <f aca="false">$C$2965</f>
        <v>BNF N. Acq. 20538</v>
      </c>
      <c r="D3841" s="14" t="n">
        <v>38</v>
      </c>
      <c r="E3841" s="14" t="n">
        <v>1749</v>
      </c>
      <c r="F3841" s="14" t="s">
        <v>24</v>
      </c>
      <c r="G3841" s="14" t="s">
        <v>1686</v>
      </c>
      <c r="H3841" s="14" t="s">
        <v>1396</v>
      </c>
      <c r="I3841" s="41" t="s">
        <v>43</v>
      </c>
      <c r="J3841" s="20" t="n">
        <v>1</v>
      </c>
      <c r="K3841" s="18" t="s">
        <v>46</v>
      </c>
      <c r="L3841" s="20" t="n">
        <v>25</v>
      </c>
      <c r="M3841" s="34"/>
      <c r="N3841" s="34"/>
      <c r="O3841" s="35" t="n">
        <f aca="false">L3841+(0.05*M3841)+(N3841/240)</f>
        <v>25</v>
      </c>
      <c r="P3841" s="36" t="n">
        <v>25</v>
      </c>
      <c r="Q3841" s="33"/>
      <c r="R3841" s="37"/>
      <c r="S3841" s="38" t="n">
        <f aca="false">P3841+(0.05*Q3841)+(R3841/240)</f>
        <v>25</v>
      </c>
      <c r="T3841" s="22" t="n">
        <f aca="false">J3841*O3841</f>
        <v>25</v>
      </c>
      <c r="U3841" s="22" t="n">
        <f aca="false">S3841-T3841</f>
        <v>0</v>
      </c>
      <c r="V3841" s="12"/>
    </row>
    <row r="3842" customFormat="false" ht="13.8" hidden="false" customHeight="false" outlineLevel="0" collapsed="false">
      <c r="A3842" s="13" t="n">
        <v>3841</v>
      </c>
      <c r="B3842" s="12" t="s">
        <v>22</v>
      </c>
      <c r="C3842" s="26" t="str">
        <f aca="false">$C$2965</f>
        <v>BNF N. Acq. 20538</v>
      </c>
      <c r="D3842" s="14" t="n">
        <v>38</v>
      </c>
      <c r="E3842" s="14" t="n">
        <v>1749</v>
      </c>
      <c r="F3842" s="14" t="s">
        <v>40</v>
      </c>
      <c r="G3842" s="14" t="s">
        <v>1684</v>
      </c>
      <c r="H3842" s="14" t="s">
        <v>1396</v>
      </c>
      <c r="I3842" s="41" t="s">
        <v>43</v>
      </c>
      <c r="J3842" s="20" t="n">
        <v>1671</v>
      </c>
      <c r="K3842" s="18" t="s">
        <v>28</v>
      </c>
      <c r="L3842" s="20"/>
      <c r="M3842" s="34" t="n">
        <v>10</v>
      </c>
      <c r="N3842" s="34"/>
      <c r="O3842" s="35" t="n">
        <f aca="false">L3842+(0.05*M3842)+(N3842/240)</f>
        <v>0.5</v>
      </c>
      <c r="P3842" s="36" t="n">
        <v>835</v>
      </c>
      <c r="Q3842" s="33" t="n">
        <v>10</v>
      </c>
      <c r="R3842" s="37"/>
      <c r="S3842" s="38" t="n">
        <f aca="false">P3842+(0.05*Q3842)+(R3842/240)</f>
        <v>835.5</v>
      </c>
      <c r="T3842" s="22" t="n">
        <f aca="false">J3842*O3842</f>
        <v>835.5</v>
      </c>
      <c r="U3842" s="22" t="n">
        <f aca="false">S3842-T3842</f>
        <v>0</v>
      </c>
      <c r="V3842" s="12"/>
    </row>
    <row r="3843" customFormat="false" ht="13.8" hidden="false" customHeight="false" outlineLevel="0" collapsed="false">
      <c r="A3843" s="13" t="n">
        <v>3842</v>
      </c>
      <c r="B3843" s="12" t="s">
        <v>22</v>
      </c>
      <c r="C3843" s="26" t="str">
        <f aca="false">$C$2965</f>
        <v>BNF N. Acq. 20538</v>
      </c>
      <c r="D3843" s="14" t="n">
        <v>38</v>
      </c>
      <c r="E3843" s="14" t="n">
        <v>1749</v>
      </c>
      <c r="F3843" s="14" t="s">
        <v>40</v>
      </c>
      <c r="G3843" s="14" t="s">
        <v>1685</v>
      </c>
      <c r="H3843" s="14" t="s">
        <v>1396</v>
      </c>
      <c r="I3843" s="41" t="s">
        <v>43</v>
      </c>
      <c r="J3843" s="20" t="n">
        <v>2</v>
      </c>
      <c r="K3843" s="18" t="s">
        <v>35</v>
      </c>
      <c r="L3843" s="20" t="n">
        <v>30</v>
      </c>
      <c r="M3843" s="34"/>
      <c r="N3843" s="34"/>
      <c r="O3843" s="35" t="n">
        <f aca="false">L3843+(0.05*M3843)+(N3843/240)</f>
        <v>30</v>
      </c>
      <c r="P3843" s="36" t="n">
        <v>60</v>
      </c>
      <c r="Q3843" s="33"/>
      <c r="R3843" s="37"/>
      <c r="S3843" s="38" t="n">
        <f aca="false">P3843+(0.05*Q3843)+(R3843/240)</f>
        <v>60</v>
      </c>
      <c r="T3843" s="22" t="n">
        <f aca="false">J3843*O3843</f>
        <v>60</v>
      </c>
      <c r="U3843" s="22" t="n">
        <f aca="false">S3843-T3843</f>
        <v>0</v>
      </c>
      <c r="V3843" s="12"/>
    </row>
    <row r="3844" customFormat="false" ht="13.8" hidden="false" customHeight="false" outlineLevel="0" collapsed="false">
      <c r="A3844" s="13" t="n">
        <v>3843</v>
      </c>
      <c r="B3844" s="12" t="s">
        <v>22</v>
      </c>
      <c r="C3844" s="26" t="str">
        <f aca="false">$C$2965</f>
        <v>BNF N. Acq. 20538</v>
      </c>
      <c r="D3844" s="14" t="n">
        <v>38</v>
      </c>
      <c r="E3844" s="14" t="n">
        <v>1749</v>
      </c>
      <c r="F3844" s="14" t="s">
        <v>40</v>
      </c>
      <c r="G3844" s="14" t="s">
        <v>1249</v>
      </c>
      <c r="H3844" s="14" t="s">
        <v>1396</v>
      </c>
      <c r="I3844" s="41" t="s">
        <v>43</v>
      </c>
      <c r="J3844" s="20" t="n">
        <v>877</v>
      </c>
      <c r="K3844" s="18" t="s">
        <v>28</v>
      </c>
      <c r="L3844" s="20"/>
      <c r="M3844" s="34" t="n">
        <v>7</v>
      </c>
      <c r="N3844" s="34"/>
      <c r="O3844" s="35" t="n">
        <f aca="false">L3844+(0.05*M3844)+(N3844/240)</f>
        <v>0.35</v>
      </c>
      <c r="P3844" s="36" t="n">
        <v>306</v>
      </c>
      <c r="Q3844" s="33" t="n">
        <v>19</v>
      </c>
      <c r="R3844" s="37"/>
      <c r="S3844" s="38" t="n">
        <f aca="false">P3844+(0.05*Q3844)+(R3844/240)</f>
        <v>306.95</v>
      </c>
      <c r="T3844" s="22" t="n">
        <f aca="false">J3844*O3844</f>
        <v>306.95</v>
      </c>
      <c r="U3844" s="22" t="n">
        <f aca="false">S3844-T3844</f>
        <v>0</v>
      </c>
      <c r="V3844" s="12"/>
    </row>
    <row r="3845" customFormat="false" ht="13.8" hidden="false" customHeight="false" outlineLevel="0" collapsed="false">
      <c r="A3845" s="13" t="n">
        <v>3844</v>
      </c>
      <c r="B3845" s="12" t="s">
        <v>22</v>
      </c>
      <c r="C3845" s="26" t="str">
        <f aca="false">$C$2965</f>
        <v>BNF N. Acq. 20538</v>
      </c>
      <c r="D3845" s="14" t="n">
        <v>38</v>
      </c>
      <c r="E3845" s="14" t="n">
        <v>1749</v>
      </c>
      <c r="F3845" s="14" t="s">
        <v>40</v>
      </c>
      <c r="G3845" s="14" t="s">
        <v>1249</v>
      </c>
      <c r="H3845" s="14" t="s">
        <v>1396</v>
      </c>
      <c r="I3845" s="41" t="s">
        <v>50</v>
      </c>
      <c r="J3845" s="20" t="n">
        <v>750</v>
      </c>
      <c r="K3845" s="18" t="s">
        <v>28</v>
      </c>
      <c r="L3845" s="20"/>
      <c r="M3845" s="34" t="n">
        <v>7</v>
      </c>
      <c r="N3845" s="34"/>
      <c r="O3845" s="35" t="n">
        <f aca="false">L3845+(0.05*M3845)+(N3845/240)</f>
        <v>0.35</v>
      </c>
      <c r="P3845" s="36" t="n">
        <v>262</v>
      </c>
      <c r="Q3845" s="33" t="n">
        <v>10</v>
      </c>
      <c r="R3845" s="37"/>
      <c r="S3845" s="38" t="n">
        <f aca="false">P3845+(0.05*Q3845)+(R3845/240)</f>
        <v>262.5</v>
      </c>
      <c r="T3845" s="22" t="n">
        <f aca="false">J3845*O3845</f>
        <v>262.5</v>
      </c>
      <c r="U3845" s="22" t="n">
        <f aca="false">S3845-T3845</f>
        <v>0</v>
      </c>
      <c r="V3845" s="12"/>
    </row>
    <row r="3846" customFormat="false" ht="13.8" hidden="false" customHeight="false" outlineLevel="0" collapsed="false">
      <c r="A3846" s="13" t="n">
        <v>3845</v>
      </c>
      <c r="B3846" s="12" t="s">
        <v>22</v>
      </c>
      <c r="C3846" s="26" t="str">
        <f aca="false">$C$2965</f>
        <v>BNF N. Acq. 20538</v>
      </c>
      <c r="D3846" s="14" t="n">
        <v>38</v>
      </c>
      <c r="E3846" s="14" t="n">
        <v>1749</v>
      </c>
      <c r="F3846" s="14" t="s">
        <v>40</v>
      </c>
      <c r="G3846" s="14" t="s">
        <v>1249</v>
      </c>
      <c r="H3846" s="14" t="s">
        <v>1396</v>
      </c>
      <c r="I3846" s="41" t="s">
        <v>186</v>
      </c>
      <c r="J3846" s="20" t="n">
        <v>17</v>
      </c>
      <c r="K3846" s="18" t="s">
        <v>28</v>
      </c>
      <c r="L3846" s="20"/>
      <c r="M3846" s="34" t="n">
        <v>10</v>
      </c>
      <c r="N3846" s="34"/>
      <c r="O3846" s="35" t="n">
        <f aca="false">L3846+(0.05*M3846)+(N3846/240)</f>
        <v>0.5</v>
      </c>
      <c r="P3846" s="36" t="n">
        <v>8</v>
      </c>
      <c r="Q3846" s="33" t="n">
        <v>10</v>
      </c>
      <c r="R3846" s="37"/>
      <c r="S3846" s="38" t="n">
        <f aca="false">P3846+(0.05*Q3846)+(R3846/240)</f>
        <v>8.5</v>
      </c>
      <c r="T3846" s="22" t="n">
        <f aca="false">J3846*O3846</f>
        <v>8.5</v>
      </c>
      <c r="U3846" s="22" t="n">
        <f aca="false">S3846-T3846</f>
        <v>0</v>
      </c>
      <c r="V3846" s="12"/>
    </row>
    <row r="3847" customFormat="false" ht="13.8" hidden="false" customHeight="false" outlineLevel="0" collapsed="false">
      <c r="A3847" s="13" t="n">
        <v>3846</v>
      </c>
      <c r="B3847" s="12" t="s">
        <v>22</v>
      </c>
      <c r="C3847" s="26" t="str">
        <f aca="false">$C$2965</f>
        <v>BNF N. Acq. 20538</v>
      </c>
      <c r="D3847" s="14" t="n">
        <v>38</v>
      </c>
      <c r="E3847" s="14" t="n">
        <v>1749</v>
      </c>
      <c r="F3847" s="14" t="s">
        <v>40</v>
      </c>
      <c r="G3847" s="14" t="s">
        <v>1687</v>
      </c>
      <c r="H3847" s="14" t="s">
        <v>1396</v>
      </c>
      <c r="I3847" s="41" t="s">
        <v>43</v>
      </c>
      <c r="J3847" s="20" t="n">
        <v>13</v>
      </c>
      <c r="K3847" s="18" t="s">
        <v>375</v>
      </c>
      <c r="L3847" s="20" t="n">
        <v>42</v>
      </c>
      <c r="M3847" s="34"/>
      <c r="N3847" s="34"/>
      <c r="O3847" s="35" t="n">
        <f aca="false">L3847+(0.05*M3847)+(N3847/240)</f>
        <v>42</v>
      </c>
      <c r="P3847" s="36" t="n">
        <v>546</v>
      </c>
      <c r="Q3847" s="33"/>
      <c r="R3847" s="37"/>
      <c r="S3847" s="38" t="n">
        <f aca="false">P3847+(0.05*Q3847)+(R3847/240)</f>
        <v>546</v>
      </c>
      <c r="T3847" s="22" t="n">
        <f aca="false">J3847*O3847</f>
        <v>546</v>
      </c>
      <c r="U3847" s="22" t="n">
        <f aca="false">S3847-T3847</f>
        <v>0</v>
      </c>
      <c r="V3847" s="12"/>
    </row>
    <row r="3848" customFormat="false" ht="13.8" hidden="false" customHeight="false" outlineLevel="0" collapsed="false">
      <c r="A3848" s="13" t="n">
        <v>3847</v>
      </c>
      <c r="B3848" s="12" t="s">
        <v>22</v>
      </c>
      <c r="C3848" s="26" t="str">
        <f aca="false">$C$2965</f>
        <v>BNF N. Acq. 20538</v>
      </c>
      <c r="D3848" s="14" t="n">
        <v>38</v>
      </c>
      <c r="E3848" s="14" t="n">
        <v>1749</v>
      </c>
      <c r="F3848" s="14" t="s">
        <v>40</v>
      </c>
      <c r="G3848" s="14" t="s">
        <v>1687</v>
      </c>
      <c r="H3848" s="14" t="s">
        <v>1396</v>
      </c>
      <c r="I3848" s="41" t="s">
        <v>43</v>
      </c>
      <c r="J3848" s="20" t="n">
        <v>450</v>
      </c>
      <c r="K3848" s="18" t="s">
        <v>28</v>
      </c>
      <c r="L3848" s="20"/>
      <c r="M3848" s="34" t="n">
        <v>4</v>
      </c>
      <c r="N3848" s="34"/>
      <c r="O3848" s="35" t="n">
        <f aca="false">L3848+(0.05*M3848)+(N3848/240)</f>
        <v>0.2</v>
      </c>
      <c r="P3848" s="36" t="n">
        <v>90</v>
      </c>
      <c r="Q3848" s="33"/>
      <c r="R3848" s="37"/>
      <c r="S3848" s="38" t="n">
        <f aca="false">P3848+(0.05*Q3848)+(R3848/240)</f>
        <v>90</v>
      </c>
      <c r="T3848" s="22" t="n">
        <f aca="false">J3848*O3848</f>
        <v>90</v>
      </c>
      <c r="U3848" s="22" t="n">
        <f aca="false">S3848-T3848</f>
        <v>0</v>
      </c>
      <c r="V3848" s="12"/>
    </row>
    <row r="3849" customFormat="false" ht="13.8" hidden="false" customHeight="false" outlineLevel="0" collapsed="false">
      <c r="A3849" s="13" t="n">
        <v>3848</v>
      </c>
      <c r="B3849" s="12" t="s">
        <v>22</v>
      </c>
      <c r="C3849" s="26" t="str">
        <f aca="false">$C$2965</f>
        <v>BNF N. Acq. 20538</v>
      </c>
      <c r="D3849" s="14" t="n">
        <v>38</v>
      </c>
      <c r="E3849" s="14" t="n">
        <v>1749</v>
      </c>
      <c r="F3849" s="14" t="s">
        <v>40</v>
      </c>
      <c r="G3849" s="14" t="s">
        <v>1254</v>
      </c>
      <c r="H3849" s="14" t="s">
        <v>1396</v>
      </c>
      <c r="I3849" s="41" t="s">
        <v>43</v>
      </c>
      <c r="J3849" s="20" t="n">
        <v>3</v>
      </c>
      <c r="K3849" s="18" t="s">
        <v>28</v>
      </c>
      <c r="L3849" s="20" t="n">
        <v>4</v>
      </c>
      <c r="M3849" s="34"/>
      <c r="N3849" s="34"/>
      <c r="O3849" s="35" t="n">
        <f aca="false">L3849+(0.05*M3849)+(N3849/240)</f>
        <v>4</v>
      </c>
      <c r="P3849" s="36" t="n">
        <v>12</v>
      </c>
      <c r="Q3849" s="33"/>
      <c r="R3849" s="37"/>
      <c r="S3849" s="38" t="n">
        <f aca="false">P3849+(0.05*Q3849)+(R3849/240)</f>
        <v>12</v>
      </c>
      <c r="T3849" s="22" t="n">
        <f aca="false">J3849*O3849</f>
        <v>12</v>
      </c>
      <c r="U3849" s="22" t="n">
        <f aca="false">S3849-T3849</f>
        <v>0</v>
      </c>
      <c r="V3849" s="12"/>
    </row>
    <row r="3850" customFormat="false" ht="13.8" hidden="false" customHeight="false" outlineLevel="0" collapsed="false">
      <c r="A3850" s="13" t="n">
        <v>3849</v>
      </c>
      <c r="B3850" s="12" t="s">
        <v>22</v>
      </c>
      <c r="C3850" s="26" t="str">
        <f aca="false">$C$2965</f>
        <v>BNF N. Acq. 20538</v>
      </c>
      <c r="D3850" s="14" t="n">
        <v>38</v>
      </c>
      <c r="E3850" s="14" t="n">
        <v>1749</v>
      </c>
      <c r="F3850" s="14" t="s">
        <v>40</v>
      </c>
      <c r="G3850" s="14" t="s">
        <v>1688</v>
      </c>
      <c r="H3850" s="14" t="s">
        <v>1396</v>
      </c>
      <c r="I3850" s="41" t="s">
        <v>43</v>
      </c>
      <c r="J3850" s="20" t="n">
        <v>1</v>
      </c>
      <c r="K3850" s="18" t="s">
        <v>46</v>
      </c>
      <c r="L3850" s="20" t="n">
        <v>96</v>
      </c>
      <c r="M3850" s="34"/>
      <c r="N3850" s="34"/>
      <c r="O3850" s="35" t="n">
        <f aca="false">L3850+(0.05*M3850)+(N3850/240)</f>
        <v>96</v>
      </c>
      <c r="P3850" s="36" t="n">
        <v>96</v>
      </c>
      <c r="Q3850" s="33"/>
      <c r="R3850" s="37"/>
      <c r="S3850" s="38" t="n">
        <f aca="false">P3850+(0.05*Q3850)+(R3850/240)</f>
        <v>96</v>
      </c>
      <c r="T3850" s="22" t="n">
        <f aca="false">J3850*O3850</f>
        <v>96</v>
      </c>
      <c r="U3850" s="22" t="n">
        <f aca="false">S3850-T3850</f>
        <v>0</v>
      </c>
      <c r="V3850" s="12"/>
    </row>
    <row r="3851" customFormat="false" ht="13.8" hidden="false" customHeight="false" outlineLevel="0" collapsed="false">
      <c r="A3851" s="13" t="n">
        <v>3850</v>
      </c>
      <c r="B3851" s="12" t="s">
        <v>22</v>
      </c>
      <c r="C3851" s="26" t="str">
        <f aca="false">$C$2965</f>
        <v>BNF N. Acq. 20538</v>
      </c>
      <c r="D3851" s="14" t="n">
        <v>38</v>
      </c>
      <c r="E3851" s="14" t="n">
        <v>1749</v>
      </c>
      <c r="F3851" s="14" t="s">
        <v>40</v>
      </c>
      <c r="G3851" s="14" t="s">
        <v>563</v>
      </c>
      <c r="H3851" s="14" t="s">
        <v>1396</v>
      </c>
      <c r="I3851" s="41" t="s">
        <v>43</v>
      </c>
      <c r="J3851" s="20" t="n">
        <v>2041.5</v>
      </c>
      <c r="K3851" s="18" t="s">
        <v>1689</v>
      </c>
      <c r="L3851" s="20" t="n">
        <v>6</v>
      </c>
      <c r="M3851" s="34"/>
      <c r="N3851" s="34"/>
      <c r="O3851" s="35" t="n">
        <f aca="false">L3851+(0.05*M3851)+(N3851/240)</f>
        <v>6</v>
      </c>
      <c r="P3851" s="36" t="n">
        <v>12249</v>
      </c>
      <c r="Q3851" s="33"/>
      <c r="R3851" s="37"/>
      <c r="S3851" s="38" t="n">
        <f aca="false">P3851+(0.05*Q3851)+(R3851/240)</f>
        <v>12249</v>
      </c>
      <c r="T3851" s="22" t="n">
        <f aca="false">J3851*O3851</f>
        <v>12249</v>
      </c>
      <c r="U3851" s="22" t="n">
        <f aca="false">S3851-T3851</f>
        <v>0</v>
      </c>
      <c r="V3851" s="12"/>
    </row>
    <row r="3852" customFormat="false" ht="13.8" hidden="false" customHeight="false" outlineLevel="0" collapsed="false">
      <c r="A3852" s="13" t="n">
        <v>3851</v>
      </c>
      <c r="B3852" s="12" t="s">
        <v>22</v>
      </c>
      <c r="C3852" s="26" t="str">
        <f aca="false">$C$2965</f>
        <v>BNF N. Acq. 20538</v>
      </c>
      <c r="D3852" s="14" t="n">
        <v>38</v>
      </c>
      <c r="E3852" s="14" t="n">
        <v>1749</v>
      </c>
      <c r="F3852" s="14" t="s">
        <v>40</v>
      </c>
      <c r="G3852" s="14" t="s">
        <v>1690</v>
      </c>
      <c r="H3852" s="14" t="s">
        <v>1396</v>
      </c>
      <c r="I3852" s="41" t="s">
        <v>43</v>
      </c>
      <c r="J3852" s="20" t="n">
        <v>24</v>
      </c>
      <c r="K3852" s="18" t="s">
        <v>1689</v>
      </c>
      <c r="L3852" s="20" t="n">
        <v>3</v>
      </c>
      <c r="M3852" s="34"/>
      <c r="N3852" s="34"/>
      <c r="O3852" s="35" t="n">
        <f aca="false">L3852+(0.05*M3852)+(N3852/240)</f>
        <v>3</v>
      </c>
      <c r="P3852" s="36" t="n">
        <v>72</v>
      </c>
      <c r="Q3852" s="33"/>
      <c r="R3852" s="37"/>
      <c r="S3852" s="38" t="n">
        <f aca="false">P3852+(0.05*Q3852)+(R3852/240)</f>
        <v>72</v>
      </c>
      <c r="T3852" s="22" t="n">
        <f aca="false">J3852*O3852</f>
        <v>72</v>
      </c>
      <c r="U3852" s="22" t="n">
        <f aca="false">S3852-T3852</f>
        <v>0</v>
      </c>
      <c r="V3852" s="12"/>
    </row>
    <row r="3853" customFormat="false" ht="13.8" hidden="false" customHeight="false" outlineLevel="0" collapsed="false">
      <c r="A3853" s="13" t="n">
        <v>3852</v>
      </c>
      <c r="B3853" s="12" t="s">
        <v>22</v>
      </c>
      <c r="C3853" s="26" t="str">
        <f aca="false">$C$2965</f>
        <v>BNF N. Acq. 20538</v>
      </c>
      <c r="D3853" s="14" t="n">
        <v>38</v>
      </c>
      <c r="E3853" s="14" t="n">
        <v>1749</v>
      </c>
      <c r="F3853" s="14" t="s">
        <v>40</v>
      </c>
      <c r="G3853" s="14" t="s">
        <v>1691</v>
      </c>
      <c r="H3853" s="14" t="s">
        <v>1396</v>
      </c>
      <c r="I3853" s="41" t="s">
        <v>186</v>
      </c>
      <c r="J3853" s="20" t="n">
        <v>1</v>
      </c>
      <c r="K3853" s="18" t="s">
        <v>46</v>
      </c>
      <c r="L3853" s="20" t="n">
        <v>26</v>
      </c>
      <c r="M3853" s="34"/>
      <c r="N3853" s="34"/>
      <c r="O3853" s="35" t="n">
        <f aca="false">L3853+(0.05*M3853)+(N3853/240)</f>
        <v>26</v>
      </c>
      <c r="P3853" s="36" t="n">
        <v>26</v>
      </c>
      <c r="Q3853" s="33"/>
      <c r="R3853" s="37"/>
      <c r="S3853" s="38" t="n">
        <f aca="false">P3853+(0.05*Q3853)+(R3853/240)</f>
        <v>26</v>
      </c>
      <c r="T3853" s="22" t="n">
        <f aca="false">J3853*O3853</f>
        <v>26</v>
      </c>
      <c r="U3853" s="22" t="n">
        <f aca="false">S3853-T3853</f>
        <v>0</v>
      </c>
      <c r="V3853" s="12"/>
    </row>
    <row r="3854" customFormat="false" ht="13.8" hidden="false" customHeight="false" outlineLevel="0" collapsed="false">
      <c r="A3854" s="13" t="n">
        <v>3853</v>
      </c>
      <c r="B3854" s="12" t="s">
        <v>22</v>
      </c>
      <c r="C3854" s="26" t="str">
        <f aca="false">$C$2965</f>
        <v>BNF N. Acq. 20538</v>
      </c>
      <c r="D3854" s="14" t="n">
        <v>38</v>
      </c>
      <c r="E3854" s="14" t="n">
        <v>1749</v>
      </c>
      <c r="F3854" s="14" t="s">
        <v>40</v>
      </c>
      <c r="G3854" s="14" t="s">
        <v>1260</v>
      </c>
      <c r="H3854" s="14" t="s">
        <v>1396</v>
      </c>
      <c r="I3854" s="41" t="s">
        <v>43</v>
      </c>
      <c r="J3854" s="20" t="n">
        <v>50</v>
      </c>
      <c r="K3854" s="18" t="s">
        <v>28</v>
      </c>
      <c r="L3854" s="20"/>
      <c r="M3854" s="34" t="n">
        <v>4</v>
      </c>
      <c r="N3854" s="34"/>
      <c r="O3854" s="35" t="n">
        <f aca="false">L3854+(0.05*M3854)+(N3854/240)</f>
        <v>0.2</v>
      </c>
      <c r="P3854" s="36" t="n">
        <v>10</v>
      </c>
      <c r="Q3854" s="33"/>
      <c r="R3854" s="37"/>
      <c r="S3854" s="38" t="n">
        <f aca="false">P3854+(0.05*Q3854)+(R3854/240)</f>
        <v>10</v>
      </c>
      <c r="T3854" s="22" t="n">
        <f aca="false">J3854*O3854</f>
        <v>10</v>
      </c>
      <c r="U3854" s="22" t="n">
        <f aca="false">S3854-T3854</f>
        <v>0</v>
      </c>
      <c r="V3854" s="12"/>
    </row>
    <row r="3855" customFormat="false" ht="13.8" hidden="false" customHeight="false" outlineLevel="0" collapsed="false">
      <c r="A3855" s="13" t="n">
        <v>3854</v>
      </c>
      <c r="B3855" s="12" t="s">
        <v>22</v>
      </c>
      <c r="C3855" s="26" t="str">
        <f aca="false">$C$2965</f>
        <v>BNF N. Acq. 20538</v>
      </c>
      <c r="D3855" s="14" t="n">
        <v>39</v>
      </c>
      <c r="E3855" s="14" t="n">
        <v>1749</v>
      </c>
      <c r="F3855" s="14" t="s">
        <v>24</v>
      </c>
      <c r="G3855" s="14" t="s">
        <v>1692</v>
      </c>
      <c r="H3855" s="14" t="s">
        <v>1396</v>
      </c>
      <c r="I3855" s="41" t="s">
        <v>43</v>
      </c>
      <c r="J3855" s="20" t="n">
        <v>24</v>
      </c>
      <c r="K3855" s="18" t="s">
        <v>248</v>
      </c>
      <c r="L3855" s="20"/>
      <c r="M3855" s="34" t="n">
        <v>33</v>
      </c>
      <c r="N3855" s="34"/>
      <c r="O3855" s="35" t="n">
        <f aca="false">L3855+(0.05*M3855)+(N3855/240)</f>
        <v>1.65</v>
      </c>
      <c r="P3855" s="36" t="n">
        <v>39</v>
      </c>
      <c r="Q3855" s="33" t="n">
        <v>12</v>
      </c>
      <c r="R3855" s="37"/>
      <c r="S3855" s="38" t="n">
        <f aca="false">P3855+(0.05*Q3855)+(R3855/240)</f>
        <v>39.6</v>
      </c>
      <c r="T3855" s="22" t="n">
        <f aca="false">J3855*O3855</f>
        <v>39.6</v>
      </c>
      <c r="U3855" s="22" t="n">
        <f aca="false">S3855-T3855</f>
        <v>0</v>
      </c>
      <c r="V3855" s="12"/>
    </row>
    <row r="3856" customFormat="false" ht="13.8" hidden="false" customHeight="false" outlineLevel="0" collapsed="false">
      <c r="A3856" s="13" t="n">
        <v>3855</v>
      </c>
      <c r="B3856" s="12" t="s">
        <v>22</v>
      </c>
      <c r="C3856" s="26" t="str">
        <f aca="false">$C$2965</f>
        <v>BNF N. Acq. 20538</v>
      </c>
      <c r="D3856" s="14" t="n">
        <v>39</v>
      </c>
      <c r="E3856" s="14" t="n">
        <v>1749</v>
      </c>
      <c r="F3856" s="14" t="s">
        <v>24</v>
      </c>
      <c r="G3856" s="14" t="s">
        <v>1693</v>
      </c>
      <c r="H3856" s="14" t="s">
        <v>1396</v>
      </c>
      <c r="I3856" s="41" t="s">
        <v>43</v>
      </c>
      <c r="J3856" s="20" t="n">
        <v>16000</v>
      </c>
      <c r="K3856" s="18" t="s">
        <v>28</v>
      </c>
      <c r="L3856" s="20"/>
      <c r="M3856" s="34" t="n">
        <v>4</v>
      </c>
      <c r="N3856" s="34"/>
      <c r="O3856" s="35" t="n">
        <f aca="false">L3856+(0.05*M3856)+(N3856/240)</f>
        <v>0.2</v>
      </c>
      <c r="P3856" s="36" t="n">
        <v>3200</v>
      </c>
      <c r="Q3856" s="33"/>
      <c r="R3856" s="37"/>
      <c r="S3856" s="38" t="n">
        <f aca="false">P3856+(0.05*Q3856)+(R3856/240)</f>
        <v>3200</v>
      </c>
      <c r="T3856" s="22" t="n">
        <f aca="false">J3856*O3856</f>
        <v>3200</v>
      </c>
      <c r="U3856" s="22" t="n">
        <f aca="false">S3856-T3856</f>
        <v>0</v>
      </c>
      <c r="V3856" s="12"/>
    </row>
    <row r="3857" customFormat="false" ht="13.8" hidden="false" customHeight="false" outlineLevel="0" collapsed="false">
      <c r="A3857" s="13" t="n">
        <v>3856</v>
      </c>
      <c r="B3857" s="12" t="s">
        <v>22</v>
      </c>
      <c r="C3857" s="26" t="str">
        <f aca="false">$C$2965</f>
        <v>BNF N. Acq. 20538</v>
      </c>
      <c r="D3857" s="14" t="n">
        <v>39</v>
      </c>
      <c r="E3857" s="14" t="n">
        <v>1749</v>
      </c>
      <c r="F3857" s="14" t="s">
        <v>24</v>
      </c>
      <c r="G3857" s="14" t="s">
        <v>1694</v>
      </c>
      <c r="H3857" s="14" t="s">
        <v>1396</v>
      </c>
      <c r="I3857" s="41" t="s">
        <v>43</v>
      </c>
      <c r="J3857" s="20" t="n">
        <v>479</v>
      </c>
      <c r="K3857" s="18" t="s">
        <v>110</v>
      </c>
      <c r="L3857" s="20" t="n">
        <v>4</v>
      </c>
      <c r="M3857" s="34"/>
      <c r="N3857" s="34"/>
      <c r="O3857" s="35" t="n">
        <f aca="false">L3857+(0.05*M3857)+(N3857/240)</f>
        <v>4</v>
      </c>
      <c r="P3857" s="36" t="n">
        <v>1916</v>
      </c>
      <c r="Q3857" s="33"/>
      <c r="R3857" s="37"/>
      <c r="S3857" s="38" t="n">
        <f aca="false">P3857+(0.05*Q3857)+(R3857/240)</f>
        <v>1916</v>
      </c>
      <c r="T3857" s="22" t="n">
        <f aca="false">J3857*O3857</f>
        <v>1916</v>
      </c>
      <c r="U3857" s="22" t="n">
        <f aca="false">S3857-T3857</f>
        <v>0</v>
      </c>
      <c r="V3857" s="12"/>
    </row>
    <row r="3858" customFormat="false" ht="13.8" hidden="false" customHeight="false" outlineLevel="0" collapsed="false">
      <c r="A3858" s="13" t="n">
        <v>3857</v>
      </c>
      <c r="B3858" s="12" t="s">
        <v>22</v>
      </c>
      <c r="C3858" s="26" t="str">
        <f aca="false">$C$2965</f>
        <v>BNF N. Acq. 20538</v>
      </c>
      <c r="D3858" s="14" t="n">
        <v>39</v>
      </c>
      <c r="E3858" s="14" t="n">
        <v>1749</v>
      </c>
      <c r="F3858" s="14" t="s">
        <v>24</v>
      </c>
      <c r="G3858" s="14" t="s">
        <v>1695</v>
      </c>
      <c r="H3858" s="14" t="s">
        <v>1396</v>
      </c>
      <c r="I3858" s="41" t="s">
        <v>43</v>
      </c>
      <c r="J3858" s="20" t="n">
        <v>538</v>
      </c>
      <c r="K3858" s="18" t="s">
        <v>28</v>
      </c>
      <c r="L3858" s="20" t="n">
        <v>40</v>
      </c>
      <c r="M3858" s="34"/>
      <c r="N3858" s="34"/>
      <c r="O3858" s="35" t="n">
        <f aca="false">L3858+(0.05*M3858)+(N3858/240)</f>
        <v>40</v>
      </c>
      <c r="P3858" s="36" t="n">
        <v>21520</v>
      </c>
      <c r="Q3858" s="33"/>
      <c r="R3858" s="37"/>
      <c r="S3858" s="38" t="n">
        <f aca="false">P3858+(0.05*Q3858)+(R3858/240)</f>
        <v>21520</v>
      </c>
      <c r="T3858" s="22" t="n">
        <f aca="false">J3858*O3858</f>
        <v>21520</v>
      </c>
      <c r="U3858" s="22" t="n">
        <f aca="false">S3858-T3858</f>
        <v>0</v>
      </c>
      <c r="V3858" s="12"/>
    </row>
    <row r="3859" customFormat="false" ht="13.8" hidden="false" customHeight="false" outlineLevel="0" collapsed="false">
      <c r="A3859" s="13" t="n">
        <v>3858</v>
      </c>
      <c r="B3859" s="12" t="s">
        <v>22</v>
      </c>
      <c r="C3859" s="26" t="str">
        <f aca="false">$C$2965</f>
        <v>BNF N. Acq. 20538</v>
      </c>
      <c r="D3859" s="14" t="n">
        <v>39</v>
      </c>
      <c r="E3859" s="14" t="n">
        <v>1749</v>
      </c>
      <c r="F3859" s="14" t="s">
        <v>40</v>
      </c>
      <c r="G3859" s="14" t="s">
        <v>1696</v>
      </c>
      <c r="H3859" s="14" t="s">
        <v>1396</v>
      </c>
      <c r="I3859" s="41" t="s">
        <v>43</v>
      </c>
      <c r="J3859" s="20" t="n">
        <v>666</v>
      </c>
      <c r="K3859" s="18" t="s">
        <v>28</v>
      </c>
      <c r="L3859" s="20" t="n">
        <v>3</v>
      </c>
      <c r="M3859" s="34"/>
      <c r="N3859" s="34"/>
      <c r="O3859" s="35" t="n">
        <f aca="false">L3859+(0.05*M3859)+(N3859/240)</f>
        <v>3</v>
      </c>
      <c r="P3859" s="36" t="n">
        <v>1998</v>
      </c>
      <c r="Q3859" s="33"/>
      <c r="R3859" s="37"/>
      <c r="S3859" s="38" t="n">
        <f aca="false">P3859+(0.05*Q3859)+(R3859/240)</f>
        <v>1998</v>
      </c>
      <c r="T3859" s="22" t="n">
        <f aca="false">J3859*O3859</f>
        <v>1998</v>
      </c>
      <c r="U3859" s="22" t="n">
        <f aca="false">S3859-T3859</f>
        <v>0</v>
      </c>
      <c r="V3859" s="12"/>
    </row>
    <row r="3860" customFormat="false" ht="13.8" hidden="false" customHeight="false" outlineLevel="0" collapsed="false">
      <c r="A3860" s="13" t="n">
        <v>3859</v>
      </c>
      <c r="B3860" s="12" t="s">
        <v>22</v>
      </c>
      <c r="C3860" s="26" t="str">
        <f aca="false">$C$2965</f>
        <v>BNF N. Acq. 20538</v>
      </c>
      <c r="D3860" s="14" t="n">
        <v>39</v>
      </c>
      <c r="E3860" s="14" t="n">
        <v>1749</v>
      </c>
      <c r="F3860" s="14" t="s">
        <v>40</v>
      </c>
      <c r="G3860" s="14" t="s">
        <v>1696</v>
      </c>
      <c r="H3860" s="14" t="s">
        <v>1396</v>
      </c>
      <c r="I3860" s="41" t="s">
        <v>186</v>
      </c>
      <c r="J3860" s="20" t="n">
        <v>215</v>
      </c>
      <c r="K3860" s="18" t="s">
        <v>28</v>
      </c>
      <c r="L3860" s="20" t="n">
        <v>3</v>
      </c>
      <c r="M3860" s="34"/>
      <c r="N3860" s="34"/>
      <c r="O3860" s="35" t="n">
        <f aca="false">L3860+(0.05*M3860)+(N3860/240)</f>
        <v>3</v>
      </c>
      <c r="P3860" s="36" t="n">
        <v>645</v>
      </c>
      <c r="Q3860" s="33"/>
      <c r="R3860" s="37"/>
      <c r="S3860" s="38" t="n">
        <f aca="false">P3860+(0.05*Q3860)+(R3860/240)</f>
        <v>645</v>
      </c>
      <c r="T3860" s="22" t="n">
        <f aca="false">J3860*O3860</f>
        <v>645</v>
      </c>
      <c r="U3860" s="22" t="n">
        <f aca="false">S3860-T3860</f>
        <v>0</v>
      </c>
      <c r="V3860" s="12"/>
    </row>
    <row r="3861" customFormat="false" ht="13.8" hidden="false" customHeight="false" outlineLevel="0" collapsed="false">
      <c r="A3861" s="13" t="n">
        <v>3860</v>
      </c>
      <c r="B3861" s="12" t="s">
        <v>22</v>
      </c>
      <c r="C3861" s="26" t="str">
        <f aca="false">$C$2965</f>
        <v>BNF N. Acq. 20538</v>
      </c>
      <c r="D3861" s="14" t="n">
        <v>39</v>
      </c>
      <c r="E3861" s="14" t="n">
        <v>1749</v>
      </c>
      <c r="F3861" s="14" t="s">
        <v>40</v>
      </c>
      <c r="G3861" s="14" t="s">
        <v>1696</v>
      </c>
      <c r="H3861" s="14" t="s">
        <v>1396</v>
      </c>
      <c r="I3861" s="41" t="s">
        <v>33</v>
      </c>
      <c r="J3861" s="20" t="n">
        <v>1915</v>
      </c>
      <c r="K3861" s="18" t="s">
        <v>28</v>
      </c>
      <c r="L3861" s="20" t="n">
        <v>3</v>
      </c>
      <c r="M3861" s="34"/>
      <c r="N3861" s="34"/>
      <c r="O3861" s="35" t="n">
        <f aca="false">L3861+(0.05*M3861)+(N3861/240)</f>
        <v>3</v>
      </c>
      <c r="P3861" s="36" t="n">
        <v>5745</v>
      </c>
      <c r="Q3861" s="33"/>
      <c r="R3861" s="37"/>
      <c r="S3861" s="38" t="n">
        <f aca="false">P3861+(0.05*Q3861)+(R3861/240)</f>
        <v>5745</v>
      </c>
      <c r="T3861" s="22" t="n">
        <f aca="false">J3861*O3861</f>
        <v>5745</v>
      </c>
      <c r="U3861" s="22" t="n">
        <f aca="false">S3861-T3861</f>
        <v>0</v>
      </c>
      <c r="V3861" s="12"/>
    </row>
    <row r="3862" customFormat="false" ht="13.8" hidden="false" customHeight="false" outlineLevel="0" collapsed="false">
      <c r="A3862" s="13" t="n">
        <v>3861</v>
      </c>
      <c r="B3862" s="12" t="s">
        <v>22</v>
      </c>
      <c r="C3862" s="26" t="str">
        <f aca="false">$C$2965</f>
        <v>BNF N. Acq. 20538</v>
      </c>
      <c r="D3862" s="14" t="n">
        <v>39</v>
      </c>
      <c r="E3862" s="14" t="n">
        <v>1749</v>
      </c>
      <c r="F3862" s="14" t="s">
        <v>40</v>
      </c>
      <c r="G3862" s="14" t="s">
        <v>570</v>
      </c>
      <c r="H3862" s="14" t="s">
        <v>1396</v>
      </c>
      <c r="I3862" s="41" t="s">
        <v>68</v>
      </c>
      <c r="J3862" s="20" t="n">
        <v>640</v>
      </c>
      <c r="K3862" s="18" t="s">
        <v>28</v>
      </c>
      <c r="L3862" s="20" t="n">
        <v>4</v>
      </c>
      <c r="M3862" s="34"/>
      <c r="N3862" s="34"/>
      <c r="O3862" s="35" t="n">
        <f aca="false">L3862+(0.05*M3862)+(N3862/240)</f>
        <v>4</v>
      </c>
      <c r="P3862" s="36" t="n">
        <v>2560</v>
      </c>
      <c r="Q3862" s="33"/>
      <c r="R3862" s="37"/>
      <c r="S3862" s="38" t="n">
        <f aca="false">P3862+(0.05*Q3862)+(R3862/240)</f>
        <v>2560</v>
      </c>
      <c r="T3862" s="22" t="n">
        <f aca="false">J3862*O3862</f>
        <v>2560</v>
      </c>
      <c r="U3862" s="22" t="n">
        <f aca="false">S3862-T3862</f>
        <v>0</v>
      </c>
      <c r="V3862" s="12"/>
    </row>
    <row r="3863" customFormat="false" ht="13.8" hidden="false" customHeight="false" outlineLevel="0" collapsed="false">
      <c r="A3863" s="13" t="n">
        <v>3862</v>
      </c>
      <c r="B3863" s="12" t="s">
        <v>22</v>
      </c>
      <c r="C3863" s="26" t="str">
        <f aca="false">$C$2965</f>
        <v>BNF N. Acq. 20538</v>
      </c>
      <c r="D3863" s="14" t="n">
        <v>39</v>
      </c>
      <c r="E3863" s="14" t="n">
        <v>1749</v>
      </c>
      <c r="F3863" s="14" t="s">
        <v>40</v>
      </c>
      <c r="G3863" s="14" t="s">
        <v>570</v>
      </c>
      <c r="H3863" s="14" t="s">
        <v>1396</v>
      </c>
      <c r="I3863" s="41" t="s">
        <v>29</v>
      </c>
      <c r="J3863" s="20" t="n">
        <v>142</v>
      </c>
      <c r="K3863" s="18" t="s">
        <v>28</v>
      </c>
      <c r="L3863" s="20" t="n">
        <v>6</v>
      </c>
      <c r="M3863" s="34"/>
      <c r="N3863" s="34"/>
      <c r="O3863" s="35" t="n">
        <f aca="false">L3863+(0.05*M3863)+(N3863/240)</f>
        <v>6</v>
      </c>
      <c r="P3863" s="36" t="n">
        <v>852</v>
      </c>
      <c r="Q3863" s="33"/>
      <c r="R3863" s="37"/>
      <c r="S3863" s="38" t="n">
        <f aca="false">P3863+(0.05*Q3863)+(R3863/240)</f>
        <v>852</v>
      </c>
      <c r="T3863" s="22" t="n">
        <f aca="false">J3863*O3863</f>
        <v>852</v>
      </c>
      <c r="U3863" s="22" t="n">
        <f aca="false">S3863-T3863</f>
        <v>0</v>
      </c>
      <c r="V3863" s="12"/>
    </row>
    <row r="3864" customFormat="false" ht="13.8" hidden="false" customHeight="false" outlineLevel="0" collapsed="false">
      <c r="A3864" s="13" t="n">
        <v>3863</v>
      </c>
      <c r="B3864" s="12" t="s">
        <v>22</v>
      </c>
      <c r="C3864" s="26" t="str">
        <f aca="false">$C$2965</f>
        <v>BNF N. Acq. 20538</v>
      </c>
      <c r="D3864" s="14" t="n">
        <v>39</v>
      </c>
      <c r="E3864" s="14" t="n">
        <v>1749</v>
      </c>
      <c r="F3864" s="14" t="s">
        <v>40</v>
      </c>
      <c r="G3864" s="14" t="s">
        <v>570</v>
      </c>
      <c r="H3864" s="14" t="s">
        <v>1396</v>
      </c>
      <c r="I3864" s="41" t="s">
        <v>43</v>
      </c>
      <c r="J3864" s="20" t="n">
        <v>761</v>
      </c>
      <c r="K3864" s="18" t="s">
        <v>28</v>
      </c>
      <c r="L3864" s="20" t="n">
        <v>4</v>
      </c>
      <c r="M3864" s="34"/>
      <c r="N3864" s="34"/>
      <c r="O3864" s="35" t="n">
        <f aca="false">L3864+(0.05*M3864)+(N3864/240)</f>
        <v>4</v>
      </c>
      <c r="P3864" s="36" t="n">
        <v>3044</v>
      </c>
      <c r="Q3864" s="33"/>
      <c r="R3864" s="37"/>
      <c r="S3864" s="38" t="n">
        <f aca="false">P3864+(0.05*Q3864)+(R3864/240)</f>
        <v>3044</v>
      </c>
      <c r="T3864" s="22" t="n">
        <f aca="false">J3864*O3864</f>
        <v>3044</v>
      </c>
      <c r="U3864" s="22" t="n">
        <f aca="false">S3864-T3864</f>
        <v>0</v>
      </c>
      <c r="V3864" s="12"/>
    </row>
    <row r="3865" customFormat="false" ht="13.8" hidden="false" customHeight="false" outlineLevel="0" collapsed="false">
      <c r="A3865" s="13" t="n">
        <v>3864</v>
      </c>
      <c r="B3865" s="12" t="s">
        <v>22</v>
      </c>
      <c r="C3865" s="26" t="str">
        <f aca="false">$C$2965</f>
        <v>BNF N. Acq. 20538</v>
      </c>
      <c r="D3865" s="14" t="n">
        <v>39</v>
      </c>
      <c r="E3865" s="14" t="n">
        <v>1749</v>
      </c>
      <c r="F3865" s="14" t="s">
        <v>40</v>
      </c>
      <c r="G3865" s="14" t="s">
        <v>1697</v>
      </c>
      <c r="H3865" s="14" t="s">
        <v>1396</v>
      </c>
      <c r="I3865" s="41" t="s">
        <v>43</v>
      </c>
      <c r="J3865" s="20" t="n">
        <v>375</v>
      </c>
      <c r="K3865" s="18" t="s">
        <v>35</v>
      </c>
      <c r="L3865" s="20" t="n">
        <v>30</v>
      </c>
      <c r="M3865" s="34"/>
      <c r="N3865" s="34"/>
      <c r="O3865" s="35" t="n">
        <f aca="false">L3865+(0.05*M3865)+(N3865/240)</f>
        <v>30</v>
      </c>
      <c r="P3865" s="36" t="n">
        <v>11250</v>
      </c>
      <c r="Q3865" s="33"/>
      <c r="R3865" s="37"/>
      <c r="S3865" s="38" t="n">
        <f aca="false">P3865+(0.05*Q3865)+(R3865/240)</f>
        <v>11250</v>
      </c>
      <c r="T3865" s="22" t="n">
        <f aca="false">J3865*O3865</f>
        <v>11250</v>
      </c>
      <c r="U3865" s="22" t="n">
        <f aca="false">S3865-T3865</f>
        <v>0</v>
      </c>
      <c r="V3865" s="12"/>
    </row>
    <row r="3866" customFormat="false" ht="13.8" hidden="false" customHeight="false" outlineLevel="0" collapsed="false">
      <c r="A3866" s="13" t="n">
        <v>3865</v>
      </c>
      <c r="B3866" s="12" t="s">
        <v>22</v>
      </c>
      <c r="C3866" s="26" t="str">
        <f aca="false">$C$2965</f>
        <v>BNF N. Acq. 20538</v>
      </c>
      <c r="D3866" s="14" t="n">
        <v>39</v>
      </c>
      <c r="E3866" s="14" t="n">
        <v>1749</v>
      </c>
      <c r="F3866" s="14" t="s">
        <v>40</v>
      </c>
      <c r="G3866" s="14" t="s">
        <v>573</v>
      </c>
      <c r="H3866" s="14" t="s">
        <v>1396</v>
      </c>
      <c r="I3866" s="41" t="s">
        <v>68</v>
      </c>
      <c r="J3866" s="20" t="n">
        <v>475</v>
      </c>
      <c r="K3866" s="18" t="s">
        <v>28</v>
      </c>
      <c r="L3866" s="20" t="n">
        <v>6</v>
      </c>
      <c r="M3866" s="34"/>
      <c r="N3866" s="34"/>
      <c r="O3866" s="35" t="n">
        <f aca="false">L3866+(0.05*M3866)+(N3866/240)</f>
        <v>6</v>
      </c>
      <c r="P3866" s="36" t="n">
        <v>2850</v>
      </c>
      <c r="Q3866" s="33"/>
      <c r="R3866" s="37"/>
      <c r="S3866" s="38" t="n">
        <f aca="false">P3866+(0.05*Q3866)+(R3866/240)</f>
        <v>2850</v>
      </c>
      <c r="T3866" s="22" t="n">
        <f aca="false">J3866*O3866</f>
        <v>2850</v>
      </c>
      <c r="U3866" s="22" t="n">
        <f aca="false">S3866-T3866</f>
        <v>0</v>
      </c>
      <c r="V3866" s="12"/>
    </row>
    <row r="3867" customFormat="false" ht="13.8" hidden="false" customHeight="false" outlineLevel="0" collapsed="false">
      <c r="A3867" s="13" t="n">
        <v>3866</v>
      </c>
      <c r="B3867" s="12" t="s">
        <v>22</v>
      </c>
      <c r="C3867" s="26" t="str">
        <f aca="false">$C$2965</f>
        <v>BNF N. Acq. 20538</v>
      </c>
      <c r="D3867" s="14" t="n">
        <v>39</v>
      </c>
      <c r="E3867" s="14" t="n">
        <v>1749</v>
      </c>
      <c r="F3867" s="14" t="s">
        <v>40</v>
      </c>
      <c r="G3867" s="14" t="s">
        <v>573</v>
      </c>
      <c r="H3867" s="14" t="s">
        <v>1396</v>
      </c>
      <c r="I3867" s="41" t="s">
        <v>29</v>
      </c>
      <c r="J3867" s="20" t="n">
        <v>110</v>
      </c>
      <c r="K3867" s="18" t="s">
        <v>28</v>
      </c>
      <c r="L3867" s="20" t="n">
        <v>4</v>
      </c>
      <c r="M3867" s="34" t="n">
        <v>10</v>
      </c>
      <c r="N3867" s="34"/>
      <c r="O3867" s="35" t="n">
        <f aca="false">L3867+(0.05*M3867)+(N3867/240)</f>
        <v>4.5</v>
      </c>
      <c r="P3867" s="36" t="n">
        <v>495</v>
      </c>
      <c r="Q3867" s="33"/>
      <c r="R3867" s="37"/>
      <c r="S3867" s="38" t="n">
        <f aca="false">P3867+(0.05*Q3867)+(R3867/240)</f>
        <v>495</v>
      </c>
      <c r="T3867" s="22" t="n">
        <f aca="false">J3867*O3867</f>
        <v>495</v>
      </c>
      <c r="U3867" s="22" t="n">
        <f aca="false">S3867-T3867</f>
        <v>0</v>
      </c>
      <c r="V3867" s="12"/>
    </row>
    <row r="3868" customFormat="false" ht="13.8" hidden="false" customHeight="false" outlineLevel="0" collapsed="false">
      <c r="A3868" s="13" t="n">
        <v>3867</v>
      </c>
      <c r="B3868" s="12" t="s">
        <v>22</v>
      </c>
      <c r="C3868" s="26" t="str">
        <f aca="false">$C$2965</f>
        <v>BNF N. Acq. 20538</v>
      </c>
      <c r="D3868" s="14" t="n">
        <v>39</v>
      </c>
      <c r="E3868" s="14" t="n">
        <v>1749</v>
      </c>
      <c r="F3868" s="14" t="s">
        <v>40</v>
      </c>
      <c r="G3868" s="14" t="s">
        <v>573</v>
      </c>
      <c r="H3868" s="14" t="s">
        <v>1396</v>
      </c>
      <c r="I3868" s="41" t="s">
        <v>186</v>
      </c>
      <c r="J3868" s="20" t="n">
        <v>50</v>
      </c>
      <c r="K3868" s="18" t="s">
        <v>28</v>
      </c>
      <c r="L3868" s="20" t="n">
        <v>10</v>
      </c>
      <c r="M3868" s="34"/>
      <c r="N3868" s="34"/>
      <c r="O3868" s="35" t="n">
        <f aca="false">L3868+(0.05*M3868)+(N3868/240)</f>
        <v>10</v>
      </c>
      <c r="P3868" s="36" t="n">
        <v>500</v>
      </c>
      <c r="Q3868" s="33"/>
      <c r="R3868" s="37"/>
      <c r="S3868" s="38" t="n">
        <f aca="false">P3868+(0.05*Q3868)+(R3868/240)</f>
        <v>500</v>
      </c>
      <c r="T3868" s="22" t="n">
        <f aca="false">J3868*O3868</f>
        <v>500</v>
      </c>
      <c r="U3868" s="22" t="n">
        <f aca="false">S3868-T3868</f>
        <v>0</v>
      </c>
      <c r="V3868" s="12"/>
    </row>
    <row r="3869" customFormat="false" ht="13.8" hidden="false" customHeight="false" outlineLevel="0" collapsed="false">
      <c r="A3869" s="13" t="n">
        <v>3868</v>
      </c>
      <c r="B3869" s="12" t="s">
        <v>22</v>
      </c>
      <c r="C3869" s="26" t="str">
        <f aca="false">$C$2965</f>
        <v>BNF N. Acq. 20538</v>
      </c>
      <c r="D3869" s="14" t="n">
        <v>39</v>
      </c>
      <c r="E3869" s="14" t="n">
        <v>1749</v>
      </c>
      <c r="F3869" s="14" t="s">
        <v>40</v>
      </c>
      <c r="G3869" s="14" t="s">
        <v>573</v>
      </c>
      <c r="H3869" s="14" t="s">
        <v>1396</v>
      </c>
      <c r="I3869" s="41" t="s">
        <v>186</v>
      </c>
      <c r="J3869" s="20" t="n">
        <v>17647</v>
      </c>
      <c r="K3869" s="18" t="s">
        <v>28</v>
      </c>
      <c r="L3869" s="20" t="n">
        <v>4</v>
      </c>
      <c r="M3869" s="34"/>
      <c r="N3869" s="34"/>
      <c r="O3869" s="35" t="n">
        <f aca="false">L3869+(0.05*M3869)+(N3869/240)</f>
        <v>4</v>
      </c>
      <c r="P3869" s="36" t="n">
        <v>70588</v>
      </c>
      <c r="Q3869" s="33"/>
      <c r="R3869" s="37"/>
      <c r="S3869" s="38" t="n">
        <f aca="false">P3869+(0.05*Q3869)+(R3869/240)</f>
        <v>70588</v>
      </c>
      <c r="T3869" s="22" t="n">
        <f aca="false">J3869*O3869</f>
        <v>70588</v>
      </c>
      <c r="U3869" s="22" t="n">
        <f aca="false">S3869-T3869</f>
        <v>0</v>
      </c>
      <c r="V3869" s="12"/>
    </row>
    <row r="3870" customFormat="false" ht="13.8" hidden="false" customHeight="false" outlineLevel="0" collapsed="false">
      <c r="A3870" s="13" t="n">
        <v>3869</v>
      </c>
      <c r="B3870" s="12" t="s">
        <v>22</v>
      </c>
      <c r="C3870" s="26" t="str">
        <f aca="false">$C$2965</f>
        <v>BNF N. Acq. 20538</v>
      </c>
      <c r="D3870" s="14" t="n">
        <v>39</v>
      </c>
      <c r="E3870" s="14" t="n">
        <v>1749</v>
      </c>
      <c r="F3870" s="14" t="s">
        <v>40</v>
      </c>
      <c r="G3870" s="14" t="s">
        <v>574</v>
      </c>
      <c r="H3870" s="14" t="s">
        <v>1396</v>
      </c>
      <c r="I3870" s="41" t="s">
        <v>43</v>
      </c>
      <c r="J3870" s="20" t="n">
        <v>300</v>
      </c>
      <c r="K3870" s="18" t="s">
        <v>28</v>
      </c>
      <c r="L3870" s="20"/>
      <c r="M3870" s="34" t="n">
        <v>22</v>
      </c>
      <c r="N3870" s="34"/>
      <c r="O3870" s="35" t="n">
        <f aca="false">L3870+(0.05*M3870)+(N3870/240)</f>
        <v>1.1</v>
      </c>
      <c r="P3870" s="36" t="n">
        <v>330</v>
      </c>
      <c r="Q3870" s="33"/>
      <c r="R3870" s="37"/>
      <c r="S3870" s="38" t="n">
        <f aca="false">P3870+(0.05*Q3870)+(R3870/240)</f>
        <v>330</v>
      </c>
      <c r="T3870" s="22" t="n">
        <f aca="false">J3870*O3870</f>
        <v>330</v>
      </c>
      <c r="U3870" s="22" t="n">
        <f aca="false">S3870-T3870</f>
        <v>0</v>
      </c>
      <c r="V3870" s="12"/>
    </row>
    <row r="3871" customFormat="false" ht="13.8" hidden="false" customHeight="false" outlineLevel="0" collapsed="false">
      <c r="A3871" s="13" t="n">
        <v>3870</v>
      </c>
      <c r="B3871" s="12" t="s">
        <v>22</v>
      </c>
      <c r="C3871" s="26" t="str">
        <f aca="false">$C$2965</f>
        <v>BNF N. Acq. 20538</v>
      </c>
      <c r="D3871" s="14" t="n">
        <v>39</v>
      </c>
      <c r="E3871" s="14" t="n">
        <v>1749</v>
      </c>
      <c r="F3871" s="14" t="s">
        <v>40</v>
      </c>
      <c r="G3871" s="14" t="s">
        <v>574</v>
      </c>
      <c r="H3871" s="14" t="s">
        <v>1396</v>
      </c>
      <c r="I3871" s="41" t="s">
        <v>43</v>
      </c>
      <c r="J3871" s="20" t="n">
        <v>1</v>
      </c>
      <c r="K3871" s="18" t="s">
        <v>46</v>
      </c>
      <c r="L3871" s="20" t="n">
        <v>238</v>
      </c>
      <c r="M3871" s="34" t="n">
        <v>10</v>
      </c>
      <c r="N3871" s="34"/>
      <c r="O3871" s="35" t="n">
        <f aca="false">L3871+(0.05*M3871)+(N3871/240)</f>
        <v>238.5</v>
      </c>
      <c r="P3871" s="36" t="n">
        <v>238</v>
      </c>
      <c r="Q3871" s="33" t="n">
        <v>10</v>
      </c>
      <c r="R3871" s="37"/>
      <c r="S3871" s="38" t="n">
        <f aca="false">P3871+(0.05*Q3871)+(R3871/240)</f>
        <v>238.5</v>
      </c>
      <c r="T3871" s="22" t="n">
        <f aca="false">J3871*O3871</f>
        <v>238.5</v>
      </c>
      <c r="U3871" s="22" t="n">
        <f aca="false">S3871-T3871</f>
        <v>0</v>
      </c>
      <c r="V3871" s="12"/>
    </row>
    <row r="3872" customFormat="false" ht="13.8" hidden="false" customHeight="false" outlineLevel="0" collapsed="false">
      <c r="A3872" s="13" t="n">
        <v>3871</v>
      </c>
      <c r="B3872" s="12" t="s">
        <v>22</v>
      </c>
      <c r="C3872" s="26" t="str">
        <f aca="false">$C$2965</f>
        <v>BNF N. Acq. 20538</v>
      </c>
      <c r="D3872" s="14" t="n">
        <v>39</v>
      </c>
      <c r="E3872" s="14" t="n">
        <v>1749</v>
      </c>
      <c r="F3872" s="14" t="s">
        <v>40</v>
      </c>
      <c r="G3872" s="14" t="s">
        <v>1264</v>
      </c>
      <c r="H3872" s="14" t="s">
        <v>1396</v>
      </c>
      <c r="I3872" s="41" t="s">
        <v>679</v>
      </c>
      <c r="J3872" s="20" t="n">
        <v>508825</v>
      </c>
      <c r="K3872" s="18" t="s">
        <v>28</v>
      </c>
      <c r="L3872" s="20"/>
      <c r="M3872" s="34" t="n">
        <v>2</v>
      </c>
      <c r="N3872" s="34"/>
      <c r="O3872" s="35" t="n">
        <f aca="false">L3872+(0.05*M3872)+(N3872/240)</f>
        <v>0.1</v>
      </c>
      <c r="P3872" s="36" t="n">
        <v>50882</v>
      </c>
      <c r="Q3872" s="33" t="n">
        <v>10</v>
      </c>
      <c r="R3872" s="37"/>
      <c r="S3872" s="38" t="n">
        <f aca="false">P3872+(0.05*Q3872)+(R3872/240)</f>
        <v>50882.5</v>
      </c>
      <c r="T3872" s="22" t="n">
        <f aca="false">J3872*O3872</f>
        <v>50882.5</v>
      </c>
      <c r="U3872" s="22" t="n">
        <f aca="false">S3872-T3872</f>
        <v>0</v>
      </c>
      <c r="V3872" s="12"/>
    </row>
    <row r="3873" customFormat="false" ht="13.8" hidden="false" customHeight="false" outlineLevel="0" collapsed="false">
      <c r="A3873" s="13" t="n">
        <v>3872</v>
      </c>
      <c r="B3873" s="12" t="s">
        <v>22</v>
      </c>
      <c r="C3873" s="26" t="str">
        <f aca="false">$C$2965</f>
        <v>BNF N. Acq. 20538</v>
      </c>
      <c r="D3873" s="14" t="n">
        <v>39</v>
      </c>
      <c r="E3873" s="14" t="n">
        <v>1749</v>
      </c>
      <c r="F3873" s="14" t="s">
        <v>40</v>
      </c>
      <c r="G3873" s="14" t="s">
        <v>1698</v>
      </c>
      <c r="H3873" s="14" t="s">
        <v>1396</v>
      </c>
      <c r="I3873" s="41" t="s">
        <v>43</v>
      </c>
      <c r="J3873" s="20" t="n">
        <v>1.5</v>
      </c>
      <c r="K3873" s="18" t="s">
        <v>1699</v>
      </c>
      <c r="L3873" s="20"/>
      <c r="M3873" s="34" t="n">
        <v>33</v>
      </c>
      <c r="N3873" s="34"/>
      <c r="O3873" s="35" t="n">
        <f aca="false">L3873+(0.05*M3873)+(N3873/240)</f>
        <v>1.65</v>
      </c>
      <c r="P3873" s="36" t="n">
        <v>2</v>
      </c>
      <c r="Q3873" s="33" t="n">
        <v>9</v>
      </c>
      <c r="R3873" s="37"/>
      <c r="S3873" s="38" t="n">
        <f aca="false">P3873+(0.05*Q3873)+(R3873/240)</f>
        <v>2.45</v>
      </c>
      <c r="T3873" s="22" t="n">
        <f aca="false">J3873*O3873</f>
        <v>2.475</v>
      </c>
      <c r="U3873" s="22" t="n">
        <f aca="false">S3873-T3873</f>
        <v>-0.0249999999999999</v>
      </c>
      <c r="V3873" s="12" t="s">
        <v>591</v>
      </c>
    </row>
    <row r="3874" customFormat="false" ht="13.8" hidden="false" customHeight="false" outlineLevel="0" collapsed="false">
      <c r="A3874" s="13" t="n">
        <v>3873</v>
      </c>
      <c r="B3874" s="12" t="s">
        <v>22</v>
      </c>
      <c r="C3874" s="26" t="str">
        <f aca="false">$C$2965</f>
        <v>BNF N. Acq. 20538</v>
      </c>
      <c r="D3874" s="14" t="n">
        <v>39</v>
      </c>
      <c r="E3874" s="14" t="n">
        <v>1749</v>
      </c>
      <c r="F3874" s="14" t="s">
        <v>40</v>
      </c>
      <c r="G3874" s="14" t="s">
        <v>576</v>
      </c>
      <c r="H3874" s="14" t="s">
        <v>1396</v>
      </c>
      <c r="I3874" s="41" t="s">
        <v>43</v>
      </c>
      <c r="J3874" s="20" t="n">
        <v>555</v>
      </c>
      <c r="K3874" s="18" t="s">
        <v>28</v>
      </c>
      <c r="L3874" s="20"/>
      <c r="M3874" s="34" t="n">
        <v>5</v>
      </c>
      <c r="N3874" s="34"/>
      <c r="O3874" s="35" t="n">
        <f aca="false">L3874+(0.05*M3874)+(N3874/240)</f>
        <v>0.25</v>
      </c>
      <c r="P3874" s="36" t="n">
        <v>138</v>
      </c>
      <c r="Q3874" s="33" t="n">
        <v>15</v>
      </c>
      <c r="R3874" s="37"/>
      <c r="S3874" s="38" t="n">
        <f aca="false">P3874+(0.05*Q3874)+(R3874/240)</f>
        <v>138.75</v>
      </c>
      <c r="T3874" s="22" t="n">
        <f aca="false">J3874*O3874</f>
        <v>138.75</v>
      </c>
      <c r="U3874" s="22" t="n">
        <f aca="false">S3874-T3874</f>
        <v>0</v>
      </c>
      <c r="V3874" s="12"/>
    </row>
    <row r="3875" customFormat="false" ht="13.8" hidden="false" customHeight="false" outlineLevel="0" collapsed="false">
      <c r="A3875" s="13" t="n">
        <v>3874</v>
      </c>
      <c r="B3875" s="12" t="s">
        <v>22</v>
      </c>
      <c r="C3875" s="26" t="str">
        <f aca="false">$C$2965</f>
        <v>BNF N. Acq. 20538</v>
      </c>
      <c r="D3875" s="14" t="n">
        <v>39</v>
      </c>
      <c r="E3875" s="14" t="n">
        <v>1749</v>
      </c>
      <c r="F3875" s="14" t="s">
        <v>40</v>
      </c>
      <c r="G3875" s="14" t="s">
        <v>1694</v>
      </c>
      <c r="H3875" s="14" t="s">
        <v>1396</v>
      </c>
      <c r="I3875" s="41" t="s">
        <v>43</v>
      </c>
      <c r="J3875" s="20" t="n">
        <v>3480</v>
      </c>
      <c r="K3875" s="18" t="s">
        <v>110</v>
      </c>
      <c r="L3875" s="20" t="n">
        <v>3</v>
      </c>
      <c r="M3875" s="34" t="n">
        <v>10</v>
      </c>
      <c r="N3875" s="34"/>
      <c r="O3875" s="35" t="n">
        <f aca="false">L3875+(0.05*M3875)+(N3875/240)</f>
        <v>3.5</v>
      </c>
      <c r="P3875" s="36" t="n">
        <v>12180</v>
      </c>
      <c r="Q3875" s="33"/>
      <c r="R3875" s="37"/>
      <c r="S3875" s="38" t="n">
        <f aca="false">P3875+(0.05*Q3875)+(R3875/240)</f>
        <v>12180</v>
      </c>
      <c r="T3875" s="22" t="n">
        <f aca="false">J3875*O3875</f>
        <v>12180</v>
      </c>
      <c r="U3875" s="22" t="n">
        <f aca="false">S3875-T3875</f>
        <v>0</v>
      </c>
      <c r="V3875" s="12"/>
    </row>
    <row r="3876" customFormat="false" ht="13.8" hidden="false" customHeight="false" outlineLevel="0" collapsed="false">
      <c r="A3876" s="13" t="n">
        <v>3875</v>
      </c>
      <c r="B3876" s="12" t="s">
        <v>22</v>
      </c>
      <c r="C3876" s="26" t="str">
        <f aca="false">$C$2965</f>
        <v>BNF N. Acq. 20538</v>
      </c>
      <c r="D3876" s="14" t="n">
        <v>39</v>
      </c>
      <c r="E3876" s="14" t="n">
        <v>1749</v>
      </c>
      <c r="F3876" s="14" t="s">
        <v>40</v>
      </c>
      <c r="G3876" s="14" t="s">
        <v>578</v>
      </c>
      <c r="H3876" s="14" t="s">
        <v>1396</v>
      </c>
      <c r="I3876" s="41" t="s">
        <v>43</v>
      </c>
      <c r="J3876" s="20" t="n">
        <v>1</v>
      </c>
      <c r="K3876" s="18" t="s">
        <v>28</v>
      </c>
      <c r="L3876" s="20" t="n">
        <v>35</v>
      </c>
      <c r="M3876" s="34"/>
      <c r="N3876" s="34"/>
      <c r="O3876" s="35" t="n">
        <f aca="false">L3876+(0.05*M3876)+(N3876/240)</f>
        <v>35</v>
      </c>
      <c r="P3876" s="36" t="n">
        <v>35</v>
      </c>
      <c r="Q3876" s="33"/>
      <c r="R3876" s="37"/>
      <c r="S3876" s="38" t="n">
        <f aca="false">P3876+(0.05*Q3876)+(R3876/240)</f>
        <v>35</v>
      </c>
      <c r="T3876" s="22" t="n">
        <f aca="false">J3876*O3876</f>
        <v>35</v>
      </c>
      <c r="U3876" s="22" t="n">
        <f aca="false">S3876-T3876</f>
        <v>0</v>
      </c>
      <c r="V3876" s="12"/>
    </row>
    <row r="3877" customFormat="false" ht="13.8" hidden="false" customHeight="false" outlineLevel="0" collapsed="false">
      <c r="A3877" s="13" t="n">
        <v>3876</v>
      </c>
      <c r="B3877" s="12" t="s">
        <v>22</v>
      </c>
      <c r="C3877" s="26" t="str">
        <f aca="false">$C$2965</f>
        <v>BNF N. Acq. 20538</v>
      </c>
      <c r="D3877" s="14" t="n">
        <v>39</v>
      </c>
      <c r="E3877" s="14" t="n">
        <v>1749</v>
      </c>
      <c r="F3877" s="14" t="s">
        <v>40</v>
      </c>
      <c r="G3877" s="14" t="s">
        <v>578</v>
      </c>
      <c r="H3877" s="14" t="s">
        <v>1396</v>
      </c>
      <c r="I3877" s="41" t="s">
        <v>50</v>
      </c>
      <c r="J3877" s="20" t="n">
        <v>78</v>
      </c>
      <c r="K3877" s="18" t="s">
        <v>28</v>
      </c>
      <c r="L3877" s="20" t="n">
        <v>25</v>
      </c>
      <c r="M3877" s="34"/>
      <c r="N3877" s="34"/>
      <c r="O3877" s="35" t="n">
        <f aca="false">L3877+(0.05*M3877)+(N3877/240)</f>
        <v>25</v>
      </c>
      <c r="P3877" s="36" t="n">
        <v>1950</v>
      </c>
      <c r="Q3877" s="33"/>
      <c r="R3877" s="37"/>
      <c r="S3877" s="38" t="n">
        <f aca="false">P3877+(0.05*Q3877)+(R3877/240)</f>
        <v>1950</v>
      </c>
      <c r="T3877" s="22" t="n">
        <f aca="false">J3877*O3877</f>
        <v>1950</v>
      </c>
      <c r="U3877" s="22" t="n">
        <f aca="false">S3877-T3877</f>
        <v>0</v>
      </c>
      <c r="V3877" s="12"/>
    </row>
    <row r="3878" customFormat="false" ht="13.8" hidden="false" customHeight="false" outlineLevel="0" collapsed="false">
      <c r="A3878" s="13" t="n">
        <v>3877</v>
      </c>
      <c r="B3878" s="12" t="s">
        <v>22</v>
      </c>
      <c r="C3878" s="26" t="str">
        <f aca="false">$C$2965</f>
        <v>BNF N. Acq. 20538</v>
      </c>
      <c r="D3878" s="14" t="n">
        <v>39</v>
      </c>
      <c r="E3878" s="14" t="n">
        <v>1749</v>
      </c>
      <c r="F3878" s="14" t="s">
        <v>40</v>
      </c>
      <c r="G3878" s="14" t="s">
        <v>578</v>
      </c>
      <c r="H3878" s="14" t="s">
        <v>1396</v>
      </c>
      <c r="I3878" s="41" t="s">
        <v>186</v>
      </c>
      <c r="J3878" s="20" t="n">
        <v>1</v>
      </c>
      <c r="K3878" s="18" t="s">
        <v>28</v>
      </c>
      <c r="L3878" s="20" t="n">
        <v>32</v>
      </c>
      <c r="M3878" s="34"/>
      <c r="N3878" s="34"/>
      <c r="O3878" s="35" t="n">
        <f aca="false">L3878+(0.05*M3878)+(N3878/240)</f>
        <v>32</v>
      </c>
      <c r="P3878" s="36" t="n">
        <v>32</v>
      </c>
      <c r="Q3878" s="33"/>
      <c r="R3878" s="37"/>
      <c r="S3878" s="38" t="n">
        <f aca="false">P3878+(0.05*Q3878)+(R3878/240)</f>
        <v>32</v>
      </c>
      <c r="T3878" s="22" t="n">
        <f aca="false">J3878*O3878</f>
        <v>32</v>
      </c>
      <c r="U3878" s="22" t="n">
        <f aca="false">S3878-T3878</f>
        <v>0</v>
      </c>
      <c r="V3878" s="12"/>
    </row>
    <row r="3879" customFormat="false" ht="13.8" hidden="false" customHeight="false" outlineLevel="0" collapsed="false">
      <c r="A3879" s="13" t="n">
        <v>3878</v>
      </c>
      <c r="B3879" s="12" t="s">
        <v>22</v>
      </c>
      <c r="C3879" s="26" t="str">
        <f aca="false">$C$2965</f>
        <v>BNF N. Acq. 20538</v>
      </c>
      <c r="D3879" s="14" t="n">
        <v>39</v>
      </c>
      <c r="E3879" s="14" t="n">
        <v>1749</v>
      </c>
      <c r="F3879" s="14" t="s">
        <v>40</v>
      </c>
      <c r="G3879" s="14" t="s">
        <v>578</v>
      </c>
      <c r="H3879" s="14" t="s">
        <v>1396</v>
      </c>
      <c r="I3879" s="41" t="s">
        <v>33</v>
      </c>
      <c r="J3879" s="20" t="n">
        <v>1.5</v>
      </c>
      <c r="K3879" s="18" t="s">
        <v>28</v>
      </c>
      <c r="L3879" s="20" t="n">
        <v>35</v>
      </c>
      <c r="M3879" s="34"/>
      <c r="N3879" s="34"/>
      <c r="O3879" s="35" t="n">
        <f aca="false">L3879+(0.05*M3879)+(N3879/240)</f>
        <v>35</v>
      </c>
      <c r="P3879" s="36" t="n">
        <v>52</v>
      </c>
      <c r="Q3879" s="33" t="n">
        <v>10</v>
      </c>
      <c r="R3879" s="37"/>
      <c r="S3879" s="38" t="n">
        <f aca="false">P3879+(0.05*Q3879)+(R3879/240)</f>
        <v>52.5</v>
      </c>
      <c r="T3879" s="22" t="n">
        <f aca="false">J3879*O3879</f>
        <v>52.5</v>
      </c>
      <c r="U3879" s="22" t="n">
        <f aca="false">S3879-T3879</f>
        <v>0</v>
      </c>
      <c r="V3879" s="12"/>
    </row>
    <row r="3880" customFormat="false" ht="13.8" hidden="false" customHeight="false" outlineLevel="0" collapsed="false">
      <c r="A3880" s="13" t="n">
        <v>3879</v>
      </c>
      <c r="B3880" s="12" t="s">
        <v>22</v>
      </c>
      <c r="C3880" s="26" t="str">
        <f aca="false">$C$2965</f>
        <v>BNF N. Acq. 20538</v>
      </c>
      <c r="D3880" s="14" t="n">
        <v>40</v>
      </c>
      <c r="E3880" s="14" t="n">
        <v>1749</v>
      </c>
      <c r="F3880" s="14" t="s">
        <v>24</v>
      </c>
      <c r="G3880" s="14" t="s">
        <v>579</v>
      </c>
      <c r="H3880" s="14" t="s">
        <v>1396</v>
      </c>
      <c r="I3880" s="41" t="s">
        <v>43</v>
      </c>
      <c r="J3880" s="20" t="n">
        <v>452</v>
      </c>
      <c r="K3880" s="18" t="s">
        <v>28</v>
      </c>
      <c r="L3880" s="20"/>
      <c r="M3880" s="34" t="n">
        <v>5</v>
      </c>
      <c r="N3880" s="34"/>
      <c r="O3880" s="35" t="n">
        <f aca="false">L3880+(0.05*M3880)+(N3880/240)</f>
        <v>0.25</v>
      </c>
      <c r="P3880" s="36" t="n">
        <v>113</v>
      </c>
      <c r="Q3880" s="33"/>
      <c r="R3880" s="37"/>
      <c r="S3880" s="38" t="n">
        <f aca="false">P3880+(0.05*Q3880)+(R3880/240)</f>
        <v>113</v>
      </c>
      <c r="T3880" s="22" t="n">
        <f aca="false">J3880*O3880</f>
        <v>113</v>
      </c>
      <c r="U3880" s="22" t="n">
        <f aca="false">S3880-T3880</f>
        <v>0</v>
      </c>
      <c r="V3880" s="12"/>
    </row>
    <row r="3881" customFormat="false" ht="13.8" hidden="false" customHeight="false" outlineLevel="0" collapsed="false">
      <c r="A3881" s="13" t="n">
        <v>3880</v>
      </c>
      <c r="B3881" s="12" t="s">
        <v>22</v>
      </c>
      <c r="C3881" s="26" t="str">
        <f aca="false">$C$2965</f>
        <v>BNF N. Acq. 20538</v>
      </c>
      <c r="D3881" s="14" t="n">
        <v>40</v>
      </c>
      <c r="E3881" s="14" t="n">
        <v>1749</v>
      </c>
      <c r="F3881" s="14" t="s">
        <v>24</v>
      </c>
      <c r="G3881" s="14" t="s">
        <v>1700</v>
      </c>
      <c r="H3881" s="14" t="s">
        <v>1396</v>
      </c>
      <c r="I3881" s="41" t="s">
        <v>43</v>
      </c>
      <c r="J3881" s="20" t="n">
        <v>81</v>
      </c>
      <c r="K3881" s="18" t="s">
        <v>28</v>
      </c>
      <c r="L3881" s="20"/>
      <c r="M3881" s="34" t="n">
        <v>17</v>
      </c>
      <c r="N3881" s="34" t="n">
        <v>6</v>
      </c>
      <c r="O3881" s="35" t="n">
        <f aca="false">L3881+(0.05*M3881)+(N3881/240)</f>
        <v>0.875</v>
      </c>
      <c r="P3881" s="36" t="n">
        <v>70</v>
      </c>
      <c r="Q3881" s="33" t="n">
        <v>17</v>
      </c>
      <c r="R3881" s="37"/>
      <c r="S3881" s="38" t="n">
        <f aca="false">P3881+(0.05*Q3881)+(R3881/240)</f>
        <v>70.85</v>
      </c>
      <c r="T3881" s="22" t="n">
        <f aca="false">J3881*O3881</f>
        <v>70.875</v>
      </c>
      <c r="U3881" s="22" t="n">
        <f aca="false">S3881-T3881</f>
        <v>-0.0250000000000199</v>
      </c>
      <c r="V3881" s="12" t="s">
        <v>591</v>
      </c>
    </row>
    <row r="3882" customFormat="false" ht="13.8" hidden="false" customHeight="false" outlineLevel="0" collapsed="false">
      <c r="A3882" s="13" t="n">
        <v>3881</v>
      </c>
      <c r="B3882" s="12" t="s">
        <v>22</v>
      </c>
      <c r="C3882" s="26" t="str">
        <f aca="false">$C$2965</f>
        <v>BNF N. Acq. 20538</v>
      </c>
      <c r="D3882" s="14" t="n">
        <v>40</v>
      </c>
      <c r="E3882" s="14" t="n">
        <v>1749</v>
      </c>
      <c r="F3882" s="14" t="s">
        <v>24</v>
      </c>
      <c r="G3882" s="14" t="s">
        <v>580</v>
      </c>
      <c r="H3882" s="14" t="s">
        <v>1396</v>
      </c>
      <c r="I3882" s="41" t="s">
        <v>43</v>
      </c>
      <c r="J3882" s="20" t="n">
        <v>58.75</v>
      </c>
      <c r="K3882" s="18" t="s">
        <v>28</v>
      </c>
      <c r="L3882" s="20"/>
      <c r="M3882" s="34" t="n">
        <v>13</v>
      </c>
      <c r="N3882" s="34" t="n">
        <v>6</v>
      </c>
      <c r="O3882" s="35" t="n">
        <f aca="false">L3882+(0.05*M3882)+(N3882/240)</f>
        <v>0.675</v>
      </c>
      <c r="P3882" s="36" t="n">
        <v>39</v>
      </c>
      <c r="Q3882" s="33" t="n">
        <v>3</v>
      </c>
      <c r="R3882" s="37"/>
      <c r="S3882" s="38" t="n">
        <f aca="false">P3882+(0.05*Q3882)+(R3882/240)</f>
        <v>39.15</v>
      </c>
      <c r="T3882" s="22" t="n">
        <f aca="false">J3882*O3882</f>
        <v>39.65625</v>
      </c>
      <c r="U3882" s="22" t="n">
        <f aca="false">S3882-T3882</f>
        <v>-0.506250000000001</v>
      </c>
      <c r="V3882" s="12" t="s">
        <v>591</v>
      </c>
    </row>
    <row r="3883" customFormat="false" ht="13.8" hidden="false" customHeight="false" outlineLevel="0" collapsed="false">
      <c r="A3883" s="13" t="n">
        <v>3882</v>
      </c>
      <c r="B3883" s="12" t="s">
        <v>22</v>
      </c>
      <c r="C3883" s="26" t="str">
        <f aca="false">$C$2965</f>
        <v>BNF N. Acq. 20538</v>
      </c>
      <c r="D3883" s="14" t="n">
        <v>40</v>
      </c>
      <c r="E3883" s="14" t="n">
        <v>1749</v>
      </c>
      <c r="F3883" s="14" t="s">
        <v>24</v>
      </c>
      <c r="G3883" s="14" t="s">
        <v>1701</v>
      </c>
      <c r="H3883" s="14" t="s">
        <v>1396</v>
      </c>
      <c r="I3883" s="41" t="s">
        <v>43</v>
      </c>
      <c r="J3883" s="20" t="n">
        <v>1</v>
      </c>
      <c r="K3883" s="18" t="s">
        <v>46</v>
      </c>
      <c r="L3883" s="20" t="n">
        <v>20</v>
      </c>
      <c r="M3883" s="34"/>
      <c r="N3883" s="34"/>
      <c r="O3883" s="35" t="n">
        <f aca="false">L3883+(0.05*M3883)+(N3883/240)</f>
        <v>20</v>
      </c>
      <c r="P3883" s="36" t="n">
        <v>20</v>
      </c>
      <c r="Q3883" s="33"/>
      <c r="R3883" s="37"/>
      <c r="S3883" s="38" t="n">
        <f aca="false">P3883+(0.05*Q3883)+(R3883/240)</f>
        <v>20</v>
      </c>
      <c r="T3883" s="22" t="n">
        <f aca="false">J3883*O3883</f>
        <v>20</v>
      </c>
      <c r="U3883" s="22" t="n">
        <f aca="false">S3883-T3883</f>
        <v>0</v>
      </c>
      <c r="V3883" s="12"/>
    </row>
    <row r="3884" customFormat="false" ht="13.8" hidden="false" customHeight="false" outlineLevel="0" collapsed="false">
      <c r="A3884" s="13" t="n">
        <v>3883</v>
      </c>
      <c r="B3884" s="12" t="s">
        <v>22</v>
      </c>
      <c r="C3884" s="26" t="str">
        <f aca="false">$C$2965</f>
        <v>BNF N. Acq. 20538</v>
      </c>
      <c r="D3884" s="14" t="n">
        <v>40</v>
      </c>
      <c r="E3884" s="14" t="n">
        <v>1749</v>
      </c>
      <c r="F3884" s="14" t="s">
        <v>24</v>
      </c>
      <c r="G3884" s="14" t="s">
        <v>587</v>
      </c>
      <c r="H3884" s="14" t="s">
        <v>1396</v>
      </c>
      <c r="I3884" s="41" t="s">
        <v>43</v>
      </c>
      <c r="J3884" s="20" t="n">
        <v>1</v>
      </c>
      <c r="K3884" s="18" t="s">
        <v>260</v>
      </c>
      <c r="L3884" s="20" t="n">
        <v>6</v>
      </c>
      <c r="M3884" s="34"/>
      <c r="N3884" s="34"/>
      <c r="O3884" s="35" t="n">
        <f aca="false">L3884+(0.05*M3884)+(N3884/240)</f>
        <v>6</v>
      </c>
      <c r="P3884" s="36" t="n">
        <v>6</v>
      </c>
      <c r="Q3884" s="33"/>
      <c r="R3884" s="37"/>
      <c r="S3884" s="38" t="n">
        <f aca="false">P3884+(0.05*Q3884)+(R3884/240)</f>
        <v>6</v>
      </c>
      <c r="T3884" s="22" t="n">
        <f aca="false">J3884*O3884</f>
        <v>6</v>
      </c>
      <c r="U3884" s="22" t="n">
        <f aca="false">S3884-T3884</f>
        <v>0</v>
      </c>
      <c r="V3884" s="12"/>
    </row>
    <row r="3885" customFormat="false" ht="13.8" hidden="false" customHeight="false" outlineLevel="0" collapsed="false">
      <c r="A3885" s="13" t="n">
        <v>3884</v>
      </c>
      <c r="B3885" s="12" t="s">
        <v>22</v>
      </c>
      <c r="C3885" s="26" t="str">
        <f aca="false">$C$2965</f>
        <v>BNF N. Acq. 20538</v>
      </c>
      <c r="D3885" s="14" t="n">
        <v>40</v>
      </c>
      <c r="E3885" s="14" t="n">
        <v>1749</v>
      </c>
      <c r="F3885" s="14" t="s">
        <v>24</v>
      </c>
      <c r="G3885" s="14" t="s">
        <v>587</v>
      </c>
      <c r="H3885" s="14" t="s">
        <v>1396</v>
      </c>
      <c r="I3885" s="41" t="s">
        <v>43</v>
      </c>
      <c r="J3885" s="20" t="n">
        <v>1</v>
      </c>
      <c r="K3885" s="18" t="s">
        <v>46</v>
      </c>
      <c r="L3885" s="20" t="n">
        <v>24</v>
      </c>
      <c r="M3885" s="34"/>
      <c r="N3885" s="34"/>
      <c r="O3885" s="35" t="n">
        <f aca="false">L3885+(0.05*M3885)+(N3885/240)</f>
        <v>24</v>
      </c>
      <c r="P3885" s="36" t="n">
        <v>24</v>
      </c>
      <c r="Q3885" s="33"/>
      <c r="R3885" s="37"/>
      <c r="S3885" s="38" t="n">
        <f aca="false">P3885+(0.05*Q3885)+(R3885/240)</f>
        <v>24</v>
      </c>
      <c r="T3885" s="22" t="n">
        <f aca="false">J3885*O3885</f>
        <v>24</v>
      </c>
      <c r="U3885" s="22" t="n">
        <f aca="false">S3885-T3885</f>
        <v>0</v>
      </c>
      <c r="V3885" s="12"/>
    </row>
    <row r="3886" customFormat="false" ht="13.8" hidden="false" customHeight="false" outlineLevel="0" collapsed="false">
      <c r="A3886" s="13" t="n">
        <v>3885</v>
      </c>
      <c r="B3886" s="12" t="s">
        <v>22</v>
      </c>
      <c r="C3886" s="26" t="str">
        <f aca="false">$C$2965</f>
        <v>BNF N. Acq. 20538</v>
      </c>
      <c r="D3886" s="14" t="n">
        <v>40</v>
      </c>
      <c r="E3886" s="14" t="n">
        <v>1749</v>
      </c>
      <c r="F3886" s="14" t="s">
        <v>40</v>
      </c>
      <c r="G3886" s="14" t="s">
        <v>766</v>
      </c>
      <c r="H3886" s="14" t="s">
        <v>1396</v>
      </c>
      <c r="I3886" s="41" t="s">
        <v>678</v>
      </c>
      <c r="J3886" s="20" t="n">
        <v>8650</v>
      </c>
      <c r="K3886" s="18" t="s">
        <v>28</v>
      </c>
      <c r="L3886" s="20"/>
      <c r="M3886" s="34" t="n">
        <v>7</v>
      </c>
      <c r="N3886" s="34"/>
      <c r="O3886" s="35" t="n">
        <f aca="false">L3886+(0.05*M3886)+(N3886/240)</f>
        <v>0.35</v>
      </c>
      <c r="P3886" s="36" t="n">
        <v>3027</v>
      </c>
      <c r="Q3886" s="33" t="n">
        <v>10</v>
      </c>
      <c r="R3886" s="37"/>
      <c r="S3886" s="38" t="n">
        <f aca="false">P3886+(0.05*Q3886)+(R3886/240)</f>
        <v>3027.5</v>
      </c>
      <c r="T3886" s="22" t="n">
        <f aca="false">J3886*O3886</f>
        <v>3027.5</v>
      </c>
      <c r="U3886" s="22" t="n">
        <f aca="false">S3886-T3886</f>
        <v>0</v>
      </c>
      <c r="V3886" s="12"/>
    </row>
    <row r="3887" customFormat="false" ht="13.8" hidden="false" customHeight="false" outlineLevel="0" collapsed="false">
      <c r="A3887" s="13" t="n">
        <v>3886</v>
      </c>
      <c r="B3887" s="12" t="s">
        <v>22</v>
      </c>
      <c r="C3887" s="26" t="str">
        <f aca="false">$C$2965</f>
        <v>BNF N. Acq. 20538</v>
      </c>
      <c r="D3887" s="14" t="n">
        <v>40</v>
      </c>
      <c r="E3887" s="14" t="n">
        <v>1749</v>
      </c>
      <c r="F3887" s="14" t="s">
        <v>40</v>
      </c>
      <c r="G3887" s="14" t="s">
        <v>767</v>
      </c>
      <c r="H3887" s="14" t="s">
        <v>1396</v>
      </c>
      <c r="I3887" s="41" t="s">
        <v>678</v>
      </c>
      <c r="J3887" s="20" t="n">
        <v>78750</v>
      </c>
      <c r="K3887" s="18" t="s">
        <v>28</v>
      </c>
      <c r="L3887" s="20"/>
      <c r="M3887" s="34" t="n">
        <v>4</v>
      </c>
      <c r="N3887" s="34"/>
      <c r="O3887" s="35" t="n">
        <f aca="false">L3887+(0.05*M3887)+(N3887/240)</f>
        <v>0.2</v>
      </c>
      <c r="P3887" s="36" t="n">
        <v>15750</v>
      </c>
      <c r="Q3887" s="33"/>
      <c r="R3887" s="37"/>
      <c r="S3887" s="38" t="n">
        <f aca="false">P3887+(0.05*Q3887)+(R3887/240)</f>
        <v>15750</v>
      </c>
      <c r="T3887" s="22" t="n">
        <f aca="false">J3887*O3887</f>
        <v>15750</v>
      </c>
      <c r="U3887" s="22" t="n">
        <f aca="false">S3887-T3887</f>
        <v>0</v>
      </c>
      <c r="V3887" s="12"/>
    </row>
    <row r="3888" customFormat="false" ht="13.8" hidden="false" customHeight="false" outlineLevel="0" collapsed="false">
      <c r="A3888" s="13" t="n">
        <v>3887</v>
      </c>
      <c r="B3888" s="12" t="s">
        <v>22</v>
      </c>
      <c r="C3888" s="26" t="str">
        <f aca="false">$C$2965</f>
        <v>BNF N. Acq. 20538</v>
      </c>
      <c r="D3888" s="14" t="n">
        <v>40</v>
      </c>
      <c r="E3888" s="14" t="n">
        <v>1749</v>
      </c>
      <c r="F3888" s="14" t="s">
        <v>40</v>
      </c>
      <c r="G3888" s="14" t="s">
        <v>767</v>
      </c>
      <c r="H3888" s="14" t="s">
        <v>1396</v>
      </c>
      <c r="I3888" s="41" t="s">
        <v>679</v>
      </c>
      <c r="J3888" s="20" t="n">
        <v>348175</v>
      </c>
      <c r="K3888" s="18" t="s">
        <v>28</v>
      </c>
      <c r="L3888" s="20"/>
      <c r="M3888" s="34" t="n">
        <v>5</v>
      </c>
      <c r="N3888" s="34"/>
      <c r="O3888" s="35" t="n">
        <f aca="false">L3888+(0.05*M3888)+(N3888/240)</f>
        <v>0.25</v>
      </c>
      <c r="P3888" s="36" t="n">
        <v>87043</v>
      </c>
      <c r="Q3888" s="33" t="n">
        <v>15</v>
      </c>
      <c r="R3888" s="37"/>
      <c r="S3888" s="38" t="n">
        <f aca="false">P3888+(0.05*Q3888)+(R3888/240)</f>
        <v>87043.75</v>
      </c>
      <c r="T3888" s="22" t="n">
        <f aca="false">J3888*O3888</f>
        <v>87043.75</v>
      </c>
      <c r="U3888" s="22" t="n">
        <f aca="false">S3888-T3888</f>
        <v>0</v>
      </c>
      <c r="V3888" s="12"/>
    </row>
    <row r="3889" customFormat="false" ht="13.8" hidden="false" customHeight="false" outlineLevel="0" collapsed="false">
      <c r="A3889" s="13" t="n">
        <v>3888</v>
      </c>
      <c r="B3889" s="12" t="s">
        <v>22</v>
      </c>
      <c r="C3889" s="26" t="str">
        <f aca="false">$C$2965</f>
        <v>BNF N. Acq. 20538</v>
      </c>
      <c r="D3889" s="14" t="n">
        <v>40</v>
      </c>
      <c r="E3889" s="14" t="n">
        <v>1749</v>
      </c>
      <c r="F3889" s="14" t="s">
        <v>40</v>
      </c>
      <c r="G3889" s="14" t="s">
        <v>580</v>
      </c>
      <c r="H3889" s="14" t="s">
        <v>1396</v>
      </c>
      <c r="I3889" s="41" t="s">
        <v>679</v>
      </c>
      <c r="J3889" s="20" t="n">
        <v>1476</v>
      </c>
      <c r="K3889" s="18" t="s">
        <v>28</v>
      </c>
      <c r="L3889" s="20"/>
      <c r="M3889" s="34" t="n">
        <v>10</v>
      </c>
      <c r="N3889" s="34"/>
      <c r="O3889" s="35" t="n">
        <f aca="false">L3889+(0.05*M3889)+(N3889/240)</f>
        <v>0.5</v>
      </c>
      <c r="P3889" s="36" t="n">
        <v>738</v>
      </c>
      <c r="Q3889" s="33"/>
      <c r="R3889" s="37"/>
      <c r="S3889" s="38" t="n">
        <f aca="false">P3889+(0.05*Q3889)+(R3889/240)</f>
        <v>738</v>
      </c>
      <c r="T3889" s="22" t="n">
        <f aca="false">J3889*O3889</f>
        <v>738</v>
      </c>
      <c r="U3889" s="22" t="n">
        <f aca="false">S3889-T3889</f>
        <v>0</v>
      </c>
      <c r="V3889" s="12"/>
    </row>
    <row r="3890" customFormat="false" ht="13.8" hidden="false" customHeight="false" outlineLevel="0" collapsed="false">
      <c r="A3890" s="13" t="n">
        <v>3889</v>
      </c>
      <c r="B3890" s="12" t="s">
        <v>22</v>
      </c>
      <c r="C3890" s="26" t="str">
        <f aca="false">$C$2965</f>
        <v>BNF N. Acq. 20538</v>
      </c>
      <c r="D3890" s="14" t="n">
        <v>40</v>
      </c>
      <c r="E3890" s="14" t="n">
        <v>1749</v>
      </c>
      <c r="F3890" s="14" t="s">
        <v>40</v>
      </c>
      <c r="G3890" s="14" t="s">
        <v>1702</v>
      </c>
      <c r="H3890" s="14" t="s">
        <v>1396</v>
      </c>
      <c r="I3890" s="41" t="s">
        <v>43</v>
      </c>
      <c r="J3890" s="20" t="n">
        <v>90</v>
      </c>
      <c r="K3890" s="18" t="s">
        <v>28</v>
      </c>
      <c r="L3890" s="20"/>
      <c r="M3890" s="34" t="n">
        <v>13</v>
      </c>
      <c r="N3890" s="34"/>
      <c r="O3890" s="35" t="n">
        <f aca="false">L3890+(0.05*M3890)+(N3890/240)</f>
        <v>0.65</v>
      </c>
      <c r="P3890" s="36" t="n">
        <v>58</v>
      </c>
      <c r="Q3890" s="33" t="n">
        <v>10</v>
      </c>
      <c r="R3890" s="37"/>
      <c r="S3890" s="38" t="n">
        <f aca="false">P3890+(0.05*Q3890)+(R3890/240)</f>
        <v>58.5</v>
      </c>
      <c r="T3890" s="22" t="n">
        <f aca="false">J3890*O3890</f>
        <v>58.5</v>
      </c>
      <c r="U3890" s="22" t="n">
        <f aca="false">S3890-T3890</f>
        <v>0</v>
      </c>
      <c r="V3890" s="12"/>
    </row>
    <row r="3891" customFormat="false" ht="13.8" hidden="false" customHeight="false" outlineLevel="0" collapsed="false">
      <c r="A3891" s="13" t="n">
        <v>3890</v>
      </c>
      <c r="B3891" s="12" t="s">
        <v>22</v>
      </c>
      <c r="C3891" s="26" t="str">
        <f aca="false">$C$2965</f>
        <v>BNF N. Acq. 20538</v>
      </c>
      <c r="D3891" s="14" t="n">
        <v>40</v>
      </c>
      <c r="E3891" s="14" t="n">
        <v>1749</v>
      </c>
      <c r="F3891" s="14" t="s">
        <v>40</v>
      </c>
      <c r="G3891" s="14" t="s">
        <v>583</v>
      </c>
      <c r="H3891" s="14" t="s">
        <v>1396</v>
      </c>
      <c r="I3891" s="41" t="s">
        <v>679</v>
      </c>
      <c r="J3891" s="20" t="n">
        <v>762975</v>
      </c>
      <c r="K3891" s="18" t="s">
        <v>28</v>
      </c>
      <c r="L3891" s="20"/>
      <c r="M3891" s="34" t="n">
        <v>8</v>
      </c>
      <c r="N3891" s="34"/>
      <c r="O3891" s="35" t="n">
        <f aca="false">L3891+(0.05*M3891)+(N3891/240)</f>
        <v>0.4</v>
      </c>
      <c r="P3891" s="36" t="n">
        <v>305190</v>
      </c>
      <c r="Q3891" s="33"/>
      <c r="R3891" s="37"/>
      <c r="S3891" s="38" t="n">
        <f aca="false">P3891+(0.05*Q3891)+(R3891/240)</f>
        <v>305190</v>
      </c>
      <c r="T3891" s="22" t="n">
        <f aca="false">J3891*O3891</f>
        <v>305190</v>
      </c>
      <c r="U3891" s="22" t="n">
        <f aca="false">S3891-T3891</f>
        <v>0</v>
      </c>
      <c r="V3891" s="12"/>
    </row>
    <row r="3892" customFormat="false" ht="13.8" hidden="false" customHeight="false" outlineLevel="0" collapsed="false">
      <c r="A3892" s="13" t="n">
        <v>3891</v>
      </c>
      <c r="B3892" s="12" t="s">
        <v>22</v>
      </c>
      <c r="C3892" s="26" t="str">
        <f aca="false">$C$2965</f>
        <v>BNF N. Acq. 20538</v>
      </c>
      <c r="D3892" s="14" t="n">
        <v>40</v>
      </c>
      <c r="E3892" s="14" t="n">
        <v>1749</v>
      </c>
      <c r="F3892" s="14" t="s">
        <v>40</v>
      </c>
      <c r="G3892" s="14" t="s">
        <v>584</v>
      </c>
      <c r="H3892" s="14" t="s">
        <v>1396</v>
      </c>
      <c r="I3892" s="41" t="s">
        <v>43</v>
      </c>
      <c r="J3892" s="20" t="n">
        <v>9428</v>
      </c>
      <c r="K3892" s="18" t="s">
        <v>28</v>
      </c>
      <c r="L3892" s="20"/>
      <c r="M3892" s="34" t="n">
        <v>5</v>
      </c>
      <c r="N3892" s="34"/>
      <c r="O3892" s="35" t="n">
        <f aca="false">L3892+(0.05*M3892)+(N3892/240)</f>
        <v>0.25</v>
      </c>
      <c r="P3892" s="36" t="n">
        <v>2357</v>
      </c>
      <c r="Q3892" s="33"/>
      <c r="R3892" s="37"/>
      <c r="S3892" s="38" t="n">
        <f aca="false">P3892+(0.05*Q3892)+(R3892/240)</f>
        <v>2357</v>
      </c>
      <c r="T3892" s="22" t="n">
        <f aca="false">J3892*O3892</f>
        <v>2357</v>
      </c>
      <c r="U3892" s="22" t="n">
        <f aca="false">S3892-T3892</f>
        <v>0</v>
      </c>
      <c r="V3892" s="12"/>
    </row>
    <row r="3893" customFormat="false" ht="13.8" hidden="false" customHeight="false" outlineLevel="0" collapsed="false">
      <c r="A3893" s="13" t="n">
        <v>3892</v>
      </c>
      <c r="B3893" s="12" t="s">
        <v>22</v>
      </c>
      <c r="C3893" s="26" t="str">
        <f aca="false">$C$2965</f>
        <v>BNF N. Acq. 20538</v>
      </c>
      <c r="D3893" s="14" t="n">
        <v>40</v>
      </c>
      <c r="E3893" s="14" t="n">
        <v>1749</v>
      </c>
      <c r="F3893" s="14" t="s">
        <v>40</v>
      </c>
      <c r="G3893" s="14" t="s">
        <v>585</v>
      </c>
      <c r="H3893" s="14" t="s">
        <v>1396</v>
      </c>
      <c r="I3893" s="41" t="s">
        <v>43</v>
      </c>
      <c r="J3893" s="20" t="n">
        <v>1</v>
      </c>
      <c r="K3893" s="18" t="s">
        <v>46</v>
      </c>
      <c r="L3893" s="20" t="n">
        <v>110</v>
      </c>
      <c r="M3893" s="34"/>
      <c r="N3893" s="34"/>
      <c r="O3893" s="35" t="n">
        <f aca="false">L3893+(0.05*M3893)+(N3893/240)</f>
        <v>110</v>
      </c>
      <c r="P3893" s="36" t="n">
        <v>110</v>
      </c>
      <c r="Q3893" s="33"/>
      <c r="R3893" s="37"/>
      <c r="S3893" s="38" t="n">
        <f aca="false">P3893+(0.05*Q3893)+(R3893/240)</f>
        <v>110</v>
      </c>
      <c r="T3893" s="22" t="n">
        <f aca="false">J3893*O3893</f>
        <v>110</v>
      </c>
      <c r="U3893" s="22" t="n">
        <f aca="false">S3893-T3893</f>
        <v>0</v>
      </c>
      <c r="V3893" s="12"/>
    </row>
    <row r="3894" customFormat="false" ht="13.8" hidden="false" customHeight="false" outlineLevel="0" collapsed="false">
      <c r="A3894" s="13" t="n">
        <v>3893</v>
      </c>
      <c r="B3894" s="12" t="s">
        <v>22</v>
      </c>
      <c r="C3894" s="26" t="str">
        <f aca="false">$C$2965</f>
        <v>BNF N. Acq. 20538</v>
      </c>
      <c r="D3894" s="14" t="n">
        <v>40</v>
      </c>
      <c r="E3894" s="14" t="n">
        <v>1749</v>
      </c>
      <c r="F3894" s="14" t="s">
        <v>40</v>
      </c>
      <c r="G3894" s="14" t="s">
        <v>1283</v>
      </c>
      <c r="H3894" s="14" t="s">
        <v>1396</v>
      </c>
      <c r="I3894" s="41" t="s">
        <v>43</v>
      </c>
      <c r="J3894" s="20" t="n">
        <v>79181</v>
      </c>
      <c r="K3894" s="18" t="s">
        <v>28</v>
      </c>
      <c r="L3894" s="20"/>
      <c r="M3894" s="34" t="n">
        <v>20</v>
      </c>
      <c r="N3894" s="34"/>
      <c r="O3894" s="35" t="n">
        <f aca="false">L3894+(0.05*M3894)+(N3894/240)</f>
        <v>1</v>
      </c>
      <c r="P3894" s="36" t="n">
        <v>79181</v>
      </c>
      <c r="Q3894" s="33"/>
      <c r="R3894" s="37"/>
      <c r="S3894" s="38" t="n">
        <f aca="false">P3894+(0.05*Q3894)+(R3894/240)</f>
        <v>79181</v>
      </c>
      <c r="T3894" s="22" t="n">
        <f aca="false">J3894*O3894</f>
        <v>79181</v>
      </c>
      <c r="U3894" s="22" t="n">
        <f aca="false">S3894-T3894</f>
        <v>0</v>
      </c>
      <c r="V3894" s="12"/>
    </row>
    <row r="3895" customFormat="false" ht="13.8" hidden="false" customHeight="false" outlineLevel="0" collapsed="false">
      <c r="A3895" s="13" t="n">
        <v>3894</v>
      </c>
      <c r="B3895" s="12" t="s">
        <v>22</v>
      </c>
      <c r="C3895" s="26" t="str">
        <f aca="false">$C$2965</f>
        <v>BNF N. Acq. 20538</v>
      </c>
      <c r="D3895" s="14" t="n">
        <v>40</v>
      </c>
      <c r="E3895" s="14" t="n">
        <v>1749</v>
      </c>
      <c r="F3895" s="14" t="s">
        <v>40</v>
      </c>
      <c r="G3895" s="14" t="s">
        <v>590</v>
      </c>
      <c r="H3895" s="14" t="s">
        <v>1396</v>
      </c>
      <c r="I3895" s="41" t="s">
        <v>43</v>
      </c>
      <c r="J3895" s="20" t="n">
        <v>3380</v>
      </c>
      <c r="K3895" s="18" t="s">
        <v>28</v>
      </c>
      <c r="L3895" s="20"/>
      <c r="M3895" s="34" t="n">
        <v>4</v>
      </c>
      <c r="N3895" s="34"/>
      <c r="O3895" s="35" t="n">
        <f aca="false">L3895+(0.05*M3895)+(N3895/240)</f>
        <v>0.2</v>
      </c>
      <c r="P3895" s="36" t="n">
        <v>676</v>
      </c>
      <c r="Q3895" s="33"/>
      <c r="R3895" s="37"/>
      <c r="S3895" s="38" t="n">
        <f aca="false">P3895+(0.05*Q3895)+(R3895/240)</f>
        <v>676</v>
      </c>
      <c r="T3895" s="22" t="n">
        <f aca="false">J3895*O3895</f>
        <v>676</v>
      </c>
      <c r="U3895" s="22" t="n">
        <f aca="false">S3895-T3895</f>
        <v>0</v>
      </c>
      <c r="V3895" s="12"/>
    </row>
    <row r="3896" customFormat="false" ht="13.8" hidden="false" customHeight="false" outlineLevel="0" collapsed="false">
      <c r="A3896" s="13" t="n">
        <v>3895</v>
      </c>
      <c r="B3896" s="12" t="s">
        <v>22</v>
      </c>
      <c r="C3896" s="26" t="str">
        <f aca="false">$C$2965</f>
        <v>BNF N. Acq. 20538</v>
      </c>
      <c r="D3896" s="14" t="n">
        <v>40</v>
      </c>
      <c r="E3896" s="14" t="n">
        <v>1749</v>
      </c>
      <c r="F3896" s="14" t="s">
        <v>40</v>
      </c>
      <c r="G3896" s="14" t="s">
        <v>1279</v>
      </c>
      <c r="H3896" s="14" t="s">
        <v>1396</v>
      </c>
      <c r="I3896" s="41" t="s">
        <v>43</v>
      </c>
      <c r="J3896" s="20" t="n">
        <v>515</v>
      </c>
      <c r="K3896" s="18" t="s">
        <v>28</v>
      </c>
      <c r="L3896" s="20"/>
      <c r="M3896" s="34" t="n">
        <v>30</v>
      </c>
      <c r="N3896" s="34"/>
      <c r="O3896" s="35" t="n">
        <f aca="false">L3896+(0.05*M3896)+(N3896/240)</f>
        <v>1.5</v>
      </c>
      <c r="P3896" s="36" t="n">
        <v>772</v>
      </c>
      <c r="Q3896" s="33" t="n">
        <v>10</v>
      </c>
      <c r="R3896" s="37"/>
      <c r="S3896" s="38" t="n">
        <f aca="false">P3896+(0.05*Q3896)+(R3896/240)</f>
        <v>772.5</v>
      </c>
      <c r="T3896" s="22" t="n">
        <f aca="false">J3896*O3896</f>
        <v>772.5</v>
      </c>
      <c r="U3896" s="22" t="n">
        <f aca="false">S3896-T3896</f>
        <v>0</v>
      </c>
      <c r="V3896" s="12"/>
    </row>
    <row r="3897" customFormat="false" ht="13.8" hidden="false" customHeight="false" outlineLevel="0" collapsed="false">
      <c r="A3897" s="13" t="n">
        <v>3896</v>
      </c>
      <c r="B3897" s="12" t="s">
        <v>22</v>
      </c>
      <c r="C3897" s="26" t="str">
        <f aca="false">$C$2965</f>
        <v>BNF N. Acq. 20538</v>
      </c>
      <c r="D3897" s="14" t="n">
        <v>40</v>
      </c>
      <c r="E3897" s="14" t="n">
        <v>1749</v>
      </c>
      <c r="F3897" s="14" t="s">
        <v>40</v>
      </c>
      <c r="G3897" s="14" t="s">
        <v>1286</v>
      </c>
      <c r="H3897" s="14" t="s">
        <v>1396</v>
      </c>
      <c r="I3897" s="41" t="s">
        <v>186</v>
      </c>
      <c r="J3897" s="20" t="n">
        <v>1</v>
      </c>
      <c r="K3897" s="18" t="s">
        <v>46</v>
      </c>
      <c r="L3897" s="20" t="n">
        <v>910</v>
      </c>
      <c r="M3897" s="34"/>
      <c r="N3897" s="34"/>
      <c r="O3897" s="35" t="n">
        <f aca="false">L3897+(0.05*M3897)+(N3897/240)</f>
        <v>910</v>
      </c>
      <c r="P3897" s="36" t="n">
        <v>910</v>
      </c>
      <c r="Q3897" s="33"/>
      <c r="R3897" s="37"/>
      <c r="S3897" s="38" t="n">
        <f aca="false">P3897+(0.05*Q3897)+(R3897/240)</f>
        <v>910</v>
      </c>
      <c r="T3897" s="22" t="n">
        <f aca="false">J3897*O3897</f>
        <v>910</v>
      </c>
      <c r="U3897" s="22" t="n">
        <f aca="false">S3897-T3897</f>
        <v>0</v>
      </c>
      <c r="V3897" s="12"/>
    </row>
    <row r="3898" customFormat="false" ht="13.8" hidden="false" customHeight="false" outlineLevel="0" collapsed="false">
      <c r="A3898" s="13" t="n">
        <v>3897</v>
      </c>
      <c r="B3898" s="12" t="s">
        <v>22</v>
      </c>
      <c r="C3898" s="26" t="str">
        <f aca="false">$C$2965</f>
        <v>BNF N. Acq. 20538</v>
      </c>
      <c r="D3898" s="14" t="n">
        <v>40</v>
      </c>
      <c r="E3898" s="14" t="n">
        <v>1749</v>
      </c>
      <c r="F3898" s="14" t="s">
        <v>40</v>
      </c>
      <c r="G3898" s="14" t="s">
        <v>1286</v>
      </c>
      <c r="H3898" s="14" t="s">
        <v>1396</v>
      </c>
      <c r="I3898" s="41" t="s">
        <v>33</v>
      </c>
      <c r="J3898" s="20" t="n">
        <v>1</v>
      </c>
      <c r="K3898" s="18" t="s">
        <v>46</v>
      </c>
      <c r="L3898" s="20" t="n">
        <v>24</v>
      </c>
      <c r="M3898" s="34"/>
      <c r="N3898" s="34"/>
      <c r="O3898" s="35" t="n">
        <f aca="false">L3898+(0.05*M3898)+(N3898/240)</f>
        <v>24</v>
      </c>
      <c r="P3898" s="36" t="n">
        <v>24</v>
      </c>
      <c r="Q3898" s="33"/>
      <c r="R3898" s="37"/>
      <c r="S3898" s="38" t="n">
        <f aca="false">P3898+(0.05*Q3898)+(R3898/240)</f>
        <v>24</v>
      </c>
      <c r="T3898" s="22" t="n">
        <f aca="false">J3898*O3898</f>
        <v>24</v>
      </c>
      <c r="U3898" s="22" t="n">
        <f aca="false">S3898-T3898</f>
        <v>0</v>
      </c>
      <c r="V3898" s="12"/>
    </row>
    <row r="3899" customFormat="false" ht="13.8" hidden="false" customHeight="false" outlineLevel="0" collapsed="false">
      <c r="A3899" s="13" t="n">
        <v>3898</v>
      </c>
      <c r="B3899" s="12" t="s">
        <v>22</v>
      </c>
      <c r="C3899" s="26" t="str">
        <f aca="false">$C$2965</f>
        <v>BNF N. Acq. 20538</v>
      </c>
      <c r="D3899" s="14" t="n">
        <v>41</v>
      </c>
      <c r="E3899" s="14" t="n">
        <v>1749</v>
      </c>
      <c r="F3899" s="14" t="s">
        <v>24</v>
      </c>
      <c r="G3899" s="14" t="s">
        <v>1703</v>
      </c>
      <c r="H3899" s="14" t="s">
        <v>1396</v>
      </c>
      <c r="I3899" s="41" t="s">
        <v>43</v>
      </c>
      <c r="J3899" s="20" t="n">
        <v>125.75</v>
      </c>
      <c r="K3899" s="18" t="s">
        <v>28</v>
      </c>
      <c r="L3899" s="20" t="n">
        <v>20</v>
      </c>
      <c r="M3899" s="34"/>
      <c r="N3899" s="34"/>
      <c r="O3899" s="35" t="n">
        <f aca="false">L3899+(0.05*M3899)+(N3899/240)</f>
        <v>20</v>
      </c>
      <c r="P3899" s="36" t="n">
        <v>2515</v>
      </c>
      <c r="Q3899" s="33"/>
      <c r="R3899" s="37"/>
      <c r="S3899" s="38" t="n">
        <f aca="false">P3899+(0.05*Q3899)+(R3899/240)</f>
        <v>2515</v>
      </c>
      <c r="T3899" s="22" t="n">
        <f aca="false">J3899*O3899</f>
        <v>2515</v>
      </c>
      <c r="U3899" s="22" t="n">
        <f aca="false">S3899-T3899</f>
        <v>0</v>
      </c>
      <c r="V3899" s="12"/>
    </row>
    <row r="3900" customFormat="false" ht="13.8" hidden="false" customHeight="false" outlineLevel="0" collapsed="false">
      <c r="A3900" s="13" t="n">
        <v>3899</v>
      </c>
      <c r="B3900" s="12" t="s">
        <v>22</v>
      </c>
      <c r="C3900" s="26" t="str">
        <f aca="false">$C$2965</f>
        <v>BNF N. Acq. 20538</v>
      </c>
      <c r="D3900" s="14" t="n">
        <v>41</v>
      </c>
      <c r="E3900" s="14" t="n">
        <v>1749</v>
      </c>
      <c r="F3900" s="14" t="s">
        <v>24</v>
      </c>
      <c r="G3900" s="14" t="s">
        <v>1703</v>
      </c>
      <c r="H3900" s="14" t="s">
        <v>1396</v>
      </c>
      <c r="I3900" s="41" t="s">
        <v>43</v>
      </c>
      <c r="J3900" s="20" t="n">
        <v>1</v>
      </c>
      <c r="K3900" s="18" t="s">
        <v>46</v>
      </c>
      <c r="L3900" s="20" t="n">
        <v>120</v>
      </c>
      <c r="M3900" s="34"/>
      <c r="N3900" s="34"/>
      <c r="O3900" s="35" t="n">
        <f aca="false">L3900+(0.05*M3900)+(N3900/240)</f>
        <v>120</v>
      </c>
      <c r="P3900" s="36" t="n">
        <v>120</v>
      </c>
      <c r="Q3900" s="33"/>
      <c r="R3900" s="37"/>
      <c r="S3900" s="38" t="n">
        <f aca="false">P3900+(0.05*Q3900)+(R3900/240)</f>
        <v>120</v>
      </c>
      <c r="T3900" s="22" t="n">
        <f aca="false">J3900*O3900</f>
        <v>120</v>
      </c>
      <c r="U3900" s="22" t="n">
        <f aca="false">S3900-T3900</f>
        <v>0</v>
      </c>
      <c r="V3900" s="12"/>
    </row>
    <row r="3901" customFormat="false" ht="13.8" hidden="false" customHeight="false" outlineLevel="0" collapsed="false">
      <c r="A3901" s="13" t="n">
        <v>3900</v>
      </c>
      <c r="B3901" s="12" t="s">
        <v>22</v>
      </c>
      <c r="C3901" s="26" t="str">
        <f aca="false">$C$2965</f>
        <v>BNF N. Acq. 20538</v>
      </c>
      <c r="D3901" s="14" t="n">
        <v>41</v>
      </c>
      <c r="E3901" s="14" t="n">
        <v>1749</v>
      </c>
      <c r="F3901" s="14" t="s">
        <v>24</v>
      </c>
      <c r="G3901" s="14" t="s">
        <v>1704</v>
      </c>
      <c r="H3901" s="14" t="s">
        <v>1396</v>
      </c>
      <c r="I3901" s="41" t="s">
        <v>43</v>
      </c>
      <c r="J3901" s="20" t="n">
        <v>260</v>
      </c>
      <c r="K3901" s="18" t="s">
        <v>28</v>
      </c>
      <c r="L3901" s="20"/>
      <c r="M3901" s="34" t="n">
        <v>50</v>
      </c>
      <c r="N3901" s="34"/>
      <c r="O3901" s="35" t="n">
        <f aca="false">L3901+(0.05*M3901)+(N3901/240)</f>
        <v>2.5</v>
      </c>
      <c r="P3901" s="36" t="n">
        <v>650</v>
      </c>
      <c r="Q3901" s="33"/>
      <c r="R3901" s="37"/>
      <c r="S3901" s="38" t="n">
        <f aca="false">P3901+(0.05*Q3901)+(R3901/240)</f>
        <v>650</v>
      </c>
      <c r="T3901" s="22" t="n">
        <f aca="false">J3901*O3901</f>
        <v>650</v>
      </c>
      <c r="U3901" s="22" t="n">
        <f aca="false">S3901-T3901</f>
        <v>0</v>
      </c>
      <c r="V3901" s="12"/>
    </row>
    <row r="3902" customFormat="false" ht="13.8" hidden="false" customHeight="false" outlineLevel="0" collapsed="false">
      <c r="A3902" s="13" t="n">
        <v>3901</v>
      </c>
      <c r="B3902" s="12" t="s">
        <v>22</v>
      </c>
      <c r="C3902" s="26" t="str">
        <f aca="false">$C$2965</f>
        <v>BNF N. Acq. 20538</v>
      </c>
      <c r="D3902" s="14" t="n">
        <v>41</v>
      </c>
      <c r="E3902" s="14" t="n">
        <v>1749</v>
      </c>
      <c r="F3902" s="14" t="s">
        <v>24</v>
      </c>
      <c r="G3902" s="14" t="s">
        <v>1705</v>
      </c>
      <c r="H3902" s="14" t="s">
        <v>1396</v>
      </c>
      <c r="I3902" s="41" t="s">
        <v>43</v>
      </c>
      <c r="J3902" s="20" t="n">
        <v>1</v>
      </c>
      <c r="K3902" s="18" t="s">
        <v>46</v>
      </c>
      <c r="L3902" s="20" t="n">
        <v>30</v>
      </c>
      <c r="M3902" s="34"/>
      <c r="N3902" s="34"/>
      <c r="O3902" s="35" t="n">
        <f aca="false">L3902+(0.05*M3902)+(N3902/240)</f>
        <v>30</v>
      </c>
      <c r="P3902" s="36" t="n">
        <v>30</v>
      </c>
      <c r="Q3902" s="33"/>
      <c r="R3902" s="37"/>
      <c r="S3902" s="38" t="n">
        <f aca="false">P3902+(0.05*Q3902)+(R3902/240)</f>
        <v>30</v>
      </c>
      <c r="T3902" s="22" t="n">
        <f aca="false">J3902*O3902</f>
        <v>30</v>
      </c>
      <c r="U3902" s="22" t="n">
        <f aca="false">S3902-T3902</f>
        <v>0</v>
      </c>
      <c r="V3902" s="12"/>
    </row>
    <row r="3903" customFormat="false" ht="13.8" hidden="false" customHeight="false" outlineLevel="0" collapsed="false">
      <c r="A3903" s="13" t="n">
        <v>3902</v>
      </c>
      <c r="B3903" s="12" t="s">
        <v>22</v>
      </c>
      <c r="C3903" s="26" t="str">
        <f aca="false">$C$2965</f>
        <v>BNF N. Acq. 20538</v>
      </c>
      <c r="D3903" s="14" t="n">
        <v>41</v>
      </c>
      <c r="E3903" s="14" t="n">
        <v>1749</v>
      </c>
      <c r="F3903" s="14" t="s">
        <v>24</v>
      </c>
      <c r="G3903" s="14" t="s">
        <v>1706</v>
      </c>
      <c r="H3903" s="14" t="s">
        <v>1396</v>
      </c>
      <c r="I3903" s="41" t="s">
        <v>43</v>
      </c>
      <c r="J3903" s="20" t="n">
        <v>145</v>
      </c>
      <c r="K3903" s="18" t="s">
        <v>28</v>
      </c>
      <c r="L3903" s="20" t="n">
        <v>8</v>
      </c>
      <c r="M3903" s="34"/>
      <c r="N3903" s="34"/>
      <c r="O3903" s="35" t="n">
        <f aca="false">L3903+(0.05*M3903)+(N3903/240)</f>
        <v>8</v>
      </c>
      <c r="P3903" s="36" t="n">
        <v>1160</v>
      </c>
      <c r="Q3903" s="33"/>
      <c r="R3903" s="37"/>
      <c r="S3903" s="38" t="n">
        <f aca="false">P3903+(0.05*Q3903)+(R3903/240)</f>
        <v>1160</v>
      </c>
      <c r="T3903" s="22" t="n">
        <f aca="false">J3903*O3903</f>
        <v>1160</v>
      </c>
      <c r="U3903" s="22" t="n">
        <f aca="false">S3903-T3903</f>
        <v>0</v>
      </c>
      <c r="V3903" s="12"/>
    </row>
    <row r="3904" customFormat="false" ht="13.8" hidden="false" customHeight="false" outlineLevel="0" collapsed="false">
      <c r="A3904" s="13" t="n">
        <v>3903</v>
      </c>
      <c r="B3904" s="12" t="s">
        <v>22</v>
      </c>
      <c r="C3904" s="26" t="str">
        <f aca="false">$C$2965</f>
        <v>BNF N. Acq. 20538</v>
      </c>
      <c r="D3904" s="14" t="n">
        <v>41</v>
      </c>
      <c r="E3904" s="14" t="n">
        <v>1749</v>
      </c>
      <c r="F3904" s="14" t="s">
        <v>24</v>
      </c>
      <c r="G3904" s="14" t="s">
        <v>1707</v>
      </c>
      <c r="H3904" s="14" t="s">
        <v>1396</v>
      </c>
      <c r="I3904" s="41" t="s">
        <v>43</v>
      </c>
      <c r="J3904" s="20" t="n">
        <v>12</v>
      </c>
      <c r="K3904" s="18" t="s">
        <v>28</v>
      </c>
      <c r="L3904" s="20"/>
      <c r="M3904" s="34" t="n">
        <v>30</v>
      </c>
      <c r="N3904" s="34"/>
      <c r="O3904" s="35" t="n">
        <f aca="false">L3904+(0.05*M3904)+(N3904/240)</f>
        <v>1.5</v>
      </c>
      <c r="P3904" s="36" t="n">
        <v>18</v>
      </c>
      <c r="Q3904" s="33"/>
      <c r="R3904" s="37"/>
      <c r="S3904" s="38" t="n">
        <f aca="false">P3904+(0.05*Q3904)+(R3904/240)</f>
        <v>18</v>
      </c>
      <c r="T3904" s="22" t="n">
        <f aca="false">J3904*O3904</f>
        <v>18</v>
      </c>
      <c r="U3904" s="22" t="n">
        <f aca="false">S3904-T3904</f>
        <v>0</v>
      </c>
      <c r="V3904" s="12"/>
    </row>
    <row r="3905" customFormat="false" ht="13.8" hidden="false" customHeight="false" outlineLevel="0" collapsed="false">
      <c r="A3905" s="13" t="n">
        <v>3904</v>
      </c>
      <c r="B3905" s="12" t="s">
        <v>22</v>
      </c>
      <c r="C3905" s="26" t="str">
        <f aca="false">$C$2965</f>
        <v>BNF N. Acq. 20538</v>
      </c>
      <c r="D3905" s="14" t="n">
        <v>41</v>
      </c>
      <c r="E3905" s="14" t="n">
        <v>1749</v>
      </c>
      <c r="F3905" s="14" t="s">
        <v>24</v>
      </c>
      <c r="G3905" s="14" t="s">
        <v>1708</v>
      </c>
      <c r="H3905" s="14" t="s">
        <v>1396</v>
      </c>
      <c r="I3905" s="41" t="s">
        <v>30</v>
      </c>
      <c r="J3905" s="20" t="n">
        <v>3400</v>
      </c>
      <c r="K3905" s="18" t="s">
        <v>28</v>
      </c>
      <c r="L3905" s="20" t="n">
        <v>0.85</v>
      </c>
      <c r="M3905" s="52"/>
      <c r="N3905" s="34"/>
      <c r="O3905" s="35" t="n">
        <f aca="false">L3905+(0.05*M3905)+(N3905/240)</f>
        <v>0.85</v>
      </c>
      <c r="P3905" s="36" t="n">
        <v>289</v>
      </c>
      <c r="Q3905" s="33"/>
      <c r="R3905" s="37"/>
      <c r="S3905" s="38" t="n">
        <f aca="false">P3905+(0.05*Q3905)+(R3905/240)</f>
        <v>289</v>
      </c>
      <c r="T3905" s="22" t="n">
        <f aca="false">J3905*O3905</f>
        <v>2890</v>
      </c>
      <c r="U3905" s="22" t="n">
        <f aca="false">S3905-T3905</f>
        <v>-2601</v>
      </c>
      <c r="V3905" s="12" t="s">
        <v>1709</v>
      </c>
    </row>
    <row r="3906" customFormat="false" ht="13.8" hidden="false" customHeight="false" outlineLevel="0" collapsed="false">
      <c r="A3906" s="13" t="n">
        <v>3905</v>
      </c>
      <c r="B3906" s="12" t="s">
        <v>22</v>
      </c>
      <c r="C3906" s="26" t="str">
        <f aca="false">$C$2965</f>
        <v>BNF N. Acq. 20538</v>
      </c>
      <c r="D3906" s="14" t="n">
        <v>41</v>
      </c>
      <c r="E3906" s="14" t="n">
        <v>1749</v>
      </c>
      <c r="F3906" s="14" t="s">
        <v>24</v>
      </c>
      <c r="G3906" s="14" t="s">
        <v>1710</v>
      </c>
      <c r="H3906" s="14" t="s">
        <v>1396</v>
      </c>
      <c r="I3906" s="41" t="s">
        <v>43</v>
      </c>
      <c r="J3906" s="20" t="n">
        <v>1</v>
      </c>
      <c r="K3906" s="18" t="s">
        <v>239</v>
      </c>
      <c r="L3906" s="20" t="n">
        <v>4</v>
      </c>
      <c r="M3906" s="34"/>
      <c r="N3906" s="34"/>
      <c r="O3906" s="35" t="n">
        <f aca="false">L3906+(0.05*M3906)+(N3906/240)</f>
        <v>4</v>
      </c>
      <c r="P3906" s="36" t="n">
        <v>4</v>
      </c>
      <c r="Q3906" s="33"/>
      <c r="R3906" s="37"/>
      <c r="S3906" s="38" t="n">
        <f aca="false">P3906+(0.05*Q3906)+(R3906/240)</f>
        <v>4</v>
      </c>
      <c r="T3906" s="22" t="n">
        <f aca="false">J3906*O3906</f>
        <v>4</v>
      </c>
      <c r="U3906" s="22" t="n">
        <f aca="false">S3906-T3906</f>
        <v>0</v>
      </c>
      <c r="V3906" s="12"/>
    </row>
    <row r="3907" customFormat="false" ht="13.8" hidden="false" customHeight="false" outlineLevel="0" collapsed="false">
      <c r="A3907" s="13" t="n">
        <v>3906</v>
      </c>
      <c r="B3907" s="12" t="s">
        <v>22</v>
      </c>
      <c r="C3907" s="26" t="str">
        <f aca="false">$C$2965</f>
        <v>BNF N. Acq. 20538</v>
      </c>
      <c r="D3907" s="14" t="n">
        <v>41</v>
      </c>
      <c r="E3907" s="14" t="n">
        <v>1749</v>
      </c>
      <c r="F3907" s="14" t="s">
        <v>24</v>
      </c>
      <c r="G3907" s="14" t="s">
        <v>589</v>
      </c>
      <c r="H3907" s="14" t="s">
        <v>1396</v>
      </c>
      <c r="I3907" s="41" t="s">
        <v>30</v>
      </c>
      <c r="J3907" s="20" t="n">
        <v>26</v>
      </c>
      <c r="K3907" s="18" t="s">
        <v>28</v>
      </c>
      <c r="L3907" s="20" t="n">
        <v>5</v>
      </c>
      <c r="M3907" s="34"/>
      <c r="N3907" s="34"/>
      <c r="O3907" s="35" t="n">
        <f aca="false">L3907+(0.05*M3907)+(N3907/240)</f>
        <v>5</v>
      </c>
      <c r="P3907" s="36" t="n">
        <v>130</v>
      </c>
      <c r="Q3907" s="33"/>
      <c r="R3907" s="37"/>
      <c r="S3907" s="38" t="n">
        <f aca="false">P3907+(0.05*Q3907)+(R3907/240)</f>
        <v>130</v>
      </c>
      <c r="T3907" s="22" t="n">
        <f aca="false">J3907*O3907</f>
        <v>130</v>
      </c>
      <c r="U3907" s="22" t="n">
        <f aca="false">S3907-T3907</f>
        <v>0</v>
      </c>
      <c r="V3907" s="12"/>
    </row>
    <row r="3908" customFormat="false" ht="13.8" hidden="false" customHeight="false" outlineLevel="0" collapsed="false">
      <c r="A3908" s="13" t="n">
        <v>3907</v>
      </c>
      <c r="B3908" s="12" t="s">
        <v>22</v>
      </c>
      <c r="C3908" s="26" t="str">
        <f aca="false">$C$2965</f>
        <v>BNF N. Acq. 20538</v>
      </c>
      <c r="D3908" s="14" t="n">
        <v>41</v>
      </c>
      <c r="E3908" s="14" t="n">
        <v>1749</v>
      </c>
      <c r="F3908" s="14" t="s">
        <v>24</v>
      </c>
      <c r="G3908" s="14" t="s">
        <v>589</v>
      </c>
      <c r="H3908" s="14" t="s">
        <v>1396</v>
      </c>
      <c r="I3908" s="41" t="s">
        <v>43</v>
      </c>
      <c r="J3908" s="20" t="n">
        <v>2191.25</v>
      </c>
      <c r="K3908" s="18" t="s">
        <v>28</v>
      </c>
      <c r="L3908" s="20" t="n">
        <v>3</v>
      </c>
      <c r="M3908" s="34" t="n">
        <v>5</v>
      </c>
      <c r="N3908" s="34"/>
      <c r="O3908" s="35" t="n">
        <f aca="false">L3908+(0.05*M3908)+(N3908/240)</f>
        <v>3.25</v>
      </c>
      <c r="P3908" s="36" t="n">
        <v>7121</v>
      </c>
      <c r="Q3908" s="33" t="n">
        <v>11</v>
      </c>
      <c r="R3908" s="37"/>
      <c r="S3908" s="38" t="n">
        <f aca="false">P3908+(0.05*Q3908)+(R3908/240)</f>
        <v>7121.55</v>
      </c>
      <c r="T3908" s="22" t="n">
        <f aca="false">J3908*O3908</f>
        <v>7121.5625</v>
      </c>
      <c r="U3908" s="22" t="n">
        <f aca="false">S3908-T3908</f>
        <v>-0.0124999999998181</v>
      </c>
      <c r="V3908" s="12"/>
    </row>
    <row r="3909" customFormat="false" ht="13.8" hidden="false" customHeight="false" outlineLevel="0" collapsed="false">
      <c r="A3909" s="13" t="n">
        <v>3908</v>
      </c>
      <c r="B3909" s="12" t="s">
        <v>22</v>
      </c>
      <c r="C3909" s="26" t="str">
        <f aca="false">$C$2965</f>
        <v>BNF N. Acq. 20538</v>
      </c>
      <c r="D3909" s="14" t="n">
        <v>41</v>
      </c>
      <c r="E3909" s="14" t="n">
        <v>1749</v>
      </c>
      <c r="F3909" s="14" t="s">
        <v>24</v>
      </c>
      <c r="G3909" s="14" t="s">
        <v>589</v>
      </c>
      <c r="H3909" s="14" t="s">
        <v>1396</v>
      </c>
      <c r="I3909" s="41" t="s">
        <v>33</v>
      </c>
      <c r="J3909" s="20" t="n">
        <v>6</v>
      </c>
      <c r="K3909" s="18" t="s">
        <v>28</v>
      </c>
      <c r="L3909" s="20" t="n">
        <v>3</v>
      </c>
      <c r="M3909" s="34"/>
      <c r="N3909" s="34"/>
      <c r="O3909" s="35" t="n">
        <f aca="false">L3909+(0.05*M3909)+(N3909/240)</f>
        <v>3</v>
      </c>
      <c r="P3909" s="36" t="n">
        <v>18</v>
      </c>
      <c r="Q3909" s="33"/>
      <c r="R3909" s="37"/>
      <c r="S3909" s="38" t="n">
        <f aca="false">P3909+(0.05*Q3909)+(R3909/240)</f>
        <v>18</v>
      </c>
      <c r="T3909" s="22" t="n">
        <f aca="false">J3909*O3909</f>
        <v>18</v>
      </c>
      <c r="U3909" s="22" t="n">
        <f aca="false">S3909-T3909</f>
        <v>0</v>
      </c>
      <c r="V3909" s="12"/>
    </row>
    <row r="3910" customFormat="false" ht="13.8" hidden="false" customHeight="false" outlineLevel="0" collapsed="false">
      <c r="A3910" s="13" t="n">
        <v>3909</v>
      </c>
      <c r="B3910" s="12" t="s">
        <v>22</v>
      </c>
      <c r="C3910" s="26" t="str">
        <f aca="false">$C$2965</f>
        <v>BNF N. Acq. 20538</v>
      </c>
      <c r="D3910" s="14" t="n">
        <v>41</v>
      </c>
      <c r="E3910" s="14" t="n">
        <v>1749</v>
      </c>
      <c r="F3910" s="14" t="s">
        <v>40</v>
      </c>
      <c r="G3910" s="14" t="s">
        <v>771</v>
      </c>
      <c r="H3910" s="14" t="s">
        <v>1396</v>
      </c>
      <c r="I3910" s="41" t="s">
        <v>33</v>
      </c>
      <c r="J3910" s="20" t="n">
        <v>44.75</v>
      </c>
      <c r="K3910" s="18" t="s">
        <v>28</v>
      </c>
      <c r="L3910" s="20" t="n">
        <v>34</v>
      </c>
      <c r="M3910" s="34"/>
      <c r="N3910" s="34"/>
      <c r="O3910" s="35" t="n">
        <f aca="false">L3910+(0.05*M3910)+(N3910/240)</f>
        <v>34</v>
      </c>
      <c r="P3910" s="36" t="n">
        <v>1521</v>
      </c>
      <c r="Q3910" s="33" t="n">
        <v>10</v>
      </c>
      <c r="R3910" s="37"/>
      <c r="S3910" s="38" t="n">
        <f aca="false">P3910+(0.05*Q3910)+(R3910/240)</f>
        <v>1521.5</v>
      </c>
      <c r="T3910" s="22" t="n">
        <f aca="false">J3910*O3910</f>
        <v>1521.5</v>
      </c>
      <c r="U3910" s="22" t="n">
        <f aca="false">S3910-T3910</f>
        <v>0</v>
      </c>
      <c r="V3910" s="12"/>
    </row>
    <row r="3911" customFormat="false" ht="13.8" hidden="false" customHeight="false" outlineLevel="0" collapsed="false">
      <c r="A3911" s="13" t="n">
        <v>3910</v>
      </c>
      <c r="B3911" s="12" t="s">
        <v>22</v>
      </c>
      <c r="C3911" s="26" t="str">
        <f aca="false">$C$2965</f>
        <v>BNF N. Acq. 20538</v>
      </c>
      <c r="D3911" s="14" t="n">
        <v>41</v>
      </c>
      <c r="E3911" s="14" t="n">
        <v>1749</v>
      </c>
      <c r="F3911" s="14" t="s">
        <v>40</v>
      </c>
      <c r="G3911" s="14" t="s">
        <v>1711</v>
      </c>
      <c r="H3911" s="14" t="s">
        <v>1396</v>
      </c>
      <c r="I3911" s="41" t="s">
        <v>43</v>
      </c>
      <c r="J3911" s="20" t="n">
        <v>1</v>
      </c>
      <c r="K3911" s="18" t="s">
        <v>46</v>
      </c>
      <c r="L3911" s="20" t="n">
        <v>200</v>
      </c>
      <c r="M3911" s="34"/>
      <c r="N3911" s="34"/>
      <c r="O3911" s="35" t="n">
        <f aca="false">L3911+(0.05*M3911)+(N3911/240)</f>
        <v>200</v>
      </c>
      <c r="P3911" s="36" t="n">
        <v>200</v>
      </c>
      <c r="Q3911" s="33"/>
      <c r="R3911" s="37"/>
      <c r="S3911" s="38" t="n">
        <f aca="false">P3911+(0.05*Q3911)+(R3911/240)</f>
        <v>200</v>
      </c>
      <c r="T3911" s="22" t="n">
        <f aca="false">J3911*O3911</f>
        <v>200</v>
      </c>
      <c r="U3911" s="22" t="n">
        <f aca="false">S3911-T3911</f>
        <v>0</v>
      </c>
      <c r="V3911" s="12"/>
    </row>
    <row r="3912" customFormat="false" ht="13.8" hidden="false" customHeight="false" outlineLevel="0" collapsed="false">
      <c r="A3912" s="13" t="n">
        <v>3911</v>
      </c>
      <c r="B3912" s="12" t="s">
        <v>22</v>
      </c>
      <c r="C3912" s="26" t="str">
        <f aca="false">$C$2965</f>
        <v>BNF N. Acq. 20538</v>
      </c>
      <c r="D3912" s="14" t="n">
        <v>41</v>
      </c>
      <c r="E3912" s="14" t="n">
        <v>1749</v>
      </c>
      <c r="F3912" s="14" t="s">
        <v>40</v>
      </c>
      <c r="G3912" s="14" t="s">
        <v>602</v>
      </c>
      <c r="H3912" s="14" t="s">
        <v>1396</v>
      </c>
      <c r="I3912" s="41" t="s">
        <v>43</v>
      </c>
      <c r="J3912" s="20" t="n">
        <v>1002</v>
      </c>
      <c r="K3912" s="18" t="s">
        <v>28</v>
      </c>
      <c r="L3912" s="20"/>
      <c r="M3912" s="34" t="n">
        <v>14</v>
      </c>
      <c r="N3912" s="34"/>
      <c r="O3912" s="35" t="n">
        <f aca="false">L3912+(0.05*M3912)+(N3912/240)</f>
        <v>0.7</v>
      </c>
      <c r="P3912" s="36" t="n">
        <v>701</v>
      </c>
      <c r="Q3912" s="33" t="n">
        <v>8</v>
      </c>
      <c r="R3912" s="37"/>
      <c r="S3912" s="38" t="n">
        <f aca="false">P3912+(0.05*Q3912)+(R3912/240)</f>
        <v>701.4</v>
      </c>
      <c r="T3912" s="22" t="n">
        <f aca="false">J3912*O3912</f>
        <v>701.4</v>
      </c>
      <c r="U3912" s="22" t="n">
        <f aca="false">S3912-T3912</f>
        <v>0</v>
      </c>
      <c r="V3912" s="12"/>
    </row>
    <row r="3913" customFormat="false" ht="13.8" hidden="false" customHeight="false" outlineLevel="0" collapsed="false">
      <c r="A3913" s="13" t="n">
        <v>3912</v>
      </c>
      <c r="B3913" s="12" t="s">
        <v>22</v>
      </c>
      <c r="C3913" s="26" t="str">
        <f aca="false">$C$2965</f>
        <v>BNF N. Acq. 20538</v>
      </c>
      <c r="D3913" s="14" t="n">
        <v>41</v>
      </c>
      <c r="E3913" s="14" t="n">
        <v>1749</v>
      </c>
      <c r="F3913" s="14" t="s">
        <v>40</v>
      </c>
      <c r="G3913" s="14" t="s">
        <v>602</v>
      </c>
      <c r="H3913" s="14" t="s">
        <v>1396</v>
      </c>
      <c r="I3913" s="41" t="s">
        <v>186</v>
      </c>
      <c r="J3913" s="20" t="n">
        <v>225</v>
      </c>
      <c r="K3913" s="18" t="s">
        <v>28</v>
      </c>
      <c r="L3913" s="20"/>
      <c r="M3913" s="34" t="n">
        <v>12</v>
      </c>
      <c r="N3913" s="34"/>
      <c r="O3913" s="35" t="n">
        <f aca="false">L3913+(0.05*M3913)+(N3913/240)</f>
        <v>0.6</v>
      </c>
      <c r="P3913" s="36" t="n">
        <v>135</v>
      </c>
      <c r="Q3913" s="33"/>
      <c r="R3913" s="37"/>
      <c r="S3913" s="38" t="n">
        <f aca="false">P3913+(0.05*Q3913)+(R3913/240)</f>
        <v>135</v>
      </c>
      <c r="T3913" s="22" t="n">
        <f aca="false">J3913*O3913</f>
        <v>135</v>
      </c>
      <c r="U3913" s="22" t="n">
        <f aca="false">S3913-T3913</f>
        <v>0</v>
      </c>
      <c r="V3913" s="12"/>
    </row>
    <row r="3914" customFormat="false" ht="13.8" hidden="false" customHeight="false" outlineLevel="0" collapsed="false">
      <c r="A3914" s="13" t="n">
        <v>3913</v>
      </c>
      <c r="B3914" s="12" t="s">
        <v>22</v>
      </c>
      <c r="C3914" s="26" t="str">
        <f aca="false">$C$2965</f>
        <v>BNF N. Acq. 20538</v>
      </c>
      <c r="D3914" s="14" t="n">
        <v>41</v>
      </c>
      <c r="E3914" s="14" t="n">
        <v>1749</v>
      </c>
      <c r="F3914" s="14" t="s">
        <v>40</v>
      </c>
      <c r="G3914" s="14" t="s">
        <v>602</v>
      </c>
      <c r="H3914" s="14" t="s">
        <v>1396</v>
      </c>
      <c r="I3914" s="41" t="s">
        <v>186</v>
      </c>
      <c r="J3914" s="20" t="n">
        <v>215</v>
      </c>
      <c r="K3914" s="18" t="s">
        <v>28</v>
      </c>
      <c r="L3914" s="20"/>
      <c r="M3914" s="34" t="n">
        <v>6</v>
      </c>
      <c r="N3914" s="34"/>
      <c r="O3914" s="35" t="n">
        <f aca="false">L3914+(0.05*M3914)+(N3914/240)</f>
        <v>0.3</v>
      </c>
      <c r="P3914" s="36" t="n">
        <v>64</v>
      </c>
      <c r="Q3914" s="33" t="n">
        <v>10</v>
      </c>
      <c r="R3914" s="37"/>
      <c r="S3914" s="38" t="n">
        <f aca="false">P3914+(0.05*Q3914)+(R3914/240)</f>
        <v>64.5</v>
      </c>
      <c r="T3914" s="22" t="n">
        <f aca="false">J3914*O3914</f>
        <v>64.5</v>
      </c>
      <c r="U3914" s="22" t="n">
        <f aca="false">S3914-T3914</f>
        <v>0</v>
      </c>
      <c r="V3914" s="12"/>
    </row>
    <row r="3915" customFormat="false" ht="13.8" hidden="false" customHeight="false" outlineLevel="0" collapsed="false">
      <c r="A3915" s="13" t="n">
        <v>3914</v>
      </c>
      <c r="B3915" s="12" t="s">
        <v>22</v>
      </c>
      <c r="C3915" s="13" t="s">
        <v>792</v>
      </c>
      <c r="D3915" s="12" t="n">
        <v>2</v>
      </c>
      <c r="E3915" s="14" t="n">
        <v>1749</v>
      </c>
      <c r="F3915" s="14" t="s">
        <v>24</v>
      </c>
      <c r="G3915" s="14" t="s">
        <v>38</v>
      </c>
      <c r="H3915" s="0" t="s">
        <v>1712</v>
      </c>
      <c r="I3915" s="16" t="s">
        <v>679</v>
      </c>
      <c r="J3915" s="28" t="n">
        <v>20000</v>
      </c>
      <c r="K3915" s="27" t="s">
        <v>28</v>
      </c>
      <c r="L3915" s="53"/>
      <c r="M3915" s="33" t="n">
        <v>4</v>
      </c>
      <c r="N3915" s="34"/>
      <c r="O3915" s="35" t="n">
        <f aca="false">L3915+(0.05*M3915)+(N3915/240)</f>
        <v>0.2</v>
      </c>
      <c r="P3915" s="36" t="n">
        <v>4000</v>
      </c>
      <c r="Q3915" s="33"/>
      <c r="R3915" s="37"/>
      <c r="S3915" s="38" t="n">
        <f aca="false">P3915+(0.05*Q3915)+(R3915/240)</f>
        <v>4000</v>
      </c>
      <c r="T3915" s="22" t="n">
        <f aca="false">J3915*O3915</f>
        <v>4000</v>
      </c>
      <c r="U3915" s="22" t="n">
        <f aca="false">S3915-T3915</f>
        <v>0</v>
      </c>
      <c r="V3915" s="12"/>
    </row>
    <row r="3916" customFormat="false" ht="13.8" hidden="false" customHeight="false" outlineLevel="0" collapsed="false">
      <c r="A3916" s="13" t="n">
        <v>3915</v>
      </c>
      <c r="B3916" s="12" t="s">
        <v>22</v>
      </c>
      <c r="C3916" s="26" t="str">
        <f aca="false">$C$3915</f>
        <v>Fonds Gournay – M85</v>
      </c>
      <c r="D3916" s="12" t="n">
        <v>2</v>
      </c>
      <c r="E3916" s="14" t="n">
        <v>1749</v>
      </c>
      <c r="F3916" s="14" t="s">
        <v>24</v>
      </c>
      <c r="G3916" s="14" t="s">
        <v>41</v>
      </c>
      <c r="H3916" s="0" t="s">
        <v>1712</v>
      </c>
      <c r="I3916" s="16" t="s">
        <v>682</v>
      </c>
      <c r="J3916" s="28" t="n">
        <v>25</v>
      </c>
      <c r="K3916" s="27" t="s">
        <v>1143</v>
      </c>
      <c r="L3916" s="53" t="n">
        <v>30</v>
      </c>
      <c r="M3916" s="33"/>
      <c r="N3916" s="34"/>
      <c r="O3916" s="35" t="n">
        <f aca="false">L3916+(0.05*M3916)+(N3916/240)</f>
        <v>30</v>
      </c>
      <c r="P3916" s="36" t="n">
        <v>750</v>
      </c>
      <c r="Q3916" s="33"/>
      <c r="R3916" s="37"/>
      <c r="S3916" s="38" t="n">
        <f aca="false">P3916+(0.05*Q3916)+(R3916/240)</f>
        <v>750</v>
      </c>
      <c r="T3916" s="22" t="n">
        <f aca="false">J3916*O3916</f>
        <v>750</v>
      </c>
      <c r="U3916" s="22" t="n">
        <f aca="false">S3916-T3916</f>
        <v>0</v>
      </c>
      <c r="V3916" s="12"/>
    </row>
    <row r="3917" customFormat="false" ht="13.8" hidden="false" customHeight="false" outlineLevel="0" collapsed="false">
      <c r="A3917" s="13" t="n">
        <v>3916</v>
      </c>
      <c r="B3917" s="12" t="s">
        <v>22</v>
      </c>
      <c r="C3917" s="26" t="str">
        <f aca="false">$C$3915</f>
        <v>Fonds Gournay – M85</v>
      </c>
      <c r="D3917" s="12" t="n">
        <v>2</v>
      </c>
      <c r="E3917" s="14" t="n">
        <v>1749</v>
      </c>
      <c r="F3917" s="14" t="s">
        <v>24</v>
      </c>
      <c r="G3917" s="14" t="s">
        <v>41</v>
      </c>
      <c r="H3917" s="0" t="s">
        <v>1712</v>
      </c>
      <c r="I3917" s="16" t="s">
        <v>186</v>
      </c>
      <c r="J3917" s="28" t="n">
        <v>11795</v>
      </c>
      <c r="K3917" s="27" t="s">
        <v>28</v>
      </c>
      <c r="L3917" s="53"/>
      <c r="M3917" s="33" t="n">
        <v>3</v>
      </c>
      <c r="N3917" s="34"/>
      <c r="O3917" s="35" t="n">
        <f aca="false">L3917+(0.05*M3917)+(N3917/240)</f>
        <v>0.15</v>
      </c>
      <c r="P3917" s="36" t="n">
        <v>1769</v>
      </c>
      <c r="Q3917" s="33" t="n">
        <v>5</v>
      </c>
      <c r="R3917" s="37"/>
      <c r="S3917" s="38" t="n">
        <f aca="false">P3917+(0.05*Q3917)+(R3917/240)</f>
        <v>1769.25</v>
      </c>
      <c r="T3917" s="22" t="n">
        <f aca="false">J3917*O3917</f>
        <v>1769.25</v>
      </c>
      <c r="U3917" s="22" t="n">
        <f aca="false">S3917-T3917</f>
        <v>0</v>
      </c>
      <c r="V3917" s="12"/>
    </row>
    <row r="3918" customFormat="false" ht="13.8" hidden="false" customHeight="false" outlineLevel="0" collapsed="false">
      <c r="A3918" s="13" t="n">
        <v>3917</v>
      </c>
      <c r="B3918" s="12" t="s">
        <v>22</v>
      </c>
      <c r="C3918" s="26" t="str">
        <f aca="false">$C$3915</f>
        <v>Fonds Gournay – M85</v>
      </c>
      <c r="D3918" s="12" t="n">
        <v>2</v>
      </c>
      <c r="E3918" s="14" t="n">
        <v>1749</v>
      </c>
      <c r="F3918" s="14" t="s">
        <v>24</v>
      </c>
      <c r="G3918" s="14" t="s">
        <v>821</v>
      </c>
      <c r="H3918" s="0" t="s">
        <v>1712</v>
      </c>
      <c r="I3918" s="16" t="s">
        <v>682</v>
      </c>
      <c r="J3918" s="28" t="n">
        <v>200</v>
      </c>
      <c r="K3918" s="27" t="s">
        <v>61</v>
      </c>
      <c r="L3918" s="53" t="n">
        <v>4</v>
      </c>
      <c r="M3918" s="33"/>
      <c r="N3918" s="34"/>
      <c r="O3918" s="35" t="n">
        <f aca="false">L3918+(0.05*M3918)+(N3918/240)</f>
        <v>4</v>
      </c>
      <c r="P3918" s="36" t="n">
        <v>800</v>
      </c>
      <c r="Q3918" s="33"/>
      <c r="R3918" s="39"/>
      <c r="S3918" s="38" t="n">
        <f aca="false">P3918+(0.05*Q3918)+(R3918/240)</f>
        <v>800</v>
      </c>
      <c r="T3918" s="22" t="n">
        <f aca="false">J3918*O3918</f>
        <v>800</v>
      </c>
      <c r="U3918" s="22" t="n">
        <f aca="false">S3918-T3918</f>
        <v>0</v>
      </c>
      <c r="V3918" s="12"/>
    </row>
    <row r="3919" customFormat="false" ht="13.8" hidden="false" customHeight="false" outlineLevel="0" collapsed="false">
      <c r="A3919" s="13" t="n">
        <v>3918</v>
      </c>
      <c r="B3919" s="12" t="s">
        <v>22</v>
      </c>
      <c r="C3919" s="26" t="str">
        <f aca="false">$C$3915</f>
        <v>Fonds Gournay – M85</v>
      </c>
      <c r="D3919" s="12" t="n">
        <v>2</v>
      </c>
      <c r="E3919" s="14" t="n">
        <v>1749</v>
      </c>
      <c r="F3919" s="14" t="s">
        <v>24</v>
      </c>
      <c r="G3919" s="14" t="s">
        <v>1713</v>
      </c>
      <c r="H3919" s="0" t="s">
        <v>1712</v>
      </c>
      <c r="I3919" s="16" t="s">
        <v>186</v>
      </c>
      <c r="J3919" s="28" t="n">
        <v>4</v>
      </c>
      <c r="K3919" s="27" t="s">
        <v>28</v>
      </c>
      <c r="L3919" s="53" t="n">
        <v>3</v>
      </c>
      <c r="M3919" s="33" t="n">
        <v>10</v>
      </c>
      <c r="N3919" s="34"/>
      <c r="O3919" s="35" t="n">
        <f aca="false">L3919+(0.05*M3919)+(N3919/240)</f>
        <v>3.5</v>
      </c>
      <c r="P3919" s="36" t="n">
        <v>14</v>
      </c>
      <c r="Q3919" s="33"/>
      <c r="R3919" s="37"/>
      <c r="S3919" s="38" t="n">
        <f aca="false">P3919+(0.05*Q3919)+(R3919/240)</f>
        <v>14</v>
      </c>
      <c r="T3919" s="22" t="n">
        <f aca="false">J3919*O3919</f>
        <v>14</v>
      </c>
      <c r="U3919" s="22" t="n">
        <f aca="false">S3919-T3919</f>
        <v>0</v>
      </c>
      <c r="V3919" s="12"/>
    </row>
    <row r="3920" customFormat="false" ht="13.8" hidden="false" customHeight="false" outlineLevel="0" collapsed="false">
      <c r="A3920" s="13" t="n">
        <v>3919</v>
      </c>
      <c r="B3920" s="12" t="s">
        <v>22</v>
      </c>
      <c r="C3920" s="26" t="str">
        <f aca="false">$C$3915</f>
        <v>Fonds Gournay – M85</v>
      </c>
      <c r="D3920" s="12" t="n">
        <v>2</v>
      </c>
      <c r="E3920" s="14" t="n">
        <v>1749</v>
      </c>
      <c r="F3920" s="14" t="s">
        <v>40</v>
      </c>
      <c r="G3920" s="14" t="s">
        <v>804</v>
      </c>
      <c r="H3920" s="0" t="s">
        <v>1712</v>
      </c>
      <c r="I3920" s="16" t="s">
        <v>799</v>
      </c>
      <c r="J3920" s="28" t="n">
        <v>600</v>
      </c>
      <c r="K3920" s="27" t="s">
        <v>35</v>
      </c>
      <c r="L3920" s="53" t="n">
        <v>9</v>
      </c>
      <c r="M3920" s="33"/>
      <c r="N3920" s="34"/>
      <c r="O3920" s="35" t="n">
        <f aca="false">L3920+(0.05*M3920)+(N3920/240)</f>
        <v>9</v>
      </c>
      <c r="P3920" s="36" t="n">
        <v>5400</v>
      </c>
      <c r="Q3920" s="33"/>
      <c r="R3920" s="37"/>
      <c r="S3920" s="38" t="n">
        <f aca="false">P3920+(0.05*Q3920)+(R3920/240)</f>
        <v>5400</v>
      </c>
      <c r="T3920" s="22" t="n">
        <f aca="false">J3920*O3920</f>
        <v>5400</v>
      </c>
      <c r="U3920" s="22" t="n">
        <f aca="false">S3920-T3920</f>
        <v>0</v>
      </c>
      <c r="V3920" s="12"/>
    </row>
    <row r="3921" customFormat="false" ht="13.8" hidden="false" customHeight="false" outlineLevel="0" collapsed="false">
      <c r="A3921" s="13" t="n">
        <v>3920</v>
      </c>
      <c r="B3921" s="12" t="s">
        <v>22</v>
      </c>
      <c r="C3921" s="26" t="str">
        <f aca="false">$C$3915</f>
        <v>Fonds Gournay – M85</v>
      </c>
      <c r="D3921" s="12" t="n">
        <v>2</v>
      </c>
      <c r="E3921" s="14" t="n">
        <v>1749</v>
      </c>
      <c r="F3921" s="14" t="s">
        <v>40</v>
      </c>
      <c r="G3921" s="14" t="s">
        <v>39</v>
      </c>
      <c r="H3921" s="0" t="s">
        <v>1712</v>
      </c>
      <c r="I3921" s="16" t="s">
        <v>186</v>
      </c>
      <c r="J3921" s="28" t="n">
        <v>7795</v>
      </c>
      <c r="K3921" s="27" t="s">
        <v>28</v>
      </c>
      <c r="L3921" s="53"/>
      <c r="M3921" s="33" t="n">
        <v>4</v>
      </c>
      <c r="N3921" s="34"/>
      <c r="O3921" s="35" t="n">
        <f aca="false">L3921+(0.05*M3921)+(N3921/240)</f>
        <v>0.2</v>
      </c>
      <c r="P3921" s="36" t="n">
        <v>1559</v>
      </c>
      <c r="Q3921" s="33"/>
      <c r="R3921" s="37"/>
      <c r="S3921" s="38" t="n">
        <f aca="false">P3921+(0.05*Q3921)+(R3921/240)</f>
        <v>1559</v>
      </c>
      <c r="T3921" s="22" t="n">
        <f aca="false">J3921*O3921</f>
        <v>1559</v>
      </c>
      <c r="U3921" s="22" t="n">
        <f aca="false">S3921-T3921</f>
        <v>0</v>
      </c>
      <c r="V3921" s="12"/>
    </row>
    <row r="3922" customFormat="false" ht="13.8" hidden="false" customHeight="false" outlineLevel="0" collapsed="false">
      <c r="A3922" s="13" t="n">
        <v>3921</v>
      </c>
      <c r="B3922" s="12" t="s">
        <v>22</v>
      </c>
      <c r="C3922" s="26" t="str">
        <f aca="false">$C$3915</f>
        <v>Fonds Gournay – M85</v>
      </c>
      <c r="D3922" s="12" t="n">
        <v>2</v>
      </c>
      <c r="E3922" s="14" t="n">
        <v>1749</v>
      </c>
      <c r="F3922" s="14" t="s">
        <v>40</v>
      </c>
      <c r="G3922" s="14" t="s">
        <v>54</v>
      </c>
      <c r="H3922" s="0" t="s">
        <v>1712</v>
      </c>
      <c r="I3922" s="16" t="s">
        <v>186</v>
      </c>
      <c r="J3922" s="28" t="n">
        <v>1</v>
      </c>
      <c r="K3922" s="27" t="s">
        <v>35</v>
      </c>
      <c r="L3922" s="53" t="n">
        <v>85</v>
      </c>
      <c r="M3922" s="33"/>
      <c r="N3922" s="34"/>
      <c r="O3922" s="35" t="n">
        <f aca="false">L3922+(0.05*M3922)+(N3922/240)</f>
        <v>85</v>
      </c>
      <c r="P3922" s="36" t="n">
        <v>85</v>
      </c>
      <c r="Q3922" s="33"/>
      <c r="R3922" s="37"/>
      <c r="S3922" s="38" t="n">
        <f aca="false">P3922+(0.05*Q3922)+(R3922/240)</f>
        <v>85</v>
      </c>
      <c r="T3922" s="22" t="n">
        <f aca="false">J3922*O3922</f>
        <v>85</v>
      </c>
      <c r="U3922" s="22" t="n">
        <f aca="false">S3922-T3922</f>
        <v>0</v>
      </c>
      <c r="V3922" s="12"/>
    </row>
    <row r="3923" customFormat="false" ht="13.8" hidden="false" customHeight="false" outlineLevel="0" collapsed="false">
      <c r="A3923" s="13" t="n">
        <v>3922</v>
      </c>
      <c r="B3923" s="12" t="s">
        <v>22</v>
      </c>
      <c r="C3923" s="26" t="str">
        <f aca="false">$C$3915</f>
        <v>Fonds Gournay – M85</v>
      </c>
      <c r="D3923" s="12" t="n">
        <v>2</v>
      </c>
      <c r="E3923" s="14" t="n">
        <v>1749</v>
      </c>
      <c r="F3923" s="14" t="s">
        <v>40</v>
      </c>
      <c r="G3923" s="40" t="s">
        <v>67</v>
      </c>
      <c r="H3923" s="0" t="s">
        <v>1712</v>
      </c>
      <c r="I3923" s="16" t="s">
        <v>68</v>
      </c>
      <c r="J3923" s="28" t="n">
        <v>2125</v>
      </c>
      <c r="K3923" s="27" t="s">
        <v>28</v>
      </c>
      <c r="L3923" s="53" t="n">
        <v>3</v>
      </c>
      <c r="M3923" s="33"/>
      <c r="N3923" s="34"/>
      <c r="O3923" s="35" t="n">
        <f aca="false">L3923+(0.05*M3923)+(N3923/240)</f>
        <v>3</v>
      </c>
      <c r="P3923" s="36" t="n">
        <v>6375</v>
      </c>
      <c r="Q3923" s="33"/>
      <c r="R3923" s="37"/>
      <c r="S3923" s="38" t="n">
        <f aca="false">P3923+(0.05*Q3923)+(R3923/240)</f>
        <v>6375</v>
      </c>
      <c r="T3923" s="22" t="n">
        <f aca="false">J3923*O3923</f>
        <v>6375</v>
      </c>
      <c r="U3923" s="22" t="n">
        <f aca="false">S3923-T3923</f>
        <v>0</v>
      </c>
      <c r="V3923" s="12"/>
    </row>
    <row r="3924" customFormat="false" ht="13.8" hidden="false" customHeight="false" outlineLevel="0" collapsed="false">
      <c r="A3924" s="13" t="n">
        <v>3923</v>
      </c>
      <c r="B3924" s="12" t="s">
        <v>22</v>
      </c>
      <c r="C3924" s="26" t="str">
        <f aca="false">$C$3915</f>
        <v>Fonds Gournay – M85</v>
      </c>
      <c r="D3924" s="12" t="n">
        <v>2</v>
      </c>
      <c r="E3924" s="14" t="n">
        <v>1749</v>
      </c>
      <c r="F3924" s="14" t="s">
        <v>40</v>
      </c>
      <c r="G3924" s="40" t="s">
        <v>67</v>
      </c>
      <c r="H3924" s="0" t="s">
        <v>1712</v>
      </c>
      <c r="I3924" s="16" t="s">
        <v>43</v>
      </c>
      <c r="J3924" s="28" t="n">
        <v>4</v>
      </c>
      <c r="K3924" s="27" t="s">
        <v>35</v>
      </c>
      <c r="L3924" s="53" t="n">
        <v>30</v>
      </c>
      <c r="M3924" s="33"/>
      <c r="N3924" s="34"/>
      <c r="O3924" s="35" t="n">
        <f aca="false">L3924+(0.05*M3924)+(N3924/240)</f>
        <v>30</v>
      </c>
      <c r="P3924" s="36" t="n">
        <v>120</v>
      </c>
      <c r="Q3924" s="33"/>
      <c r="R3924" s="37"/>
      <c r="S3924" s="38" t="n">
        <f aca="false">P3924+(0.05*Q3924)+(R3924/240)</f>
        <v>120</v>
      </c>
      <c r="T3924" s="22" t="n">
        <f aca="false">J3924*O3924</f>
        <v>120</v>
      </c>
      <c r="U3924" s="22" t="n">
        <f aca="false">S3924-T3924</f>
        <v>0</v>
      </c>
      <c r="V3924" s="12"/>
    </row>
    <row r="3925" customFormat="false" ht="13.8" hidden="false" customHeight="false" outlineLevel="0" collapsed="false">
      <c r="A3925" s="13" t="n">
        <v>3924</v>
      </c>
      <c r="B3925" s="12" t="s">
        <v>22</v>
      </c>
      <c r="C3925" s="26" t="str">
        <f aca="false">$C$3915</f>
        <v>Fonds Gournay – M85</v>
      </c>
      <c r="D3925" s="12" t="n">
        <v>3</v>
      </c>
      <c r="E3925" s="14" t="n">
        <v>1749</v>
      </c>
      <c r="F3925" s="14" t="s">
        <v>24</v>
      </c>
      <c r="G3925" s="14" t="s">
        <v>841</v>
      </c>
      <c r="H3925" s="0" t="s">
        <v>1712</v>
      </c>
      <c r="I3925" s="16" t="s">
        <v>799</v>
      </c>
      <c r="J3925" s="28" t="n">
        <v>18000</v>
      </c>
      <c r="K3925" s="27" t="s">
        <v>28</v>
      </c>
      <c r="L3925" s="53"/>
      <c r="M3925" s="33" t="n">
        <v>5</v>
      </c>
      <c r="N3925" s="34"/>
      <c r="O3925" s="35" t="n">
        <f aca="false">L3925+(0.05*M3925)+(N3925/240)</f>
        <v>0.25</v>
      </c>
      <c r="P3925" s="36" t="n">
        <v>4500</v>
      </c>
      <c r="Q3925" s="33"/>
      <c r="R3925" s="37"/>
      <c r="S3925" s="38" t="n">
        <f aca="false">P3925+(0.05*Q3925)+(R3925/240)</f>
        <v>4500</v>
      </c>
      <c r="T3925" s="22" t="n">
        <f aca="false">J3925*O3925</f>
        <v>4500</v>
      </c>
      <c r="U3925" s="22" t="n">
        <f aca="false">S3925-T3925</f>
        <v>0</v>
      </c>
      <c r="V3925" s="12"/>
    </row>
    <row r="3926" customFormat="false" ht="13.8" hidden="false" customHeight="false" outlineLevel="0" collapsed="false">
      <c r="A3926" s="13" t="n">
        <v>3925</v>
      </c>
      <c r="B3926" s="12" t="s">
        <v>22</v>
      </c>
      <c r="C3926" s="26" t="str">
        <f aca="false">$C$3915</f>
        <v>Fonds Gournay – M85</v>
      </c>
      <c r="D3926" s="12" t="n">
        <v>3</v>
      </c>
      <c r="E3926" s="14" t="n">
        <v>1749</v>
      </c>
      <c r="F3926" s="14" t="s">
        <v>24</v>
      </c>
      <c r="G3926" s="14" t="s">
        <v>841</v>
      </c>
      <c r="H3926" s="0" t="s">
        <v>1712</v>
      </c>
      <c r="I3926" s="16" t="s">
        <v>186</v>
      </c>
      <c r="J3926" s="28" t="n">
        <v>120055</v>
      </c>
      <c r="K3926" s="27" t="s">
        <v>28</v>
      </c>
      <c r="L3926" s="53"/>
      <c r="M3926" s="33" t="n">
        <v>10</v>
      </c>
      <c r="N3926" s="34"/>
      <c r="O3926" s="35" t="n">
        <f aca="false">L3926+(0.05*M3926)+(N3926/240)</f>
        <v>0.5</v>
      </c>
      <c r="P3926" s="36" t="n">
        <v>60027</v>
      </c>
      <c r="Q3926" s="33" t="n">
        <v>10</v>
      </c>
      <c r="R3926" s="37"/>
      <c r="S3926" s="38" t="n">
        <f aca="false">P3926+(0.05*Q3926)+(R3926/240)</f>
        <v>60027.5</v>
      </c>
      <c r="T3926" s="22" t="n">
        <f aca="false">J3926*O3926</f>
        <v>60027.5</v>
      </c>
      <c r="U3926" s="22" t="n">
        <f aca="false">S3926-T3926</f>
        <v>0</v>
      </c>
      <c r="V3926" s="12"/>
    </row>
    <row r="3927" customFormat="false" ht="13.8" hidden="false" customHeight="false" outlineLevel="0" collapsed="false">
      <c r="A3927" s="13" t="n">
        <v>3926</v>
      </c>
      <c r="B3927" s="12" t="s">
        <v>22</v>
      </c>
      <c r="C3927" s="26" t="str">
        <f aca="false">$C$3915</f>
        <v>Fonds Gournay – M85</v>
      </c>
      <c r="D3927" s="12" t="n">
        <v>3</v>
      </c>
      <c r="E3927" s="14" t="n">
        <v>1749</v>
      </c>
      <c r="F3927" s="14" t="s">
        <v>24</v>
      </c>
      <c r="G3927" s="14" t="s">
        <v>1714</v>
      </c>
      <c r="H3927" s="0" t="s">
        <v>1712</v>
      </c>
      <c r="I3927" s="16" t="s">
        <v>186</v>
      </c>
      <c r="J3927" s="28" t="n">
        <v>700</v>
      </c>
      <c r="K3927" s="27" t="s">
        <v>28</v>
      </c>
      <c r="L3927" s="53"/>
      <c r="M3927" s="33" t="n">
        <v>5</v>
      </c>
      <c r="N3927" s="34"/>
      <c r="O3927" s="35" t="n">
        <f aca="false">L3927+(0.05*M3927)+(N3927/240)</f>
        <v>0.25</v>
      </c>
      <c r="P3927" s="36" t="n">
        <v>175</v>
      </c>
      <c r="Q3927" s="33"/>
      <c r="R3927" s="37"/>
      <c r="S3927" s="38" t="n">
        <f aca="false">P3927+(0.05*Q3927)+(R3927/240)</f>
        <v>175</v>
      </c>
      <c r="T3927" s="22" t="n">
        <f aca="false">J3927*O3927</f>
        <v>175</v>
      </c>
      <c r="U3927" s="22" t="n">
        <f aca="false">S3927-T3927</f>
        <v>0</v>
      </c>
      <c r="V3927" s="12"/>
    </row>
    <row r="3928" customFormat="false" ht="13.8" hidden="false" customHeight="false" outlineLevel="0" collapsed="false">
      <c r="A3928" s="13" t="n">
        <v>3927</v>
      </c>
      <c r="B3928" s="12" t="s">
        <v>22</v>
      </c>
      <c r="C3928" s="26" t="str">
        <f aca="false">$C$3915</f>
        <v>Fonds Gournay – M85</v>
      </c>
      <c r="D3928" s="12" t="n">
        <v>3</v>
      </c>
      <c r="E3928" s="14" t="n">
        <v>1749</v>
      </c>
      <c r="F3928" s="14" t="s">
        <v>24</v>
      </c>
      <c r="G3928" s="14" t="s">
        <v>836</v>
      </c>
      <c r="H3928" s="0" t="s">
        <v>1712</v>
      </c>
      <c r="I3928" s="16" t="s">
        <v>679</v>
      </c>
      <c r="J3928" s="28" t="n">
        <v>47400</v>
      </c>
      <c r="K3928" s="27" t="s">
        <v>28</v>
      </c>
      <c r="L3928" s="53"/>
      <c r="M3928" s="33" t="n">
        <v>4</v>
      </c>
      <c r="N3928" s="34"/>
      <c r="O3928" s="35" t="n">
        <f aca="false">L3928+(0.05*M3928)+(N3928/240)</f>
        <v>0.2</v>
      </c>
      <c r="P3928" s="36" t="n">
        <v>9480</v>
      </c>
      <c r="Q3928" s="33"/>
      <c r="R3928" s="37"/>
      <c r="S3928" s="38" t="n">
        <f aca="false">P3928+(0.05*Q3928)+(R3928/240)</f>
        <v>9480</v>
      </c>
      <c r="T3928" s="22" t="n">
        <f aca="false">J3928*O3928</f>
        <v>9480</v>
      </c>
      <c r="U3928" s="22" t="n">
        <f aca="false">S3928-T3928</f>
        <v>0</v>
      </c>
      <c r="V3928" s="12"/>
    </row>
    <row r="3929" customFormat="false" ht="13.8" hidden="false" customHeight="false" outlineLevel="0" collapsed="false">
      <c r="A3929" s="13" t="n">
        <v>3928</v>
      </c>
      <c r="B3929" s="12" t="s">
        <v>22</v>
      </c>
      <c r="C3929" s="26" t="str">
        <f aca="false">$C$3915</f>
        <v>Fonds Gournay – M85</v>
      </c>
      <c r="D3929" s="12" t="n">
        <v>3</v>
      </c>
      <c r="E3929" s="14" t="n">
        <v>1749</v>
      </c>
      <c r="F3929" s="14" t="s">
        <v>24</v>
      </c>
      <c r="G3929" s="14" t="s">
        <v>1715</v>
      </c>
      <c r="H3929" s="0" t="s">
        <v>1712</v>
      </c>
      <c r="I3929" s="16" t="s">
        <v>186</v>
      </c>
      <c r="J3929" s="28" t="n">
        <v>60500</v>
      </c>
      <c r="K3929" s="27" t="s">
        <v>28</v>
      </c>
      <c r="L3929" s="53"/>
      <c r="M3929" s="33" t="n">
        <v>10</v>
      </c>
      <c r="N3929" s="34"/>
      <c r="O3929" s="35" t="n">
        <f aca="false">L3929+(0.05*M3929)+(N3929/240)</f>
        <v>0.5</v>
      </c>
      <c r="P3929" s="36" t="n">
        <v>30250</v>
      </c>
      <c r="Q3929" s="33"/>
      <c r="R3929" s="37"/>
      <c r="S3929" s="38" t="n">
        <f aca="false">P3929+(0.05*Q3929)+(R3929/240)</f>
        <v>30250</v>
      </c>
      <c r="T3929" s="22" t="n">
        <f aca="false">J3929*O3929</f>
        <v>30250</v>
      </c>
      <c r="U3929" s="22" t="n">
        <f aca="false">S3929-T3929</f>
        <v>0</v>
      </c>
      <c r="V3929" s="12"/>
    </row>
    <row r="3930" customFormat="false" ht="13.8" hidden="false" customHeight="false" outlineLevel="0" collapsed="false">
      <c r="A3930" s="13" t="n">
        <v>3929</v>
      </c>
      <c r="B3930" s="12" t="s">
        <v>22</v>
      </c>
      <c r="C3930" s="26" t="str">
        <f aca="false">$C$3915</f>
        <v>Fonds Gournay – M85</v>
      </c>
      <c r="D3930" s="12" t="n">
        <v>3</v>
      </c>
      <c r="E3930" s="14" t="n">
        <v>1749</v>
      </c>
      <c r="F3930" s="14" t="s">
        <v>24</v>
      </c>
      <c r="G3930" s="14" t="s">
        <v>1716</v>
      </c>
      <c r="H3930" s="0" t="s">
        <v>1712</v>
      </c>
      <c r="I3930" s="41" t="s">
        <v>186</v>
      </c>
      <c r="J3930" s="20" t="n">
        <v>6665</v>
      </c>
      <c r="K3930" s="27" t="s">
        <v>28</v>
      </c>
      <c r="L3930" s="52"/>
      <c r="M3930" s="34" t="n">
        <v>6</v>
      </c>
      <c r="N3930" s="34"/>
      <c r="O3930" s="35" t="n">
        <f aca="false">L3930+(0.05*M3930)+(N3930/240)</f>
        <v>0.3</v>
      </c>
      <c r="P3930" s="36" t="n">
        <v>1999</v>
      </c>
      <c r="Q3930" s="33" t="n">
        <v>10</v>
      </c>
      <c r="R3930" s="37"/>
      <c r="S3930" s="38" t="n">
        <f aca="false">P3930+(0.05*Q3930)+(R3930/240)</f>
        <v>1999.5</v>
      </c>
      <c r="T3930" s="22" t="n">
        <f aca="false">J3930*O3930</f>
        <v>1999.5</v>
      </c>
      <c r="U3930" s="22" t="n">
        <f aca="false">S3930-T3930</f>
        <v>0</v>
      </c>
      <c r="V3930" s="12"/>
    </row>
    <row r="3931" customFormat="false" ht="13.8" hidden="false" customHeight="false" outlineLevel="0" collapsed="false">
      <c r="A3931" s="13" t="n">
        <v>3930</v>
      </c>
      <c r="B3931" s="12" t="s">
        <v>22</v>
      </c>
      <c r="C3931" s="26" t="str">
        <f aca="false">$C$3915</f>
        <v>Fonds Gournay – M85</v>
      </c>
      <c r="D3931" s="12" t="n">
        <v>3</v>
      </c>
      <c r="E3931" s="14" t="n">
        <v>1749</v>
      </c>
      <c r="F3931" s="14" t="s">
        <v>24</v>
      </c>
      <c r="G3931" s="14" t="s">
        <v>106</v>
      </c>
      <c r="H3931" s="0" t="s">
        <v>1712</v>
      </c>
      <c r="I3931" s="41" t="s">
        <v>186</v>
      </c>
      <c r="J3931" s="20" t="n">
        <v>34400</v>
      </c>
      <c r="K3931" s="27" t="s">
        <v>28</v>
      </c>
      <c r="L3931" s="52"/>
      <c r="M3931" s="34" t="n">
        <v>5</v>
      </c>
      <c r="N3931" s="34"/>
      <c r="O3931" s="35" t="n">
        <f aca="false">L3931+(0.05*M3931)+(N3931/240)</f>
        <v>0.25</v>
      </c>
      <c r="P3931" s="36" t="n">
        <v>8600</v>
      </c>
      <c r="Q3931" s="33"/>
      <c r="R3931" s="37"/>
      <c r="S3931" s="38" t="n">
        <f aca="false">P3931+(0.05*Q3931)+(R3931/240)</f>
        <v>8600</v>
      </c>
      <c r="T3931" s="22" t="n">
        <f aca="false">J3931*O3931</f>
        <v>8600</v>
      </c>
      <c r="U3931" s="22" t="n">
        <f aca="false">S3931-T3931</f>
        <v>0</v>
      </c>
      <c r="V3931" s="12"/>
    </row>
    <row r="3932" customFormat="false" ht="13.8" hidden="false" customHeight="false" outlineLevel="0" collapsed="false">
      <c r="A3932" s="13" t="n">
        <v>3931</v>
      </c>
      <c r="B3932" s="12" t="s">
        <v>22</v>
      </c>
      <c r="C3932" s="26" t="str">
        <f aca="false">$C$3915</f>
        <v>Fonds Gournay – M85</v>
      </c>
      <c r="D3932" s="12" t="n">
        <v>3</v>
      </c>
      <c r="E3932" s="14" t="n">
        <v>1749</v>
      </c>
      <c r="F3932" s="14" t="s">
        <v>24</v>
      </c>
      <c r="G3932" s="14" t="s">
        <v>1717</v>
      </c>
      <c r="H3932" s="0" t="s">
        <v>1712</v>
      </c>
      <c r="I3932" s="41" t="s">
        <v>186</v>
      </c>
      <c r="J3932" s="20" t="n">
        <v>237</v>
      </c>
      <c r="K3932" s="27" t="s">
        <v>28</v>
      </c>
      <c r="L3932" s="52"/>
      <c r="M3932" s="34" t="n">
        <v>10</v>
      </c>
      <c r="N3932" s="34"/>
      <c r="O3932" s="35" t="n">
        <f aca="false">L3932+(0.05*M3932)+(N3932/240)</f>
        <v>0.5</v>
      </c>
      <c r="P3932" s="36" t="n">
        <v>118</v>
      </c>
      <c r="Q3932" s="33" t="n">
        <v>10</v>
      </c>
      <c r="R3932" s="37"/>
      <c r="S3932" s="38" t="n">
        <f aca="false">P3932+(0.05*Q3932)+(R3932/240)</f>
        <v>118.5</v>
      </c>
      <c r="T3932" s="22" t="n">
        <f aca="false">J3932*O3932</f>
        <v>118.5</v>
      </c>
      <c r="U3932" s="22" t="n">
        <f aca="false">S3932-T3932</f>
        <v>0</v>
      </c>
      <c r="V3932" s="12"/>
    </row>
    <row r="3933" customFormat="false" ht="13.8" hidden="false" customHeight="false" outlineLevel="0" collapsed="false">
      <c r="A3933" s="13" t="n">
        <v>3932</v>
      </c>
      <c r="B3933" s="12" t="s">
        <v>22</v>
      </c>
      <c r="C3933" s="26" t="str">
        <f aca="false">$C$3915</f>
        <v>Fonds Gournay – M85</v>
      </c>
      <c r="D3933" s="12" t="n">
        <v>3</v>
      </c>
      <c r="E3933" s="14" t="n">
        <v>1749</v>
      </c>
      <c r="F3933" s="14" t="s">
        <v>24</v>
      </c>
      <c r="G3933" s="14" t="s">
        <v>1718</v>
      </c>
      <c r="H3933" s="0" t="s">
        <v>1712</v>
      </c>
      <c r="I3933" s="41" t="s">
        <v>799</v>
      </c>
      <c r="J3933" s="20" t="n">
        <v>653</v>
      </c>
      <c r="K3933" s="27" t="s">
        <v>35</v>
      </c>
      <c r="L3933" s="52"/>
      <c r="M3933" s="34" t="n">
        <v>10</v>
      </c>
      <c r="N3933" s="34"/>
      <c r="O3933" s="35" t="n">
        <f aca="false">L3933+(0.05*M3933)+(N3933/240)</f>
        <v>0.5</v>
      </c>
      <c r="P3933" s="36" t="n">
        <v>326</v>
      </c>
      <c r="Q3933" s="33" t="n">
        <v>10</v>
      </c>
      <c r="R3933" s="37"/>
      <c r="S3933" s="38" t="n">
        <f aca="false">P3933+(0.05*Q3933)+(R3933/240)</f>
        <v>326.5</v>
      </c>
      <c r="T3933" s="22" t="n">
        <f aca="false">J3933*O3933</f>
        <v>326.5</v>
      </c>
      <c r="U3933" s="22" t="n">
        <f aca="false">S3933-T3933</f>
        <v>0</v>
      </c>
      <c r="V3933" s="12"/>
    </row>
    <row r="3934" customFormat="false" ht="13.8" hidden="false" customHeight="false" outlineLevel="0" collapsed="false">
      <c r="A3934" s="13" t="n">
        <v>3933</v>
      </c>
      <c r="B3934" s="12" t="s">
        <v>22</v>
      </c>
      <c r="C3934" s="26" t="str">
        <f aca="false">$C$3915</f>
        <v>Fonds Gournay – M85</v>
      </c>
      <c r="D3934" s="12" t="n">
        <v>3</v>
      </c>
      <c r="E3934" s="14" t="n">
        <v>1749</v>
      </c>
      <c r="F3934" s="14" t="s">
        <v>40</v>
      </c>
      <c r="G3934" s="14" t="s">
        <v>824</v>
      </c>
      <c r="H3934" s="0" t="s">
        <v>1712</v>
      </c>
      <c r="I3934" s="41" t="s">
        <v>186</v>
      </c>
      <c r="J3934" s="20" t="n">
        <v>52</v>
      </c>
      <c r="K3934" s="27" t="s">
        <v>28</v>
      </c>
      <c r="L3934" s="52" t="n">
        <v>5</v>
      </c>
      <c r="M3934" s="34"/>
      <c r="N3934" s="34"/>
      <c r="O3934" s="35" t="n">
        <f aca="false">L3934+(0.05*M3934)+(N3934/240)</f>
        <v>5</v>
      </c>
      <c r="P3934" s="36" t="n">
        <v>260</v>
      </c>
      <c r="Q3934" s="33"/>
      <c r="R3934" s="37"/>
      <c r="S3934" s="38" t="n">
        <f aca="false">P3934+(0.05*Q3934)+(R3934/240)</f>
        <v>260</v>
      </c>
      <c r="T3934" s="22" t="n">
        <f aca="false">J3934*O3934</f>
        <v>260</v>
      </c>
      <c r="U3934" s="22" t="n">
        <f aca="false">S3934-T3934</f>
        <v>0</v>
      </c>
      <c r="V3934" s="12"/>
    </row>
    <row r="3935" customFormat="false" ht="13.8" hidden="false" customHeight="false" outlineLevel="0" collapsed="false">
      <c r="A3935" s="13" t="n">
        <v>3934</v>
      </c>
      <c r="B3935" s="12" t="s">
        <v>22</v>
      </c>
      <c r="C3935" s="26" t="str">
        <f aca="false">$C$3915</f>
        <v>Fonds Gournay – M85</v>
      </c>
      <c r="D3935" s="12" t="n">
        <v>3</v>
      </c>
      <c r="E3935" s="14" t="n">
        <v>1749</v>
      </c>
      <c r="F3935" s="14" t="s">
        <v>40</v>
      </c>
      <c r="G3935" s="14" t="s">
        <v>71</v>
      </c>
      <c r="H3935" s="0" t="s">
        <v>1712</v>
      </c>
      <c r="I3935" s="41" t="s">
        <v>799</v>
      </c>
      <c r="J3935" s="20" t="n">
        <v>460</v>
      </c>
      <c r="K3935" s="27" t="s">
        <v>28</v>
      </c>
      <c r="L3935" s="52" t="n">
        <v>6</v>
      </c>
      <c r="M3935" s="34"/>
      <c r="N3935" s="34"/>
      <c r="O3935" s="35" t="n">
        <f aca="false">L3935+(0.05*M3935)+(N3935/240)</f>
        <v>6</v>
      </c>
      <c r="P3935" s="36" t="n">
        <v>2760</v>
      </c>
      <c r="Q3935" s="33"/>
      <c r="R3935" s="37"/>
      <c r="S3935" s="38" t="n">
        <f aca="false">P3935+(0.05*Q3935)+(R3935/240)</f>
        <v>2760</v>
      </c>
      <c r="T3935" s="22" t="n">
        <f aca="false">J3935*O3935</f>
        <v>2760</v>
      </c>
      <c r="U3935" s="22" t="n">
        <f aca="false">S3935-T3935</f>
        <v>0</v>
      </c>
      <c r="V3935" s="12"/>
    </row>
    <row r="3936" customFormat="false" ht="13.8" hidden="false" customHeight="false" outlineLevel="0" collapsed="false">
      <c r="A3936" s="13" t="n">
        <v>3935</v>
      </c>
      <c r="B3936" s="12" t="s">
        <v>22</v>
      </c>
      <c r="C3936" s="26" t="str">
        <f aca="false">$C$3915</f>
        <v>Fonds Gournay – M85</v>
      </c>
      <c r="D3936" s="12" t="n">
        <v>3</v>
      </c>
      <c r="E3936" s="14" t="n">
        <v>1749</v>
      </c>
      <c r="F3936" s="14" t="s">
        <v>40</v>
      </c>
      <c r="G3936" s="14" t="s">
        <v>74</v>
      </c>
      <c r="H3936" s="0" t="s">
        <v>1712</v>
      </c>
      <c r="I3936" s="41" t="s">
        <v>50</v>
      </c>
      <c r="J3936" s="20" t="n">
        <v>3286</v>
      </c>
      <c r="K3936" s="27" t="s">
        <v>28</v>
      </c>
      <c r="L3936" s="52" t="n">
        <v>40</v>
      </c>
      <c r="M3936" s="34"/>
      <c r="N3936" s="34"/>
      <c r="O3936" s="35" t="n">
        <f aca="false">L3936+(0.05*M3936)+(N3936/240)</f>
        <v>40</v>
      </c>
      <c r="P3936" s="36" t="n">
        <v>131440</v>
      </c>
      <c r="Q3936" s="33"/>
      <c r="R3936" s="37"/>
      <c r="S3936" s="38" t="n">
        <f aca="false">P3936+(0.05*Q3936)+(R3936/240)</f>
        <v>131440</v>
      </c>
      <c r="T3936" s="22" t="n">
        <f aca="false">J3936*O3936</f>
        <v>131440</v>
      </c>
      <c r="U3936" s="22" t="n">
        <f aca="false">S3936-T3936</f>
        <v>0</v>
      </c>
      <c r="V3936" s="12"/>
    </row>
    <row r="3937" customFormat="false" ht="13.8" hidden="false" customHeight="false" outlineLevel="0" collapsed="false">
      <c r="A3937" s="13" t="n">
        <v>3936</v>
      </c>
      <c r="B3937" s="12" t="s">
        <v>22</v>
      </c>
      <c r="C3937" s="26" t="str">
        <f aca="false">$C$3915</f>
        <v>Fonds Gournay – M85</v>
      </c>
      <c r="D3937" s="12" t="n">
        <v>3</v>
      </c>
      <c r="E3937" s="14" t="n">
        <v>1749</v>
      </c>
      <c r="F3937" s="14" t="s">
        <v>40</v>
      </c>
      <c r="G3937" s="14" t="s">
        <v>74</v>
      </c>
      <c r="H3937" s="0" t="s">
        <v>1712</v>
      </c>
      <c r="I3937" s="41" t="s">
        <v>682</v>
      </c>
      <c r="J3937" s="20" t="n">
        <v>6</v>
      </c>
      <c r="K3937" s="27" t="s">
        <v>110</v>
      </c>
      <c r="L3937" s="52" t="n">
        <v>12</v>
      </c>
      <c r="M3937" s="34"/>
      <c r="N3937" s="34"/>
      <c r="O3937" s="35" t="n">
        <f aca="false">L3937+(0.05*M3937)+(N3937/240)</f>
        <v>12</v>
      </c>
      <c r="P3937" s="36" t="n">
        <v>72</v>
      </c>
      <c r="Q3937" s="33"/>
      <c r="R3937" s="37"/>
      <c r="S3937" s="38" t="n">
        <f aca="false">P3937+(0.05*Q3937)+(R3937/240)</f>
        <v>72</v>
      </c>
      <c r="T3937" s="22" t="n">
        <f aca="false">J3937*O3937</f>
        <v>72</v>
      </c>
      <c r="U3937" s="22" t="n">
        <f aca="false">S3937-T3937</f>
        <v>0</v>
      </c>
      <c r="V3937" s="12"/>
    </row>
    <row r="3938" customFormat="false" ht="13.8" hidden="false" customHeight="false" outlineLevel="0" collapsed="false">
      <c r="A3938" s="13" t="n">
        <v>3937</v>
      </c>
      <c r="B3938" s="12" t="s">
        <v>22</v>
      </c>
      <c r="C3938" s="26" t="str">
        <f aca="false">$C$3915</f>
        <v>Fonds Gournay – M85</v>
      </c>
      <c r="D3938" s="12" t="n">
        <v>3</v>
      </c>
      <c r="E3938" s="14" t="n">
        <v>1749</v>
      </c>
      <c r="F3938" s="14" t="s">
        <v>40</v>
      </c>
      <c r="G3938" s="14" t="s">
        <v>74</v>
      </c>
      <c r="H3938" s="0" t="s">
        <v>1712</v>
      </c>
      <c r="I3938" s="41" t="s">
        <v>186</v>
      </c>
      <c r="J3938" s="20" t="n">
        <v>264.25</v>
      </c>
      <c r="K3938" s="27" t="s">
        <v>28</v>
      </c>
      <c r="L3938" s="52" t="n">
        <v>40</v>
      </c>
      <c r="M3938" s="34"/>
      <c r="N3938" s="34"/>
      <c r="O3938" s="35" t="n">
        <f aca="false">L3938+(0.05*M3938)+(N3938/240)</f>
        <v>40</v>
      </c>
      <c r="P3938" s="36" t="n">
        <v>10570</v>
      </c>
      <c r="Q3938" s="33"/>
      <c r="R3938" s="37"/>
      <c r="S3938" s="38" t="n">
        <f aca="false">P3938+(0.05*Q3938)+(R3938/240)</f>
        <v>10570</v>
      </c>
      <c r="T3938" s="22" t="n">
        <f aca="false">J3938*O3938</f>
        <v>10570</v>
      </c>
      <c r="U3938" s="22" t="n">
        <f aca="false">S3938-T3938</f>
        <v>0</v>
      </c>
      <c r="V3938" s="12"/>
    </row>
    <row r="3939" customFormat="false" ht="13.8" hidden="false" customHeight="false" outlineLevel="0" collapsed="false">
      <c r="A3939" s="13" t="n">
        <v>3938</v>
      </c>
      <c r="B3939" s="12" t="s">
        <v>22</v>
      </c>
      <c r="C3939" s="26" t="str">
        <f aca="false">$C$3915</f>
        <v>Fonds Gournay – M85</v>
      </c>
      <c r="D3939" s="12" t="n">
        <v>3</v>
      </c>
      <c r="E3939" s="14" t="n">
        <v>1749</v>
      </c>
      <c r="F3939" s="14" t="s">
        <v>40</v>
      </c>
      <c r="G3939" s="14" t="s">
        <v>831</v>
      </c>
      <c r="H3939" s="0" t="s">
        <v>1712</v>
      </c>
      <c r="I3939" s="41" t="s">
        <v>186</v>
      </c>
      <c r="J3939" s="20" t="n">
        <v>1720</v>
      </c>
      <c r="K3939" s="27" t="s">
        <v>28</v>
      </c>
      <c r="L3939" s="52"/>
      <c r="M3939" s="34" t="n">
        <v>50</v>
      </c>
      <c r="N3939" s="34"/>
      <c r="O3939" s="35" t="n">
        <f aca="false">L3939+(0.05*M3939)+(N3939/240)</f>
        <v>2.5</v>
      </c>
      <c r="P3939" s="36" t="n">
        <v>4300</v>
      </c>
      <c r="Q3939" s="33"/>
      <c r="R3939" s="37"/>
      <c r="S3939" s="38" t="n">
        <f aca="false">P3939+(0.05*Q3939)+(R3939/240)</f>
        <v>4300</v>
      </c>
      <c r="T3939" s="22" t="n">
        <f aca="false">J3939*O3939</f>
        <v>4300</v>
      </c>
      <c r="U3939" s="22" t="n">
        <f aca="false">S3939-T3939</f>
        <v>0</v>
      </c>
      <c r="V3939" s="12"/>
    </row>
    <row r="3940" customFormat="false" ht="13.8" hidden="false" customHeight="false" outlineLevel="0" collapsed="false">
      <c r="A3940" s="13" t="n">
        <v>3939</v>
      </c>
      <c r="B3940" s="12" t="s">
        <v>22</v>
      </c>
      <c r="C3940" s="26" t="str">
        <f aca="false">$C$3915</f>
        <v>Fonds Gournay – M85</v>
      </c>
      <c r="D3940" s="12" t="n">
        <v>3</v>
      </c>
      <c r="E3940" s="14" t="n">
        <v>1749</v>
      </c>
      <c r="F3940" s="14" t="s">
        <v>40</v>
      </c>
      <c r="G3940" s="14" t="s">
        <v>1719</v>
      </c>
      <c r="H3940" s="0" t="s">
        <v>1712</v>
      </c>
      <c r="I3940" s="41" t="s">
        <v>679</v>
      </c>
      <c r="J3940" s="20" t="n">
        <v>1</v>
      </c>
      <c r="K3940" s="27" t="s">
        <v>425</v>
      </c>
      <c r="L3940" s="52" t="n">
        <v>30</v>
      </c>
      <c r="M3940" s="34"/>
      <c r="N3940" s="34"/>
      <c r="O3940" s="35" t="n">
        <f aca="false">L3940+(0.05*M3940)+(N3940/240)</f>
        <v>30</v>
      </c>
      <c r="P3940" s="36" t="n">
        <v>30</v>
      </c>
      <c r="Q3940" s="33"/>
      <c r="R3940" s="37"/>
      <c r="S3940" s="38" t="n">
        <f aca="false">P3940+(0.05*Q3940)+(R3940/240)</f>
        <v>30</v>
      </c>
      <c r="T3940" s="22" t="n">
        <f aca="false">J3940*O3940</f>
        <v>30</v>
      </c>
      <c r="U3940" s="22" t="n">
        <f aca="false">S3940-T3940</f>
        <v>0</v>
      </c>
      <c r="V3940" s="12"/>
    </row>
    <row r="3941" customFormat="false" ht="13.8" hidden="false" customHeight="false" outlineLevel="0" collapsed="false">
      <c r="A3941" s="13" t="n">
        <v>3940</v>
      </c>
      <c r="B3941" s="12" t="s">
        <v>22</v>
      </c>
      <c r="C3941" s="26" t="str">
        <f aca="false">$C$3915</f>
        <v>Fonds Gournay – M85</v>
      </c>
      <c r="D3941" s="12" t="n">
        <v>3</v>
      </c>
      <c r="E3941" s="14" t="n">
        <v>1749</v>
      </c>
      <c r="F3941" s="14" t="s">
        <v>40</v>
      </c>
      <c r="G3941" s="40" t="s">
        <v>85</v>
      </c>
      <c r="H3941" s="0" t="s">
        <v>1712</v>
      </c>
      <c r="I3941" s="41" t="s">
        <v>682</v>
      </c>
      <c r="J3941" s="20" t="n">
        <v>794</v>
      </c>
      <c r="K3941" s="27" t="s">
        <v>28</v>
      </c>
      <c r="L3941" s="52"/>
      <c r="M3941" s="34" t="n">
        <v>5</v>
      </c>
      <c r="N3941" s="34"/>
      <c r="O3941" s="35" t="n">
        <f aca="false">L3941+(0.05*M3941)+(N3941/240)</f>
        <v>0.25</v>
      </c>
      <c r="P3941" s="36" t="n">
        <v>198</v>
      </c>
      <c r="Q3941" s="33" t="n">
        <v>10</v>
      </c>
      <c r="R3941" s="37"/>
      <c r="S3941" s="38" t="n">
        <f aca="false">P3941+(0.05*Q3941)+(R3941/240)</f>
        <v>198.5</v>
      </c>
      <c r="T3941" s="22" t="n">
        <f aca="false">J3941*O3941</f>
        <v>198.5</v>
      </c>
      <c r="U3941" s="22" t="n">
        <f aca="false">S3941-T3941</f>
        <v>0</v>
      </c>
      <c r="V3941" s="12"/>
    </row>
    <row r="3942" customFormat="false" ht="13.8" hidden="false" customHeight="false" outlineLevel="0" collapsed="false">
      <c r="A3942" s="13" t="n">
        <v>3941</v>
      </c>
      <c r="B3942" s="12" t="s">
        <v>22</v>
      </c>
      <c r="C3942" s="26" t="str">
        <f aca="false">$C$3915</f>
        <v>Fonds Gournay – M85</v>
      </c>
      <c r="D3942" s="12" t="n">
        <v>3</v>
      </c>
      <c r="E3942" s="14" t="n">
        <v>1749</v>
      </c>
      <c r="F3942" s="14" t="s">
        <v>40</v>
      </c>
      <c r="G3942" s="14" t="s">
        <v>85</v>
      </c>
      <c r="H3942" s="0" t="s">
        <v>1712</v>
      </c>
      <c r="I3942" s="41" t="s">
        <v>186</v>
      </c>
      <c r="J3942" s="20" t="n">
        <v>320</v>
      </c>
      <c r="K3942" s="27" t="s">
        <v>28</v>
      </c>
      <c r="L3942" s="52"/>
      <c r="M3942" s="34" t="n">
        <v>12</v>
      </c>
      <c r="N3942" s="34"/>
      <c r="O3942" s="35" t="n">
        <f aca="false">L3942+(0.05*M3942)+(N3942/240)</f>
        <v>0.6</v>
      </c>
      <c r="P3942" s="36" t="n">
        <v>192</v>
      </c>
      <c r="Q3942" s="33"/>
      <c r="R3942" s="37"/>
      <c r="S3942" s="38" t="n">
        <f aca="false">P3942+(0.05*Q3942)+(R3942/240)</f>
        <v>192</v>
      </c>
      <c r="T3942" s="22" t="n">
        <f aca="false">J3942*O3942</f>
        <v>192</v>
      </c>
      <c r="U3942" s="22" t="n">
        <f aca="false">S3942-T3942</f>
        <v>0</v>
      </c>
      <c r="V3942" s="12"/>
    </row>
    <row r="3943" customFormat="false" ht="13.8" hidden="false" customHeight="false" outlineLevel="0" collapsed="false">
      <c r="A3943" s="13" t="n">
        <v>3942</v>
      </c>
      <c r="B3943" s="12" t="s">
        <v>22</v>
      </c>
      <c r="C3943" s="26" t="str">
        <f aca="false">$C$3915</f>
        <v>Fonds Gournay – M85</v>
      </c>
      <c r="D3943" s="12" t="n">
        <v>3</v>
      </c>
      <c r="E3943" s="14" t="n">
        <v>1749</v>
      </c>
      <c r="F3943" s="14" t="s">
        <v>40</v>
      </c>
      <c r="G3943" s="14" t="s">
        <v>80</v>
      </c>
      <c r="H3943" s="0" t="s">
        <v>1712</v>
      </c>
      <c r="I3943" s="41" t="s">
        <v>186</v>
      </c>
      <c r="J3943" s="20" t="n">
        <v>1</v>
      </c>
      <c r="K3943" s="27" t="s">
        <v>46</v>
      </c>
      <c r="L3943" s="52" t="n">
        <v>96</v>
      </c>
      <c r="M3943" s="34"/>
      <c r="N3943" s="34"/>
      <c r="O3943" s="35" t="n">
        <f aca="false">L3943+(0.05*M3943)+(N3943/240)</f>
        <v>96</v>
      </c>
      <c r="P3943" s="36" t="n">
        <v>96</v>
      </c>
      <c r="Q3943" s="33"/>
      <c r="R3943" s="37"/>
      <c r="S3943" s="38" t="n">
        <f aca="false">P3943+(0.05*Q3943)+(R3943/240)</f>
        <v>96</v>
      </c>
      <c r="T3943" s="22" t="n">
        <f aca="false">J3943*O3943</f>
        <v>96</v>
      </c>
      <c r="U3943" s="22" t="n">
        <f aca="false">S3943-T3943</f>
        <v>0</v>
      </c>
      <c r="V3943" s="12"/>
    </row>
    <row r="3944" customFormat="false" ht="13.8" hidden="false" customHeight="false" outlineLevel="0" collapsed="false">
      <c r="A3944" s="13" t="n">
        <v>3943</v>
      </c>
      <c r="B3944" s="12" t="s">
        <v>22</v>
      </c>
      <c r="C3944" s="26" t="str">
        <f aca="false">$C$3915</f>
        <v>Fonds Gournay – M85</v>
      </c>
      <c r="D3944" s="12" t="n">
        <v>3</v>
      </c>
      <c r="E3944" s="14" t="n">
        <v>1749</v>
      </c>
      <c r="F3944" s="14" t="s">
        <v>40</v>
      </c>
      <c r="G3944" s="40" t="s">
        <v>850</v>
      </c>
      <c r="H3944" s="0" t="s">
        <v>1712</v>
      </c>
      <c r="I3944" s="41" t="s">
        <v>50</v>
      </c>
      <c r="J3944" s="20" t="n">
        <v>156</v>
      </c>
      <c r="K3944" s="27" t="s">
        <v>28</v>
      </c>
      <c r="L3944" s="52" t="n">
        <v>3</v>
      </c>
      <c r="M3944" s="34"/>
      <c r="N3944" s="34"/>
      <c r="O3944" s="35" t="n">
        <f aca="false">L3944+(0.05*M3944)+(N3944/240)</f>
        <v>3</v>
      </c>
      <c r="P3944" s="36" t="n">
        <v>468</v>
      </c>
      <c r="Q3944" s="33"/>
      <c r="R3944" s="37"/>
      <c r="S3944" s="38" t="n">
        <f aca="false">P3944+(0.05*Q3944)+(R3944/240)</f>
        <v>468</v>
      </c>
      <c r="T3944" s="22" t="n">
        <f aca="false">J3944*O3944</f>
        <v>468</v>
      </c>
      <c r="U3944" s="22" t="n">
        <f aca="false">S3944-T3944</f>
        <v>0</v>
      </c>
      <c r="V3944" s="12"/>
    </row>
    <row r="3945" customFormat="false" ht="13.8" hidden="false" customHeight="false" outlineLevel="0" collapsed="false">
      <c r="A3945" s="13" t="n">
        <v>3944</v>
      </c>
      <c r="B3945" s="12" t="s">
        <v>22</v>
      </c>
      <c r="C3945" s="26" t="str">
        <f aca="false">$C$3915</f>
        <v>Fonds Gournay – M85</v>
      </c>
      <c r="D3945" s="12" t="n">
        <v>3</v>
      </c>
      <c r="E3945" s="14" t="n">
        <v>1749</v>
      </c>
      <c r="F3945" s="14" t="s">
        <v>40</v>
      </c>
      <c r="G3945" s="40" t="s">
        <v>850</v>
      </c>
      <c r="H3945" s="0" t="s">
        <v>1712</v>
      </c>
      <c r="I3945" s="41" t="s">
        <v>679</v>
      </c>
      <c r="J3945" s="20" t="n">
        <v>4464</v>
      </c>
      <c r="K3945" s="27" t="s">
        <v>28</v>
      </c>
      <c r="L3945" s="52" t="n">
        <v>4</v>
      </c>
      <c r="M3945" s="34"/>
      <c r="N3945" s="34"/>
      <c r="O3945" s="35" t="n">
        <f aca="false">L3945+(0.05*M3945)+(N3945/240)</f>
        <v>4</v>
      </c>
      <c r="P3945" s="36" t="n">
        <v>17856</v>
      </c>
      <c r="Q3945" s="33"/>
      <c r="R3945" s="37"/>
      <c r="S3945" s="38" t="n">
        <f aca="false">P3945+(0.05*Q3945)+(R3945/240)</f>
        <v>17856</v>
      </c>
      <c r="T3945" s="22" t="n">
        <f aca="false">J3945*O3945</f>
        <v>17856</v>
      </c>
      <c r="U3945" s="22" t="n">
        <f aca="false">S3945-T3945</f>
        <v>0</v>
      </c>
      <c r="V3945" s="12"/>
    </row>
    <row r="3946" customFormat="false" ht="13.8" hidden="false" customHeight="false" outlineLevel="0" collapsed="false">
      <c r="A3946" s="13" t="n">
        <v>3945</v>
      </c>
      <c r="B3946" s="12" t="s">
        <v>22</v>
      </c>
      <c r="C3946" s="26" t="str">
        <f aca="false">$C$3915</f>
        <v>Fonds Gournay – M85</v>
      </c>
      <c r="D3946" s="12" t="n">
        <v>3</v>
      </c>
      <c r="E3946" s="14" t="n">
        <v>1749</v>
      </c>
      <c r="F3946" s="14" t="s">
        <v>40</v>
      </c>
      <c r="G3946" s="40" t="s">
        <v>850</v>
      </c>
      <c r="H3946" s="0" t="s">
        <v>1712</v>
      </c>
      <c r="I3946" s="41" t="s">
        <v>186</v>
      </c>
      <c r="J3946" s="20" t="n">
        <v>260</v>
      </c>
      <c r="K3946" s="27" t="s">
        <v>28</v>
      </c>
      <c r="L3946" s="52" t="n">
        <v>8</v>
      </c>
      <c r="M3946" s="34"/>
      <c r="N3946" s="34"/>
      <c r="O3946" s="35" t="n">
        <f aca="false">L3946+(0.05*M3946)+(N3946/240)</f>
        <v>8</v>
      </c>
      <c r="P3946" s="36" t="n">
        <v>2080</v>
      </c>
      <c r="Q3946" s="33"/>
      <c r="R3946" s="37"/>
      <c r="S3946" s="38" t="n">
        <f aca="false">P3946+(0.05*Q3946)+(R3946/240)</f>
        <v>2080</v>
      </c>
      <c r="T3946" s="22" t="n">
        <f aca="false">J3946*O3946</f>
        <v>2080</v>
      </c>
      <c r="U3946" s="22" t="n">
        <f aca="false">S3946-T3946</f>
        <v>0</v>
      </c>
      <c r="V3946" s="12"/>
    </row>
    <row r="3947" customFormat="false" ht="13.8" hidden="false" customHeight="false" outlineLevel="0" collapsed="false">
      <c r="A3947" s="13" t="n">
        <v>3946</v>
      </c>
      <c r="B3947" s="12" t="s">
        <v>22</v>
      </c>
      <c r="C3947" s="26" t="str">
        <f aca="false">$C$3915</f>
        <v>Fonds Gournay – M85</v>
      </c>
      <c r="D3947" s="12" t="n">
        <v>3</v>
      </c>
      <c r="E3947" s="14" t="n">
        <v>1749</v>
      </c>
      <c r="F3947" s="14" t="s">
        <v>40</v>
      </c>
      <c r="G3947" s="14" t="s">
        <v>852</v>
      </c>
      <c r="H3947" s="0" t="s">
        <v>1712</v>
      </c>
      <c r="I3947" s="41" t="s">
        <v>679</v>
      </c>
      <c r="J3947" s="20" t="n">
        <v>280</v>
      </c>
      <c r="K3947" s="27" t="s">
        <v>28</v>
      </c>
      <c r="L3947" s="52"/>
      <c r="M3947" s="34" t="n">
        <v>40</v>
      </c>
      <c r="N3947" s="34"/>
      <c r="O3947" s="35" t="n">
        <f aca="false">L3947+(0.05*M3947)+(N3947/240)</f>
        <v>2</v>
      </c>
      <c r="P3947" s="36" t="n">
        <v>560</v>
      </c>
      <c r="Q3947" s="33"/>
      <c r="R3947" s="37"/>
      <c r="S3947" s="38" t="n">
        <f aca="false">P3947+(0.05*Q3947)+(R3947/240)</f>
        <v>560</v>
      </c>
      <c r="T3947" s="22" t="n">
        <f aca="false">J3947*O3947</f>
        <v>560</v>
      </c>
      <c r="U3947" s="22" t="n">
        <f aca="false">S3947-T3947</f>
        <v>0</v>
      </c>
      <c r="V3947" s="12"/>
    </row>
    <row r="3948" customFormat="false" ht="13.8" hidden="false" customHeight="false" outlineLevel="0" collapsed="false">
      <c r="A3948" s="13" t="n">
        <v>3947</v>
      </c>
      <c r="B3948" s="12" t="s">
        <v>22</v>
      </c>
      <c r="C3948" s="26" t="str">
        <f aca="false">$C$3915</f>
        <v>Fonds Gournay – M85</v>
      </c>
      <c r="D3948" s="12" t="n">
        <v>3</v>
      </c>
      <c r="E3948" s="14" t="n">
        <v>1749</v>
      </c>
      <c r="F3948" s="14" t="s">
        <v>40</v>
      </c>
      <c r="G3948" s="14" t="s">
        <v>852</v>
      </c>
      <c r="H3948" s="0" t="s">
        <v>1712</v>
      </c>
      <c r="I3948" s="41" t="s">
        <v>186</v>
      </c>
      <c r="J3948" s="20" t="n">
        <v>390</v>
      </c>
      <c r="K3948" s="27" t="s">
        <v>28</v>
      </c>
      <c r="L3948" s="52"/>
      <c r="M3948" s="34" t="n">
        <v>48</v>
      </c>
      <c r="N3948" s="34"/>
      <c r="O3948" s="35" t="n">
        <f aca="false">L3948+(0.05*M3948)+(N3948/240)</f>
        <v>2.4</v>
      </c>
      <c r="P3948" s="36" t="n">
        <v>936</v>
      </c>
      <c r="Q3948" s="33"/>
      <c r="R3948" s="37"/>
      <c r="S3948" s="38" t="n">
        <f aca="false">P3948+(0.05*Q3948)+(R3948/240)</f>
        <v>936</v>
      </c>
      <c r="T3948" s="22" t="n">
        <f aca="false">J3948*O3948</f>
        <v>936</v>
      </c>
      <c r="U3948" s="22" t="n">
        <f aca="false">S3948-T3948</f>
        <v>0</v>
      </c>
      <c r="V3948" s="12"/>
    </row>
    <row r="3949" customFormat="false" ht="13.8" hidden="false" customHeight="false" outlineLevel="0" collapsed="false">
      <c r="A3949" s="13" t="n">
        <v>3948</v>
      </c>
      <c r="B3949" s="12" t="s">
        <v>22</v>
      </c>
      <c r="C3949" s="26" t="str">
        <f aca="false">$C$3915</f>
        <v>Fonds Gournay – M85</v>
      </c>
      <c r="D3949" s="12" t="n">
        <v>4</v>
      </c>
      <c r="E3949" s="14" t="n">
        <v>1749</v>
      </c>
      <c r="F3949" s="14" t="s">
        <v>24</v>
      </c>
      <c r="G3949" s="14" t="s">
        <v>866</v>
      </c>
      <c r="H3949" s="0" t="s">
        <v>1712</v>
      </c>
      <c r="I3949" s="41" t="s">
        <v>799</v>
      </c>
      <c r="J3949" s="20" t="n">
        <v>5500</v>
      </c>
      <c r="K3949" s="27" t="s">
        <v>28</v>
      </c>
      <c r="L3949" s="52"/>
      <c r="M3949" s="34" t="n">
        <v>26</v>
      </c>
      <c r="N3949" s="34"/>
      <c r="O3949" s="35" t="n">
        <f aca="false">L3949+(0.05*M3949)+(N3949/240)</f>
        <v>1.3</v>
      </c>
      <c r="P3949" s="36" t="n">
        <v>7150</v>
      </c>
      <c r="Q3949" s="33"/>
      <c r="R3949" s="37"/>
      <c r="S3949" s="38" t="n">
        <f aca="false">P3949+(0.05*Q3949)+(R3949/240)</f>
        <v>7150</v>
      </c>
      <c r="T3949" s="22" t="n">
        <f aca="false">J3949*O3949</f>
        <v>7150</v>
      </c>
      <c r="U3949" s="22" t="n">
        <f aca="false">S3949-T3949</f>
        <v>0</v>
      </c>
      <c r="V3949" s="12"/>
    </row>
    <row r="3950" customFormat="false" ht="13.8" hidden="false" customHeight="false" outlineLevel="0" collapsed="false">
      <c r="A3950" s="13" t="n">
        <v>3949</v>
      </c>
      <c r="B3950" s="12" t="s">
        <v>22</v>
      </c>
      <c r="C3950" s="26" t="str">
        <f aca="false">$C$3915</f>
        <v>Fonds Gournay – M85</v>
      </c>
      <c r="D3950" s="12" t="n">
        <v>4</v>
      </c>
      <c r="E3950" s="14" t="n">
        <v>1749</v>
      </c>
      <c r="F3950" s="14" t="s">
        <v>24</v>
      </c>
      <c r="G3950" s="40" t="s">
        <v>866</v>
      </c>
      <c r="H3950" s="0" t="s">
        <v>1712</v>
      </c>
      <c r="I3950" s="41" t="s">
        <v>186</v>
      </c>
      <c r="J3950" s="20" t="n">
        <v>180</v>
      </c>
      <c r="K3950" s="27" t="s">
        <v>28</v>
      </c>
      <c r="L3950" s="52"/>
      <c r="M3950" s="34" t="n">
        <v>25</v>
      </c>
      <c r="N3950" s="34"/>
      <c r="O3950" s="35" t="n">
        <f aca="false">L3950+(0.05*M3950)+(N3950/240)</f>
        <v>1.25</v>
      </c>
      <c r="P3950" s="36" t="n">
        <v>225</v>
      </c>
      <c r="Q3950" s="33"/>
      <c r="R3950" s="37"/>
      <c r="S3950" s="38" t="n">
        <f aca="false">P3950+(0.05*Q3950)+(R3950/240)</f>
        <v>225</v>
      </c>
      <c r="T3950" s="22" t="n">
        <f aca="false">J3950*O3950</f>
        <v>225</v>
      </c>
      <c r="U3950" s="22" t="n">
        <f aca="false">S3950-T3950</f>
        <v>0</v>
      </c>
      <c r="V3950" s="12"/>
    </row>
    <row r="3951" customFormat="false" ht="13.8" hidden="false" customHeight="false" outlineLevel="0" collapsed="false">
      <c r="A3951" s="13" t="n">
        <v>3950</v>
      </c>
      <c r="B3951" s="12" t="s">
        <v>22</v>
      </c>
      <c r="C3951" s="26" t="str">
        <f aca="false">$C$3915</f>
        <v>Fonds Gournay – M85</v>
      </c>
      <c r="D3951" s="12" t="n">
        <v>4</v>
      </c>
      <c r="E3951" s="14" t="n">
        <v>1749</v>
      </c>
      <c r="F3951" s="14" t="s">
        <v>24</v>
      </c>
      <c r="G3951" s="40" t="s">
        <v>1720</v>
      </c>
      <c r="H3951" s="0" t="s">
        <v>1712</v>
      </c>
      <c r="I3951" s="41" t="s">
        <v>186</v>
      </c>
      <c r="J3951" s="20" t="n">
        <v>2</v>
      </c>
      <c r="K3951" s="27" t="s">
        <v>28</v>
      </c>
      <c r="L3951" s="52" t="n">
        <v>3</v>
      </c>
      <c r="M3951" s="34"/>
      <c r="N3951" s="34"/>
      <c r="O3951" s="35" t="n">
        <v>6</v>
      </c>
      <c r="P3951" s="36" t="n">
        <v>6</v>
      </c>
      <c r="Q3951" s="33"/>
      <c r="R3951" s="37"/>
      <c r="S3951" s="38" t="n">
        <f aca="false">P3951+(0.05*Q3951)+(R3951/240)</f>
        <v>6</v>
      </c>
      <c r="T3951" s="22" t="n">
        <f aca="false">J3951*O3951</f>
        <v>12</v>
      </c>
      <c r="U3951" s="22" t="n">
        <f aca="false">S3951-T3951</f>
        <v>-6</v>
      </c>
      <c r="V3951" s="12" t="s">
        <v>31</v>
      </c>
    </row>
    <row r="3952" customFormat="false" ht="13.8" hidden="false" customHeight="false" outlineLevel="0" collapsed="false">
      <c r="A3952" s="13" t="n">
        <v>3951</v>
      </c>
      <c r="B3952" s="12" t="s">
        <v>22</v>
      </c>
      <c r="C3952" s="26" t="str">
        <f aca="false">$C$3915</f>
        <v>Fonds Gournay – M85</v>
      </c>
      <c r="D3952" s="12" t="n">
        <v>4</v>
      </c>
      <c r="E3952" s="14" t="n">
        <v>1749</v>
      </c>
      <c r="F3952" s="14" t="s">
        <v>40</v>
      </c>
      <c r="G3952" s="14" t="s">
        <v>1721</v>
      </c>
      <c r="H3952" s="0" t="s">
        <v>1712</v>
      </c>
      <c r="I3952" s="41" t="s">
        <v>186</v>
      </c>
      <c r="J3952" s="20" t="n">
        <v>213</v>
      </c>
      <c r="K3952" s="27" t="s">
        <v>28</v>
      </c>
      <c r="L3952" s="52" t="n">
        <v>70</v>
      </c>
      <c r="M3952" s="34"/>
      <c r="N3952" s="34"/>
      <c r="O3952" s="35" t="n">
        <f aca="false">L3952+(0.05*M3952)+(N3952/240)</f>
        <v>70</v>
      </c>
      <c r="P3952" s="36" t="n">
        <v>14910</v>
      </c>
      <c r="Q3952" s="33"/>
      <c r="R3952" s="37"/>
      <c r="S3952" s="38" t="n">
        <f aca="false">P3952+(0.05*Q3952)+(R3952/240)</f>
        <v>14910</v>
      </c>
      <c r="T3952" s="22" t="n">
        <f aca="false">J3952*O3952</f>
        <v>14910</v>
      </c>
      <c r="U3952" s="22" t="n">
        <f aca="false">S3952-T3952</f>
        <v>0</v>
      </c>
      <c r="V3952" s="12"/>
    </row>
    <row r="3953" customFormat="false" ht="13.8" hidden="false" customHeight="false" outlineLevel="0" collapsed="false">
      <c r="A3953" s="13" t="n">
        <v>3952</v>
      </c>
      <c r="B3953" s="12" t="s">
        <v>22</v>
      </c>
      <c r="C3953" s="26" t="str">
        <f aca="false">$C$3915</f>
        <v>Fonds Gournay – M85</v>
      </c>
      <c r="D3953" s="12" t="n">
        <v>4</v>
      </c>
      <c r="E3953" s="14" t="n">
        <v>1749</v>
      </c>
      <c r="F3953" s="14" t="s">
        <v>40</v>
      </c>
      <c r="G3953" s="14" t="s">
        <v>691</v>
      </c>
      <c r="H3953" s="0" t="s">
        <v>1712</v>
      </c>
      <c r="I3953" s="41" t="s">
        <v>794</v>
      </c>
      <c r="J3953" s="20" t="n">
        <v>162000</v>
      </c>
      <c r="K3953" s="27" t="s">
        <v>28</v>
      </c>
      <c r="L3953" s="52"/>
      <c r="M3953" s="34" t="n">
        <v>7</v>
      </c>
      <c r="N3953" s="34"/>
      <c r="O3953" s="35" t="n">
        <f aca="false">L3953+(0.05*M3953)+(N3953/240)</f>
        <v>0.35</v>
      </c>
      <c r="P3953" s="36" t="n">
        <v>5670</v>
      </c>
      <c r="Q3953" s="33"/>
      <c r="R3953" s="37"/>
      <c r="S3953" s="38" t="n">
        <f aca="false">P3953+(0.05*Q3953)+(R3953/240)</f>
        <v>5670</v>
      </c>
      <c r="T3953" s="22" t="n">
        <f aca="false">J3953*O3953</f>
        <v>56700</v>
      </c>
      <c r="U3953" s="22" t="n">
        <f aca="false">S3953-T3953</f>
        <v>-51030</v>
      </c>
      <c r="V3953" s="12" t="s">
        <v>1722</v>
      </c>
    </row>
    <row r="3954" customFormat="false" ht="13.8" hidden="false" customHeight="false" outlineLevel="0" collapsed="false">
      <c r="A3954" s="13" t="n">
        <v>3953</v>
      </c>
      <c r="B3954" s="12" t="s">
        <v>22</v>
      </c>
      <c r="C3954" s="26" t="str">
        <f aca="false">$C$3915</f>
        <v>Fonds Gournay – M85</v>
      </c>
      <c r="D3954" s="12" t="n">
        <v>4</v>
      </c>
      <c r="E3954" s="14" t="n">
        <v>1749</v>
      </c>
      <c r="F3954" s="14" t="s">
        <v>40</v>
      </c>
      <c r="G3954" s="14" t="s">
        <v>141</v>
      </c>
      <c r="H3954" s="0" t="s">
        <v>1712</v>
      </c>
      <c r="I3954" s="41" t="s">
        <v>43</v>
      </c>
      <c r="J3954" s="20" t="n">
        <v>155.5</v>
      </c>
      <c r="K3954" s="27" t="s">
        <v>35</v>
      </c>
      <c r="L3954" s="52" t="n">
        <v>100</v>
      </c>
      <c r="M3954" s="34"/>
      <c r="N3954" s="34"/>
      <c r="O3954" s="35" t="n">
        <f aca="false">L3954+(0.05*M3954)+(N3954/240)</f>
        <v>100</v>
      </c>
      <c r="P3954" s="36" t="n">
        <v>15550</v>
      </c>
      <c r="Q3954" s="33"/>
      <c r="R3954" s="37"/>
      <c r="S3954" s="38" t="n">
        <f aca="false">P3954+(0.05*Q3954)+(R3954/240)</f>
        <v>15550</v>
      </c>
      <c r="T3954" s="22" t="n">
        <f aca="false">J3954*O3954</f>
        <v>15550</v>
      </c>
      <c r="U3954" s="22" t="n">
        <f aca="false">S3954-T3954</f>
        <v>0</v>
      </c>
      <c r="V3954" s="12"/>
    </row>
    <row r="3955" customFormat="false" ht="13.8" hidden="false" customHeight="false" outlineLevel="0" collapsed="false">
      <c r="A3955" s="13" t="n">
        <v>3954</v>
      </c>
      <c r="B3955" s="12" t="s">
        <v>22</v>
      </c>
      <c r="C3955" s="26" t="str">
        <f aca="false">$C$3915</f>
        <v>Fonds Gournay – M85</v>
      </c>
      <c r="D3955" s="12" t="n">
        <v>4</v>
      </c>
      <c r="E3955" s="14" t="n">
        <v>1749</v>
      </c>
      <c r="F3955" s="14" t="s">
        <v>40</v>
      </c>
      <c r="G3955" s="14" t="s">
        <v>141</v>
      </c>
      <c r="H3955" s="0" t="s">
        <v>1712</v>
      </c>
      <c r="I3955" s="41" t="s">
        <v>679</v>
      </c>
      <c r="J3955" s="20" t="n">
        <v>320</v>
      </c>
      <c r="K3955" s="27" t="s">
        <v>248</v>
      </c>
      <c r="L3955" s="52"/>
      <c r="M3955" s="34" t="n">
        <v>50</v>
      </c>
      <c r="N3955" s="34"/>
      <c r="O3955" s="35" t="n">
        <f aca="false">L3955+(0.05*M3955)+(N3955/240)</f>
        <v>2.5</v>
      </c>
      <c r="P3955" s="36" t="n">
        <v>800</v>
      </c>
      <c r="Q3955" s="33"/>
      <c r="R3955" s="37"/>
      <c r="S3955" s="38" t="n">
        <f aca="false">P3955+(0.05*Q3955)+(R3955/240)</f>
        <v>800</v>
      </c>
      <c r="T3955" s="22" t="n">
        <f aca="false">J3955*O3955</f>
        <v>800</v>
      </c>
      <c r="U3955" s="22" t="n">
        <f aca="false">S3955-T3955</f>
        <v>0</v>
      </c>
      <c r="V3955" s="12"/>
    </row>
    <row r="3956" customFormat="false" ht="13.8" hidden="false" customHeight="false" outlineLevel="0" collapsed="false">
      <c r="A3956" s="13" t="n">
        <v>3955</v>
      </c>
      <c r="B3956" s="12" t="s">
        <v>22</v>
      </c>
      <c r="C3956" s="26" t="str">
        <f aca="false">$C$3915</f>
        <v>Fonds Gournay – M85</v>
      </c>
      <c r="D3956" s="12" t="n">
        <v>4</v>
      </c>
      <c r="E3956" s="14" t="n">
        <v>1749</v>
      </c>
      <c r="F3956" s="14" t="s">
        <v>40</v>
      </c>
      <c r="G3956" s="14" t="s">
        <v>1723</v>
      </c>
      <c r="H3956" s="0" t="s">
        <v>1712</v>
      </c>
      <c r="I3956" s="41" t="s">
        <v>43</v>
      </c>
      <c r="J3956" s="20" t="n">
        <v>286</v>
      </c>
      <c r="K3956" s="27" t="s">
        <v>35</v>
      </c>
      <c r="L3956" s="52" t="n">
        <v>40</v>
      </c>
      <c r="M3956" s="34"/>
      <c r="N3956" s="34"/>
      <c r="O3956" s="35" t="n">
        <f aca="false">L3956+(0.05*M3956)+(N3956/240)</f>
        <v>40</v>
      </c>
      <c r="P3956" s="36" t="n">
        <v>11440</v>
      </c>
      <c r="Q3956" s="33"/>
      <c r="R3956" s="37"/>
      <c r="S3956" s="38" t="n">
        <f aca="false">P3956+(0.05*Q3956)+(R3956/240)</f>
        <v>11440</v>
      </c>
      <c r="T3956" s="22" t="n">
        <f aca="false">J3956*O3956</f>
        <v>11440</v>
      </c>
      <c r="U3956" s="22" t="n">
        <f aca="false">S3956-T3956</f>
        <v>0</v>
      </c>
      <c r="V3956" s="12"/>
    </row>
    <row r="3957" customFormat="false" ht="13.8" hidden="false" customHeight="false" outlineLevel="0" collapsed="false">
      <c r="A3957" s="13" t="n">
        <v>3956</v>
      </c>
      <c r="B3957" s="12" t="s">
        <v>22</v>
      </c>
      <c r="C3957" s="26" t="str">
        <f aca="false">$C$3915</f>
        <v>Fonds Gournay – M85</v>
      </c>
      <c r="D3957" s="12" t="n">
        <v>4</v>
      </c>
      <c r="E3957" s="14" t="n">
        <v>1749</v>
      </c>
      <c r="F3957" s="14" t="s">
        <v>40</v>
      </c>
      <c r="G3957" s="14" t="s">
        <v>1723</v>
      </c>
      <c r="H3957" s="0" t="s">
        <v>1712</v>
      </c>
      <c r="I3957" s="41" t="s">
        <v>679</v>
      </c>
      <c r="J3957" s="20" t="n">
        <v>2080</v>
      </c>
      <c r="K3957" s="27" t="s">
        <v>248</v>
      </c>
      <c r="L3957" s="52"/>
      <c r="M3957" s="34" t="n">
        <v>50</v>
      </c>
      <c r="N3957" s="34"/>
      <c r="O3957" s="35" t="n">
        <f aca="false">L3957+(0.05*M3957)+(N3957/240)</f>
        <v>2.5</v>
      </c>
      <c r="P3957" s="36" t="n">
        <v>5200</v>
      </c>
      <c r="Q3957" s="33"/>
      <c r="R3957" s="37"/>
      <c r="S3957" s="38" t="n">
        <f aca="false">P3957+(0.05*Q3957)+(R3957/240)</f>
        <v>5200</v>
      </c>
      <c r="T3957" s="22" t="n">
        <f aca="false">J3957*O3957</f>
        <v>5200</v>
      </c>
      <c r="U3957" s="22" t="n">
        <f aca="false">S3957-T3957</f>
        <v>0</v>
      </c>
      <c r="V3957" s="12"/>
    </row>
    <row r="3958" customFormat="false" ht="13.8" hidden="false" customHeight="false" outlineLevel="0" collapsed="false">
      <c r="A3958" s="13" t="n">
        <v>3957</v>
      </c>
      <c r="B3958" s="12" t="s">
        <v>22</v>
      </c>
      <c r="C3958" s="26" t="str">
        <f aca="false">$C$3915</f>
        <v>Fonds Gournay – M85</v>
      </c>
      <c r="D3958" s="12" t="n">
        <v>4</v>
      </c>
      <c r="E3958" s="14" t="n">
        <v>1749</v>
      </c>
      <c r="F3958" s="14" t="s">
        <v>40</v>
      </c>
      <c r="G3958" s="14" t="s">
        <v>1723</v>
      </c>
      <c r="H3958" s="0" t="s">
        <v>1712</v>
      </c>
      <c r="I3958" s="41" t="s">
        <v>682</v>
      </c>
      <c r="J3958" s="20" t="n">
        <v>6</v>
      </c>
      <c r="K3958" s="27" t="s">
        <v>248</v>
      </c>
      <c r="L3958" s="52"/>
      <c r="M3958" s="34" t="n">
        <v>40</v>
      </c>
      <c r="N3958" s="34"/>
      <c r="O3958" s="35" t="n">
        <f aca="false">L3958+(0.05*M3958)+(N3958/240)</f>
        <v>2</v>
      </c>
      <c r="P3958" s="36" t="n">
        <v>12</v>
      </c>
      <c r="Q3958" s="33"/>
      <c r="R3958" s="37"/>
      <c r="S3958" s="38" t="n">
        <f aca="false">P3958+(0.05*Q3958)+(R3958/240)</f>
        <v>12</v>
      </c>
      <c r="T3958" s="22" t="n">
        <f aca="false">J3958*O3958</f>
        <v>12</v>
      </c>
      <c r="U3958" s="22" t="n">
        <f aca="false">S3958-T3958</f>
        <v>0</v>
      </c>
      <c r="V3958" s="12"/>
    </row>
    <row r="3959" customFormat="false" ht="13.8" hidden="false" customHeight="false" outlineLevel="0" collapsed="false">
      <c r="A3959" s="13" t="n">
        <v>3958</v>
      </c>
      <c r="B3959" s="12" t="s">
        <v>22</v>
      </c>
      <c r="C3959" s="26" t="str">
        <f aca="false">$C$3915</f>
        <v>Fonds Gournay – M85</v>
      </c>
      <c r="D3959" s="12" t="n">
        <v>4</v>
      </c>
      <c r="E3959" s="14" t="n">
        <v>1749</v>
      </c>
      <c r="F3959" s="14" t="s">
        <v>40</v>
      </c>
      <c r="G3959" s="40" t="s">
        <v>1724</v>
      </c>
      <c r="H3959" s="0" t="s">
        <v>1712</v>
      </c>
      <c r="I3959" s="41" t="s">
        <v>43</v>
      </c>
      <c r="J3959" s="20" t="n">
        <v>14</v>
      </c>
      <c r="K3959" s="27" t="s">
        <v>35</v>
      </c>
      <c r="L3959" s="52" t="n">
        <v>110</v>
      </c>
      <c r="M3959" s="34"/>
      <c r="N3959" s="34"/>
      <c r="O3959" s="35" t="n">
        <f aca="false">L3959+(0.05*M3959)+(N3959/240)</f>
        <v>110</v>
      </c>
      <c r="P3959" s="36" t="n">
        <v>1540</v>
      </c>
      <c r="Q3959" s="33"/>
      <c r="R3959" s="37"/>
      <c r="S3959" s="38" t="n">
        <f aca="false">P3959+(0.05*Q3959)+(R3959/240)</f>
        <v>1540</v>
      </c>
      <c r="T3959" s="22" t="n">
        <f aca="false">J3959*O3959</f>
        <v>1540</v>
      </c>
      <c r="U3959" s="22" t="n">
        <f aca="false">S3959-T3959</f>
        <v>0</v>
      </c>
      <c r="V3959" s="12"/>
    </row>
    <row r="3960" customFormat="false" ht="13.8" hidden="false" customHeight="false" outlineLevel="0" collapsed="false">
      <c r="A3960" s="13" t="n">
        <v>3959</v>
      </c>
      <c r="B3960" s="12" t="s">
        <v>22</v>
      </c>
      <c r="C3960" s="26" t="str">
        <f aca="false">$C$3915</f>
        <v>Fonds Gournay – M85</v>
      </c>
      <c r="D3960" s="12" t="n">
        <v>4</v>
      </c>
      <c r="E3960" s="14" t="n">
        <v>1749</v>
      </c>
      <c r="F3960" s="14" t="s">
        <v>40</v>
      </c>
      <c r="G3960" s="14" t="s">
        <v>1724</v>
      </c>
      <c r="H3960" s="0" t="s">
        <v>1712</v>
      </c>
      <c r="I3960" s="41" t="s">
        <v>186</v>
      </c>
      <c r="J3960" s="20" t="n">
        <v>650</v>
      </c>
      <c r="K3960" s="27" t="s">
        <v>28</v>
      </c>
      <c r="L3960" s="52" t="n">
        <v>12</v>
      </c>
      <c r="M3960" s="34"/>
      <c r="N3960" s="34"/>
      <c r="O3960" s="35" t="n">
        <f aca="false">L3960+(0.05*M3960)+(N3960/240)</f>
        <v>12</v>
      </c>
      <c r="P3960" s="36" t="n">
        <v>7800</v>
      </c>
      <c r="Q3960" s="33"/>
      <c r="R3960" s="37"/>
      <c r="S3960" s="38" t="n">
        <f aca="false">P3960+(0.05*Q3960)+(R3960/240)</f>
        <v>7800</v>
      </c>
      <c r="T3960" s="22" t="n">
        <f aca="false">J3960*O3960</f>
        <v>7800</v>
      </c>
      <c r="U3960" s="22" t="n">
        <f aca="false">S3960-T3960</f>
        <v>0</v>
      </c>
      <c r="V3960" s="12"/>
    </row>
    <row r="3961" customFormat="false" ht="13.8" hidden="false" customHeight="false" outlineLevel="0" collapsed="false">
      <c r="A3961" s="13" t="n">
        <v>3960</v>
      </c>
      <c r="B3961" s="12" t="s">
        <v>22</v>
      </c>
      <c r="C3961" s="26" t="str">
        <f aca="false">$C$3915</f>
        <v>Fonds Gournay – M85</v>
      </c>
      <c r="D3961" s="12" t="n">
        <v>4</v>
      </c>
      <c r="E3961" s="14" t="n">
        <v>1749</v>
      </c>
      <c r="F3961" s="14" t="s">
        <v>40</v>
      </c>
      <c r="G3961" s="14" t="s">
        <v>145</v>
      </c>
      <c r="H3961" s="0" t="s">
        <v>1712</v>
      </c>
      <c r="I3961" s="41" t="s">
        <v>799</v>
      </c>
      <c r="J3961" s="20" t="n">
        <v>125</v>
      </c>
      <c r="K3961" s="27" t="s">
        <v>28</v>
      </c>
      <c r="L3961" s="52" t="n">
        <v>0.22</v>
      </c>
      <c r="M3961" s="34"/>
      <c r="N3961" s="34"/>
      <c r="O3961" s="35" t="n">
        <f aca="false">L3961+(0.05*M3961)+(N3961/240)</f>
        <v>0.22</v>
      </c>
      <c r="P3961" s="36" t="n">
        <v>27</v>
      </c>
      <c r="Q3961" s="33" t="n">
        <v>10</v>
      </c>
      <c r="R3961" s="37"/>
      <c r="S3961" s="38" t="n">
        <f aca="false">P3961+(0.05*Q3961)+(R3961/240)</f>
        <v>27.5</v>
      </c>
      <c r="T3961" s="22" t="n">
        <f aca="false">J3961*O3961</f>
        <v>27.5</v>
      </c>
      <c r="U3961" s="22" t="n">
        <f aca="false">S3961-T3961</f>
        <v>0</v>
      </c>
      <c r="V3961" s="12"/>
    </row>
    <row r="3962" customFormat="false" ht="13.8" hidden="false" customHeight="false" outlineLevel="0" collapsed="false">
      <c r="A3962" s="13" t="n">
        <v>3961</v>
      </c>
      <c r="B3962" s="12" t="s">
        <v>22</v>
      </c>
      <c r="C3962" s="26" t="str">
        <f aca="false">$C$3915</f>
        <v>Fonds Gournay – M85</v>
      </c>
      <c r="D3962" s="12" t="n">
        <v>4</v>
      </c>
      <c r="E3962" s="14" t="n">
        <v>1749</v>
      </c>
      <c r="F3962" s="14" t="s">
        <v>40</v>
      </c>
      <c r="G3962" s="14" t="s">
        <v>1725</v>
      </c>
      <c r="H3962" s="0" t="s">
        <v>1712</v>
      </c>
      <c r="I3962" s="41" t="s">
        <v>186</v>
      </c>
      <c r="J3962" s="20" t="n">
        <v>1</v>
      </c>
      <c r="K3962" s="27" t="s">
        <v>46</v>
      </c>
      <c r="L3962" s="52" t="n">
        <v>200</v>
      </c>
      <c r="M3962" s="34"/>
      <c r="N3962" s="34"/>
      <c r="O3962" s="35" t="n">
        <f aca="false">L3962+(0.05*M3962)+(N3962/240)</f>
        <v>200</v>
      </c>
      <c r="P3962" s="36" t="n">
        <v>200</v>
      </c>
      <c r="Q3962" s="33"/>
      <c r="R3962" s="37"/>
      <c r="S3962" s="38" t="n">
        <f aca="false">P3962+(0.05*Q3962)+(R3962/240)</f>
        <v>200</v>
      </c>
      <c r="T3962" s="22" t="n">
        <f aca="false">J3962*O3962</f>
        <v>200</v>
      </c>
      <c r="U3962" s="22" t="n">
        <f aca="false">S3962-T3962</f>
        <v>0</v>
      </c>
      <c r="V3962" s="12"/>
    </row>
    <row r="3963" customFormat="false" ht="13.8" hidden="false" customHeight="false" outlineLevel="0" collapsed="false">
      <c r="A3963" s="13" t="n">
        <v>3962</v>
      </c>
      <c r="B3963" s="12" t="s">
        <v>22</v>
      </c>
      <c r="C3963" s="26" t="str">
        <f aca="false">$C$3915</f>
        <v>Fonds Gournay – M85</v>
      </c>
      <c r="D3963" s="12" t="n">
        <v>4</v>
      </c>
      <c r="E3963" s="14" t="n">
        <v>1749</v>
      </c>
      <c r="F3963" s="14" t="s">
        <v>40</v>
      </c>
      <c r="G3963" s="14" t="s">
        <v>1726</v>
      </c>
      <c r="H3963" s="0" t="s">
        <v>1712</v>
      </c>
      <c r="I3963" s="41" t="s">
        <v>186</v>
      </c>
      <c r="J3963" s="20" t="n">
        <v>2</v>
      </c>
      <c r="K3963" s="27" t="s">
        <v>61</v>
      </c>
      <c r="L3963" s="52" t="n">
        <v>18</v>
      </c>
      <c r="M3963" s="34"/>
      <c r="N3963" s="34"/>
      <c r="O3963" s="35" t="n">
        <f aca="false">L3963+(0.05*M3963)+(N3963/240)</f>
        <v>18</v>
      </c>
      <c r="P3963" s="36" t="n">
        <v>36</v>
      </c>
      <c r="Q3963" s="33"/>
      <c r="R3963" s="37"/>
      <c r="S3963" s="38" t="n">
        <f aca="false">P3963+(0.05*Q3963)+(R3963/240)</f>
        <v>36</v>
      </c>
      <c r="T3963" s="22" t="n">
        <f aca="false">J3963*O3963</f>
        <v>36</v>
      </c>
      <c r="U3963" s="22" t="n">
        <f aca="false">S3963-T3963</f>
        <v>0</v>
      </c>
      <c r="V3963" s="12"/>
    </row>
    <row r="3964" customFormat="false" ht="13.8" hidden="false" customHeight="false" outlineLevel="0" collapsed="false">
      <c r="A3964" s="13" t="n">
        <v>3963</v>
      </c>
      <c r="B3964" s="12" t="s">
        <v>22</v>
      </c>
      <c r="C3964" s="26" t="str">
        <f aca="false">$C$3915</f>
        <v>Fonds Gournay – M85</v>
      </c>
      <c r="D3964" s="12" t="n">
        <v>4</v>
      </c>
      <c r="E3964" s="14" t="n">
        <v>1749</v>
      </c>
      <c r="F3964" s="14" t="s">
        <v>40</v>
      </c>
      <c r="G3964" s="14" t="s">
        <v>1726</v>
      </c>
      <c r="H3964" s="0" t="s">
        <v>1712</v>
      </c>
      <c r="I3964" s="41" t="s">
        <v>186</v>
      </c>
      <c r="J3964" s="20" t="n">
        <v>1</v>
      </c>
      <c r="K3964" s="27" t="s">
        <v>46</v>
      </c>
      <c r="L3964" s="52" t="n">
        <v>24</v>
      </c>
      <c r="M3964" s="34"/>
      <c r="N3964" s="34"/>
      <c r="O3964" s="35" t="n">
        <f aca="false">L3964+(0.05*M3964)+(N3964/240)</f>
        <v>24</v>
      </c>
      <c r="P3964" s="36" t="n">
        <v>24</v>
      </c>
      <c r="Q3964" s="33"/>
      <c r="R3964" s="37"/>
      <c r="S3964" s="38" t="n">
        <f aca="false">P3964+(0.05*Q3964)+(R3964/240)</f>
        <v>24</v>
      </c>
      <c r="T3964" s="22" t="n">
        <f aca="false">J3964*O3964</f>
        <v>24</v>
      </c>
      <c r="U3964" s="22" t="n">
        <f aca="false">S3964-T3964</f>
        <v>0</v>
      </c>
      <c r="V3964" s="12"/>
    </row>
    <row r="3965" customFormat="false" ht="13.8" hidden="false" customHeight="false" outlineLevel="0" collapsed="false">
      <c r="A3965" s="13" t="n">
        <v>3964</v>
      </c>
      <c r="B3965" s="12" t="s">
        <v>22</v>
      </c>
      <c r="C3965" s="26" t="str">
        <f aca="false">$C$3915</f>
        <v>Fonds Gournay – M85</v>
      </c>
      <c r="D3965" s="12" t="n">
        <v>4</v>
      </c>
      <c r="E3965" s="14" t="n">
        <v>1749</v>
      </c>
      <c r="F3965" s="14" t="s">
        <v>40</v>
      </c>
      <c r="G3965" s="14" t="s">
        <v>156</v>
      </c>
      <c r="H3965" s="0" t="s">
        <v>1712</v>
      </c>
      <c r="I3965" s="41" t="s">
        <v>799</v>
      </c>
      <c r="J3965" s="20" t="n">
        <v>800</v>
      </c>
      <c r="K3965" s="27" t="s">
        <v>28</v>
      </c>
      <c r="L3965" s="52"/>
      <c r="M3965" s="34" t="n">
        <v>9</v>
      </c>
      <c r="N3965" s="34"/>
      <c r="O3965" s="35" t="n">
        <f aca="false">L3965+(0.05*M3965)+(N3965/240)</f>
        <v>0.45</v>
      </c>
      <c r="P3965" s="36" t="n">
        <v>360</v>
      </c>
      <c r="Q3965" s="33"/>
      <c r="R3965" s="37"/>
      <c r="S3965" s="38" t="n">
        <f aca="false">P3965+(0.05*Q3965)+(R3965/240)</f>
        <v>360</v>
      </c>
      <c r="T3965" s="22" t="n">
        <f aca="false">J3965*O3965</f>
        <v>360</v>
      </c>
      <c r="U3965" s="22" t="n">
        <f aca="false">S3965-T3965</f>
        <v>0</v>
      </c>
      <c r="V3965" s="12"/>
    </row>
    <row r="3966" customFormat="false" ht="13.8" hidden="false" customHeight="false" outlineLevel="0" collapsed="false">
      <c r="A3966" s="13" t="n">
        <v>3965</v>
      </c>
      <c r="B3966" s="12" t="s">
        <v>22</v>
      </c>
      <c r="C3966" s="26" t="str">
        <f aca="false">$C$3915</f>
        <v>Fonds Gournay – M85</v>
      </c>
      <c r="D3966" s="12" t="n">
        <v>5</v>
      </c>
      <c r="E3966" s="14" t="n">
        <v>1749</v>
      </c>
      <c r="F3966" s="14" t="s">
        <v>24</v>
      </c>
      <c r="G3966" s="14" t="s">
        <v>184</v>
      </c>
      <c r="H3966" s="0" t="s">
        <v>1712</v>
      </c>
      <c r="I3966" s="41" t="s">
        <v>186</v>
      </c>
      <c r="J3966" s="20" t="n">
        <v>37.5</v>
      </c>
      <c r="K3966" s="27" t="s">
        <v>28</v>
      </c>
      <c r="L3966" s="52" t="n">
        <v>3</v>
      </c>
      <c r="M3966" s="34" t="n">
        <v>10</v>
      </c>
      <c r="N3966" s="34"/>
      <c r="O3966" s="35" t="n">
        <f aca="false">L3966+(0.05*M3966)+(N3966/240)</f>
        <v>3.5</v>
      </c>
      <c r="P3966" s="36" t="n">
        <v>131</v>
      </c>
      <c r="Q3966" s="33" t="n">
        <v>5</v>
      </c>
      <c r="R3966" s="37"/>
      <c r="S3966" s="38" t="n">
        <f aca="false">P3966+(0.05*Q3966)+(R3966/240)</f>
        <v>131.25</v>
      </c>
      <c r="T3966" s="22" t="n">
        <f aca="false">J3966*O3966</f>
        <v>131.25</v>
      </c>
      <c r="U3966" s="22" t="n">
        <f aca="false">S3966-T3966</f>
        <v>0</v>
      </c>
      <c r="V3966" s="12"/>
    </row>
    <row r="3967" customFormat="false" ht="13.8" hidden="false" customHeight="false" outlineLevel="0" collapsed="false">
      <c r="A3967" s="13" t="n">
        <v>3966</v>
      </c>
      <c r="B3967" s="12" t="s">
        <v>22</v>
      </c>
      <c r="C3967" s="26" t="str">
        <f aca="false">$C$3915</f>
        <v>Fonds Gournay – M85</v>
      </c>
      <c r="D3967" s="12" t="n">
        <v>5</v>
      </c>
      <c r="E3967" s="14" t="n">
        <v>1749</v>
      </c>
      <c r="F3967" s="14" t="s">
        <v>24</v>
      </c>
      <c r="G3967" s="14" t="s">
        <v>188</v>
      </c>
      <c r="H3967" s="0" t="s">
        <v>1712</v>
      </c>
      <c r="I3967" s="41" t="s">
        <v>68</v>
      </c>
      <c r="J3967" s="20" t="n">
        <v>8335</v>
      </c>
      <c r="K3967" s="27" t="s">
        <v>28</v>
      </c>
      <c r="L3967" s="52"/>
      <c r="M3967" s="34" t="n">
        <v>3</v>
      </c>
      <c r="N3967" s="34"/>
      <c r="O3967" s="35" t="n">
        <f aca="false">L3967+(0.05*M3967)+(N3967/240)</f>
        <v>0.15</v>
      </c>
      <c r="P3967" s="36" t="n">
        <v>1250</v>
      </c>
      <c r="Q3967" s="33" t="n">
        <v>5</v>
      </c>
      <c r="R3967" s="37"/>
      <c r="S3967" s="38" t="n">
        <f aca="false">P3967+(0.05*Q3967)+(R3967/240)</f>
        <v>1250.25</v>
      </c>
      <c r="T3967" s="22" t="n">
        <f aca="false">J3967*O3967</f>
        <v>1250.25</v>
      </c>
      <c r="U3967" s="22" t="n">
        <f aca="false">S3967-T3967</f>
        <v>0</v>
      </c>
      <c r="V3967" s="12"/>
    </row>
    <row r="3968" customFormat="false" ht="13.8" hidden="false" customHeight="false" outlineLevel="0" collapsed="false">
      <c r="A3968" s="13" t="n">
        <v>3967</v>
      </c>
      <c r="B3968" s="12" t="s">
        <v>22</v>
      </c>
      <c r="C3968" s="26" t="str">
        <f aca="false">$C$3915</f>
        <v>Fonds Gournay – M85</v>
      </c>
      <c r="D3968" s="12" t="n">
        <v>5</v>
      </c>
      <c r="E3968" s="14" t="n">
        <v>1749</v>
      </c>
      <c r="F3968" s="14" t="s">
        <v>24</v>
      </c>
      <c r="G3968" s="14" t="s">
        <v>188</v>
      </c>
      <c r="H3968" s="0" t="s">
        <v>1712</v>
      </c>
      <c r="I3968" s="41" t="s">
        <v>68</v>
      </c>
      <c r="J3968" s="20" t="n">
        <v>3275</v>
      </c>
      <c r="K3968" s="27" t="s">
        <v>35</v>
      </c>
      <c r="L3968" s="52"/>
      <c r="M3968" s="34" t="n">
        <v>1</v>
      </c>
      <c r="N3968" s="34"/>
      <c r="O3968" s="35" t="n">
        <f aca="false">L3968+(0.05*M3968)+(N3968/240)</f>
        <v>0.05</v>
      </c>
      <c r="P3968" s="36" t="n">
        <v>163</v>
      </c>
      <c r="Q3968" s="33" t="n">
        <v>15</v>
      </c>
      <c r="R3968" s="37"/>
      <c r="S3968" s="38" t="n">
        <f aca="false">P3968+(0.05*Q3968)+(R3968/240)</f>
        <v>163.75</v>
      </c>
      <c r="T3968" s="22" t="n">
        <f aca="false">J3968*O3968</f>
        <v>163.75</v>
      </c>
      <c r="U3968" s="22" t="n">
        <f aca="false">S3968-T3968</f>
        <v>0</v>
      </c>
      <c r="V3968" s="12"/>
    </row>
    <row r="3969" customFormat="false" ht="13.8" hidden="false" customHeight="false" outlineLevel="0" collapsed="false">
      <c r="A3969" s="13" t="n">
        <v>3968</v>
      </c>
      <c r="B3969" s="12" t="s">
        <v>22</v>
      </c>
      <c r="C3969" s="26" t="str">
        <f aca="false">$C$3915</f>
        <v>Fonds Gournay – M85</v>
      </c>
      <c r="D3969" s="12" t="n">
        <v>5</v>
      </c>
      <c r="E3969" s="14" t="n">
        <v>1749</v>
      </c>
      <c r="F3969" s="14" t="s">
        <v>24</v>
      </c>
      <c r="G3969" s="14" t="s">
        <v>188</v>
      </c>
      <c r="H3969" s="0" t="s">
        <v>1712</v>
      </c>
      <c r="I3969" s="41" t="s">
        <v>682</v>
      </c>
      <c r="J3969" s="20" t="n">
        <v>4600</v>
      </c>
      <c r="K3969" s="27" t="s">
        <v>28</v>
      </c>
      <c r="L3969" s="52"/>
      <c r="M3969" s="34" t="n">
        <v>1</v>
      </c>
      <c r="N3969" s="34"/>
      <c r="O3969" s="35" t="n">
        <f aca="false">L3969+(0.05*M3969)+(N3969/240)</f>
        <v>0.05</v>
      </c>
      <c r="P3969" s="36" t="n">
        <v>230</v>
      </c>
      <c r="Q3969" s="33"/>
      <c r="R3969" s="37"/>
      <c r="S3969" s="38" t="n">
        <f aca="false">P3969+(0.05*Q3969)+(R3969/240)</f>
        <v>230</v>
      </c>
      <c r="T3969" s="22" t="n">
        <f aca="false">J3969*O3969</f>
        <v>230</v>
      </c>
      <c r="U3969" s="22" t="n">
        <f aca="false">S3969-T3969</f>
        <v>0</v>
      </c>
      <c r="V3969" s="12"/>
    </row>
    <row r="3970" customFormat="false" ht="13.8" hidden="false" customHeight="false" outlineLevel="0" collapsed="false">
      <c r="A3970" s="13" t="n">
        <v>3969</v>
      </c>
      <c r="B3970" s="12" t="s">
        <v>22</v>
      </c>
      <c r="C3970" s="26" t="str">
        <f aca="false">$C$3915</f>
        <v>Fonds Gournay – M85</v>
      </c>
      <c r="D3970" s="12" t="n">
        <v>5</v>
      </c>
      <c r="E3970" s="14" t="n">
        <v>1749</v>
      </c>
      <c r="F3970" s="14" t="s">
        <v>24</v>
      </c>
      <c r="G3970" s="14" t="s">
        <v>188</v>
      </c>
      <c r="H3970" s="0" t="s">
        <v>1712</v>
      </c>
      <c r="I3970" s="41" t="s">
        <v>186</v>
      </c>
      <c r="J3970" s="20" t="n">
        <v>810737</v>
      </c>
      <c r="K3970" s="27" t="s">
        <v>28</v>
      </c>
      <c r="L3970" s="52"/>
      <c r="M3970" s="34" t="n">
        <v>1</v>
      </c>
      <c r="N3970" s="34"/>
      <c r="O3970" s="35" t="n">
        <f aca="false">L3970+(0.05*M3970)+(N3970/240)</f>
        <v>0.05</v>
      </c>
      <c r="P3970" s="36" t="n">
        <v>40536</v>
      </c>
      <c r="Q3970" s="33" t="n">
        <v>17</v>
      </c>
      <c r="R3970" s="37"/>
      <c r="S3970" s="38" t="n">
        <f aca="false">P3970+(0.05*Q3970)+(R3970/240)</f>
        <v>40536.85</v>
      </c>
      <c r="T3970" s="22" t="n">
        <f aca="false">J3970*O3970</f>
        <v>40536.85</v>
      </c>
      <c r="U3970" s="22" t="n">
        <f aca="false">S3970-T3970</f>
        <v>0</v>
      </c>
      <c r="V3970" s="12"/>
    </row>
    <row r="3971" customFormat="false" ht="13.8" hidden="false" customHeight="false" outlineLevel="0" collapsed="false">
      <c r="A3971" s="13" t="n">
        <v>3970</v>
      </c>
      <c r="B3971" s="12" t="s">
        <v>22</v>
      </c>
      <c r="C3971" s="26" t="str">
        <f aca="false">$C$3915</f>
        <v>Fonds Gournay – M85</v>
      </c>
      <c r="D3971" s="12" t="n">
        <v>5</v>
      </c>
      <c r="E3971" s="14" t="n">
        <v>1749</v>
      </c>
      <c r="F3971" s="14" t="s">
        <v>24</v>
      </c>
      <c r="G3971" s="40" t="s">
        <v>907</v>
      </c>
      <c r="H3971" s="0" t="s">
        <v>1712</v>
      </c>
      <c r="I3971" s="41" t="s">
        <v>799</v>
      </c>
      <c r="J3971" s="20" t="n">
        <v>6300</v>
      </c>
      <c r="K3971" s="27" t="s">
        <v>28</v>
      </c>
      <c r="L3971" s="52" t="n">
        <v>17</v>
      </c>
      <c r="M3971" s="34"/>
      <c r="N3971" s="34"/>
      <c r="O3971" s="35" t="n">
        <f aca="false">L3971+(0.05*M3971)+(N3971/240)</f>
        <v>17</v>
      </c>
      <c r="P3971" s="36" t="n">
        <v>107100</v>
      </c>
      <c r="Q3971" s="33"/>
      <c r="R3971" s="37"/>
      <c r="S3971" s="38" t="n">
        <f aca="false">P3971+(0.05*Q3971)+(R3971/240)</f>
        <v>107100</v>
      </c>
      <c r="T3971" s="22" t="n">
        <f aca="false">J3971*O3971</f>
        <v>107100</v>
      </c>
      <c r="U3971" s="22" t="n">
        <f aca="false">S3971-T3971</f>
        <v>0</v>
      </c>
      <c r="V3971" s="12"/>
    </row>
    <row r="3972" customFormat="false" ht="13.8" hidden="false" customHeight="false" outlineLevel="0" collapsed="false">
      <c r="A3972" s="13" t="n">
        <v>3971</v>
      </c>
      <c r="B3972" s="12" t="s">
        <v>22</v>
      </c>
      <c r="C3972" s="26" t="str">
        <f aca="false">$C$3915</f>
        <v>Fonds Gournay – M85</v>
      </c>
      <c r="D3972" s="12" t="n">
        <v>5</v>
      </c>
      <c r="E3972" s="14" t="n">
        <v>1749</v>
      </c>
      <c r="F3972" s="14" t="s">
        <v>24</v>
      </c>
      <c r="G3972" s="40" t="s">
        <v>190</v>
      </c>
      <c r="H3972" s="0" t="s">
        <v>1712</v>
      </c>
      <c r="I3972" s="41" t="s">
        <v>186</v>
      </c>
      <c r="J3972" s="20" t="n">
        <v>725</v>
      </c>
      <c r="K3972" s="27" t="s">
        <v>28</v>
      </c>
      <c r="L3972" s="52"/>
      <c r="M3972" s="34" t="n">
        <v>26</v>
      </c>
      <c r="N3972" s="34"/>
      <c r="O3972" s="35" t="n">
        <f aca="false">L3972+(0.05*M3972)+(N3972/240)</f>
        <v>1.3</v>
      </c>
      <c r="P3972" s="36" t="n">
        <v>942</v>
      </c>
      <c r="Q3972" s="33" t="n">
        <v>10</v>
      </c>
      <c r="R3972" s="37"/>
      <c r="S3972" s="38" t="n">
        <f aca="false">P3972+(0.05*Q3972)+(R3972/240)</f>
        <v>942.5</v>
      </c>
      <c r="T3972" s="22" t="n">
        <f aca="false">J3972*O3972</f>
        <v>942.5</v>
      </c>
      <c r="U3972" s="22" t="n">
        <f aca="false">S3972-T3972</f>
        <v>0</v>
      </c>
      <c r="V3972" s="12"/>
    </row>
    <row r="3973" customFormat="false" ht="13.8" hidden="false" customHeight="false" outlineLevel="0" collapsed="false">
      <c r="A3973" s="13" t="n">
        <v>3972</v>
      </c>
      <c r="B3973" s="12" t="s">
        <v>22</v>
      </c>
      <c r="C3973" s="26" t="str">
        <f aca="false">$C$3915</f>
        <v>Fonds Gournay – M85</v>
      </c>
      <c r="D3973" s="12" t="n">
        <v>5</v>
      </c>
      <c r="E3973" s="14" t="n">
        <v>1749</v>
      </c>
      <c r="F3973" s="14" t="s">
        <v>40</v>
      </c>
      <c r="G3973" s="14" t="s">
        <v>166</v>
      </c>
      <c r="H3973" s="0" t="s">
        <v>1712</v>
      </c>
      <c r="I3973" s="41" t="s">
        <v>50</v>
      </c>
      <c r="J3973" s="20" t="n">
        <v>54</v>
      </c>
      <c r="K3973" s="27" t="s">
        <v>28</v>
      </c>
      <c r="L3973" s="52" t="n">
        <v>16</v>
      </c>
      <c r="M3973" s="34"/>
      <c r="N3973" s="34"/>
      <c r="O3973" s="35" t="n">
        <f aca="false">L3973+(0.05*M3973)+(N3973/240)</f>
        <v>16</v>
      </c>
      <c r="P3973" s="36" t="n">
        <v>864</v>
      </c>
      <c r="Q3973" s="33"/>
      <c r="R3973" s="37"/>
      <c r="S3973" s="38" t="n">
        <f aca="false">P3973+(0.05*Q3973)+(R3973/240)</f>
        <v>864</v>
      </c>
      <c r="T3973" s="22" t="n">
        <f aca="false">J3973*O3973</f>
        <v>864</v>
      </c>
      <c r="U3973" s="22" t="n">
        <f aca="false">S3973-T3973</f>
        <v>0</v>
      </c>
      <c r="V3973" s="12"/>
    </row>
    <row r="3974" customFormat="false" ht="13.8" hidden="false" customHeight="false" outlineLevel="0" collapsed="false">
      <c r="A3974" s="13" t="n">
        <v>3973</v>
      </c>
      <c r="B3974" s="12" t="s">
        <v>22</v>
      </c>
      <c r="C3974" s="26" t="str">
        <f aca="false">$C$3915</f>
        <v>Fonds Gournay – M85</v>
      </c>
      <c r="D3974" s="12" t="n">
        <v>5</v>
      </c>
      <c r="E3974" s="14" t="n">
        <v>1749</v>
      </c>
      <c r="F3974" s="14" t="s">
        <v>40</v>
      </c>
      <c r="G3974" s="14" t="s">
        <v>166</v>
      </c>
      <c r="H3974" s="0" t="s">
        <v>1712</v>
      </c>
      <c r="I3974" s="41" t="s">
        <v>186</v>
      </c>
      <c r="J3974" s="20" t="n">
        <v>2320</v>
      </c>
      <c r="K3974" s="27" t="s">
        <v>28</v>
      </c>
      <c r="L3974" s="52" t="n">
        <v>16</v>
      </c>
      <c r="M3974" s="34"/>
      <c r="N3974" s="34"/>
      <c r="O3974" s="35" t="n">
        <f aca="false">L3974+(0.05*M3974)+(N3974/240)</f>
        <v>16</v>
      </c>
      <c r="P3974" s="36" t="n">
        <v>37120</v>
      </c>
      <c r="Q3974" s="33"/>
      <c r="R3974" s="37"/>
      <c r="S3974" s="38" t="n">
        <f aca="false">P3974+(0.05*Q3974)+(R3974/240)</f>
        <v>37120</v>
      </c>
      <c r="T3974" s="22" t="n">
        <f aca="false">J3974*O3974</f>
        <v>37120</v>
      </c>
      <c r="U3974" s="22" t="n">
        <f aca="false">S3974-T3974</f>
        <v>0</v>
      </c>
      <c r="V3974" s="12"/>
    </row>
    <row r="3975" customFormat="false" ht="13.8" hidden="false" customHeight="false" outlineLevel="0" collapsed="false">
      <c r="A3975" s="13" t="n">
        <v>3974</v>
      </c>
      <c r="B3975" s="12" t="s">
        <v>22</v>
      </c>
      <c r="C3975" s="26" t="str">
        <f aca="false">$C$3915</f>
        <v>Fonds Gournay – M85</v>
      </c>
      <c r="D3975" s="12" t="n">
        <v>5</v>
      </c>
      <c r="E3975" s="14" t="n">
        <v>1749</v>
      </c>
      <c r="F3975" s="14" t="s">
        <v>40</v>
      </c>
      <c r="G3975" s="40" t="s">
        <v>1727</v>
      </c>
      <c r="H3975" s="0" t="s">
        <v>1712</v>
      </c>
      <c r="I3975" s="41" t="s">
        <v>186</v>
      </c>
      <c r="J3975" s="20" t="n">
        <v>120</v>
      </c>
      <c r="K3975" s="27" t="s">
        <v>35</v>
      </c>
      <c r="L3975" s="52" t="n">
        <v>9</v>
      </c>
      <c r="M3975" s="34"/>
      <c r="N3975" s="34"/>
      <c r="O3975" s="35" t="n">
        <f aca="false">L3975+(0.05*M3975)+(N3975/240)</f>
        <v>9</v>
      </c>
      <c r="P3975" s="36" t="n">
        <v>1080</v>
      </c>
      <c r="Q3975" s="33"/>
      <c r="R3975" s="37"/>
      <c r="S3975" s="38" t="n">
        <f aca="false">P3975+(0.05*Q3975)+(R3975/240)</f>
        <v>1080</v>
      </c>
      <c r="T3975" s="22" t="n">
        <f aca="false">J3975*O3975</f>
        <v>1080</v>
      </c>
      <c r="U3975" s="22" t="n">
        <f aca="false">S3975-T3975</f>
        <v>0</v>
      </c>
      <c r="V3975" s="12"/>
    </row>
    <row r="3976" customFormat="false" ht="13.8" hidden="false" customHeight="false" outlineLevel="0" collapsed="false">
      <c r="A3976" s="13" t="n">
        <v>3975</v>
      </c>
      <c r="B3976" s="12" t="s">
        <v>22</v>
      </c>
      <c r="C3976" s="26" t="str">
        <f aca="false">$C$3915</f>
        <v>Fonds Gournay – M85</v>
      </c>
      <c r="D3976" s="12" t="n">
        <v>5</v>
      </c>
      <c r="E3976" s="14" t="n">
        <v>1749</v>
      </c>
      <c r="F3976" s="14" t="s">
        <v>40</v>
      </c>
      <c r="G3976" s="14" t="s">
        <v>171</v>
      </c>
      <c r="H3976" s="0" t="s">
        <v>1712</v>
      </c>
      <c r="I3976" s="41" t="s">
        <v>50</v>
      </c>
      <c r="J3976" s="20" t="n">
        <v>13</v>
      </c>
      <c r="K3976" s="27" t="s">
        <v>61</v>
      </c>
      <c r="L3976" s="52" t="n">
        <v>48</v>
      </c>
      <c r="M3976" s="34"/>
      <c r="N3976" s="34"/>
      <c r="O3976" s="35" t="n">
        <f aca="false">L3976+(0.05*M3976)+(N3976/240)</f>
        <v>48</v>
      </c>
      <c r="P3976" s="36" t="n">
        <v>624</v>
      </c>
      <c r="Q3976" s="33"/>
      <c r="R3976" s="37"/>
      <c r="S3976" s="38" t="n">
        <f aca="false">P3976+(0.05*Q3976)+(R3976/240)</f>
        <v>624</v>
      </c>
      <c r="T3976" s="22" t="n">
        <f aca="false">J3976*O3976</f>
        <v>624</v>
      </c>
      <c r="U3976" s="22" t="n">
        <f aca="false">S3976-T3976</f>
        <v>0</v>
      </c>
      <c r="V3976" s="12"/>
    </row>
    <row r="3977" customFormat="false" ht="13.8" hidden="false" customHeight="false" outlineLevel="0" collapsed="false">
      <c r="A3977" s="13" t="n">
        <v>3976</v>
      </c>
      <c r="B3977" s="12" t="s">
        <v>22</v>
      </c>
      <c r="C3977" s="26" t="str">
        <f aca="false">$C$3915</f>
        <v>Fonds Gournay – M85</v>
      </c>
      <c r="D3977" s="12" t="n">
        <v>5</v>
      </c>
      <c r="E3977" s="14" t="n">
        <v>1749</v>
      </c>
      <c r="F3977" s="14" t="s">
        <v>40</v>
      </c>
      <c r="G3977" s="14" t="s">
        <v>171</v>
      </c>
      <c r="H3977" s="0" t="s">
        <v>1712</v>
      </c>
      <c r="I3977" s="41" t="s">
        <v>799</v>
      </c>
      <c r="J3977" s="20" t="n">
        <v>40</v>
      </c>
      <c r="K3977" s="27" t="s">
        <v>61</v>
      </c>
      <c r="L3977" s="52" t="n">
        <v>48</v>
      </c>
      <c r="M3977" s="34"/>
      <c r="N3977" s="34"/>
      <c r="O3977" s="35" t="n">
        <f aca="false">L3977+(0.05*M3977)+(N3977/240)</f>
        <v>48</v>
      </c>
      <c r="P3977" s="36" t="n">
        <v>1920</v>
      </c>
      <c r="Q3977" s="33"/>
      <c r="R3977" s="37"/>
      <c r="S3977" s="38" t="n">
        <f aca="false">P3977+(0.05*Q3977)+(R3977/240)</f>
        <v>1920</v>
      </c>
      <c r="T3977" s="22" t="n">
        <f aca="false">J3977*O3977</f>
        <v>1920</v>
      </c>
      <c r="U3977" s="22" t="n">
        <f aca="false">S3977-T3977</f>
        <v>0</v>
      </c>
      <c r="V3977" s="12"/>
    </row>
    <row r="3978" customFormat="false" ht="13.8" hidden="false" customHeight="false" outlineLevel="0" collapsed="false">
      <c r="A3978" s="13" t="n">
        <v>3977</v>
      </c>
      <c r="B3978" s="12" t="s">
        <v>22</v>
      </c>
      <c r="C3978" s="26" t="str">
        <f aca="false">$C$3915</f>
        <v>Fonds Gournay – M85</v>
      </c>
      <c r="D3978" s="12" t="n">
        <v>5</v>
      </c>
      <c r="E3978" s="14" t="n">
        <v>1749</v>
      </c>
      <c r="F3978" s="14" t="s">
        <v>40</v>
      </c>
      <c r="G3978" s="14" t="s">
        <v>171</v>
      </c>
      <c r="H3978" s="0" t="s">
        <v>1712</v>
      </c>
      <c r="I3978" s="41" t="s">
        <v>682</v>
      </c>
      <c r="J3978" s="20" t="n">
        <v>6</v>
      </c>
      <c r="K3978" s="27" t="s">
        <v>35</v>
      </c>
      <c r="L3978" s="52" t="n">
        <v>4</v>
      </c>
      <c r="M3978" s="34"/>
      <c r="N3978" s="34"/>
      <c r="O3978" s="35" t="n">
        <f aca="false">L3978+(0.05*M3978)+(N3978/240)</f>
        <v>4</v>
      </c>
      <c r="P3978" s="36" t="n">
        <v>24</v>
      </c>
      <c r="Q3978" s="33"/>
      <c r="R3978" s="37"/>
      <c r="S3978" s="38" t="n">
        <f aca="false">P3978+(0.05*Q3978)+(R3978/240)</f>
        <v>24</v>
      </c>
      <c r="T3978" s="22" t="n">
        <f aca="false">J3978*O3978</f>
        <v>24</v>
      </c>
      <c r="U3978" s="22" t="n">
        <f aca="false">S3978-T3978</f>
        <v>0</v>
      </c>
      <c r="V3978" s="12"/>
    </row>
    <row r="3979" customFormat="false" ht="13.8" hidden="false" customHeight="false" outlineLevel="0" collapsed="false">
      <c r="A3979" s="13" t="n">
        <v>3978</v>
      </c>
      <c r="B3979" s="12" t="s">
        <v>22</v>
      </c>
      <c r="C3979" s="26" t="str">
        <f aca="false">$C$3915</f>
        <v>Fonds Gournay – M85</v>
      </c>
      <c r="D3979" s="12" t="n">
        <v>5</v>
      </c>
      <c r="E3979" s="14" t="n">
        <v>1749</v>
      </c>
      <c r="F3979" s="14" t="s">
        <v>40</v>
      </c>
      <c r="G3979" s="14" t="s">
        <v>893</v>
      </c>
      <c r="H3979" s="0" t="s">
        <v>1712</v>
      </c>
      <c r="I3979" s="41" t="s">
        <v>186</v>
      </c>
      <c r="J3979" s="20" t="n">
        <v>120</v>
      </c>
      <c r="K3979" s="27" t="s">
        <v>28</v>
      </c>
      <c r="L3979" s="52" t="n">
        <v>7</v>
      </c>
      <c r="M3979" s="34"/>
      <c r="N3979" s="34"/>
      <c r="O3979" s="35" t="n">
        <f aca="false">L3979+(0.05*M3979)+(N3979/240)</f>
        <v>7</v>
      </c>
      <c r="P3979" s="36" t="n">
        <v>840</v>
      </c>
      <c r="Q3979" s="33"/>
      <c r="R3979" s="37"/>
      <c r="S3979" s="38" t="n">
        <f aca="false">P3979+(0.05*Q3979)+(R3979/240)</f>
        <v>840</v>
      </c>
      <c r="T3979" s="22" t="n">
        <f aca="false">J3979*O3979</f>
        <v>840</v>
      </c>
      <c r="U3979" s="22" t="n">
        <f aca="false">S3979-T3979</f>
        <v>0</v>
      </c>
      <c r="V3979" s="12"/>
    </row>
    <row r="3980" customFormat="false" ht="13.8" hidden="false" customHeight="false" outlineLevel="0" collapsed="false">
      <c r="A3980" s="13" t="n">
        <v>3979</v>
      </c>
      <c r="B3980" s="12" t="s">
        <v>22</v>
      </c>
      <c r="C3980" s="26" t="str">
        <f aca="false">$C$3915</f>
        <v>Fonds Gournay – M85</v>
      </c>
      <c r="D3980" s="12" t="n">
        <v>5</v>
      </c>
      <c r="E3980" s="14" t="n">
        <v>1749</v>
      </c>
      <c r="F3980" s="14" t="s">
        <v>40</v>
      </c>
      <c r="G3980" s="14" t="s">
        <v>1728</v>
      </c>
      <c r="H3980" s="0" t="s">
        <v>1712</v>
      </c>
      <c r="I3980" s="41" t="s">
        <v>186</v>
      </c>
      <c r="J3980" s="20" t="n">
        <v>120</v>
      </c>
      <c r="K3980" s="27" t="s">
        <v>35</v>
      </c>
      <c r="L3980" s="52" t="n">
        <v>5</v>
      </c>
      <c r="M3980" s="34"/>
      <c r="N3980" s="34"/>
      <c r="O3980" s="35" t="n">
        <f aca="false">L3980+(0.05*M3980)+(N3980/240)</f>
        <v>5</v>
      </c>
      <c r="P3980" s="36" t="n">
        <v>600</v>
      </c>
      <c r="Q3980" s="33"/>
      <c r="R3980" s="37"/>
      <c r="S3980" s="38" t="n">
        <f aca="false">P3980+(0.05*Q3980)+(R3980/240)</f>
        <v>600</v>
      </c>
      <c r="T3980" s="22" t="n">
        <f aca="false">J3980*O3980</f>
        <v>600</v>
      </c>
      <c r="U3980" s="22" t="n">
        <f aca="false">S3980-T3980</f>
        <v>0</v>
      </c>
      <c r="V3980" s="12"/>
    </row>
    <row r="3981" customFormat="false" ht="13.8" hidden="false" customHeight="false" outlineLevel="0" collapsed="false">
      <c r="A3981" s="13" t="n">
        <v>3980</v>
      </c>
      <c r="B3981" s="12" t="s">
        <v>22</v>
      </c>
      <c r="C3981" s="26" t="str">
        <f aca="false">$C$3915</f>
        <v>Fonds Gournay – M85</v>
      </c>
      <c r="D3981" s="12" t="n">
        <v>5</v>
      </c>
      <c r="E3981" s="14" t="n">
        <v>1749</v>
      </c>
      <c r="F3981" s="14" t="s">
        <v>40</v>
      </c>
      <c r="G3981" s="14" t="s">
        <v>1729</v>
      </c>
      <c r="H3981" s="0" t="s">
        <v>1712</v>
      </c>
      <c r="I3981" s="41" t="s">
        <v>682</v>
      </c>
      <c r="J3981" s="20" t="n">
        <v>3</v>
      </c>
      <c r="K3981" s="27" t="s">
        <v>61</v>
      </c>
      <c r="L3981" s="52" t="n">
        <v>72</v>
      </c>
      <c r="M3981" s="34"/>
      <c r="N3981" s="34"/>
      <c r="O3981" s="35" t="n">
        <f aca="false">L3981+(0.05*M3981)+(N3981/240)</f>
        <v>72</v>
      </c>
      <c r="P3981" s="36" t="n">
        <v>216</v>
      </c>
      <c r="Q3981" s="33"/>
      <c r="R3981" s="37"/>
      <c r="S3981" s="38" t="n">
        <f aca="false">P3981+(0.05*Q3981)+(R3981/240)</f>
        <v>216</v>
      </c>
      <c r="T3981" s="22" t="n">
        <f aca="false">J3981*O3981</f>
        <v>216</v>
      </c>
      <c r="U3981" s="22" t="n">
        <f aca="false">S3981-T3981</f>
        <v>0</v>
      </c>
      <c r="V3981" s="12"/>
    </row>
    <row r="3982" customFormat="false" ht="13.8" hidden="false" customHeight="false" outlineLevel="0" collapsed="false">
      <c r="A3982" s="13" t="n">
        <v>3981</v>
      </c>
      <c r="B3982" s="12" t="s">
        <v>22</v>
      </c>
      <c r="C3982" s="26" t="str">
        <f aca="false">$C$3915</f>
        <v>Fonds Gournay – M85</v>
      </c>
      <c r="D3982" s="12" t="n">
        <v>5</v>
      </c>
      <c r="E3982" s="14" t="n">
        <v>1749</v>
      </c>
      <c r="F3982" s="14" t="s">
        <v>40</v>
      </c>
      <c r="G3982" s="14" t="s">
        <v>1729</v>
      </c>
      <c r="H3982" s="0" t="s">
        <v>1712</v>
      </c>
      <c r="I3982" s="41" t="s">
        <v>186</v>
      </c>
      <c r="J3982" s="20" t="n">
        <v>12</v>
      </c>
      <c r="K3982" s="27" t="s">
        <v>35</v>
      </c>
      <c r="L3982" s="52" t="n">
        <v>15</v>
      </c>
      <c r="M3982" s="34"/>
      <c r="N3982" s="34"/>
      <c r="O3982" s="35" t="n">
        <f aca="false">L3982+(0.05*M3982)+(N3982/240)</f>
        <v>15</v>
      </c>
      <c r="P3982" s="36" t="n">
        <v>180</v>
      </c>
      <c r="Q3982" s="33"/>
      <c r="R3982" s="37"/>
      <c r="S3982" s="38" t="n">
        <f aca="false">P3982+(0.05*Q3982)+(R3982/240)</f>
        <v>180</v>
      </c>
      <c r="T3982" s="22" t="n">
        <f aca="false">J3982*O3982</f>
        <v>180</v>
      </c>
      <c r="U3982" s="22" t="n">
        <f aca="false">S3982-T3982</f>
        <v>0</v>
      </c>
      <c r="V3982" s="12"/>
    </row>
    <row r="3983" customFormat="false" ht="13.8" hidden="false" customHeight="false" outlineLevel="0" collapsed="false">
      <c r="A3983" s="13" t="n">
        <v>3982</v>
      </c>
      <c r="B3983" s="12" t="s">
        <v>22</v>
      </c>
      <c r="C3983" s="26" t="str">
        <f aca="false">$C$3915</f>
        <v>Fonds Gournay – M85</v>
      </c>
      <c r="D3983" s="12" t="n">
        <v>5</v>
      </c>
      <c r="E3983" s="14" t="n">
        <v>1749</v>
      </c>
      <c r="F3983" s="14" t="s">
        <v>40</v>
      </c>
      <c r="G3983" s="14" t="s">
        <v>1729</v>
      </c>
      <c r="H3983" s="0" t="s">
        <v>1712</v>
      </c>
      <c r="I3983" s="41" t="s">
        <v>186</v>
      </c>
      <c r="J3983" s="20" t="n">
        <v>20</v>
      </c>
      <c r="K3983" s="27" t="s">
        <v>28</v>
      </c>
      <c r="L3983" s="52" t="n">
        <v>10</v>
      </c>
      <c r="M3983" s="34"/>
      <c r="N3983" s="34"/>
      <c r="O3983" s="35" t="n">
        <f aca="false">L3983+(0.05*M3983)+(N3983/240)</f>
        <v>10</v>
      </c>
      <c r="P3983" s="36" t="n">
        <v>200</v>
      </c>
      <c r="Q3983" s="33"/>
      <c r="R3983" s="37"/>
      <c r="S3983" s="38" t="n">
        <f aca="false">P3983+(0.05*Q3983)+(R3983/240)</f>
        <v>200</v>
      </c>
      <c r="T3983" s="22" t="n">
        <f aca="false">J3983*O3983</f>
        <v>200</v>
      </c>
      <c r="U3983" s="22" t="n">
        <f aca="false">S3983-T3983</f>
        <v>0</v>
      </c>
      <c r="V3983" s="12"/>
    </row>
    <row r="3984" customFormat="false" ht="13.8" hidden="false" customHeight="false" outlineLevel="0" collapsed="false">
      <c r="A3984" s="13" t="n">
        <v>3983</v>
      </c>
      <c r="B3984" s="12" t="s">
        <v>22</v>
      </c>
      <c r="C3984" s="26" t="str">
        <f aca="false">$C$3915</f>
        <v>Fonds Gournay – M85</v>
      </c>
      <c r="D3984" s="12" t="n">
        <v>5</v>
      </c>
      <c r="E3984" s="14" t="n">
        <v>1749</v>
      </c>
      <c r="F3984" s="14" t="s">
        <v>40</v>
      </c>
      <c r="G3984" s="14" t="s">
        <v>1729</v>
      </c>
      <c r="H3984" s="0" t="s">
        <v>1712</v>
      </c>
      <c r="I3984" s="41" t="s">
        <v>186</v>
      </c>
      <c r="J3984" s="20" t="n">
        <v>1</v>
      </c>
      <c r="K3984" s="27" t="s">
        <v>46</v>
      </c>
      <c r="L3984" s="52" t="n">
        <v>192</v>
      </c>
      <c r="M3984" s="34"/>
      <c r="N3984" s="34"/>
      <c r="O3984" s="35" t="n">
        <f aca="false">L3984+(0.05*M3984)+(N3984/240)</f>
        <v>192</v>
      </c>
      <c r="P3984" s="36" t="n">
        <v>192</v>
      </c>
      <c r="Q3984" s="33"/>
      <c r="R3984" s="37"/>
      <c r="S3984" s="38" t="n">
        <f aca="false">P3984+(0.05*Q3984)+(R3984/240)</f>
        <v>192</v>
      </c>
      <c r="T3984" s="22" t="n">
        <f aca="false">J3984*O3984</f>
        <v>192</v>
      </c>
      <c r="U3984" s="22" t="n">
        <f aca="false">S3984-T3984</f>
        <v>0</v>
      </c>
      <c r="V3984" s="12"/>
    </row>
    <row r="3985" customFormat="false" ht="13.8" hidden="false" customHeight="false" outlineLevel="0" collapsed="false">
      <c r="A3985" s="13" t="n">
        <v>3984</v>
      </c>
      <c r="B3985" s="12" t="s">
        <v>22</v>
      </c>
      <c r="C3985" s="26" t="str">
        <f aca="false">$C$3915</f>
        <v>Fonds Gournay – M85</v>
      </c>
      <c r="D3985" s="12" t="n">
        <v>5</v>
      </c>
      <c r="E3985" s="14" t="n">
        <v>1749</v>
      </c>
      <c r="F3985" s="14" t="s">
        <v>40</v>
      </c>
      <c r="G3985" s="14" t="s">
        <v>179</v>
      </c>
      <c r="H3985" s="0" t="s">
        <v>1712</v>
      </c>
      <c r="I3985" s="41" t="s">
        <v>679</v>
      </c>
      <c r="J3985" s="20" t="n">
        <v>28</v>
      </c>
      <c r="K3985" s="27" t="s">
        <v>28</v>
      </c>
      <c r="L3985" s="52" t="n">
        <v>24</v>
      </c>
      <c r="M3985" s="34"/>
      <c r="N3985" s="34"/>
      <c r="O3985" s="35" t="n">
        <f aca="false">L3985+(0.05*M3985)+(N3985/240)</f>
        <v>24</v>
      </c>
      <c r="P3985" s="36" t="n">
        <v>672</v>
      </c>
      <c r="Q3985" s="33"/>
      <c r="R3985" s="37"/>
      <c r="S3985" s="38" t="n">
        <f aca="false">P3985+(0.05*Q3985)+(R3985/240)</f>
        <v>672</v>
      </c>
      <c r="T3985" s="22" t="n">
        <f aca="false">J3985*O3985</f>
        <v>672</v>
      </c>
      <c r="U3985" s="22" t="n">
        <f aca="false">S3985-T3985</f>
        <v>0</v>
      </c>
      <c r="V3985" s="12"/>
    </row>
    <row r="3986" customFormat="false" ht="13.8" hidden="false" customHeight="false" outlineLevel="0" collapsed="false">
      <c r="A3986" s="13" t="n">
        <v>3985</v>
      </c>
      <c r="B3986" s="12" t="s">
        <v>22</v>
      </c>
      <c r="C3986" s="26" t="str">
        <f aca="false">$C$3915</f>
        <v>Fonds Gournay – M85</v>
      </c>
      <c r="D3986" s="12" t="n">
        <v>5</v>
      </c>
      <c r="E3986" s="14" t="n">
        <v>1749</v>
      </c>
      <c r="F3986" s="14" t="s">
        <v>40</v>
      </c>
      <c r="G3986" s="14" t="s">
        <v>1730</v>
      </c>
      <c r="H3986" s="0" t="s">
        <v>1712</v>
      </c>
      <c r="I3986" s="41" t="s">
        <v>799</v>
      </c>
      <c r="J3986" s="20" t="n">
        <v>2964</v>
      </c>
      <c r="K3986" s="27" t="s">
        <v>28</v>
      </c>
      <c r="L3986" s="52"/>
      <c r="M3986" s="34" t="n">
        <v>36</v>
      </c>
      <c r="N3986" s="34"/>
      <c r="O3986" s="35" t="n">
        <f aca="false">L3986+(0.05*M3986)+(N3986/240)</f>
        <v>1.8</v>
      </c>
      <c r="P3986" s="36" t="n">
        <v>5335</v>
      </c>
      <c r="Q3986" s="33" t="n">
        <v>4</v>
      </c>
      <c r="R3986" s="37"/>
      <c r="S3986" s="38" t="n">
        <f aca="false">P3986+(0.05*Q3986)+(R3986/240)</f>
        <v>5335.2</v>
      </c>
      <c r="T3986" s="22" t="n">
        <f aca="false">J3986*O3986</f>
        <v>5335.2</v>
      </c>
      <c r="U3986" s="22" t="n">
        <f aca="false">S3986-T3986</f>
        <v>0</v>
      </c>
      <c r="V3986" s="12"/>
    </row>
    <row r="3987" customFormat="false" ht="13.8" hidden="false" customHeight="false" outlineLevel="0" collapsed="false">
      <c r="A3987" s="13" t="n">
        <v>3986</v>
      </c>
      <c r="B3987" s="12" t="s">
        <v>22</v>
      </c>
      <c r="C3987" s="26" t="str">
        <f aca="false">$C$3915</f>
        <v>Fonds Gournay – M85</v>
      </c>
      <c r="D3987" s="12" t="n">
        <v>5</v>
      </c>
      <c r="E3987" s="14" t="n">
        <v>1749</v>
      </c>
      <c r="F3987" s="14" t="s">
        <v>40</v>
      </c>
      <c r="G3987" s="14" t="s">
        <v>181</v>
      </c>
      <c r="H3987" s="0" t="s">
        <v>1712</v>
      </c>
      <c r="I3987" s="41" t="s">
        <v>186</v>
      </c>
      <c r="J3987" s="20" t="n">
        <v>2</v>
      </c>
      <c r="K3987" s="27" t="s">
        <v>28</v>
      </c>
      <c r="L3987" s="52"/>
      <c r="M3987" s="34" t="n">
        <v>50</v>
      </c>
      <c r="N3987" s="34"/>
      <c r="O3987" s="35" t="n">
        <f aca="false">L3987+(0.05*M3987)+(N3987/240)</f>
        <v>2.5</v>
      </c>
      <c r="P3987" s="36" t="n">
        <v>5</v>
      </c>
      <c r="Q3987" s="33"/>
      <c r="R3987" s="37"/>
      <c r="S3987" s="38" t="n">
        <f aca="false">P3987+(0.05*Q3987)+(R3987/240)</f>
        <v>5</v>
      </c>
      <c r="T3987" s="22" t="n">
        <f aca="false">J3987*O3987</f>
        <v>5</v>
      </c>
      <c r="U3987" s="22" t="n">
        <f aca="false">S3987-T3987</f>
        <v>0</v>
      </c>
      <c r="V3987" s="12"/>
    </row>
    <row r="3988" customFormat="false" ht="13.8" hidden="false" customHeight="false" outlineLevel="0" collapsed="false">
      <c r="A3988" s="13" t="n">
        <v>3987</v>
      </c>
      <c r="B3988" s="12" t="s">
        <v>22</v>
      </c>
      <c r="C3988" s="26" t="str">
        <f aca="false">$C$3915</f>
        <v>Fonds Gournay – M85</v>
      </c>
      <c r="D3988" s="12" t="n">
        <v>5</v>
      </c>
      <c r="E3988" s="14" t="n">
        <v>1749</v>
      </c>
      <c r="F3988" s="14" t="s">
        <v>40</v>
      </c>
      <c r="G3988" s="14" t="s">
        <v>190</v>
      </c>
      <c r="H3988" s="0" t="s">
        <v>1712</v>
      </c>
      <c r="I3988" s="41" t="s">
        <v>186</v>
      </c>
      <c r="J3988" s="20" t="n">
        <v>3168</v>
      </c>
      <c r="K3988" s="27" t="s">
        <v>28</v>
      </c>
      <c r="L3988" s="52"/>
      <c r="M3988" s="34" t="n">
        <v>22</v>
      </c>
      <c r="N3988" s="34"/>
      <c r="O3988" s="35" t="n">
        <f aca="false">L3988+(0.05*M3988)+(N3988/240)</f>
        <v>1.1</v>
      </c>
      <c r="P3988" s="36" t="n">
        <v>3484</v>
      </c>
      <c r="Q3988" s="33" t="n">
        <v>16</v>
      </c>
      <c r="R3988" s="37"/>
      <c r="S3988" s="38" t="n">
        <f aca="false">P3988+(0.05*Q3988)+(R3988/240)</f>
        <v>3484.8</v>
      </c>
      <c r="T3988" s="22" t="n">
        <f aca="false">J3988*O3988</f>
        <v>3484.8</v>
      </c>
      <c r="U3988" s="22" t="n">
        <f aca="false">S3988-T3988</f>
        <v>0</v>
      </c>
      <c r="V3988" s="12"/>
    </row>
    <row r="3989" customFormat="false" ht="13.8" hidden="false" customHeight="false" outlineLevel="0" collapsed="false">
      <c r="A3989" s="13" t="n">
        <v>3988</v>
      </c>
      <c r="B3989" s="12" t="s">
        <v>22</v>
      </c>
      <c r="C3989" s="26" t="str">
        <f aca="false">$C$3915</f>
        <v>Fonds Gournay – M85</v>
      </c>
      <c r="D3989" s="12" t="n">
        <v>5</v>
      </c>
      <c r="E3989" s="14" t="n">
        <v>1749</v>
      </c>
      <c r="F3989" s="14" t="s">
        <v>40</v>
      </c>
      <c r="G3989" s="40" t="s">
        <v>921</v>
      </c>
      <c r="H3989" s="0" t="s">
        <v>1712</v>
      </c>
      <c r="I3989" s="41" t="s">
        <v>799</v>
      </c>
      <c r="J3989" s="20" t="n">
        <v>275</v>
      </c>
      <c r="K3989" s="27" t="s">
        <v>28</v>
      </c>
      <c r="L3989" s="52" t="n">
        <v>160</v>
      </c>
      <c r="M3989" s="34"/>
      <c r="N3989" s="34"/>
      <c r="O3989" s="35" t="n">
        <f aca="false">L3989+(0.05*M3989)+(N3989/240)</f>
        <v>160</v>
      </c>
      <c r="P3989" s="36" t="n">
        <v>44000</v>
      </c>
      <c r="Q3989" s="33"/>
      <c r="R3989" s="37"/>
      <c r="S3989" s="38" t="n">
        <f aca="false">P3989+(0.05*Q3989)+(R3989/240)</f>
        <v>44000</v>
      </c>
      <c r="T3989" s="22" t="n">
        <f aca="false">J3989*O3989</f>
        <v>44000</v>
      </c>
      <c r="U3989" s="22" t="n">
        <f aca="false">S3989-T3989</f>
        <v>0</v>
      </c>
      <c r="V3989" s="12"/>
    </row>
    <row r="3990" customFormat="false" ht="13.8" hidden="false" customHeight="false" outlineLevel="0" collapsed="false">
      <c r="A3990" s="13" t="n">
        <v>3989</v>
      </c>
      <c r="B3990" s="12" t="s">
        <v>22</v>
      </c>
      <c r="C3990" s="26" t="str">
        <f aca="false">$C$3915</f>
        <v>Fonds Gournay – M85</v>
      </c>
      <c r="D3990" s="12" t="n">
        <v>6</v>
      </c>
      <c r="E3990" s="14" t="n">
        <v>1749</v>
      </c>
      <c r="F3990" s="14" t="s">
        <v>24</v>
      </c>
      <c r="G3990" s="14" t="s">
        <v>924</v>
      </c>
      <c r="H3990" s="0" t="s">
        <v>1712</v>
      </c>
      <c r="I3990" s="41" t="s">
        <v>799</v>
      </c>
      <c r="J3990" s="20" t="n">
        <v>11200</v>
      </c>
      <c r="K3990" s="27" t="s">
        <v>110</v>
      </c>
      <c r="L3990" s="52"/>
      <c r="M3990" s="34" t="n">
        <v>1</v>
      </c>
      <c r="N3990" s="34"/>
      <c r="O3990" s="35" t="n">
        <f aca="false">L3990+(0.05*M3990)+(N3990/240)</f>
        <v>0.05</v>
      </c>
      <c r="P3990" s="36" t="n">
        <v>560</v>
      </c>
      <c r="Q3990" s="33"/>
      <c r="R3990" s="37"/>
      <c r="S3990" s="38" t="n">
        <f aca="false">P3990+(0.05*Q3990)+(R3990/240)</f>
        <v>560</v>
      </c>
      <c r="T3990" s="22" t="n">
        <f aca="false">J3990*O3990</f>
        <v>560</v>
      </c>
      <c r="U3990" s="22" t="n">
        <f aca="false">S3990-T3990</f>
        <v>0</v>
      </c>
      <c r="V3990" s="12"/>
    </row>
    <row r="3991" customFormat="false" ht="13.8" hidden="false" customHeight="false" outlineLevel="0" collapsed="false">
      <c r="A3991" s="13" t="n">
        <v>3990</v>
      </c>
      <c r="B3991" s="12" t="s">
        <v>22</v>
      </c>
      <c r="C3991" s="26" t="str">
        <f aca="false">$C$3915</f>
        <v>Fonds Gournay – M85</v>
      </c>
      <c r="D3991" s="12" t="n">
        <v>6</v>
      </c>
      <c r="E3991" s="14" t="n">
        <v>1749</v>
      </c>
      <c r="F3991" s="14" t="s">
        <v>24</v>
      </c>
      <c r="G3991" s="14" t="s">
        <v>205</v>
      </c>
      <c r="H3991" s="0" t="s">
        <v>1712</v>
      </c>
      <c r="I3991" s="41" t="s">
        <v>186</v>
      </c>
      <c r="J3991" s="20" t="n">
        <v>12532</v>
      </c>
      <c r="K3991" s="27" t="s">
        <v>28</v>
      </c>
      <c r="L3991" s="52"/>
      <c r="M3991" s="34" t="n">
        <v>30</v>
      </c>
      <c r="N3991" s="34"/>
      <c r="O3991" s="35" t="n">
        <f aca="false">L3991+(0.05*M3991)+(N3991/240)</f>
        <v>1.5</v>
      </c>
      <c r="P3991" s="36" t="n">
        <v>18798</v>
      </c>
      <c r="Q3991" s="33"/>
      <c r="R3991" s="37"/>
      <c r="S3991" s="38" t="n">
        <f aca="false">P3991+(0.05*Q3991)+(R3991/240)</f>
        <v>18798</v>
      </c>
      <c r="T3991" s="22" t="n">
        <f aca="false">J3991*O3991</f>
        <v>18798</v>
      </c>
      <c r="U3991" s="22" t="n">
        <f aca="false">S3991-T3991</f>
        <v>0</v>
      </c>
      <c r="V3991" s="12"/>
    </row>
    <row r="3992" customFormat="false" ht="13.8" hidden="false" customHeight="false" outlineLevel="0" collapsed="false">
      <c r="A3992" s="13" t="n">
        <v>3991</v>
      </c>
      <c r="B3992" s="12" t="s">
        <v>22</v>
      </c>
      <c r="C3992" s="26" t="str">
        <f aca="false">$C$3915</f>
        <v>Fonds Gournay – M85</v>
      </c>
      <c r="D3992" s="12" t="n">
        <v>6</v>
      </c>
      <c r="E3992" s="14" t="n">
        <v>1749</v>
      </c>
      <c r="F3992" s="14" t="s">
        <v>24</v>
      </c>
      <c r="G3992" s="14" t="s">
        <v>218</v>
      </c>
      <c r="H3992" s="0" t="s">
        <v>1712</v>
      </c>
      <c r="I3992" s="41" t="s">
        <v>799</v>
      </c>
      <c r="J3992" s="20" t="n">
        <v>192</v>
      </c>
      <c r="K3992" s="27" t="s">
        <v>35</v>
      </c>
      <c r="L3992" s="52" t="n">
        <v>14</v>
      </c>
      <c r="M3992" s="34"/>
      <c r="N3992" s="34"/>
      <c r="O3992" s="35" t="n">
        <f aca="false">L3992+(0.05*M3992)+(N3992/240)</f>
        <v>14</v>
      </c>
      <c r="P3992" s="36" t="n">
        <v>2688</v>
      </c>
      <c r="Q3992" s="33"/>
      <c r="R3992" s="37"/>
      <c r="S3992" s="38" t="n">
        <f aca="false">P3992+(0.05*Q3992)+(R3992/240)</f>
        <v>2688</v>
      </c>
      <c r="T3992" s="22" t="n">
        <f aca="false">J3992*O3992</f>
        <v>2688</v>
      </c>
      <c r="U3992" s="22" t="n">
        <f aca="false">S3992-T3992</f>
        <v>0</v>
      </c>
      <c r="V3992" s="12"/>
    </row>
    <row r="3993" customFormat="false" ht="13.8" hidden="false" customHeight="false" outlineLevel="0" collapsed="false">
      <c r="A3993" s="13" t="n">
        <v>3992</v>
      </c>
      <c r="B3993" s="12" t="s">
        <v>22</v>
      </c>
      <c r="C3993" s="26" t="str">
        <f aca="false">$C$3915</f>
        <v>Fonds Gournay – M85</v>
      </c>
      <c r="D3993" s="12" t="n">
        <v>6</v>
      </c>
      <c r="E3993" s="14" t="n">
        <v>1749</v>
      </c>
      <c r="F3993" s="14" t="s">
        <v>24</v>
      </c>
      <c r="G3993" s="14" t="s">
        <v>218</v>
      </c>
      <c r="H3993" s="0" t="s">
        <v>1712</v>
      </c>
      <c r="I3993" s="41" t="s">
        <v>186</v>
      </c>
      <c r="J3993" s="20" t="n">
        <v>25919</v>
      </c>
      <c r="K3993" s="27" t="s">
        <v>28</v>
      </c>
      <c r="L3993" s="52" t="n">
        <v>30</v>
      </c>
      <c r="M3993" s="34"/>
      <c r="N3993" s="34"/>
      <c r="O3993" s="35" t="n">
        <f aca="false">L3993+(0.05*M3993)+(N3993/240)</f>
        <v>30</v>
      </c>
      <c r="P3993" s="36" t="n">
        <v>777570</v>
      </c>
      <c r="Q3993" s="33"/>
      <c r="R3993" s="37"/>
      <c r="S3993" s="38" t="n">
        <f aca="false">P3993+(0.05*Q3993)+(R3993/240)</f>
        <v>777570</v>
      </c>
      <c r="T3993" s="22" t="n">
        <f aca="false">J3993*O3993</f>
        <v>777570</v>
      </c>
      <c r="U3993" s="22" t="n">
        <f aca="false">S3993-T3993</f>
        <v>0</v>
      </c>
      <c r="V3993" s="12"/>
    </row>
    <row r="3994" customFormat="false" ht="13.8" hidden="false" customHeight="false" outlineLevel="0" collapsed="false">
      <c r="A3994" s="13" t="n">
        <v>3993</v>
      </c>
      <c r="B3994" s="12" t="s">
        <v>22</v>
      </c>
      <c r="C3994" s="26" t="str">
        <f aca="false">$C$3915</f>
        <v>Fonds Gournay – M85</v>
      </c>
      <c r="D3994" s="12" t="n">
        <v>6</v>
      </c>
      <c r="E3994" s="14" t="n">
        <v>1749</v>
      </c>
      <c r="F3994" s="14" t="s">
        <v>40</v>
      </c>
      <c r="G3994" s="14" t="s">
        <v>199</v>
      </c>
      <c r="H3994" s="0" t="s">
        <v>1712</v>
      </c>
      <c r="I3994" s="41" t="s">
        <v>799</v>
      </c>
      <c r="J3994" s="20" t="n">
        <v>11500</v>
      </c>
      <c r="K3994" s="27" t="s">
        <v>28</v>
      </c>
      <c r="L3994" s="52"/>
      <c r="M3994" s="34" t="n">
        <v>22</v>
      </c>
      <c r="N3994" s="34"/>
      <c r="O3994" s="35" t="n">
        <f aca="false">L3994+(0.05*M3994)+(N3994/240)</f>
        <v>1.1</v>
      </c>
      <c r="P3994" s="36" t="n">
        <v>12650</v>
      </c>
      <c r="Q3994" s="33"/>
      <c r="R3994" s="37"/>
      <c r="S3994" s="38" t="n">
        <f aca="false">P3994+(0.05*Q3994)+(R3994/240)</f>
        <v>12650</v>
      </c>
      <c r="T3994" s="22" t="n">
        <f aca="false">J3994*O3994</f>
        <v>12650</v>
      </c>
      <c r="U3994" s="22" t="n">
        <f aca="false">S3994-T3994</f>
        <v>0</v>
      </c>
      <c r="V3994" s="12"/>
    </row>
    <row r="3995" customFormat="false" ht="13.8" hidden="false" customHeight="false" outlineLevel="0" collapsed="false">
      <c r="A3995" s="13" t="n">
        <v>3994</v>
      </c>
      <c r="B3995" s="12" t="s">
        <v>22</v>
      </c>
      <c r="C3995" s="26" t="str">
        <f aca="false">$C$3915</f>
        <v>Fonds Gournay – M85</v>
      </c>
      <c r="D3995" s="12" t="n">
        <v>6</v>
      </c>
      <c r="E3995" s="14" t="n">
        <v>1749</v>
      </c>
      <c r="F3995" s="14" t="s">
        <v>40</v>
      </c>
      <c r="G3995" s="14" t="s">
        <v>205</v>
      </c>
      <c r="H3995" s="0" t="s">
        <v>1712</v>
      </c>
      <c r="I3995" s="41" t="s">
        <v>799</v>
      </c>
      <c r="J3995" s="20" t="n">
        <v>1861</v>
      </c>
      <c r="K3995" s="27" t="s">
        <v>28</v>
      </c>
      <c r="L3995" s="52"/>
      <c r="M3995" s="34" t="n">
        <v>20</v>
      </c>
      <c r="N3995" s="34"/>
      <c r="O3995" s="35" t="n">
        <f aca="false">L3995+(0.05*M3995)+(N3995/240)</f>
        <v>1</v>
      </c>
      <c r="P3995" s="36" t="n">
        <v>1861</v>
      </c>
      <c r="Q3995" s="33"/>
      <c r="R3995" s="37"/>
      <c r="S3995" s="38" t="n">
        <f aca="false">P3995+(0.05*Q3995)+(R3995/240)</f>
        <v>1861</v>
      </c>
      <c r="T3995" s="22" t="n">
        <f aca="false">J3995*O3995</f>
        <v>1861</v>
      </c>
      <c r="U3995" s="22" t="n">
        <f aca="false">S3995-T3995</f>
        <v>0</v>
      </c>
      <c r="V3995" s="12"/>
    </row>
    <row r="3996" customFormat="false" ht="13.8" hidden="false" customHeight="false" outlineLevel="0" collapsed="false">
      <c r="A3996" s="13" t="n">
        <v>3995</v>
      </c>
      <c r="B3996" s="12" t="s">
        <v>22</v>
      </c>
      <c r="C3996" s="26" t="str">
        <f aca="false">$C$3915</f>
        <v>Fonds Gournay – M85</v>
      </c>
      <c r="D3996" s="12" t="n">
        <v>6</v>
      </c>
      <c r="E3996" s="14" t="n">
        <v>1749</v>
      </c>
      <c r="F3996" s="14" t="s">
        <v>40</v>
      </c>
      <c r="G3996" s="14" t="s">
        <v>706</v>
      </c>
      <c r="H3996" s="0" t="s">
        <v>1712</v>
      </c>
      <c r="I3996" s="41" t="s">
        <v>682</v>
      </c>
      <c r="J3996" s="20" t="n">
        <v>6</v>
      </c>
      <c r="K3996" s="27" t="s">
        <v>248</v>
      </c>
      <c r="L3996" s="52"/>
      <c r="M3996" s="34" t="n">
        <v>30</v>
      </c>
      <c r="N3996" s="34"/>
      <c r="O3996" s="35" t="n">
        <f aca="false">L3996+(0.05*M3996)+(N3996/240)</f>
        <v>1.5</v>
      </c>
      <c r="P3996" s="36" t="n">
        <v>9</v>
      </c>
      <c r="Q3996" s="33"/>
      <c r="R3996" s="37"/>
      <c r="S3996" s="38" t="n">
        <f aca="false">P3996+(0.05*Q3996)+(R3996/240)</f>
        <v>9</v>
      </c>
      <c r="T3996" s="22" t="n">
        <f aca="false">J3996*O3996</f>
        <v>9</v>
      </c>
      <c r="U3996" s="22" t="n">
        <f aca="false">S3996-T3996</f>
        <v>0</v>
      </c>
      <c r="V3996" s="12"/>
    </row>
    <row r="3997" customFormat="false" ht="13.8" hidden="false" customHeight="false" outlineLevel="0" collapsed="false">
      <c r="A3997" s="13" t="n">
        <v>3996</v>
      </c>
      <c r="B3997" s="12" t="s">
        <v>22</v>
      </c>
      <c r="C3997" s="26" t="str">
        <f aca="false">$C$3915</f>
        <v>Fonds Gournay – M85</v>
      </c>
      <c r="D3997" s="12" t="n">
        <v>6</v>
      </c>
      <c r="E3997" s="14" t="n">
        <v>1749</v>
      </c>
      <c r="F3997" s="14" t="s">
        <v>40</v>
      </c>
      <c r="G3997" s="14" t="s">
        <v>206</v>
      </c>
      <c r="H3997" s="0" t="s">
        <v>1712</v>
      </c>
      <c r="I3997" s="41" t="s">
        <v>186</v>
      </c>
      <c r="J3997" s="20" t="n">
        <v>1</v>
      </c>
      <c r="K3997" s="27" t="s">
        <v>46</v>
      </c>
      <c r="L3997" s="52" t="n">
        <v>160</v>
      </c>
      <c r="M3997" s="34"/>
      <c r="N3997" s="34"/>
      <c r="O3997" s="35" t="n">
        <f aca="false">L3997+(0.05*M3997)+(N3997/240)</f>
        <v>160</v>
      </c>
      <c r="P3997" s="36" t="n">
        <v>160</v>
      </c>
      <c r="Q3997" s="33"/>
      <c r="R3997" s="37"/>
      <c r="S3997" s="38" t="n">
        <f aca="false">P3997+(0.05*Q3997)+(R3997/240)</f>
        <v>160</v>
      </c>
      <c r="T3997" s="22" t="n">
        <f aca="false">J3997*O3997</f>
        <v>160</v>
      </c>
      <c r="U3997" s="22" t="n">
        <f aca="false">S3997-T3997</f>
        <v>0</v>
      </c>
      <c r="V3997" s="12"/>
    </row>
    <row r="3998" customFormat="false" ht="13.8" hidden="false" customHeight="false" outlineLevel="0" collapsed="false">
      <c r="A3998" s="13" t="n">
        <v>3997</v>
      </c>
      <c r="B3998" s="12" t="s">
        <v>22</v>
      </c>
      <c r="C3998" s="26" t="str">
        <f aca="false">$C$3915</f>
        <v>Fonds Gournay – M85</v>
      </c>
      <c r="D3998" s="12" t="n">
        <v>6</v>
      </c>
      <c r="E3998" s="14" t="n">
        <v>1749</v>
      </c>
      <c r="F3998" s="14" t="s">
        <v>40</v>
      </c>
      <c r="G3998" s="14" t="s">
        <v>210</v>
      </c>
      <c r="H3998" s="0" t="s">
        <v>1712</v>
      </c>
      <c r="I3998" s="41" t="s">
        <v>186</v>
      </c>
      <c r="J3998" s="20" t="n">
        <v>850</v>
      </c>
      <c r="K3998" s="27" t="s">
        <v>28</v>
      </c>
      <c r="L3998" s="52"/>
      <c r="M3998" s="34" t="n">
        <v>9</v>
      </c>
      <c r="N3998" s="34"/>
      <c r="O3998" s="35" t="n">
        <f aca="false">L3998+(0.05*M3998)+(N3998/240)</f>
        <v>0.45</v>
      </c>
      <c r="P3998" s="36" t="n">
        <v>382</v>
      </c>
      <c r="Q3998" s="33" t="n">
        <v>10</v>
      </c>
      <c r="R3998" s="37"/>
      <c r="S3998" s="38" t="n">
        <f aca="false">P3998+(0.05*Q3998)+(R3998/240)</f>
        <v>382.5</v>
      </c>
      <c r="T3998" s="22" t="n">
        <f aca="false">J3998*O3998</f>
        <v>382.5</v>
      </c>
      <c r="U3998" s="22" t="n">
        <f aca="false">S3998-T3998</f>
        <v>0</v>
      </c>
      <c r="V3998" s="12"/>
    </row>
    <row r="3999" customFormat="false" ht="13.8" hidden="false" customHeight="false" outlineLevel="0" collapsed="false">
      <c r="A3999" s="13" t="n">
        <v>3998</v>
      </c>
      <c r="B3999" s="12" t="s">
        <v>22</v>
      </c>
      <c r="C3999" s="26" t="str">
        <f aca="false">$C$3915</f>
        <v>Fonds Gournay – M85</v>
      </c>
      <c r="D3999" s="12" t="n">
        <v>6</v>
      </c>
      <c r="E3999" s="14" t="n">
        <v>1749</v>
      </c>
      <c r="F3999" s="14" t="s">
        <v>40</v>
      </c>
      <c r="G3999" s="14" t="s">
        <v>1731</v>
      </c>
      <c r="H3999" s="0" t="s">
        <v>1712</v>
      </c>
      <c r="I3999" s="41" t="s">
        <v>682</v>
      </c>
      <c r="J3999" s="20" t="n">
        <v>7395</v>
      </c>
      <c r="K3999" s="27" t="s">
        <v>35</v>
      </c>
      <c r="L3999" s="52" t="n">
        <v>4</v>
      </c>
      <c r="M3999" s="34"/>
      <c r="N3999" s="34"/>
      <c r="O3999" s="35" t="n">
        <f aca="false">L3999+(0.05*M3999)+(N3999/240)</f>
        <v>4</v>
      </c>
      <c r="P3999" s="36" t="n">
        <v>22580</v>
      </c>
      <c r="Q3999" s="33"/>
      <c r="R3999" s="37"/>
      <c r="S3999" s="38" t="n">
        <f aca="false">P3999+(0.05*Q3999)+(R3999/240)</f>
        <v>22580</v>
      </c>
      <c r="T3999" s="22" t="n">
        <f aca="false">J3999*O3999</f>
        <v>29580</v>
      </c>
      <c r="U3999" s="22" t="n">
        <f aca="false">S3999-T3999</f>
        <v>-7000</v>
      </c>
      <c r="V3999" s="12" t="s">
        <v>31</v>
      </c>
    </row>
    <row r="4000" customFormat="false" ht="14.2" hidden="false" customHeight="false" outlineLevel="0" collapsed="false">
      <c r="A4000" s="13" t="n">
        <v>3999</v>
      </c>
      <c r="B4000" s="12" t="s">
        <v>22</v>
      </c>
      <c r="C4000" s="26" t="str">
        <f aca="false">$C$3915</f>
        <v>Fonds Gournay – M85</v>
      </c>
      <c r="D4000" s="12" t="n">
        <v>6</v>
      </c>
      <c r="E4000" s="14" t="n">
        <v>1749</v>
      </c>
      <c r="F4000" s="14" t="s">
        <v>40</v>
      </c>
      <c r="G4000" s="14" t="s">
        <v>1732</v>
      </c>
      <c r="H4000" s="0" t="s">
        <v>1712</v>
      </c>
      <c r="I4000" s="41" t="s">
        <v>679</v>
      </c>
      <c r="J4000" s="20" t="n">
        <v>3883</v>
      </c>
      <c r="K4000" s="27" t="s">
        <v>28</v>
      </c>
      <c r="L4000" s="52"/>
      <c r="M4000" s="34" t="n">
        <v>13</v>
      </c>
      <c r="N4000" s="34"/>
      <c r="O4000" s="35" t="n">
        <f aca="false">L4000+(0.05*M4000)+(N4000/240)</f>
        <v>0.65</v>
      </c>
      <c r="P4000" s="36" t="n">
        <v>3523</v>
      </c>
      <c r="Q4000" s="33" t="n">
        <v>19</v>
      </c>
      <c r="R4000" s="37"/>
      <c r="S4000" s="38" t="n">
        <f aca="false">P4000+(0.05*Q4000)+(R4000/240)</f>
        <v>3523.95</v>
      </c>
      <c r="T4000" s="22" t="n">
        <f aca="false">J4000*O4000</f>
        <v>2523.95</v>
      </c>
      <c r="U4000" s="22" t="n">
        <f aca="false">S4000-T4000</f>
        <v>1000</v>
      </c>
      <c r="V4000" s="12" t="s">
        <v>31</v>
      </c>
    </row>
    <row r="4001" customFormat="false" ht="13.8" hidden="false" customHeight="false" outlineLevel="0" collapsed="false">
      <c r="A4001" s="13" t="n">
        <v>4000</v>
      </c>
      <c r="B4001" s="12" t="s">
        <v>22</v>
      </c>
      <c r="C4001" s="26" t="str">
        <f aca="false">$C$3915</f>
        <v>Fonds Gournay – M85</v>
      </c>
      <c r="D4001" s="12" t="n">
        <v>6</v>
      </c>
      <c r="E4001" s="14" t="n">
        <v>1749</v>
      </c>
      <c r="F4001" s="14" t="s">
        <v>40</v>
      </c>
      <c r="G4001" s="14" t="s">
        <v>1733</v>
      </c>
      <c r="H4001" s="0" t="s">
        <v>1712</v>
      </c>
      <c r="I4001" s="41" t="s">
        <v>186</v>
      </c>
      <c r="J4001" s="20" t="n">
        <v>955</v>
      </c>
      <c r="K4001" s="27" t="s">
        <v>35</v>
      </c>
      <c r="L4001" s="52" t="n">
        <v>15</v>
      </c>
      <c r="M4001" s="34"/>
      <c r="N4001" s="34"/>
      <c r="O4001" s="35" t="n">
        <f aca="false">L4001+(0.05*M4001)+(N4001/240)</f>
        <v>15</v>
      </c>
      <c r="P4001" s="36" t="n">
        <v>14325</v>
      </c>
      <c r="Q4001" s="33"/>
      <c r="R4001" s="37"/>
      <c r="S4001" s="38" t="n">
        <f aca="false">P4001+(0.05*Q4001)+(R4001/240)</f>
        <v>14325</v>
      </c>
      <c r="T4001" s="22" t="n">
        <f aca="false">J4001*O4001</f>
        <v>14325</v>
      </c>
      <c r="U4001" s="22" t="n">
        <f aca="false">S4001-T4001</f>
        <v>0</v>
      </c>
      <c r="V4001" s="12"/>
    </row>
    <row r="4002" customFormat="false" ht="13.8" hidden="false" customHeight="false" outlineLevel="0" collapsed="false">
      <c r="A4002" s="13" t="n">
        <v>4001</v>
      </c>
      <c r="B4002" s="12" t="s">
        <v>22</v>
      </c>
      <c r="C4002" s="26" t="str">
        <f aca="false">$C$3915</f>
        <v>Fonds Gournay – M85</v>
      </c>
      <c r="D4002" s="12" t="n">
        <v>6</v>
      </c>
      <c r="E4002" s="14" t="n">
        <v>1749</v>
      </c>
      <c r="F4002" s="14" t="s">
        <v>40</v>
      </c>
      <c r="G4002" s="14" t="s">
        <v>1733</v>
      </c>
      <c r="H4002" s="0" t="s">
        <v>1712</v>
      </c>
      <c r="I4002" s="41" t="s">
        <v>186</v>
      </c>
      <c r="J4002" s="20" t="n">
        <v>29</v>
      </c>
      <c r="K4002" s="27" t="s">
        <v>600</v>
      </c>
      <c r="L4002" s="52" t="n">
        <v>8</v>
      </c>
      <c r="M4002" s="34"/>
      <c r="N4002" s="34"/>
      <c r="O4002" s="35" t="n">
        <f aca="false">L4002+(0.05*M4002)+(N4002/240)</f>
        <v>8</v>
      </c>
      <c r="P4002" s="36" t="n">
        <v>232</v>
      </c>
      <c r="Q4002" s="33"/>
      <c r="R4002" s="37"/>
      <c r="S4002" s="38" t="n">
        <f aca="false">P4002+(0.05*Q4002)+(R4002/240)</f>
        <v>232</v>
      </c>
      <c r="T4002" s="22" t="n">
        <f aca="false">J4002*O4002</f>
        <v>232</v>
      </c>
      <c r="U4002" s="22" t="n">
        <f aca="false">S4002-T4002</f>
        <v>0</v>
      </c>
      <c r="V4002" s="12"/>
    </row>
    <row r="4003" customFormat="false" ht="13.8" hidden="false" customHeight="false" outlineLevel="0" collapsed="false">
      <c r="A4003" s="13" t="n">
        <v>4002</v>
      </c>
      <c r="B4003" s="12" t="s">
        <v>22</v>
      </c>
      <c r="C4003" s="26" t="str">
        <f aca="false">$C$3915</f>
        <v>Fonds Gournay – M85</v>
      </c>
      <c r="D4003" s="12" t="n">
        <v>6</v>
      </c>
      <c r="E4003" s="14" t="n">
        <v>1749</v>
      </c>
      <c r="F4003" s="14" t="s">
        <v>40</v>
      </c>
      <c r="G4003" s="14" t="s">
        <v>1734</v>
      </c>
      <c r="H4003" s="0" t="s">
        <v>1712</v>
      </c>
      <c r="I4003" s="41" t="s">
        <v>186</v>
      </c>
      <c r="J4003" s="20" t="n">
        <v>4</v>
      </c>
      <c r="K4003" s="27" t="s">
        <v>61</v>
      </c>
      <c r="L4003" s="52" t="n">
        <v>168</v>
      </c>
      <c r="M4003" s="34"/>
      <c r="N4003" s="34"/>
      <c r="O4003" s="35" t="n">
        <f aca="false">L4003+(0.05*M4003)+(N4003/240)</f>
        <v>168</v>
      </c>
      <c r="P4003" s="36" t="n">
        <v>672</v>
      </c>
      <c r="Q4003" s="33"/>
      <c r="R4003" s="37"/>
      <c r="S4003" s="38" t="n">
        <f aca="false">P4003+(0.05*Q4003)+(R4003/240)</f>
        <v>672</v>
      </c>
      <c r="T4003" s="22" t="n">
        <f aca="false">J4003*O4003</f>
        <v>672</v>
      </c>
      <c r="U4003" s="22" t="n">
        <f aca="false">S4003-T4003</f>
        <v>0</v>
      </c>
      <c r="V4003" s="12"/>
    </row>
    <row r="4004" customFormat="false" ht="13.8" hidden="false" customHeight="false" outlineLevel="0" collapsed="false">
      <c r="A4004" s="13" t="n">
        <v>4003</v>
      </c>
      <c r="B4004" s="12" t="s">
        <v>22</v>
      </c>
      <c r="C4004" s="26" t="str">
        <f aca="false">$C$3915</f>
        <v>Fonds Gournay – M85</v>
      </c>
      <c r="D4004" s="12" t="n">
        <v>6</v>
      </c>
      <c r="E4004" s="14" t="n">
        <v>1749</v>
      </c>
      <c r="F4004" s="14" t="s">
        <v>40</v>
      </c>
      <c r="G4004" s="14" t="s">
        <v>1734</v>
      </c>
      <c r="H4004" s="0" t="s">
        <v>1712</v>
      </c>
      <c r="I4004" s="41" t="s">
        <v>186</v>
      </c>
      <c r="J4004" s="20" t="n">
        <v>1</v>
      </c>
      <c r="K4004" s="27" t="s">
        <v>46</v>
      </c>
      <c r="L4004" s="52" t="n">
        <v>2204</v>
      </c>
      <c r="M4004" s="34"/>
      <c r="N4004" s="34"/>
      <c r="O4004" s="35" t="n">
        <f aca="false">L4004+(0.05*M4004)+(N4004/240)</f>
        <v>2204</v>
      </c>
      <c r="P4004" s="36" t="n">
        <v>2204</v>
      </c>
      <c r="Q4004" s="33"/>
      <c r="R4004" s="37"/>
      <c r="S4004" s="38" t="n">
        <f aca="false">P4004+(0.05*Q4004)+(R4004/240)</f>
        <v>2204</v>
      </c>
      <c r="T4004" s="22" t="n">
        <f aca="false">J4004*O4004</f>
        <v>2204</v>
      </c>
      <c r="U4004" s="22" t="n">
        <f aca="false">S4004-T4004</f>
        <v>0</v>
      </c>
      <c r="V4004" s="12"/>
    </row>
    <row r="4005" customFormat="false" ht="13.8" hidden="false" customHeight="false" outlineLevel="0" collapsed="false">
      <c r="A4005" s="13" t="n">
        <v>4004</v>
      </c>
      <c r="B4005" s="12" t="s">
        <v>22</v>
      </c>
      <c r="C4005" s="26" t="str">
        <f aca="false">$C$3915</f>
        <v>Fonds Gournay – M85</v>
      </c>
      <c r="D4005" s="12" t="n">
        <v>6</v>
      </c>
      <c r="E4005" s="14" t="n">
        <v>1749</v>
      </c>
      <c r="F4005" s="14" t="s">
        <v>40</v>
      </c>
      <c r="G4005" s="14" t="s">
        <v>1735</v>
      </c>
      <c r="H4005" s="0" t="s">
        <v>1712</v>
      </c>
      <c r="I4005" s="41" t="s">
        <v>186</v>
      </c>
      <c r="J4005" s="20" t="n">
        <v>9</v>
      </c>
      <c r="K4005" s="27" t="s">
        <v>61</v>
      </c>
      <c r="L4005" s="52" t="n">
        <v>72</v>
      </c>
      <c r="M4005" s="34"/>
      <c r="N4005" s="34"/>
      <c r="O4005" s="35" t="n">
        <f aca="false">L4005+(0.05*M4005)+(N4005/240)</f>
        <v>72</v>
      </c>
      <c r="P4005" s="36" t="n">
        <v>648</v>
      </c>
      <c r="Q4005" s="33"/>
      <c r="R4005" s="37"/>
      <c r="S4005" s="38" t="n">
        <f aca="false">P4005+(0.05*Q4005)+(R4005/240)</f>
        <v>648</v>
      </c>
      <c r="T4005" s="22" t="n">
        <f aca="false">J4005*O4005</f>
        <v>648</v>
      </c>
      <c r="U4005" s="22" t="n">
        <f aca="false">S4005-T4005</f>
        <v>0</v>
      </c>
      <c r="V4005" s="12"/>
    </row>
    <row r="4006" customFormat="false" ht="13.8" hidden="false" customHeight="false" outlineLevel="0" collapsed="false">
      <c r="A4006" s="13" t="n">
        <v>4005</v>
      </c>
      <c r="B4006" s="12" t="s">
        <v>22</v>
      </c>
      <c r="C4006" s="26" t="str">
        <f aca="false">$C$3915</f>
        <v>Fonds Gournay – M85</v>
      </c>
      <c r="D4006" s="12" t="n">
        <v>6</v>
      </c>
      <c r="E4006" s="14" t="n">
        <v>1749</v>
      </c>
      <c r="F4006" s="14" t="s">
        <v>40</v>
      </c>
      <c r="G4006" s="40" t="s">
        <v>241</v>
      </c>
      <c r="H4006" s="0" t="s">
        <v>1712</v>
      </c>
      <c r="I4006" s="41" t="s">
        <v>186</v>
      </c>
      <c r="J4006" s="20" t="n">
        <v>162</v>
      </c>
      <c r="K4006" s="27" t="s">
        <v>28</v>
      </c>
      <c r="L4006" s="52"/>
      <c r="M4006" s="34" t="n">
        <v>30</v>
      </c>
      <c r="N4006" s="34"/>
      <c r="O4006" s="35" t="n">
        <f aca="false">L4006+(0.05*M4006)+(N4006/240)</f>
        <v>1.5</v>
      </c>
      <c r="P4006" s="36" t="n">
        <v>243</v>
      </c>
      <c r="Q4006" s="33"/>
      <c r="R4006" s="37"/>
      <c r="S4006" s="38" t="n">
        <f aca="false">P4006+(0.05*Q4006)+(R4006/240)</f>
        <v>243</v>
      </c>
      <c r="T4006" s="22" t="n">
        <f aca="false">J4006*O4006</f>
        <v>243</v>
      </c>
      <c r="U4006" s="22" t="n">
        <f aca="false">S4006-T4006</f>
        <v>0</v>
      </c>
      <c r="V4006" s="12"/>
    </row>
    <row r="4007" customFormat="false" ht="13.8" hidden="false" customHeight="false" outlineLevel="0" collapsed="false">
      <c r="A4007" s="13" t="n">
        <v>4006</v>
      </c>
      <c r="B4007" s="12" t="s">
        <v>22</v>
      </c>
      <c r="C4007" s="26" t="str">
        <f aca="false">$C$3915</f>
        <v>Fonds Gournay – M85</v>
      </c>
      <c r="D4007" s="12" t="n">
        <v>6</v>
      </c>
      <c r="E4007" s="14" t="n">
        <v>1749</v>
      </c>
      <c r="F4007" s="14" t="s">
        <v>40</v>
      </c>
      <c r="G4007" s="40" t="s">
        <v>1736</v>
      </c>
      <c r="H4007" s="0" t="s">
        <v>1712</v>
      </c>
      <c r="I4007" s="41" t="s">
        <v>50</v>
      </c>
      <c r="J4007" s="20" t="n">
        <v>52</v>
      </c>
      <c r="K4007" s="27" t="s">
        <v>28</v>
      </c>
      <c r="L4007" s="52" t="n">
        <v>100</v>
      </c>
      <c r="M4007" s="34"/>
      <c r="N4007" s="34"/>
      <c r="O4007" s="35" t="n">
        <f aca="false">L4007+(0.05*M4007)+(N4007/240)</f>
        <v>100</v>
      </c>
      <c r="P4007" s="36" t="n">
        <v>5200</v>
      </c>
      <c r="Q4007" s="33"/>
      <c r="R4007" s="37"/>
      <c r="S4007" s="38" t="n">
        <f aca="false">P4007+(0.05*Q4007)+(R4007/240)</f>
        <v>5200</v>
      </c>
      <c r="T4007" s="22" t="n">
        <f aca="false">J4007*O4007</f>
        <v>5200</v>
      </c>
      <c r="U4007" s="22" t="n">
        <f aca="false">S4007-T4007</f>
        <v>0</v>
      </c>
      <c r="V4007" s="12"/>
    </row>
    <row r="4008" customFormat="false" ht="13.8" hidden="false" customHeight="false" outlineLevel="0" collapsed="false">
      <c r="A4008" s="13" t="n">
        <v>4007</v>
      </c>
      <c r="B4008" s="12" t="s">
        <v>22</v>
      </c>
      <c r="C4008" s="26" t="str">
        <f aca="false">$C$3915</f>
        <v>Fonds Gournay – M85</v>
      </c>
      <c r="D4008" s="12" t="n">
        <v>6</v>
      </c>
      <c r="E4008" s="14" t="n">
        <v>1749</v>
      </c>
      <c r="F4008" s="14" t="s">
        <v>40</v>
      </c>
      <c r="G4008" s="14" t="s">
        <v>1736</v>
      </c>
      <c r="H4008" s="0" t="s">
        <v>1712</v>
      </c>
      <c r="I4008" s="41" t="s">
        <v>186</v>
      </c>
      <c r="J4008" s="20" t="n">
        <v>1225</v>
      </c>
      <c r="K4008" s="27" t="s">
        <v>28</v>
      </c>
      <c r="L4008" s="52" t="n">
        <v>100</v>
      </c>
      <c r="M4008" s="34"/>
      <c r="N4008" s="34"/>
      <c r="O4008" s="35" t="n">
        <f aca="false">L4008+(0.05*M4008)+(N4008/240)</f>
        <v>100</v>
      </c>
      <c r="P4008" s="36" t="n">
        <v>122500</v>
      </c>
      <c r="Q4008" s="33"/>
      <c r="R4008" s="37"/>
      <c r="S4008" s="38" t="n">
        <f aca="false">P4008+(0.05*Q4008)+(R4008/240)</f>
        <v>122500</v>
      </c>
      <c r="T4008" s="22" t="n">
        <f aca="false">J4008*O4008</f>
        <v>122500</v>
      </c>
      <c r="U4008" s="22" t="n">
        <f aca="false">S4008-T4008</f>
        <v>0</v>
      </c>
      <c r="V4008" s="12"/>
    </row>
    <row r="4009" customFormat="false" ht="13.8" hidden="false" customHeight="false" outlineLevel="0" collapsed="false">
      <c r="A4009" s="13" t="n">
        <v>4008</v>
      </c>
      <c r="B4009" s="12" t="s">
        <v>22</v>
      </c>
      <c r="C4009" s="26" t="str">
        <f aca="false">$C$3915</f>
        <v>Fonds Gournay – M85</v>
      </c>
      <c r="D4009" s="12" t="n">
        <v>7</v>
      </c>
      <c r="E4009" s="14" t="n">
        <v>1749</v>
      </c>
      <c r="F4009" s="14" t="s">
        <v>24</v>
      </c>
      <c r="G4009" s="14" t="s">
        <v>988</v>
      </c>
      <c r="H4009" s="0" t="s">
        <v>1712</v>
      </c>
      <c r="I4009" s="41" t="s">
        <v>799</v>
      </c>
      <c r="J4009" s="20" t="n">
        <v>500</v>
      </c>
      <c r="K4009" s="27" t="s">
        <v>28</v>
      </c>
      <c r="L4009" s="52"/>
      <c r="M4009" s="34" t="n">
        <v>10</v>
      </c>
      <c r="N4009" s="34"/>
      <c r="O4009" s="35" t="n">
        <f aca="false">L4009+(0.05*M4009)+(N4009/240)</f>
        <v>0.5</v>
      </c>
      <c r="P4009" s="36" t="n">
        <v>250</v>
      </c>
      <c r="Q4009" s="33"/>
      <c r="R4009" s="37"/>
      <c r="S4009" s="38" t="n">
        <f aca="false">P4009+(0.05*Q4009)+(R4009/240)</f>
        <v>250</v>
      </c>
      <c r="T4009" s="22" t="n">
        <f aca="false">J4009*O4009</f>
        <v>250</v>
      </c>
      <c r="U4009" s="22" t="n">
        <f aca="false">S4009-T4009</f>
        <v>0</v>
      </c>
      <c r="V4009" s="12"/>
    </row>
    <row r="4010" customFormat="false" ht="13.8" hidden="false" customHeight="false" outlineLevel="0" collapsed="false">
      <c r="A4010" s="13" t="n">
        <v>4009</v>
      </c>
      <c r="B4010" s="12" t="s">
        <v>22</v>
      </c>
      <c r="C4010" s="26" t="str">
        <f aca="false">$C$3915</f>
        <v>Fonds Gournay – M85</v>
      </c>
      <c r="D4010" s="12" t="n">
        <v>7</v>
      </c>
      <c r="E4010" s="14" t="n">
        <v>1749</v>
      </c>
      <c r="F4010" s="14" t="s">
        <v>24</v>
      </c>
      <c r="G4010" s="14" t="s">
        <v>263</v>
      </c>
      <c r="H4010" s="0" t="s">
        <v>1712</v>
      </c>
      <c r="I4010" s="41" t="s">
        <v>186</v>
      </c>
      <c r="J4010" s="20" t="n">
        <v>7716.5</v>
      </c>
      <c r="K4010" s="27" t="s">
        <v>28</v>
      </c>
      <c r="L4010" s="52"/>
      <c r="M4010" s="34" t="n">
        <v>25</v>
      </c>
      <c r="N4010" s="34"/>
      <c r="O4010" s="35" t="n">
        <f aca="false">L4010+(0.05*M4010)+(N4010/240)</f>
        <v>1.25</v>
      </c>
      <c r="P4010" s="36" t="n">
        <v>9645</v>
      </c>
      <c r="Q4010" s="33" t="n">
        <v>12</v>
      </c>
      <c r="R4010" s="37"/>
      <c r="S4010" s="38" t="n">
        <f aca="false">P4010+(0.05*Q4010)+(R4010/240)</f>
        <v>9645.6</v>
      </c>
      <c r="T4010" s="22" t="n">
        <f aca="false">J4010*O4010</f>
        <v>9645.625</v>
      </c>
      <c r="U4010" s="22" t="n">
        <f aca="false">S4010-T4010</f>
        <v>-0.0249999999996362</v>
      </c>
      <c r="V4010" s="12"/>
    </row>
    <row r="4011" customFormat="false" ht="13.8" hidden="false" customHeight="false" outlineLevel="0" collapsed="false">
      <c r="A4011" s="13" t="n">
        <v>4010</v>
      </c>
      <c r="B4011" s="12" t="s">
        <v>22</v>
      </c>
      <c r="C4011" s="26" t="str">
        <f aca="false">$C$3915</f>
        <v>Fonds Gournay – M85</v>
      </c>
      <c r="D4011" s="12" t="n">
        <v>7</v>
      </c>
      <c r="E4011" s="14" t="n">
        <v>1749</v>
      </c>
      <c r="F4011" s="14" t="s">
        <v>40</v>
      </c>
      <c r="G4011" s="14" t="s">
        <v>1737</v>
      </c>
      <c r="H4011" s="0" t="s">
        <v>1712</v>
      </c>
      <c r="I4011" s="41" t="s">
        <v>186</v>
      </c>
      <c r="J4011" s="20" t="n">
        <v>48</v>
      </c>
      <c r="K4011" s="27" t="s">
        <v>248</v>
      </c>
      <c r="L4011" s="52" t="n">
        <v>13</v>
      </c>
      <c r="M4011" s="34"/>
      <c r="N4011" s="34"/>
      <c r="O4011" s="35" t="n">
        <f aca="false">L4011+(0.05*M4011)+(N4011/240)</f>
        <v>13</v>
      </c>
      <c r="P4011" s="36" t="n">
        <v>624</v>
      </c>
      <c r="Q4011" s="33"/>
      <c r="R4011" s="37"/>
      <c r="S4011" s="38" t="n">
        <f aca="false">P4011+(0.05*Q4011)+(R4011/240)</f>
        <v>624</v>
      </c>
      <c r="T4011" s="22" t="n">
        <f aca="false">J4011*O4011</f>
        <v>624</v>
      </c>
      <c r="U4011" s="22" t="n">
        <f aca="false">S4011-T4011</f>
        <v>0</v>
      </c>
      <c r="V4011" s="12"/>
    </row>
    <row r="4012" customFormat="false" ht="13.8" hidden="false" customHeight="false" outlineLevel="0" collapsed="false">
      <c r="A4012" s="13" t="n">
        <v>4011</v>
      </c>
      <c r="B4012" s="12" t="s">
        <v>22</v>
      </c>
      <c r="C4012" s="26" t="str">
        <f aca="false">$C$3915</f>
        <v>Fonds Gournay – M85</v>
      </c>
      <c r="D4012" s="12" t="n">
        <v>7</v>
      </c>
      <c r="E4012" s="14" t="n">
        <v>1749</v>
      </c>
      <c r="F4012" s="14" t="s">
        <v>40</v>
      </c>
      <c r="G4012" s="14" t="s">
        <v>973</v>
      </c>
      <c r="H4012" s="0" t="s">
        <v>1712</v>
      </c>
      <c r="I4012" s="41" t="s">
        <v>186</v>
      </c>
      <c r="J4012" s="20" t="n">
        <v>5747</v>
      </c>
      <c r="K4012" s="27" t="s">
        <v>248</v>
      </c>
      <c r="L4012" s="52" t="n">
        <v>14</v>
      </c>
      <c r="M4012" s="34"/>
      <c r="N4012" s="42"/>
      <c r="O4012" s="35" t="n">
        <f aca="false">L4012+(0.05*M4012)+(N4012/240)</f>
        <v>14</v>
      </c>
      <c r="P4012" s="36" t="n">
        <v>80458</v>
      </c>
      <c r="Q4012" s="33"/>
      <c r="R4012" s="43"/>
      <c r="S4012" s="38" t="n">
        <f aca="false">P4012+(0.05*Q4012)+(R4012/240)</f>
        <v>80458</v>
      </c>
      <c r="T4012" s="22" t="n">
        <f aca="false">J4012*O4012</f>
        <v>80458</v>
      </c>
      <c r="U4012" s="22" t="n">
        <f aca="false">S4012-T4012</f>
        <v>0</v>
      </c>
      <c r="V4012" s="12"/>
    </row>
    <row r="4013" customFormat="false" ht="13.8" hidden="false" customHeight="false" outlineLevel="0" collapsed="false">
      <c r="A4013" s="13" t="n">
        <v>4012</v>
      </c>
      <c r="B4013" s="12" t="s">
        <v>22</v>
      </c>
      <c r="C4013" s="26" t="str">
        <f aca="false">$C$3915</f>
        <v>Fonds Gournay – M85</v>
      </c>
      <c r="D4013" s="12" t="n">
        <v>7</v>
      </c>
      <c r="E4013" s="14" t="n">
        <v>1749</v>
      </c>
      <c r="F4013" s="14" t="s">
        <v>40</v>
      </c>
      <c r="G4013" s="14" t="s">
        <v>244</v>
      </c>
      <c r="H4013" s="0" t="s">
        <v>1712</v>
      </c>
      <c r="I4013" s="41" t="s">
        <v>186</v>
      </c>
      <c r="J4013" s="20" t="n">
        <v>4626</v>
      </c>
      <c r="K4013" s="27" t="s">
        <v>28</v>
      </c>
      <c r="L4013" s="52" t="n">
        <v>5</v>
      </c>
      <c r="M4013" s="34"/>
      <c r="N4013" s="34"/>
      <c r="O4013" s="35" t="n">
        <f aca="false">L4013+(0.05*M4013)+(N4013/240)</f>
        <v>5</v>
      </c>
      <c r="P4013" s="36" t="n">
        <v>23130</v>
      </c>
      <c r="Q4013" s="33"/>
      <c r="R4013" s="37"/>
      <c r="S4013" s="38" t="n">
        <f aca="false">P4013+(0.05*Q4013)+(R4013/240)</f>
        <v>23130</v>
      </c>
      <c r="T4013" s="22" t="n">
        <f aca="false">J4013*O4013</f>
        <v>23130</v>
      </c>
      <c r="U4013" s="22" t="n">
        <f aca="false">S4013-T4013</f>
        <v>0</v>
      </c>
      <c r="V4013" s="12"/>
    </row>
    <row r="4014" customFormat="false" ht="13.8" hidden="false" customHeight="false" outlineLevel="0" collapsed="false">
      <c r="A4014" s="13" t="n">
        <v>4013</v>
      </c>
      <c r="B4014" s="12" t="s">
        <v>22</v>
      </c>
      <c r="C4014" s="26" t="str">
        <f aca="false">$C$3915</f>
        <v>Fonds Gournay – M85</v>
      </c>
      <c r="D4014" s="12" t="n">
        <v>7</v>
      </c>
      <c r="E4014" s="14" t="n">
        <v>1749</v>
      </c>
      <c r="F4014" s="14" t="s">
        <v>40</v>
      </c>
      <c r="G4014" s="14" t="s">
        <v>1738</v>
      </c>
      <c r="H4014" s="0" t="s">
        <v>1712</v>
      </c>
      <c r="I4014" s="41" t="s">
        <v>682</v>
      </c>
      <c r="J4014" s="20" t="n">
        <v>6</v>
      </c>
      <c r="K4014" s="27" t="s">
        <v>248</v>
      </c>
      <c r="L4014" s="52" t="n">
        <v>18</v>
      </c>
      <c r="M4014" s="34"/>
      <c r="N4014" s="34"/>
      <c r="O4014" s="35" t="n">
        <f aca="false">L4014+(0.05*M4014)+(N4014/240)</f>
        <v>18</v>
      </c>
      <c r="P4014" s="36" t="n">
        <v>108</v>
      </c>
      <c r="Q4014" s="33"/>
      <c r="R4014" s="37"/>
      <c r="S4014" s="38" t="n">
        <f aca="false">P4014+(0.05*Q4014)+(R4014/240)</f>
        <v>108</v>
      </c>
      <c r="T4014" s="22" t="n">
        <f aca="false">J4014*O4014</f>
        <v>108</v>
      </c>
      <c r="U4014" s="22" t="n">
        <f aca="false">S4014-T4014</f>
        <v>0</v>
      </c>
      <c r="V4014" s="12"/>
    </row>
    <row r="4015" customFormat="false" ht="13.8" hidden="false" customHeight="false" outlineLevel="0" collapsed="false">
      <c r="A4015" s="13" t="n">
        <v>4014</v>
      </c>
      <c r="B4015" s="12" t="s">
        <v>22</v>
      </c>
      <c r="C4015" s="26" t="str">
        <f aca="false">$C$3915</f>
        <v>Fonds Gournay – M85</v>
      </c>
      <c r="D4015" s="12" t="n">
        <v>7</v>
      </c>
      <c r="E4015" s="14" t="n">
        <v>1749</v>
      </c>
      <c r="F4015" s="14" t="s">
        <v>40</v>
      </c>
      <c r="G4015" s="14" t="s">
        <v>1738</v>
      </c>
      <c r="H4015" s="0" t="s">
        <v>1712</v>
      </c>
      <c r="I4015" s="41" t="s">
        <v>186</v>
      </c>
      <c r="J4015" s="20" t="n">
        <v>769</v>
      </c>
      <c r="K4015" s="27" t="s">
        <v>248</v>
      </c>
      <c r="L4015" s="52" t="n">
        <v>17</v>
      </c>
      <c r="M4015" s="34"/>
      <c r="N4015" s="34"/>
      <c r="O4015" s="35" t="n">
        <f aca="false">L4015+(0.05*M4015)+(N4015/240)</f>
        <v>17</v>
      </c>
      <c r="P4015" s="36" t="n">
        <v>13073</v>
      </c>
      <c r="Q4015" s="33"/>
      <c r="R4015" s="37"/>
      <c r="S4015" s="38" t="n">
        <f aca="false">P4015+(0.05*Q4015)+(R4015/240)</f>
        <v>13073</v>
      </c>
      <c r="T4015" s="22" t="n">
        <f aca="false">J4015*O4015</f>
        <v>13073</v>
      </c>
      <c r="U4015" s="22" t="n">
        <f aca="false">S4015-T4015</f>
        <v>0</v>
      </c>
      <c r="V4015" s="12"/>
    </row>
    <row r="4016" customFormat="false" ht="13.8" hidden="false" customHeight="false" outlineLevel="0" collapsed="false">
      <c r="A4016" s="13" t="n">
        <v>4015</v>
      </c>
      <c r="B4016" s="12" t="s">
        <v>22</v>
      </c>
      <c r="C4016" s="26" t="str">
        <f aca="false">$C$3915</f>
        <v>Fonds Gournay – M85</v>
      </c>
      <c r="D4016" s="12" t="n">
        <v>7</v>
      </c>
      <c r="E4016" s="14" t="n">
        <v>1749</v>
      </c>
      <c r="F4016" s="14" t="s">
        <v>40</v>
      </c>
      <c r="G4016" s="14" t="s">
        <v>1513</v>
      </c>
      <c r="H4016" s="0" t="s">
        <v>1712</v>
      </c>
      <c r="I4016" s="41" t="s">
        <v>186</v>
      </c>
      <c r="J4016" s="20" t="n">
        <v>460</v>
      </c>
      <c r="K4016" s="27" t="s">
        <v>35</v>
      </c>
      <c r="L4016" s="52" t="n">
        <v>400</v>
      </c>
      <c r="M4016" s="34"/>
      <c r="N4016" s="34"/>
      <c r="O4016" s="35" t="n">
        <f aca="false">L4016+(0.05*M4016)+(N4016/240)</f>
        <v>400</v>
      </c>
      <c r="P4016" s="36" t="n">
        <v>184000</v>
      </c>
      <c r="Q4016" s="33"/>
      <c r="R4016" s="37"/>
      <c r="S4016" s="38" t="n">
        <f aca="false">P4016+(0.05*Q4016)+(R4016/240)</f>
        <v>184000</v>
      </c>
      <c r="T4016" s="22" t="n">
        <f aca="false">J4016*O4016</f>
        <v>184000</v>
      </c>
      <c r="U4016" s="22" t="n">
        <f aca="false">S4016-T4016</f>
        <v>0</v>
      </c>
      <c r="V4016" s="12"/>
    </row>
    <row r="4017" customFormat="false" ht="13.8" hidden="false" customHeight="false" outlineLevel="0" collapsed="false">
      <c r="A4017" s="13" t="n">
        <v>4016</v>
      </c>
      <c r="B4017" s="12" t="s">
        <v>22</v>
      </c>
      <c r="C4017" s="26" t="str">
        <f aca="false">$C$3915</f>
        <v>Fonds Gournay – M85</v>
      </c>
      <c r="D4017" s="12" t="n">
        <v>7</v>
      </c>
      <c r="E4017" s="14" t="n">
        <v>1749</v>
      </c>
      <c r="F4017" s="14" t="s">
        <v>40</v>
      </c>
      <c r="G4017" s="14" t="s">
        <v>255</v>
      </c>
      <c r="H4017" s="0" t="s">
        <v>1712</v>
      </c>
      <c r="I4017" s="41" t="s">
        <v>68</v>
      </c>
      <c r="J4017" s="20" t="n">
        <v>4530</v>
      </c>
      <c r="K4017" s="27" t="s">
        <v>28</v>
      </c>
      <c r="L4017" s="52" t="n">
        <v>3</v>
      </c>
      <c r="M4017" s="34"/>
      <c r="N4017" s="34"/>
      <c r="O4017" s="35" t="n">
        <f aca="false">L4017+(0.05*M4017)+(N4017/240)</f>
        <v>3</v>
      </c>
      <c r="P4017" s="36" t="n">
        <v>13590</v>
      </c>
      <c r="Q4017" s="33"/>
      <c r="R4017" s="37"/>
      <c r="S4017" s="38" t="n">
        <f aca="false">P4017+(0.05*Q4017)+(R4017/240)</f>
        <v>13590</v>
      </c>
      <c r="T4017" s="22" t="n">
        <f aca="false">J4017*O4017</f>
        <v>13590</v>
      </c>
      <c r="U4017" s="22" t="n">
        <f aca="false">S4017-T4017</f>
        <v>0</v>
      </c>
      <c r="V4017" s="12"/>
    </row>
    <row r="4018" customFormat="false" ht="13.8" hidden="false" customHeight="false" outlineLevel="0" collapsed="false">
      <c r="A4018" s="13" t="n">
        <v>4017</v>
      </c>
      <c r="B4018" s="12" t="s">
        <v>22</v>
      </c>
      <c r="C4018" s="26" t="str">
        <f aca="false">$C$3915</f>
        <v>Fonds Gournay – M85</v>
      </c>
      <c r="D4018" s="12" t="n">
        <v>7</v>
      </c>
      <c r="E4018" s="14" t="n">
        <v>1749</v>
      </c>
      <c r="F4018" s="14" t="s">
        <v>40</v>
      </c>
      <c r="G4018" s="14" t="s">
        <v>255</v>
      </c>
      <c r="H4018" s="0" t="s">
        <v>1712</v>
      </c>
      <c r="I4018" s="41" t="s">
        <v>799</v>
      </c>
      <c r="J4018" s="20" t="n">
        <v>420</v>
      </c>
      <c r="K4018" s="27" t="s">
        <v>28</v>
      </c>
      <c r="L4018" s="52" t="n">
        <v>3</v>
      </c>
      <c r="M4018" s="34"/>
      <c r="N4018" s="34"/>
      <c r="O4018" s="35" t="n">
        <f aca="false">L4018+(0.05*M4018)+(N4018/240)</f>
        <v>3</v>
      </c>
      <c r="P4018" s="36" t="n">
        <v>1260</v>
      </c>
      <c r="Q4018" s="33"/>
      <c r="R4018" s="37"/>
      <c r="S4018" s="38" t="n">
        <f aca="false">P4018+(0.05*Q4018)+(R4018/240)</f>
        <v>1260</v>
      </c>
      <c r="T4018" s="22" t="n">
        <f aca="false">J4018*O4018</f>
        <v>1260</v>
      </c>
      <c r="U4018" s="22" t="n">
        <f aca="false">S4018-T4018</f>
        <v>0</v>
      </c>
      <c r="V4018" s="12"/>
    </row>
    <row r="4019" customFormat="false" ht="13.8" hidden="false" customHeight="false" outlineLevel="0" collapsed="false">
      <c r="A4019" s="13" t="n">
        <v>4018</v>
      </c>
      <c r="B4019" s="12" t="s">
        <v>22</v>
      </c>
      <c r="C4019" s="26" t="str">
        <f aca="false">$C$3915</f>
        <v>Fonds Gournay – M85</v>
      </c>
      <c r="D4019" s="12" t="n">
        <v>7</v>
      </c>
      <c r="E4019" s="14" t="n">
        <v>1749</v>
      </c>
      <c r="F4019" s="14" t="s">
        <v>40</v>
      </c>
      <c r="G4019" s="14" t="s">
        <v>255</v>
      </c>
      <c r="H4019" s="0" t="s">
        <v>1712</v>
      </c>
      <c r="I4019" s="41" t="s">
        <v>679</v>
      </c>
      <c r="J4019" s="20" t="n">
        <v>155</v>
      </c>
      <c r="K4019" s="27" t="s">
        <v>248</v>
      </c>
      <c r="L4019" s="52"/>
      <c r="M4019" s="34" t="n">
        <v>20</v>
      </c>
      <c r="N4019" s="34"/>
      <c r="O4019" s="35" t="n">
        <f aca="false">L4019+(0.05*M4019)+(N4019/240)</f>
        <v>1</v>
      </c>
      <c r="P4019" s="36" t="n">
        <v>155</v>
      </c>
      <c r="Q4019" s="33"/>
      <c r="R4019" s="37"/>
      <c r="S4019" s="38" t="n">
        <f aca="false">P4019+(0.05*Q4019)+(R4019/240)</f>
        <v>155</v>
      </c>
      <c r="T4019" s="22" t="n">
        <f aca="false">J4019*O4019</f>
        <v>155</v>
      </c>
      <c r="U4019" s="22" t="n">
        <f aca="false">S4019-T4019</f>
        <v>0</v>
      </c>
      <c r="V4019" s="12"/>
    </row>
    <row r="4020" customFormat="false" ht="13.8" hidden="false" customHeight="false" outlineLevel="0" collapsed="false">
      <c r="A4020" s="13" t="n">
        <v>4019</v>
      </c>
      <c r="B4020" s="12" t="s">
        <v>22</v>
      </c>
      <c r="C4020" s="26" t="str">
        <f aca="false">$C$3915</f>
        <v>Fonds Gournay – M85</v>
      </c>
      <c r="D4020" s="12" t="n">
        <v>7</v>
      </c>
      <c r="E4020" s="14" t="n">
        <v>1749</v>
      </c>
      <c r="F4020" s="14" t="s">
        <v>40</v>
      </c>
      <c r="G4020" s="14" t="s">
        <v>978</v>
      </c>
      <c r="H4020" s="0" t="s">
        <v>1712</v>
      </c>
      <c r="I4020" s="41" t="s">
        <v>799</v>
      </c>
      <c r="J4020" s="20" t="n">
        <v>5240</v>
      </c>
      <c r="K4020" s="27" t="s">
        <v>28</v>
      </c>
      <c r="L4020" s="52"/>
      <c r="M4020" s="34" t="n">
        <v>20</v>
      </c>
      <c r="N4020" s="34"/>
      <c r="O4020" s="35" t="n">
        <f aca="false">L4020+(0.05*M4020)+(N4020/240)</f>
        <v>1</v>
      </c>
      <c r="P4020" s="36" t="n">
        <v>5240</v>
      </c>
      <c r="Q4020" s="33"/>
      <c r="R4020" s="37"/>
      <c r="S4020" s="38" t="n">
        <f aca="false">P4020+(0.05*Q4020)+(R4020/240)</f>
        <v>5240</v>
      </c>
      <c r="T4020" s="22" t="n">
        <f aca="false">J4020*O4020</f>
        <v>5240</v>
      </c>
      <c r="U4020" s="22" t="n">
        <f aca="false">S4020-T4020</f>
        <v>0</v>
      </c>
      <c r="V4020" s="12"/>
    </row>
    <row r="4021" customFormat="false" ht="13.8" hidden="false" customHeight="false" outlineLevel="0" collapsed="false">
      <c r="A4021" s="13" t="n">
        <v>4020</v>
      </c>
      <c r="B4021" s="12" t="s">
        <v>22</v>
      </c>
      <c r="C4021" s="26" t="str">
        <f aca="false">$C$3915</f>
        <v>Fonds Gournay – M85</v>
      </c>
      <c r="D4021" s="12" t="n">
        <v>7</v>
      </c>
      <c r="E4021" s="14" t="n">
        <v>1749</v>
      </c>
      <c r="F4021" s="14" t="s">
        <v>40</v>
      </c>
      <c r="G4021" s="14" t="s">
        <v>987</v>
      </c>
      <c r="H4021" s="0" t="s">
        <v>1712</v>
      </c>
      <c r="I4021" s="41" t="s">
        <v>186</v>
      </c>
      <c r="J4021" s="20" t="n">
        <v>8</v>
      </c>
      <c r="K4021" s="27" t="s">
        <v>35</v>
      </c>
      <c r="L4021" s="52" t="n">
        <v>45</v>
      </c>
      <c r="M4021" s="34"/>
      <c r="N4021" s="34"/>
      <c r="O4021" s="35" t="n">
        <f aca="false">L4021+(0.05*M4021)+(N4021/240)</f>
        <v>45</v>
      </c>
      <c r="P4021" s="36" t="n">
        <v>360</v>
      </c>
      <c r="Q4021" s="33"/>
      <c r="R4021" s="37"/>
      <c r="S4021" s="38" t="n">
        <f aca="false">P4021+(0.05*Q4021)+(R4021/240)</f>
        <v>360</v>
      </c>
      <c r="T4021" s="22" t="n">
        <f aca="false">J4021*O4021</f>
        <v>360</v>
      </c>
      <c r="U4021" s="22" t="n">
        <f aca="false">S4021-T4021</f>
        <v>0</v>
      </c>
      <c r="V4021" s="12"/>
    </row>
    <row r="4022" customFormat="false" ht="13.8" hidden="false" customHeight="false" outlineLevel="0" collapsed="false">
      <c r="A4022" s="13" t="n">
        <v>4021</v>
      </c>
      <c r="B4022" s="12" t="s">
        <v>22</v>
      </c>
      <c r="C4022" s="26" t="str">
        <f aca="false">$C$3915</f>
        <v>Fonds Gournay – M85</v>
      </c>
      <c r="D4022" s="12" t="n">
        <v>7</v>
      </c>
      <c r="E4022" s="14" t="n">
        <v>1749</v>
      </c>
      <c r="F4022" s="14" t="s">
        <v>40</v>
      </c>
      <c r="G4022" s="14" t="s">
        <v>987</v>
      </c>
      <c r="H4022" s="0" t="s">
        <v>1712</v>
      </c>
      <c r="I4022" s="41" t="s">
        <v>186</v>
      </c>
      <c r="J4022" s="20" t="n">
        <v>535</v>
      </c>
      <c r="K4022" s="27" t="s">
        <v>28</v>
      </c>
      <c r="L4022" s="52" t="n">
        <v>3</v>
      </c>
      <c r="M4022" s="34"/>
      <c r="N4022" s="34"/>
      <c r="O4022" s="35" t="n">
        <f aca="false">L4022+(0.05*M4022)+(N4022/240)</f>
        <v>3</v>
      </c>
      <c r="P4022" s="36" t="n">
        <v>1605</v>
      </c>
      <c r="Q4022" s="33"/>
      <c r="R4022" s="37"/>
      <c r="S4022" s="38" t="n">
        <f aca="false">P4022+(0.05*Q4022)+(R4022/240)</f>
        <v>1605</v>
      </c>
      <c r="T4022" s="22" t="n">
        <f aca="false">J4022*O4022</f>
        <v>1605</v>
      </c>
      <c r="U4022" s="22" t="n">
        <f aca="false">S4022-T4022</f>
        <v>0</v>
      </c>
      <c r="V4022" s="12"/>
    </row>
    <row r="4023" customFormat="false" ht="13.8" hidden="false" customHeight="false" outlineLevel="0" collapsed="false">
      <c r="A4023" s="13" t="n">
        <v>4022</v>
      </c>
      <c r="B4023" s="12" t="s">
        <v>22</v>
      </c>
      <c r="C4023" s="26" t="str">
        <f aca="false">$C$3915</f>
        <v>Fonds Gournay – M85</v>
      </c>
      <c r="D4023" s="12" t="n">
        <v>7</v>
      </c>
      <c r="E4023" s="14" t="n">
        <v>1749</v>
      </c>
      <c r="F4023" s="14" t="s">
        <v>40</v>
      </c>
      <c r="G4023" s="14" t="s">
        <v>1739</v>
      </c>
      <c r="H4023" s="0" t="s">
        <v>1712</v>
      </c>
      <c r="I4023" s="41" t="s">
        <v>799</v>
      </c>
      <c r="J4023" s="20" t="n">
        <v>1500</v>
      </c>
      <c r="K4023" s="27" t="s">
        <v>28</v>
      </c>
      <c r="L4023" s="52"/>
      <c r="M4023" s="34" t="n">
        <v>15</v>
      </c>
      <c r="N4023" s="34"/>
      <c r="O4023" s="35" t="n">
        <f aca="false">L4023+(0.05*M4023)+(N4023/240)</f>
        <v>0.75</v>
      </c>
      <c r="P4023" s="36" t="n">
        <v>1125</v>
      </c>
      <c r="Q4023" s="33"/>
      <c r="R4023" s="37"/>
      <c r="S4023" s="38" t="n">
        <f aca="false">P4023+(0.05*Q4023)+(R4023/240)</f>
        <v>1125</v>
      </c>
      <c r="T4023" s="22" t="n">
        <f aca="false">J4023*O4023</f>
        <v>1125</v>
      </c>
      <c r="U4023" s="22" t="n">
        <f aca="false">S4023-T4023</f>
        <v>0</v>
      </c>
      <c r="V4023" s="12"/>
    </row>
    <row r="4024" customFormat="false" ht="13.8" hidden="false" customHeight="false" outlineLevel="0" collapsed="false">
      <c r="A4024" s="13" t="n">
        <v>4023</v>
      </c>
      <c r="B4024" s="12" t="s">
        <v>22</v>
      </c>
      <c r="C4024" s="26" t="str">
        <f aca="false">$C$3915</f>
        <v>Fonds Gournay – M85</v>
      </c>
      <c r="D4024" s="12" t="n">
        <v>7</v>
      </c>
      <c r="E4024" s="14" t="n">
        <v>1749</v>
      </c>
      <c r="F4024" s="14" t="s">
        <v>40</v>
      </c>
      <c r="G4024" s="14" t="s">
        <v>259</v>
      </c>
      <c r="H4024" s="0" t="s">
        <v>1712</v>
      </c>
      <c r="I4024" s="41" t="s">
        <v>679</v>
      </c>
      <c r="J4024" s="20" t="n">
        <v>118</v>
      </c>
      <c r="K4024" s="27" t="s">
        <v>718</v>
      </c>
      <c r="L4024" s="52" t="n">
        <v>3</v>
      </c>
      <c r="M4024" s="34"/>
      <c r="N4024" s="34"/>
      <c r="O4024" s="35" t="n">
        <f aca="false">L4024+(0.05*M4024)+(N4024/240)</f>
        <v>3</v>
      </c>
      <c r="P4024" s="36" t="n">
        <v>354</v>
      </c>
      <c r="Q4024" s="33"/>
      <c r="R4024" s="37"/>
      <c r="S4024" s="38" t="n">
        <f aca="false">P4024+(0.05*Q4024)+(R4024/240)</f>
        <v>354</v>
      </c>
      <c r="T4024" s="22" t="n">
        <f aca="false">J4024*O4024</f>
        <v>354</v>
      </c>
      <c r="U4024" s="22" t="n">
        <f aca="false">S4024-T4024</f>
        <v>0</v>
      </c>
      <c r="V4024" s="12"/>
    </row>
    <row r="4025" customFormat="false" ht="13.8" hidden="false" customHeight="false" outlineLevel="0" collapsed="false">
      <c r="A4025" s="13" t="n">
        <v>4024</v>
      </c>
      <c r="B4025" s="12" t="s">
        <v>22</v>
      </c>
      <c r="C4025" s="26" t="str">
        <f aca="false">$C$3915</f>
        <v>Fonds Gournay – M85</v>
      </c>
      <c r="D4025" s="12" t="n">
        <v>7</v>
      </c>
      <c r="E4025" s="14" t="n">
        <v>1749</v>
      </c>
      <c r="F4025" s="14" t="s">
        <v>40</v>
      </c>
      <c r="G4025" s="14" t="s">
        <v>1001</v>
      </c>
      <c r="H4025" s="0" t="s">
        <v>1712</v>
      </c>
      <c r="I4025" s="41" t="s">
        <v>186</v>
      </c>
      <c r="J4025" s="20" t="n">
        <v>5225</v>
      </c>
      <c r="K4025" s="27" t="s">
        <v>28</v>
      </c>
      <c r="L4025" s="52" t="n">
        <v>3</v>
      </c>
      <c r="M4025" s="34"/>
      <c r="N4025" s="34"/>
      <c r="O4025" s="35" t="n">
        <f aca="false">L4025+(0.05*M4025)+(N4025/240)</f>
        <v>3</v>
      </c>
      <c r="P4025" s="36" t="n">
        <v>15675</v>
      </c>
      <c r="Q4025" s="33"/>
      <c r="R4025" s="37"/>
      <c r="S4025" s="38" t="n">
        <f aca="false">P4025+(0.05*Q4025)+(R4025/240)</f>
        <v>15675</v>
      </c>
      <c r="T4025" s="22" t="n">
        <f aca="false">J4025*O4025</f>
        <v>15675</v>
      </c>
      <c r="U4025" s="22" t="n">
        <f aca="false">S4025-T4025</f>
        <v>0</v>
      </c>
      <c r="V4025" s="12"/>
    </row>
    <row r="4026" customFormat="false" ht="13.8" hidden="false" customHeight="false" outlineLevel="0" collapsed="false">
      <c r="A4026" s="13" t="n">
        <v>4025</v>
      </c>
      <c r="B4026" s="12" t="s">
        <v>22</v>
      </c>
      <c r="C4026" s="26" t="str">
        <f aca="false">$C$3915</f>
        <v>Fonds Gournay – M85</v>
      </c>
      <c r="D4026" s="12" t="n">
        <v>7</v>
      </c>
      <c r="E4026" s="14" t="n">
        <v>1749</v>
      </c>
      <c r="F4026" s="14" t="s">
        <v>40</v>
      </c>
      <c r="G4026" s="14" t="s">
        <v>1525</v>
      </c>
      <c r="H4026" s="0" t="s">
        <v>1712</v>
      </c>
      <c r="I4026" s="41" t="s">
        <v>186</v>
      </c>
      <c r="J4026" s="20" t="n">
        <v>181</v>
      </c>
      <c r="K4026" s="27" t="s">
        <v>28</v>
      </c>
      <c r="L4026" s="52" t="n">
        <v>6</v>
      </c>
      <c r="M4026" s="34"/>
      <c r="N4026" s="34"/>
      <c r="O4026" s="35" t="n">
        <f aca="false">L4026+(0.05*M4026)+(N4026/240)</f>
        <v>6</v>
      </c>
      <c r="P4026" s="36" t="n">
        <v>1086</v>
      </c>
      <c r="Q4026" s="33"/>
      <c r="R4026" s="37"/>
      <c r="S4026" s="38" t="n">
        <f aca="false">P4026+(0.05*Q4026)+(R4026/240)</f>
        <v>1086</v>
      </c>
      <c r="T4026" s="22" t="n">
        <f aca="false">J4026*O4026</f>
        <v>1086</v>
      </c>
      <c r="U4026" s="22" t="n">
        <f aca="false">S4026-T4026</f>
        <v>0</v>
      </c>
      <c r="V4026" s="12"/>
    </row>
    <row r="4027" customFormat="false" ht="13.8" hidden="false" customHeight="false" outlineLevel="0" collapsed="false">
      <c r="A4027" s="13" t="n">
        <v>4026</v>
      </c>
      <c r="B4027" s="12" t="s">
        <v>22</v>
      </c>
      <c r="C4027" s="26" t="str">
        <f aca="false">$C$3915</f>
        <v>Fonds Gournay – M85</v>
      </c>
      <c r="D4027" s="12" t="n">
        <v>7</v>
      </c>
      <c r="E4027" s="14" t="n">
        <v>1749</v>
      </c>
      <c r="F4027" s="14" t="s">
        <v>40</v>
      </c>
      <c r="G4027" s="14" t="s">
        <v>1525</v>
      </c>
      <c r="H4027" s="0" t="s">
        <v>1712</v>
      </c>
      <c r="I4027" s="41" t="s">
        <v>186</v>
      </c>
      <c r="J4027" s="20" t="n">
        <v>140</v>
      </c>
      <c r="K4027" s="27" t="s">
        <v>28</v>
      </c>
      <c r="L4027" s="52" t="n">
        <v>5</v>
      </c>
      <c r="M4027" s="34"/>
      <c r="N4027" s="34"/>
      <c r="O4027" s="35" t="n">
        <f aca="false">L4027+(0.05*M4027)+(N4027/240)</f>
        <v>5</v>
      </c>
      <c r="P4027" s="36" t="n">
        <v>700</v>
      </c>
      <c r="Q4027" s="33"/>
      <c r="R4027" s="37"/>
      <c r="S4027" s="38" t="n">
        <f aca="false">P4027+(0.05*Q4027)+(R4027/240)</f>
        <v>700</v>
      </c>
      <c r="T4027" s="22" t="n">
        <f aca="false">J4027*O4027</f>
        <v>700</v>
      </c>
      <c r="U4027" s="22" t="n">
        <f aca="false">S4027-T4027</f>
        <v>0</v>
      </c>
      <c r="V4027" s="12"/>
    </row>
    <row r="4028" customFormat="false" ht="13.8" hidden="false" customHeight="false" outlineLevel="0" collapsed="false">
      <c r="A4028" s="13" t="n">
        <v>4027</v>
      </c>
      <c r="B4028" s="12" t="s">
        <v>22</v>
      </c>
      <c r="C4028" s="26" t="str">
        <f aca="false">$C$3915</f>
        <v>Fonds Gournay – M85</v>
      </c>
      <c r="D4028" s="54" t="n">
        <v>8</v>
      </c>
      <c r="E4028" s="14" t="n">
        <v>1749</v>
      </c>
      <c r="F4028" s="14" t="s">
        <v>40</v>
      </c>
      <c r="G4028" s="14" t="s">
        <v>1006</v>
      </c>
      <c r="H4028" s="0" t="s">
        <v>1712</v>
      </c>
      <c r="I4028" s="41" t="s">
        <v>186</v>
      </c>
      <c r="J4028" s="20" t="n">
        <v>1200</v>
      </c>
      <c r="K4028" s="27" t="s">
        <v>28</v>
      </c>
      <c r="L4028" s="52" t="n">
        <v>10</v>
      </c>
      <c r="M4028" s="34"/>
      <c r="N4028" s="34"/>
      <c r="O4028" s="35" t="n">
        <f aca="false">L4028+(0.05*M4028)+(N4028/240)</f>
        <v>10</v>
      </c>
      <c r="P4028" s="36" t="n">
        <v>12000</v>
      </c>
      <c r="Q4028" s="33"/>
      <c r="R4028" s="37"/>
      <c r="S4028" s="38" t="n">
        <f aca="false">P4028+(0.05*Q4028)+(R4028/240)</f>
        <v>12000</v>
      </c>
      <c r="T4028" s="22" t="n">
        <f aca="false">J4028*O4028</f>
        <v>12000</v>
      </c>
      <c r="U4028" s="22" t="n">
        <f aca="false">S4028-T4028</f>
        <v>0</v>
      </c>
      <c r="V4028" s="12"/>
    </row>
    <row r="4029" customFormat="false" ht="13.8" hidden="false" customHeight="false" outlineLevel="0" collapsed="false">
      <c r="A4029" s="13" t="n">
        <v>4028</v>
      </c>
      <c r="B4029" s="12" t="s">
        <v>22</v>
      </c>
      <c r="C4029" s="26" t="str">
        <f aca="false">$C$3915</f>
        <v>Fonds Gournay – M85</v>
      </c>
      <c r="D4029" s="54" t="n">
        <v>8</v>
      </c>
      <c r="E4029" s="14" t="n">
        <v>1749</v>
      </c>
      <c r="F4029" s="14" t="s">
        <v>40</v>
      </c>
      <c r="G4029" s="14" t="s">
        <v>1527</v>
      </c>
      <c r="H4029" s="0" t="s">
        <v>1712</v>
      </c>
      <c r="I4029" s="41" t="s">
        <v>186</v>
      </c>
      <c r="J4029" s="20" t="n">
        <v>5340</v>
      </c>
      <c r="K4029" s="27" t="s">
        <v>28</v>
      </c>
      <c r="L4029" s="52"/>
      <c r="M4029" s="34" t="n">
        <v>30</v>
      </c>
      <c r="N4029" s="34"/>
      <c r="O4029" s="35" t="n">
        <f aca="false">L4029+(0.05*M4029)+(N4029/240)</f>
        <v>1.5</v>
      </c>
      <c r="P4029" s="36" t="n">
        <v>8010</v>
      </c>
      <c r="Q4029" s="33"/>
      <c r="R4029" s="37"/>
      <c r="S4029" s="38" t="n">
        <f aca="false">P4029+(0.05*Q4029)+(R4029/240)</f>
        <v>8010</v>
      </c>
      <c r="T4029" s="22" t="n">
        <f aca="false">J4029*O4029</f>
        <v>8010</v>
      </c>
      <c r="U4029" s="22" t="n">
        <f aca="false">S4029-T4029</f>
        <v>0</v>
      </c>
      <c r="V4029" s="12"/>
    </row>
    <row r="4030" customFormat="false" ht="13.8" hidden="false" customHeight="false" outlineLevel="0" collapsed="false">
      <c r="A4030" s="13" t="n">
        <v>4029</v>
      </c>
      <c r="B4030" s="12" t="s">
        <v>22</v>
      </c>
      <c r="C4030" s="26" t="str">
        <f aca="false">$C$3915</f>
        <v>Fonds Gournay – M85</v>
      </c>
      <c r="D4030" s="54" t="n">
        <v>8</v>
      </c>
      <c r="E4030" s="14" t="n">
        <v>1749</v>
      </c>
      <c r="F4030" s="14" t="s">
        <v>40</v>
      </c>
      <c r="G4030" s="14" t="s">
        <v>1740</v>
      </c>
      <c r="H4030" s="0" t="s">
        <v>1712</v>
      </c>
      <c r="I4030" s="41" t="s">
        <v>186</v>
      </c>
      <c r="J4030" s="20" t="n">
        <v>4</v>
      </c>
      <c r="K4030" s="27" t="s">
        <v>35</v>
      </c>
      <c r="L4030" s="52" t="n">
        <v>120</v>
      </c>
      <c r="M4030" s="34"/>
      <c r="N4030" s="34"/>
      <c r="O4030" s="35" t="n">
        <f aca="false">L4030+(0.05*M4030)+(N4030/240)</f>
        <v>120</v>
      </c>
      <c r="P4030" s="36" t="n">
        <v>480</v>
      </c>
      <c r="Q4030" s="33"/>
      <c r="R4030" s="37"/>
      <c r="S4030" s="38" t="n">
        <f aca="false">P4030+(0.05*Q4030)+(R4030/240)</f>
        <v>480</v>
      </c>
      <c r="T4030" s="22" t="n">
        <f aca="false">J4030*O4030</f>
        <v>480</v>
      </c>
      <c r="U4030" s="22" t="n">
        <f aca="false">S4030-T4030</f>
        <v>0</v>
      </c>
      <c r="V4030" s="12"/>
    </row>
    <row r="4031" customFormat="false" ht="13.8" hidden="false" customHeight="false" outlineLevel="0" collapsed="false">
      <c r="A4031" s="13" t="n">
        <v>4030</v>
      </c>
      <c r="B4031" s="12" t="s">
        <v>22</v>
      </c>
      <c r="C4031" s="26" t="str">
        <f aca="false">$C$3915</f>
        <v>Fonds Gournay – M85</v>
      </c>
      <c r="D4031" s="54" t="n">
        <v>8</v>
      </c>
      <c r="E4031" s="14" t="n">
        <v>1749</v>
      </c>
      <c r="F4031" s="14" t="s">
        <v>40</v>
      </c>
      <c r="G4031" s="14" t="s">
        <v>1740</v>
      </c>
      <c r="H4031" s="0" t="s">
        <v>1712</v>
      </c>
      <c r="I4031" s="41" t="s">
        <v>186</v>
      </c>
      <c r="J4031" s="20" t="n">
        <v>35</v>
      </c>
      <c r="K4031" s="27" t="s">
        <v>28</v>
      </c>
      <c r="L4031" s="52" t="n">
        <v>8</v>
      </c>
      <c r="M4031" s="34"/>
      <c r="N4031" s="34"/>
      <c r="O4031" s="35" t="n">
        <f aca="false">L4031+(0.05*M4031)+(N4031/240)</f>
        <v>8</v>
      </c>
      <c r="P4031" s="36" t="n">
        <v>280</v>
      </c>
      <c r="Q4031" s="33"/>
      <c r="R4031" s="37"/>
      <c r="S4031" s="38" t="n">
        <f aca="false">P4031+(0.05*Q4031)+(R4031/240)</f>
        <v>280</v>
      </c>
      <c r="T4031" s="22" t="n">
        <f aca="false">J4031*O4031</f>
        <v>280</v>
      </c>
      <c r="U4031" s="22" t="n">
        <f aca="false">S4031-T4031</f>
        <v>0</v>
      </c>
      <c r="V4031" s="12"/>
    </row>
    <row r="4032" customFormat="false" ht="13.8" hidden="false" customHeight="false" outlineLevel="0" collapsed="false">
      <c r="A4032" s="13" t="n">
        <v>4031</v>
      </c>
      <c r="B4032" s="12" t="s">
        <v>22</v>
      </c>
      <c r="C4032" s="26" t="str">
        <f aca="false">$C$3915</f>
        <v>Fonds Gournay – M85</v>
      </c>
      <c r="D4032" s="54" t="n">
        <v>8</v>
      </c>
      <c r="E4032" s="14" t="n">
        <v>1749</v>
      </c>
      <c r="F4032" s="14" t="s">
        <v>40</v>
      </c>
      <c r="G4032" s="14" t="s">
        <v>719</v>
      </c>
      <c r="H4032" s="0" t="s">
        <v>1712</v>
      </c>
      <c r="I4032" s="41" t="s">
        <v>679</v>
      </c>
      <c r="J4032" s="20" t="n">
        <v>9642</v>
      </c>
      <c r="K4032" s="27" t="s">
        <v>248</v>
      </c>
      <c r="L4032" s="52"/>
      <c r="M4032" s="34" t="n">
        <v>40</v>
      </c>
      <c r="N4032" s="34"/>
      <c r="O4032" s="35" t="n">
        <f aca="false">L4032+(0.05*M4032)+(N4032/240)</f>
        <v>2</v>
      </c>
      <c r="P4032" s="36" t="n">
        <v>19284</v>
      </c>
      <c r="Q4032" s="33"/>
      <c r="R4032" s="37"/>
      <c r="S4032" s="38" t="n">
        <f aca="false">P4032+(0.05*Q4032)+(R4032/240)</f>
        <v>19284</v>
      </c>
      <c r="T4032" s="22" t="n">
        <f aca="false">J4032*O4032</f>
        <v>19284</v>
      </c>
      <c r="U4032" s="22" t="n">
        <f aca="false">S4032-T4032</f>
        <v>0</v>
      </c>
      <c r="V4032" s="12"/>
    </row>
    <row r="4033" customFormat="false" ht="13.8" hidden="false" customHeight="false" outlineLevel="0" collapsed="false">
      <c r="A4033" s="13" t="n">
        <v>4032</v>
      </c>
      <c r="B4033" s="12" t="s">
        <v>22</v>
      </c>
      <c r="C4033" s="26" t="str">
        <f aca="false">$C$3915</f>
        <v>Fonds Gournay – M85</v>
      </c>
      <c r="D4033" s="54" t="n">
        <v>8</v>
      </c>
      <c r="E4033" s="14" t="n">
        <v>1749</v>
      </c>
      <c r="F4033" s="14" t="s">
        <v>40</v>
      </c>
      <c r="G4033" s="14" t="s">
        <v>1741</v>
      </c>
      <c r="H4033" s="0" t="s">
        <v>1712</v>
      </c>
      <c r="I4033" s="41" t="s">
        <v>186</v>
      </c>
      <c r="J4033" s="20" t="n">
        <v>9</v>
      </c>
      <c r="K4033" s="27" t="s">
        <v>35</v>
      </c>
      <c r="L4033" s="52" t="n">
        <v>200</v>
      </c>
      <c r="M4033" s="34"/>
      <c r="N4033" s="34"/>
      <c r="O4033" s="35" t="n">
        <f aca="false">L4033+(0.05*M4033)+(N4033/240)</f>
        <v>200</v>
      </c>
      <c r="P4033" s="36" t="n">
        <v>1800</v>
      </c>
      <c r="Q4033" s="33"/>
      <c r="R4033" s="37"/>
      <c r="S4033" s="38" t="n">
        <f aca="false">P4033+(0.05*Q4033)+(R4033/240)</f>
        <v>1800</v>
      </c>
      <c r="T4033" s="22" t="n">
        <f aca="false">J4033*O4033</f>
        <v>1800</v>
      </c>
      <c r="U4033" s="22" t="n">
        <f aca="false">S4033-T4033</f>
        <v>0</v>
      </c>
      <c r="V4033" s="12"/>
    </row>
    <row r="4034" customFormat="false" ht="13.8" hidden="false" customHeight="false" outlineLevel="0" collapsed="false">
      <c r="A4034" s="13" t="n">
        <v>4033</v>
      </c>
      <c r="B4034" s="12" t="s">
        <v>22</v>
      </c>
      <c r="C4034" s="26" t="str">
        <f aca="false">$C$3915</f>
        <v>Fonds Gournay – M85</v>
      </c>
      <c r="D4034" s="54" t="n">
        <v>8</v>
      </c>
      <c r="E4034" s="14" t="n">
        <v>1749</v>
      </c>
      <c r="F4034" s="14" t="s">
        <v>40</v>
      </c>
      <c r="G4034" s="14" t="s">
        <v>1741</v>
      </c>
      <c r="H4034" s="0" t="s">
        <v>1712</v>
      </c>
      <c r="I4034" s="41" t="s">
        <v>186</v>
      </c>
      <c r="J4034" s="20" t="n">
        <v>4800</v>
      </c>
      <c r="K4034" s="27" t="s">
        <v>28</v>
      </c>
      <c r="L4034" s="52" t="n">
        <v>5</v>
      </c>
      <c r="M4034" s="34"/>
      <c r="N4034" s="34"/>
      <c r="O4034" s="35" t="n">
        <f aca="false">L4034+(0.05*M4034)+(N4034/240)</f>
        <v>5</v>
      </c>
      <c r="P4034" s="36" t="n">
        <v>24000</v>
      </c>
      <c r="Q4034" s="33"/>
      <c r="R4034" s="37"/>
      <c r="S4034" s="38" t="n">
        <f aca="false">P4034+(0.05*Q4034)+(R4034/240)</f>
        <v>24000</v>
      </c>
      <c r="T4034" s="22" t="n">
        <f aca="false">J4034*O4034</f>
        <v>24000</v>
      </c>
      <c r="U4034" s="22" t="n">
        <f aca="false">S4034-T4034</f>
        <v>0</v>
      </c>
      <c r="V4034" s="12"/>
    </row>
    <row r="4035" customFormat="false" ht="13.8" hidden="false" customHeight="false" outlineLevel="0" collapsed="false">
      <c r="A4035" s="13" t="n">
        <v>4034</v>
      </c>
      <c r="B4035" s="12" t="s">
        <v>22</v>
      </c>
      <c r="C4035" s="26" t="str">
        <f aca="false">$C$3915</f>
        <v>Fonds Gournay – M85</v>
      </c>
      <c r="D4035" s="54" t="n">
        <v>8</v>
      </c>
      <c r="E4035" s="14" t="n">
        <v>1749</v>
      </c>
      <c r="F4035" s="14" t="s">
        <v>40</v>
      </c>
      <c r="G4035" s="14" t="s">
        <v>1008</v>
      </c>
      <c r="H4035" s="0" t="s">
        <v>1712</v>
      </c>
      <c r="I4035" s="41" t="s">
        <v>29</v>
      </c>
      <c r="J4035" s="20" t="n">
        <v>2877</v>
      </c>
      <c r="K4035" s="27" t="s">
        <v>28</v>
      </c>
      <c r="L4035" s="52" t="n">
        <v>8</v>
      </c>
      <c r="M4035" s="34"/>
      <c r="N4035" s="34"/>
      <c r="O4035" s="35" t="n">
        <f aca="false">L4035+(0.05*M4035)+(N4035/240)</f>
        <v>8</v>
      </c>
      <c r="P4035" s="36" t="n">
        <v>23016</v>
      </c>
      <c r="Q4035" s="33"/>
      <c r="R4035" s="37"/>
      <c r="S4035" s="38" t="n">
        <f aca="false">P4035+(0.05*Q4035)+(R4035/240)</f>
        <v>23016</v>
      </c>
      <c r="T4035" s="22" t="n">
        <f aca="false">J4035*O4035</f>
        <v>23016</v>
      </c>
      <c r="U4035" s="22" t="n">
        <f aca="false">S4035-T4035</f>
        <v>0</v>
      </c>
      <c r="V4035" s="12"/>
    </row>
    <row r="4036" customFormat="false" ht="13.8" hidden="false" customHeight="false" outlineLevel="0" collapsed="false">
      <c r="A4036" s="13" t="n">
        <v>4035</v>
      </c>
      <c r="B4036" s="12" t="s">
        <v>22</v>
      </c>
      <c r="C4036" s="26" t="str">
        <f aca="false">$C$3915</f>
        <v>Fonds Gournay – M85</v>
      </c>
      <c r="D4036" s="54" t="n">
        <v>8</v>
      </c>
      <c r="E4036" s="14" t="n">
        <v>1749</v>
      </c>
      <c r="F4036" s="14" t="s">
        <v>40</v>
      </c>
      <c r="G4036" s="14" t="s">
        <v>1008</v>
      </c>
      <c r="H4036" s="0" t="s">
        <v>1712</v>
      </c>
      <c r="I4036" s="41" t="s">
        <v>186</v>
      </c>
      <c r="J4036" s="20" t="n">
        <v>5466</v>
      </c>
      <c r="K4036" s="27" t="s">
        <v>28</v>
      </c>
      <c r="L4036" s="52" t="n">
        <v>8</v>
      </c>
      <c r="M4036" s="34"/>
      <c r="N4036" s="34"/>
      <c r="O4036" s="35" t="n">
        <f aca="false">L4036+(0.05*M4036)+(N4036/240)</f>
        <v>8</v>
      </c>
      <c r="P4036" s="36" t="n">
        <v>43728</v>
      </c>
      <c r="Q4036" s="33"/>
      <c r="R4036" s="37"/>
      <c r="S4036" s="38" t="n">
        <f aca="false">P4036+(0.05*Q4036)+(R4036/240)</f>
        <v>43728</v>
      </c>
      <c r="T4036" s="22" t="n">
        <f aca="false">J4036*O4036</f>
        <v>43728</v>
      </c>
      <c r="U4036" s="22" t="n">
        <f aca="false">S4036-T4036</f>
        <v>0</v>
      </c>
      <c r="V4036" s="12"/>
    </row>
    <row r="4037" customFormat="false" ht="13.8" hidden="false" customHeight="false" outlineLevel="0" collapsed="false">
      <c r="A4037" s="13" t="n">
        <v>4036</v>
      </c>
      <c r="B4037" s="12" t="s">
        <v>22</v>
      </c>
      <c r="C4037" s="26" t="str">
        <f aca="false">$C$3915</f>
        <v>Fonds Gournay – M85</v>
      </c>
      <c r="D4037" s="54" t="n">
        <v>8</v>
      </c>
      <c r="E4037" s="14" t="n">
        <v>1749</v>
      </c>
      <c r="F4037" s="14" t="s">
        <v>40</v>
      </c>
      <c r="G4037" s="14" t="s">
        <v>271</v>
      </c>
      <c r="H4037" s="0" t="s">
        <v>1712</v>
      </c>
      <c r="I4037" s="41" t="s">
        <v>68</v>
      </c>
      <c r="J4037" s="20" t="n">
        <v>90</v>
      </c>
      <c r="K4037" s="27" t="s">
        <v>28</v>
      </c>
      <c r="L4037" s="52" t="n">
        <v>5</v>
      </c>
      <c r="M4037" s="34"/>
      <c r="N4037" s="34"/>
      <c r="O4037" s="35" t="n">
        <f aca="false">L4037+(0.05*M4037)+(N4037/240)</f>
        <v>5</v>
      </c>
      <c r="P4037" s="36" t="n">
        <v>450</v>
      </c>
      <c r="Q4037" s="33"/>
      <c r="R4037" s="37"/>
      <c r="S4037" s="38" t="n">
        <f aca="false">P4037+(0.05*Q4037)+(R4037/240)</f>
        <v>450</v>
      </c>
      <c r="T4037" s="22" t="n">
        <f aca="false">J4037*O4037</f>
        <v>450</v>
      </c>
      <c r="U4037" s="22" t="n">
        <f aca="false">S4037-T4037</f>
        <v>0</v>
      </c>
      <c r="V4037" s="12"/>
    </row>
    <row r="4038" customFormat="false" ht="13.8" hidden="false" customHeight="false" outlineLevel="0" collapsed="false">
      <c r="A4038" s="13" t="n">
        <v>4037</v>
      </c>
      <c r="B4038" s="12" t="s">
        <v>22</v>
      </c>
      <c r="C4038" s="26" t="str">
        <f aca="false">$C$3915</f>
        <v>Fonds Gournay – M85</v>
      </c>
      <c r="D4038" s="54" t="n">
        <v>8</v>
      </c>
      <c r="E4038" s="14" t="n">
        <v>1749</v>
      </c>
      <c r="F4038" s="14" t="s">
        <v>40</v>
      </c>
      <c r="G4038" s="14" t="s">
        <v>720</v>
      </c>
      <c r="H4038" s="0" t="s">
        <v>1712</v>
      </c>
      <c r="I4038" s="41" t="s">
        <v>50</v>
      </c>
      <c r="J4038" s="20" t="n">
        <v>253.5</v>
      </c>
      <c r="K4038" s="27" t="s">
        <v>28</v>
      </c>
      <c r="L4038" s="52" t="n">
        <v>80</v>
      </c>
      <c r="M4038" s="34"/>
      <c r="N4038" s="34"/>
      <c r="O4038" s="35" t="n">
        <f aca="false">L4038+(0.05*M4038)+(N4038/240)</f>
        <v>80</v>
      </c>
      <c r="P4038" s="36" t="n">
        <v>20280</v>
      </c>
      <c r="Q4038" s="33"/>
      <c r="R4038" s="37"/>
      <c r="S4038" s="38" t="n">
        <f aca="false">P4038+(0.05*Q4038)+(R4038/240)</f>
        <v>20280</v>
      </c>
      <c r="T4038" s="22" t="n">
        <f aca="false">J4038*O4038</f>
        <v>20280</v>
      </c>
      <c r="U4038" s="22" t="n">
        <f aca="false">S4038-T4038</f>
        <v>0</v>
      </c>
      <c r="V4038" s="12"/>
    </row>
    <row r="4039" customFormat="false" ht="13.8" hidden="false" customHeight="false" outlineLevel="0" collapsed="false">
      <c r="A4039" s="13" t="n">
        <v>4038</v>
      </c>
      <c r="B4039" s="12" t="s">
        <v>22</v>
      </c>
      <c r="C4039" s="26" t="str">
        <f aca="false">$C$3915</f>
        <v>Fonds Gournay – M85</v>
      </c>
      <c r="D4039" s="54" t="n">
        <v>8</v>
      </c>
      <c r="E4039" s="14" t="n">
        <v>1749</v>
      </c>
      <c r="F4039" s="14" t="s">
        <v>40</v>
      </c>
      <c r="G4039" s="14" t="s">
        <v>720</v>
      </c>
      <c r="H4039" s="0" t="s">
        <v>1712</v>
      </c>
      <c r="I4039" s="41" t="s">
        <v>186</v>
      </c>
      <c r="J4039" s="20" t="n">
        <v>675</v>
      </c>
      <c r="K4039" s="27" t="s">
        <v>28</v>
      </c>
      <c r="L4039" s="52" t="n">
        <v>80</v>
      </c>
      <c r="M4039" s="34"/>
      <c r="N4039" s="34"/>
      <c r="O4039" s="35" t="n">
        <f aca="false">L4039+(0.05*M4039)+(N4039/240)</f>
        <v>80</v>
      </c>
      <c r="P4039" s="36" t="n">
        <v>54000</v>
      </c>
      <c r="Q4039" s="33"/>
      <c r="R4039" s="37"/>
      <c r="S4039" s="38" t="n">
        <f aca="false">P4039+(0.05*Q4039)+(R4039/240)</f>
        <v>54000</v>
      </c>
      <c r="T4039" s="22" t="n">
        <f aca="false">J4039*O4039</f>
        <v>54000</v>
      </c>
      <c r="U4039" s="22" t="n">
        <f aca="false">S4039-T4039</f>
        <v>0</v>
      </c>
      <c r="V4039" s="12"/>
    </row>
    <row r="4040" customFormat="false" ht="13.8" hidden="false" customHeight="false" outlineLevel="0" collapsed="false">
      <c r="A4040" s="13" t="n">
        <v>4039</v>
      </c>
      <c r="B4040" s="12" t="s">
        <v>22</v>
      </c>
      <c r="C4040" s="26" t="str">
        <f aca="false">$C$3915</f>
        <v>Fonds Gournay – M85</v>
      </c>
      <c r="D4040" s="54" t="n">
        <v>8</v>
      </c>
      <c r="E4040" s="14" t="n">
        <v>1749</v>
      </c>
      <c r="F4040" s="14" t="s">
        <v>40</v>
      </c>
      <c r="G4040" s="14" t="s">
        <v>276</v>
      </c>
      <c r="H4040" s="0" t="s">
        <v>1712</v>
      </c>
      <c r="I4040" s="41" t="s">
        <v>50</v>
      </c>
      <c r="J4040" s="20" t="n">
        <v>7107</v>
      </c>
      <c r="K4040" s="27" t="s">
        <v>28</v>
      </c>
      <c r="L4040" s="52" t="n">
        <v>40</v>
      </c>
      <c r="M4040" s="34"/>
      <c r="N4040" s="34"/>
      <c r="O4040" s="35" t="n">
        <f aca="false">L4040+(0.05*M4040)+(N4040/240)</f>
        <v>40</v>
      </c>
      <c r="P4040" s="36" t="n">
        <v>284280</v>
      </c>
      <c r="Q4040" s="33"/>
      <c r="R4040" s="37"/>
      <c r="S4040" s="38" t="n">
        <f aca="false">P4040+(0.05*Q4040)+(R4040/240)</f>
        <v>284280</v>
      </c>
      <c r="T4040" s="22" t="n">
        <f aca="false">J4040*O4040</f>
        <v>284280</v>
      </c>
      <c r="U4040" s="22" t="n">
        <f aca="false">S4040-T4040</f>
        <v>0</v>
      </c>
      <c r="V4040" s="12"/>
    </row>
    <row r="4041" customFormat="false" ht="13.8" hidden="false" customHeight="false" outlineLevel="0" collapsed="false">
      <c r="A4041" s="13" t="n">
        <v>4040</v>
      </c>
      <c r="B4041" s="12" t="s">
        <v>22</v>
      </c>
      <c r="C4041" s="26" t="str">
        <f aca="false">$C$3915</f>
        <v>Fonds Gournay – M85</v>
      </c>
      <c r="D4041" s="54" t="n">
        <v>8</v>
      </c>
      <c r="E4041" s="14" t="n">
        <v>1749</v>
      </c>
      <c r="F4041" s="14" t="s">
        <v>40</v>
      </c>
      <c r="G4041" s="14" t="s">
        <v>276</v>
      </c>
      <c r="H4041" s="0" t="s">
        <v>1712</v>
      </c>
      <c r="I4041" s="41" t="s">
        <v>679</v>
      </c>
      <c r="J4041" s="20" t="n">
        <v>7</v>
      </c>
      <c r="K4041" s="27" t="s">
        <v>28</v>
      </c>
      <c r="L4041" s="52" t="n">
        <v>40</v>
      </c>
      <c r="M4041" s="34"/>
      <c r="N4041" s="34"/>
      <c r="O4041" s="35" t="n">
        <f aca="false">L4041+(0.05*M4041)+(N4041/240)</f>
        <v>40</v>
      </c>
      <c r="P4041" s="36" t="n">
        <v>280</v>
      </c>
      <c r="Q4041" s="33"/>
      <c r="R4041" s="37"/>
      <c r="S4041" s="38" t="n">
        <f aca="false">P4041+(0.05*Q4041)+(R4041/240)</f>
        <v>280</v>
      </c>
      <c r="T4041" s="22" t="n">
        <f aca="false">J4041*O4041</f>
        <v>280</v>
      </c>
      <c r="U4041" s="22" t="n">
        <f aca="false">S4041-T4041</f>
        <v>0</v>
      </c>
      <c r="V4041" s="46"/>
    </row>
    <row r="4042" customFormat="false" ht="13.8" hidden="false" customHeight="false" outlineLevel="0" collapsed="false">
      <c r="A4042" s="13" t="n">
        <v>4041</v>
      </c>
      <c r="B4042" s="12" t="s">
        <v>22</v>
      </c>
      <c r="C4042" s="26" t="str">
        <f aca="false">$C$3915</f>
        <v>Fonds Gournay – M85</v>
      </c>
      <c r="D4042" s="54" t="n">
        <v>8</v>
      </c>
      <c r="E4042" s="14" t="n">
        <v>1749</v>
      </c>
      <c r="F4042" s="14" t="s">
        <v>40</v>
      </c>
      <c r="G4042" s="14" t="s">
        <v>276</v>
      </c>
      <c r="H4042" s="0" t="s">
        <v>1712</v>
      </c>
      <c r="I4042" s="41" t="s">
        <v>682</v>
      </c>
      <c r="J4042" s="20" t="n">
        <v>13</v>
      </c>
      <c r="K4042" s="27" t="s">
        <v>248</v>
      </c>
      <c r="L4042" s="52" t="n">
        <v>6</v>
      </c>
      <c r="M4042" s="34"/>
      <c r="N4042" s="34"/>
      <c r="O4042" s="35" t="n">
        <f aca="false">L4042+(0.05*M4042)+(N4042/240)</f>
        <v>6</v>
      </c>
      <c r="P4042" s="36" t="n">
        <v>78</v>
      </c>
      <c r="Q4042" s="33"/>
      <c r="R4042" s="37"/>
      <c r="S4042" s="38" t="n">
        <f aca="false">P4042+(0.05*Q4042)+(R4042/240)</f>
        <v>78</v>
      </c>
      <c r="T4042" s="22" t="n">
        <f aca="false">J4042*O4042</f>
        <v>78</v>
      </c>
      <c r="U4042" s="22" t="n">
        <f aca="false">S4042-T4042</f>
        <v>0</v>
      </c>
      <c r="V4042" s="12"/>
    </row>
    <row r="4043" customFormat="false" ht="13.8" hidden="false" customHeight="false" outlineLevel="0" collapsed="false">
      <c r="A4043" s="13" t="n">
        <v>4042</v>
      </c>
      <c r="B4043" s="12" t="s">
        <v>22</v>
      </c>
      <c r="C4043" s="26" t="str">
        <f aca="false">$C$3915</f>
        <v>Fonds Gournay – M85</v>
      </c>
      <c r="D4043" s="54" t="n">
        <v>8</v>
      </c>
      <c r="E4043" s="14" t="n">
        <v>1749</v>
      </c>
      <c r="F4043" s="14" t="s">
        <v>40</v>
      </c>
      <c r="G4043" s="14" t="s">
        <v>276</v>
      </c>
      <c r="H4043" s="0" t="s">
        <v>1712</v>
      </c>
      <c r="I4043" s="41" t="s">
        <v>186</v>
      </c>
      <c r="J4043" s="20" t="n">
        <v>718</v>
      </c>
      <c r="K4043" s="27" t="s">
        <v>28</v>
      </c>
      <c r="L4043" s="52" t="n">
        <v>40</v>
      </c>
      <c r="M4043" s="34"/>
      <c r="N4043" s="34"/>
      <c r="O4043" s="35" t="n">
        <f aca="false">L4043+(0.05*M4043)+(N4043/240)</f>
        <v>40</v>
      </c>
      <c r="P4043" s="36" t="n">
        <v>28720</v>
      </c>
      <c r="Q4043" s="33"/>
      <c r="R4043" s="37"/>
      <c r="S4043" s="38" t="n">
        <f aca="false">P4043+(0.05*Q4043)+(R4043/240)</f>
        <v>28720</v>
      </c>
      <c r="T4043" s="22" t="n">
        <f aca="false">J4043*O4043</f>
        <v>28720</v>
      </c>
      <c r="U4043" s="22" t="n">
        <f aca="false">S4043-T4043</f>
        <v>0</v>
      </c>
      <c r="V4043" s="12"/>
    </row>
    <row r="4044" customFormat="false" ht="13.8" hidden="false" customHeight="false" outlineLevel="0" collapsed="false">
      <c r="A4044" s="13" t="n">
        <v>4043</v>
      </c>
      <c r="B4044" s="12" t="s">
        <v>22</v>
      </c>
      <c r="C4044" s="26" t="str">
        <f aca="false">$C$3915</f>
        <v>Fonds Gournay – M85</v>
      </c>
      <c r="D4044" s="54" t="n">
        <v>8</v>
      </c>
      <c r="E4044" s="14" t="n">
        <v>1749</v>
      </c>
      <c r="F4044" s="14" t="s">
        <v>40</v>
      </c>
      <c r="G4044" s="40" t="s">
        <v>1742</v>
      </c>
      <c r="H4044" s="0" t="s">
        <v>1712</v>
      </c>
      <c r="I4044" s="41" t="s">
        <v>50</v>
      </c>
      <c r="J4044" s="20" t="n">
        <v>141</v>
      </c>
      <c r="K4044" s="27" t="s">
        <v>28</v>
      </c>
      <c r="L4044" s="52" t="n">
        <v>20</v>
      </c>
      <c r="M4044" s="34"/>
      <c r="N4044" s="34"/>
      <c r="O4044" s="35" t="n">
        <f aca="false">L4044+(0.05*M4044)+(N4044/240)</f>
        <v>20</v>
      </c>
      <c r="P4044" s="36" t="n">
        <v>2820</v>
      </c>
      <c r="Q4044" s="33"/>
      <c r="R4044" s="37"/>
      <c r="S4044" s="38" t="n">
        <f aca="false">P4044+(0.05*Q4044)+(R4044/240)</f>
        <v>2820</v>
      </c>
      <c r="T4044" s="22" t="n">
        <f aca="false">J4044*O4044</f>
        <v>2820</v>
      </c>
      <c r="U4044" s="22" t="n">
        <f aca="false">S4044-T4044</f>
        <v>0</v>
      </c>
      <c r="V4044" s="12"/>
    </row>
    <row r="4045" customFormat="false" ht="13.8" hidden="false" customHeight="false" outlineLevel="0" collapsed="false">
      <c r="A4045" s="13" t="n">
        <v>4044</v>
      </c>
      <c r="B4045" s="12" t="s">
        <v>22</v>
      </c>
      <c r="C4045" s="26" t="str">
        <f aca="false">$C$3915</f>
        <v>Fonds Gournay – M85</v>
      </c>
      <c r="D4045" s="54" t="n">
        <v>8</v>
      </c>
      <c r="E4045" s="14" t="n">
        <v>1749</v>
      </c>
      <c r="F4045" s="14" t="s">
        <v>40</v>
      </c>
      <c r="G4045" s="14" t="s">
        <v>279</v>
      </c>
      <c r="H4045" s="0" t="s">
        <v>1712</v>
      </c>
      <c r="I4045" s="41" t="s">
        <v>68</v>
      </c>
      <c r="J4045" s="20" t="n">
        <v>11020</v>
      </c>
      <c r="K4045" s="27" t="s">
        <v>28</v>
      </c>
      <c r="L4045" s="52" t="n">
        <v>10</v>
      </c>
      <c r="M4045" s="34"/>
      <c r="N4045" s="34"/>
      <c r="O4045" s="35" t="n">
        <f aca="false">L4045+(0.05*M4045)+(N4045/240)</f>
        <v>10</v>
      </c>
      <c r="P4045" s="36" t="n">
        <v>110200</v>
      </c>
      <c r="Q4045" s="33"/>
      <c r="R4045" s="37"/>
      <c r="S4045" s="38" t="n">
        <f aca="false">P4045+(0.05*Q4045)+(R4045/240)</f>
        <v>110200</v>
      </c>
      <c r="T4045" s="22" t="n">
        <f aca="false">J4045*O4045</f>
        <v>110200</v>
      </c>
      <c r="U4045" s="22" t="n">
        <f aca="false">S4045-T4045</f>
        <v>0</v>
      </c>
      <c r="V4045" s="12"/>
    </row>
    <row r="4046" customFormat="false" ht="13.8" hidden="false" customHeight="false" outlineLevel="0" collapsed="false">
      <c r="A4046" s="13" t="n">
        <v>4045</v>
      </c>
      <c r="B4046" s="12" t="s">
        <v>22</v>
      </c>
      <c r="C4046" s="26" t="str">
        <f aca="false">$C$3915</f>
        <v>Fonds Gournay – M85</v>
      </c>
      <c r="D4046" s="54" t="n">
        <v>8</v>
      </c>
      <c r="E4046" s="14" t="n">
        <v>1749</v>
      </c>
      <c r="F4046" s="14" t="s">
        <v>40</v>
      </c>
      <c r="G4046" s="14" t="s">
        <v>279</v>
      </c>
      <c r="H4046" s="0" t="s">
        <v>1712</v>
      </c>
      <c r="I4046" s="41" t="s">
        <v>29</v>
      </c>
      <c r="J4046" s="20" t="n">
        <v>1509</v>
      </c>
      <c r="K4046" s="27" t="s">
        <v>28</v>
      </c>
      <c r="L4046" s="52" t="n">
        <v>10</v>
      </c>
      <c r="M4046" s="34"/>
      <c r="N4046" s="34"/>
      <c r="O4046" s="35" t="n">
        <f aca="false">L4046+(0.05*M4046)+(N4046/240)</f>
        <v>10</v>
      </c>
      <c r="P4046" s="36" t="n">
        <v>15090</v>
      </c>
      <c r="Q4046" s="33"/>
      <c r="R4046" s="37"/>
      <c r="S4046" s="38" t="n">
        <f aca="false">P4046+(0.05*Q4046)+(R4046/240)</f>
        <v>15090</v>
      </c>
      <c r="T4046" s="22" t="n">
        <f aca="false">J4046*O4046</f>
        <v>15090</v>
      </c>
      <c r="U4046" s="22" t="n">
        <f aca="false">S4046-T4046</f>
        <v>0</v>
      </c>
      <c r="V4046" s="12"/>
    </row>
    <row r="4047" customFormat="false" ht="13.8" hidden="false" customHeight="false" outlineLevel="0" collapsed="false">
      <c r="A4047" s="13" t="n">
        <v>4046</v>
      </c>
      <c r="B4047" s="12" t="s">
        <v>22</v>
      </c>
      <c r="C4047" s="26" t="str">
        <f aca="false">$C$3915</f>
        <v>Fonds Gournay – M85</v>
      </c>
      <c r="D4047" s="54" t="n">
        <v>8</v>
      </c>
      <c r="E4047" s="14" t="n">
        <v>1749</v>
      </c>
      <c r="F4047" s="14" t="s">
        <v>40</v>
      </c>
      <c r="G4047" s="14" t="s">
        <v>279</v>
      </c>
      <c r="H4047" s="0" t="s">
        <v>1712</v>
      </c>
      <c r="I4047" s="41" t="s">
        <v>186</v>
      </c>
      <c r="J4047" s="20" t="n">
        <v>35</v>
      </c>
      <c r="K4047" s="27" t="s">
        <v>28</v>
      </c>
      <c r="L4047" s="52" t="n">
        <v>10</v>
      </c>
      <c r="M4047" s="34"/>
      <c r="N4047" s="34"/>
      <c r="O4047" s="35" t="n">
        <f aca="false">L4047+(0.05*M4047)+(N4047/240)</f>
        <v>10</v>
      </c>
      <c r="P4047" s="36" t="n">
        <v>350</v>
      </c>
      <c r="Q4047" s="33"/>
      <c r="R4047" s="37"/>
      <c r="S4047" s="38" t="n">
        <f aca="false">P4047+(0.05*Q4047)+(R4047/240)</f>
        <v>350</v>
      </c>
      <c r="T4047" s="22" t="n">
        <f aca="false">J4047*O4047</f>
        <v>350</v>
      </c>
      <c r="U4047" s="22" t="n">
        <f aca="false">S4047-T4047</f>
        <v>0</v>
      </c>
      <c r="V4047" s="12"/>
    </row>
    <row r="4048" customFormat="false" ht="13.8" hidden="false" customHeight="false" outlineLevel="0" collapsed="false">
      <c r="A4048" s="13" t="n">
        <v>4047</v>
      </c>
      <c r="B4048" s="12" t="s">
        <v>22</v>
      </c>
      <c r="C4048" s="26" t="str">
        <f aca="false">$C$3915</f>
        <v>Fonds Gournay – M85</v>
      </c>
      <c r="D4048" s="54" t="n">
        <v>8</v>
      </c>
      <c r="E4048" s="14" t="n">
        <v>1749</v>
      </c>
      <c r="F4048" s="14" t="s">
        <v>40</v>
      </c>
      <c r="G4048" s="14" t="s">
        <v>280</v>
      </c>
      <c r="H4048" s="0" t="s">
        <v>1712</v>
      </c>
      <c r="I4048" s="41" t="s">
        <v>186</v>
      </c>
      <c r="J4048" s="20" t="n">
        <v>420</v>
      </c>
      <c r="K4048" s="27" t="s">
        <v>28</v>
      </c>
      <c r="L4048" s="52" t="n">
        <v>12</v>
      </c>
      <c r="M4048" s="34"/>
      <c r="N4048" s="34"/>
      <c r="O4048" s="35" t="n">
        <f aca="false">L4048+(0.05*M4048)+(N4048/240)</f>
        <v>12</v>
      </c>
      <c r="P4048" s="36" t="n">
        <v>5040</v>
      </c>
      <c r="Q4048" s="33"/>
      <c r="R4048" s="37"/>
      <c r="S4048" s="38" t="n">
        <f aca="false">P4048+(0.05*Q4048)+(R4048/240)</f>
        <v>5040</v>
      </c>
      <c r="T4048" s="22" t="n">
        <f aca="false">J4048*O4048</f>
        <v>5040</v>
      </c>
      <c r="U4048" s="22" t="n">
        <f aca="false">S4048-T4048</f>
        <v>0</v>
      </c>
      <c r="V4048" s="12"/>
    </row>
    <row r="4049" customFormat="false" ht="13.8" hidden="false" customHeight="false" outlineLevel="0" collapsed="false">
      <c r="A4049" s="13" t="n">
        <v>4048</v>
      </c>
      <c r="B4049" s="12" t="s">
        <v>22</v>
      </c>
      <c r="C4049" s="26" t="str">
        <f aca="false">$C$3915</f>
        <v>Fonds Gournay – M85</v>
      </c>
      <c r="D4049" s="54" t="n">
        <v>8</v>
      </c>
      <c r="E4049" s="14" t="n">
        <v>1749</v>
      </c>
      <c r="F4049" s="14" t="s">
        <v>40</v>
      </c>
      <c r="G4049" s="14" t="s">
        <v>1743</v>
      </c>
      <c r="H4049" s="0" t="s">
        <v>1712</v>
      </c>
      <c r="I4049" s="41" t="s">
        <v>186</v>
      </c>
      <c r="J4049" s="20" t="n">
        <v>60</v>
      </c>
      <c r="K4049" s="27" t="s">
        <v>28</v>
      </c>
      <c r="L4049" s="52" t="n">
        <v>16</v>
      </c>
      <c r="M4049" s="34"/>
      <c r="N4049" s="34"/>
      <c r="O4049" s="35" t="n">
        <f aca="false">L4049+(0.05*M4049)+(N4049/240)</f>
        <v>16</v>
      </c>
      <c r="P4049" s="36" t="n">
        <v>960</v>
      </c>
      <c r="Q4049" s="33"/>
      <c r="R4049" s="37"/>
      <c r="S4049" s="38" t="n">
        <f aca="false">P4049+(0.05*Q4049)+(R4049/240)</f>
        <v>960</v>
      </c>
      <c r="T4049" s="22" t="n">
        <f aca="false">J4049*O4049</f>
        <v>960</v>
      </c>
      <c r="U4049" s="22" t="n">
        <f aca="false">S4049-T4049</f>
        <v>0</v>
      </c>
      <c r="V4049" s="12"/>
    </row>
    <row r="4050" customFormat="false" ht="13.8" hidden="false" customHeight="false" outlineLevel="0" collapsed="false">
      <c r="A4050" s="13" t="n">
        <v>4049</v>
      </c>
      <c r="B4050" s="12" t="s">
        <v>22</v>
      </c>
      <c r="C4050" s="26" t="str">
        <f aca="false">$C$3915</f>
        <v>Fonds Gournay – M85</v>
      </c>
      <c r="D4050" s="54" t="n">
        <v>8</v>
      </c>
      <c r="E4050" s="14" t="n">
        <v>1749</v>
      </c>
      <c r="F4050" s="14" t="s">
        <v>40</v>
      </c>
      <c r="G4050" s="14" t="s">
        <v>281</v>
      </c>
      <c r="H4050" s="0" t="s">
        <v>1712</v>
      </c>
      <c r="I4050" s="41" t="s">
        <v>186</v>
      </c>
      <c r="J4050" s="20" t="n">
        <v>750</v>
      </c>
      <c r="K4050" s="27" t="s">
        <v>61</v>
      </c>
      <c r="L4050" s="52" t="n">
        <v>60</v>
      </c>
      <c r="M4050" s="34"/>
      <c r="N4050" s="34"/>
      <c r="O4050" s="35" t="n">
        <f aca="false">L4050+(0.05*M4050)+(N4050/240)</f>
        <v>60</v>
      </c>
      <c r="P4050" s="36" t="n">
        <v>45000</v>
      </c>
      <c r="Q4050" s="33"/>
      <c r="R4050" s="37"/>
      <c r="S4050" s="38" t="n">
        <f aca="false">P4050+(0.05*Q4050)+(R4050/240)</f>
        <v>45000</v>
      </c>
      <c r="T4050" s="22" t="n">
        <f aca="false">J4050*O4050</f>
        <v>45000</v>
      </c>
      <c r="U4050" s="22" t="n">
        <f aca="false">S4050-T4050</f>
        <v>0</v>
      </c>
      <c r="V4050" s="12"/>
    </row>
    <row r="4051" customFormat="false" ht="13.8" hidden="false" customHeight="false" outlineLevel="0" collapsed="false">
      <c r="A4051" s="13" t="n">
        <v>4050</v>
      </c>
      <c r="B4051" s="12" t="s">
        <v>22</v>
      </c>
      <c r="C4051" s="26" t="str">
        <f aca="false">$C$3915</f>
        <v>Fonds Gournay – M85</v>
      </c>
      <c r="D4051" s="54" t="n">
        <v>8</v>
      </c>
      <c r="E4051" s="14" t="n">
        <v>1749</v>
      </c>
      <c r="F4051" s="14" t="s">
        <v>40</v>
      </c>
      <c r="G4051" s="14" t="s">
        <v>282</v>
      </c>
      <c r="H4051" s="0" t="s">
        <v>1712</v>
      </c>
      <c r="I4051" s="41" t="s">
        <v>186</v>
      </c>
      <c r="J4051" s="20" t="n">
        <v>395</v>
      </c>
      <c r="K4051" s="27" t="s">
        <v>61</v>
      </c>
      <c r="L4051" s="52" t="n">
        <v>16</v>
      </c>
      <c r="M4051" s="34"/>
      <c r="N4051" s="34"/>
      <c r="O4051" s="35" t="n">
        <f aca="false">L4051+(0.05*M4051)+(N4051/240)</f>
        <v>16</v>
      </c>
      <c r="P4051" s="36" t="n">
        <v>6320</v>
      </c>
      <c r="Q4051" s="33"/>
      <c r="R4051" s="37"/>
      <c r="S4051" s="38" t="n">
        <f aca="false">P4051+(0.05*Q4051)+(R4051/240)</f>
        <v>6320</v>
      </c>
      <c r="T4051" s="22" t="n">
        <f aca="false">J4051*O4051</f>
        <v>6320</v>
      </c>
      <c r="U4051" s="22" t="n">
        <f aca="false">S4051-T4051</f>
        <v>0</v>
      </c>
      <c r="V4051" s="12"/>
    </row>
    <row r="4052" customFormat="false" ht="13.8" hidden="false" customHeight="false" outlineLevel="0" collapsed="false">
      <c r="A4052" s="13" t="n">
        <v>4051</v>
      </c>
      <c r="B4052" s="12" t="s">
        <v>22</v>
      </c>
      <c r="C4052" s="26" t="str">
        <f aca="false">$C$3915</f>
        <v>Fonds Gournay – M85</v>
      </c>
      <c r="D4052" s="54" t="n">
        <v>9</v>
      </c>
      <c r="E4052" s="14" t="n">
        <v>1749</v>
      </c>
      <c r="F4052" s="14" t="s">
        <v>24</v>
      </c>
      <c r="G4052" s="14" t="s">
        <v>1013</v>
      </c>
      <c r="H4052" s="0" t="s">
        <v>1712</v>
      </c>
      <c r="I4052" s="41" t="s">
        <v>679</v>
      </c>
      <c r="J4052" s="20" t="n">
        <v>292</v>
      </c>
      <c r="K4052" s="27" t="s">
        <v>28</v>
      </c>
      <c r="L4052" s="52"/>
      <c r="M4052" s="34" t="n">
        <v>3</v>
      </c>
      <c r="N4052" s="34"/>
      <c r="O4052" s="35" t="n">
        <f aca="false">L4052+(0.05*M4052)+(N4052/240)</f>
        <v>0.15</v>
      </c>
      <c r="P4052" s="36" t="n">
        <v>43</v>
      </c>
      <c r="Q4052" s="33" t="n">
        <v>16</v>
      </c>
      <c r="R4052" s="37"/>
      <c r="S4052" s="38" t="n">
        <f aca="false">P4052+(0.05*Q4052)+(R4052/240)</f>
        <v>43.8</v>
      </c>
      <c r="T4052" s="22" t="n">
        <f aca="false">J4052*O4052</f>
        <v>43.8</v>
      </c>
      <c r="U4052" s="22" t="n">
        <f aca="false">S4052-T4052</f>
        <v>0</v>
      </c>
      <c r="V4052" s="12"/>
    </row>
    <row r="4053" customFormat="false" ht="13.8" hidden="false" customHeight="false" outlineLevel="0" collapsed="false">
      <c r="A4053" s="13" t="n">
        <v>4052</v>
      </c>
      <c r="B4053" s="12" t="s">
        <v>22</v>
      </c>
      <c r="C4053" s="26" t="str">
        <f aca="false">$C$3915</f>
        <v>Fonds Gournay – M85</v>
      </c>
      <c r="D4053" s="54" t="n">
        <v>9</v>
      </c>
      <c r="E4053" s="14" t="n">
        <v>1749</v>
      </c>
      <c r="F4053" s="14" t="s">
        <v>24</v>
      </c>
      <c r="G4053" s="14" t="s">
        <v>1013</v>
      </c>
      <c r="H4053" s="0" t="s">
        <v>1712</v>
      </c>
      <c r="I4053" s="41" t="s">
        <v>682</v>
      </c>
      <c r="J4053" s="20" t="n">
        <v>1669.5</v>
      </c>
      <c r="K4053" s="27" t="s">
        <v>1744</v>
      </c>
      <c r="L4053" s="52" t="n">
        <v>2</v>
      </c>
      <c r="M4053" s="34"/>
      <c r="N4053" s="42"/>
      <c r="O4053" s="35" t="n">
        <f aca="false">L4053+(0.05*M4053)+(N4053/240)</f>
        <v>2</v>
      </c>
      <c r="P4053" s="36" t="n">
        <v>3339</v>
      </c>
      <c r="Q4053" s="33"/>
      <c r="R4053" s="43"/>
      <c r="S4053" s="38" t="n">
        <f aca="false">P4053+(0.05*Q4053)+(R4053/240)</f>
        <v>3339</v>
      </c>
      <c r="T4053" s="22" t="n">
        <f aca="false">J4053*O4053</f>
        <v>3339</v>
      </c>
      <c r="U4053" s="22" t="n">
        <f aca="false">S4053-T4053</f>
        <v>0</v>
      </c>
      <c r="V4053" s="12"/>
    </row>
    <row r="4054" customFormat="false" ht="13.8" hidden="false" customHeight="false" outlineLevel="0" collapsed="false">
      <c r="A4054" s="13" t="n">
        <v>4053</v>
      </c>
      <c r="B4054" s="12" t="s">
        <v>22</v>
      </c>
      <c r="C4054" s="26" t="str">
        <f aca="false">$C$3915</f>
        <v>Fonds Gournay – M85</v>
      </c>
      <c r="D4054" s="54" t="n">
        <v>9</v>
      </c>
      <c r="E4054" s="14" t="n">
        <v>1749</v>
      </c>
      <c r="F4054" s="14" t="s">
        <v>24</v>
      </c>
      <c r="G4054" s="14" t="s">
        <v>1013</v>
      </c>
      <c r="H4054" s="0" t="s">
        <v>1712</v>
      </c>
      <c r="I4054" s="41" t="s">
        <v>186</v>
      </c>
      <c r="J4054" s="20" t="n">
        <v>21830</v>
      </c>
      <c r="K4054" s="27" t="s">
        <v>28</v>
      </c>
      <c r="L4054" s="52"/>
      <c r="M4054" s="34" t="n">
        <v>4</v>
      </c>
      <c r="N4054" s="34"/>
      <c r="O4054" s="35" t="n">
        <f aca="false">L4054+(0.05*M4054)+(N4054/240)</f>
        <v>0.2</v>
      </c>
      <c r="P4054" s="36" t="n">
        <v>4366</v>
      </c>
      <c r="Q4054" s="33"/>
      <c r="R4054" s="37"/>
      <c r="S4054" s="38" t="n">
        <f aca="false">P4054+(0.05*Q4054)+(R4054/240)</f>
        <v>4366</v>
      </c>
      <c r="T4054" s="22" t="n">
        <f aca="false">J4054*O4054</f>
        <v>4366</v>
      </c>
      <c r="U4054" s="22" t="n">
        <f aca="false">S4054-T4054</f>
        <v>0</v>
      </c>
      <c r="V4054" s="12"/>
    </row>
    <row r="4055" customFormat="false" ht="13.8" hidden="false" customHeight="false" outlineLevel="0" collapsed="false">
      <c r="A4055" s="13" t="n">
        <v>4054</v>
      </c>
      <c r="B4055" s="12" t="s">
        <v>22</v>
      </c>
      <c r="C4055" s="26" t="str">
        <f aca="false">$C$3915</f>
        <v>Fonds Gournay – M85</v>
      </c>
      <c r="D4055" s="54" t="n">
        <v>9</v>
      </c>
      <c r="E4055" s="14" t="n">
        <v>1749</v>
      </c>
      <c r="F4055" s="14" t="s">
        <v>40</v>
      </c>
      <c r="G4055" s="40" t="s">
        <v>1745</v>
      </c>
      <c r="H4055" s="0" t="s">
        <v>1712</v>
      </c>
      <c r="I4055" s="41" t="s">
        <v>186</v>
      </c>
      <c r="J4055" s="20" t="n">
        <v>1</v>
      </c>
      <c r="K4055" s="27" t="s">
        <v>46</v>
      </c>
      <c r="L4055" s="52" t="n">
        <v>70</v>
      </c>
      <c r="M4055" s="34"/>
      <c r="N4055" s="34"/>
      <c r="O4055" s="35" t="n">
        <f aca="false">L4055+(0.05*M4055)+(N4055/240)</f>
        <v>70</v>
      </c>
      <c r="P4055" s="36" t="n">
        <v>70</v>
      </c>
      <c r="Q4055" s="33"/>
      <c r="R4055" s="37"/>
      <c r="S4055" s="38" t="n">
        <f aca="false">P4055+(0.05*Q4055)+(R4055/240)</f>
        <v>70</v>
      </c>
      <c r="T4055" s="22" t="n">
        <f aca="false">J4055*O4055</f>
        <v>70</v>
      </c>
      <c r="U4055" s="22" t="n">
        <f aca="false">S4055-T4055</f>
        <v>0</v>
      </c>
      <c r="V4055" s="12"/>
    </row>
    <row r="4056" customFormat="false" ht="13.8" hidden="false" customHeight="false" outlineLevel="0" collapsed="false">
      <c r="A4056" s="13" t="n">
        <v>4055</v>
      </c>
      <c r="B4056" s="12" t="s">
        <v>22</v>
      </c>
      <c r="C4056" s="26" t="str">
        <f aca="false">$C$3915</f>
        <v>Fonds Gournay – M85</v>
      </c>
      <c r="D4056" s="54" t="n">
        <v>9</v>
      </c>
      <c r="E4056" s="14" t="n">
        <v>1749</v>
      </c>
      <c r="F4056" s="14" t="s">
        <v>40</v>
      </c>
      <c r="G4056" s="40" t="s">
        <v>286</v>
      </c>
      <c r="H4056" s="0" t="s">
        <v>1712</v>
      </c>
      <c r="I4056" s="41" t="s">
        <v>186</v>
      </c>
      <c r="J4056" s="20" t="n">
        <v>8395</v>
      </c>
      <c r="K4056" s="27" t="s">
        <v>28</v>
      </c>
      <c r="L4056" s="52"/>
      <c r="M4056" s="34" t="n">
        <v>6</v>
      </c>
      <c r="N4056" s="34"/>
      <c r="O4056" s="35" t="n">
        <f aca="false">L4056+(0.05*M4056)+(N4056/240)</f>
        <v>0.3</v>
      </c>
      <c r="P4056" s="36" t="n">
        <v>2518</v>
      </c>
      <c r="Q4056" s="33" t="n">
        <v>10</v>
      </c>
      <c r="R4056" s="37"/>
      <c r="S4056" s="38" t="n">
        <f aca="false">P4056+(0.05*Q4056)+(R4056/240)</f>
        <v>2518.5</v>
      </c>
      <c r="T4056" s="22" t="n">
        <f aca="false">J4056*O4056</f>
        <v>2518.5</v>
      </c>
      <c r="U4056" s="22" t="n">
        <f aca="false">S4056-T4056</f>
        <v>0</v>
      </c>
      <c r="V4056" s="12"/>
    </row>
    <row r="4057" customFormat="false" ht="13.8" hidden="false" customHeight="false" outlineLevel="0" collapsed="false">
      <c r="A4057" s="13" t="n">
        <v>4056</v>
      </c>
      <c r="B4057" s="12" t="s">
        <v>22</v>
      </c>
      <c r="C4057" s="26" t="str">
        <f aca="false">$C$3915</f>
        <v>Fonds Gournay – M85</v>
      </c>
      <c r="D4057" s="54" t="n">
        <v>9</v>
      </c>
      <c r="E4057" s="14" t="n">
        <v>1749</v>
      </c>
      <c r="F4057" s="14" t="s">
        <v>40</v>
      </c>
      <c r="G4057" s="14" t="s">
        <v>287</v>
      </c>
      <c r="H4057" s="0" t="s">
        <v>1712</v>
      </c>
      <c r="I4057" s="41" t="s">
        <v>679</v>
      </c>
      <c r="J4057" s="20" t="n">
        <v>10000</v>
      </c>
      <c r="K4057" s="27" t="s">
        <v>28</v>
      </c>
      <c r="L4057" s="52" t="n">
        <v>0.14</v>
      </c>
      <c r="M4057" s="34"/>
      <c r="N4057" s="42"/>
      <c r="O4057" s="35" t="n">
        <f aca="false">L4057+(0.05*M4057)+(N4057/240)</f>
        <v>0.14</v>
      </c>
      <c r="P4057" s="36" t="n">
        <v>1400</v>
      </c>
      <c r="Q4057" s="33"/>
      <c r="R4057" s="43"/>
      <c r="S4057" s="38" t="n">
        <f aca="false">P4057+(0.05*Q4057)+(R4057/240)</f>
        <v>1400</v>
      </c>
      <c r="T4057" s="22" t="n">
        <f aca="false">J4057*O4057</f>
        <v>1400</v>
      </c>
      <c r="U4057" s="22" t="n">
        <f aca="false">S4057-T4057</f>
        <v>0</v>
      </c>
      <c r="V4057" s="12"/>
    </row>
    <row r="4058" customFormat="false" ht="13.8" hidden="false" customHeight="false" outlineLevel="0" collapsed="false">
      <c r="A4058" s="13" t="n">
        <v>4057</v>
      </c>
      <c r="B4058" s="12" t="s">
        <v>22</v>
      </c>
      <c r="C4058" s="26" t="str">
        <f aca="false">$C$3915</f>
        <v>Fonds Gournay – M85</v>
      </c>
      <c r="D4058" s="54" t="n">
        <v>9</v>
      </c>
      <c r="E4058" s="14" t="n">
        <v>1749</v>
      </c>
      <c r="F4058" s="14" t="s">
        <v>40</v>
      </c>
      <c r="G4058" s="40" t="s">
        <v>307</v>
      </c>
      <c r="H4058" s="0" t="s">
        <v>1712</v>
      </c>
      <c r="I4058" s="41" t="s">
        <v>682</v>
      </c>
      <c r="J4058" s="20" t="n">
        <v>600</v>
      </c>
      <c r="K4058" s="27" t="s">
        <v>28</v>
      </c>
      <c r="L4058" s="52"/>
      <c r="M4058" s="34" t="n">
        <v>30</v>
      </c>
      <c r="N4058" s="34"/>
      <c r="O4058" s="35" t="n">
        <f aca="false">L4058+(0.05*M4058)+(N4058/240)</f>
        <v>1.5</v>
      </c>
      <c r="P4058" s="36" t="n">
        <v>900</v>
      </c>
      <c r="Q4058" s="33"/>
      <c r="R4058" s="37"/>
      <c r="S4058" s="38" t="n">
        <f aca="false">P4058+(0.05*Q4058)+(R4058/240)</f>
        <v>900</v>
      </c>
      <c r="T4058" s="22" t="n">
        <f aca="false">J4058*O4058</f>
        <v>900</v>
      </c>
      <c r="U4058" s="22" t="n">
        <f aca="false">S4058-T4058</f>
        <v>0</v>
      </c>
      <c r="V4058" s="12"/>
    </row>
    <row r="4059" customFormat="false" ht="13.8" hidden="false" customHeight="false" outlineLevel="0" collapsed="false">
      <c r="A4059" s="13" t="n">
        <v>4058</v>
      </c>
      <c r="B4059" s="12" t="s">
        <v>22</v>
      </c>
      <c r="C4059" s="26" t="str">
        <f aca="false">$C$3915</f>
        <v>Fonds Gournay – M85</v>
      </c>
      <c r="D4059" s="54" t="n">
        <v>9</v>
      </c>
      <c r="E4059" s="14" t="n">
        <v>1749</v>
      </c>
      <c r="F4059" s="14" t="s">
        <v>40</v>
      </c>
      <c r="G4059" s="40" t="s">
        <v>1016</v>
      </c>
      <c r="H4059" s="0" t="s">
        <v>1712</v>
      </c>
      <c r="I4059" s="41" t="s">
        <v>799</v>
      </c>
      <c r="J4059" s="20" t="n">
        <v>250</v>
      </c>
      <c r="K4059" s="27" t="s">
        <v>28</v>
      </c>
      <c r="L4059" s="52" t="n">
        <v>3</v>
      </c>
      <c r="M4059" s="34"/>
      <c r="N4059" s="34"/>
      <c r="O4059" s="35" t="n">
        <f aca="false">L4059+(0.05*M4059)+(N4059/240)</f>
        <v>3</v>
      </c>
      <c r="P4059" s="36" t="n">
        <v>750</v>
      </c>
      <c r="Q4059" s="33"/>
      <c r="R4059" s="37"/>
      <c r="S4059" s="38" t="n">
        <f aca="false">P4059+(0.05*Q4059)+(R4059/240)</f>
        <v>750</v>
      </c>
      <c r="T4059" s="22" t="n">
        <f aca="false">J4059*O4059</f>
        <v>750</v>
      </c>
      <c r="U4059" s="22" t="n">
        <f aca="false">S4059-T4059</f>
        <v>0</v>
      </c>
      <c r="V4059" s="46"/>
    </row>
    <row r="4060" customFormat="false" ht="13.8" hidden="false" customHeight="false" outlineLevel="0" collapsed="false">
      <c r="A4060" s="13" t="n">
        <v>4059</v>
      </c>
      <c r="B4060" s="12" t="s">
        <v>22</v>
      </c>
      <c r="C4060" s="26" t="str">
        <f aca="false">$C$3915</f>
        <v>Fonds Gournay – M85</v>
      </c>
      <c r="D4060" s="54" t="n">
        <v>9</v>
      </c>
      <c r="E4060" s="14" t="n">
        <v>1749</v>
      </c>
      <c r="F4060" s="14" t="s">
        <v>40</v>
      </c>
      <c r="G4060" s="40" t="s">
        <v>1746</v>
      </c>
      <c r="H4060" s="0" t="s">
        <v>1712</v>
      </c>
      <c r="I4060" s="41" t="s">
        <v>682</v>
      </c>
      <c r="J4060" s="20" t="n">
        <v>280</v>
      </c>
      <c r="K4060" s="27" t="s">
        <v>28</v>
      </c>
      <c r="L4060" s="52"/>
      <c r="M4060" s="34" t="n">
        <v>40</v>
      </c>
      <c r="N4060" s="34"/>
      <c r="O4060" s="35" t="n">
        <f aca="false">L4060+(0.05*M4060)+(N4060/240)</f>
        <v>2</v>
      </c>
      <c r="P4060" s="36" t="n">
        <v>560</v>
      </c>
      <c r="Q4060" s="33"/>
      <c r="R4060" s="37"/>
      <c r="S4060" s="38" t="n">
        <f aca="false">P4060+(0.05*Q4060)+(R4060/240)</f>
        <v>560</v>
      </c>
      <c r="T4060" s="22" t="n">
        <f aca="false">J4060*O4060</f>
        <v>560</v>
      </c>
      <c r="U4060" s="22" t="n">
        <f aca="false">S4060-T4060</f>
        <v>0</v>
      </c>
      <c r="V4060" s="12"/>
    </row>
    <row r="4061" customFormat="false" ht="13.8" hidden="false" customHeight="false" outlineLevel="0" collapsed="false">
      <c r="A4061" s="13" t="n">
        <v>4060</v>
      </c>
      <c r="B4061" s="12" t="s">
        <v>22</v>
      </c>
      <c r="C4061" s="26" t="str">
        <f aca="false">$C$3915</f>
        <v>Fonds Gournay – M85</v>
      </c>
      <c r="D4061" s="54" t="n">
        <v>9</v>
      </c>
      <c r="E4061" s="14" t="n">
        <v>1749</v>
      </c>
      <c r="F4061" s="14" t="s">
        <v>40</v>
      </c>
      <c r="G4061" s="14" t="s">
        <v>313</v>
      </c>
      <c r="H4061" s="0" t="s">
        <v>1712</v>
      </c>
      <c r="I4061" s="41" t="s">
        <v>186</v>
      </c>
      <c r="J4061" s="20" t="n">
        <v>18</v>
      </c>
      <c r="K4061" s="27" t="s">
        <v>28</v>
      </c>
      <c r="L4061" s="52" t="n">
        <v>7</v>
      </c>
      <c r="M4061" s="34"/>
      <c r="N4061" s="42"/>
      <c r="O4061" s="35" t="n">
        <f aca="false">L4061+(0.05*M4061)+(N4061/240)</f>
        <v>7</v>
      </c>
      <c r="P4061" s="36" t="n">
        <v>126</v>
      </c>
      <c r="Q4061" s="33"/>
      <c r="R4061" s="43"/>
      <c r="S4061" s="38" t="n">
        <f aca="false">P4061+(0.05*Q4061)+(R4061/240)</f>
        <v>126</v>
      </c>
      <c r="T4061" s="22" t="n">
        <f aca="false">J4061*O4061</f>
        <v>126</v>
      </c>
      <c r="U4061" s="22" t="n">
        <f aca="false">S4061-T4061</f>
        <v>0</v>
      </c>
      <c r="V4061" s="12"/>
    </row>
    <row r="4062" customFormat="false" ht="13.8" hidden="false" customHeight="false" outlineLevel="0" collapsed="false">
      <c r="A4062" s="13" t="n">
        <v>4061</v>
      </c>
      <c r="B4062" s="12" t="s">
        <v>22</v>
      </c>
      <c r="C4062" s="26" t="str">
        <f aca="false">$C$3915</f>
        <v>Fonds Gournay – M85</v>
      </c>
      <c r="D4062" s="54" t="n">
        <v>9</v>
      </c>
      <c r="E4062" s="14" t="n">
        <v>1749</v>
      </c>
      <c r="F4062" s="14" t="s">
        <v>40</v>
      </c>
      <c r="G4062" s="40" t="s">
        <v>324</v>
      </c>
      <c r="H4062" s="0" t="s">
        <v>1712</v>
      </c>
      <c r="I4062" s="41" t="s">
        <v>186</v>
      </c>
      <c r="J4062" s="20" t="n">
        <v>200</v>
      </c>
      <c r="K4062" s="27" t="s">
        <v>28</v>
      </c>
      <c r="L4062" s="52"/>
      <c r="M4062" s="34" t="n">
        <v>8</v>
      </c>
      <c r="N4062" s="34"/>
      <c r="O4062" s="35" t="n">
        <f aca="false">L4062+(0.05*M4062)+(N4062/240)</f>
        <v>0.4</v>
      </c>
      <c r="P4062" s="36" t="n">
        <v>80</v>
      </c>
      <c r="Q4062" s="33"/>
      <c r="R4062" s="37"/>
      <c r="S4062" s="38" t="n">
        <f aca="false">P4062+(0.05*Q4062)+(R4062/240)</f>
        <v>80</v>
      </c>
      <c r="T4062" s="22" t="n">
        <f aca="false">J4062*O4062</f>
        <v>80</v>
      </c>
      <c r="U4062" s="22" t="n">
        <f aca="false">S4062-T4062</f>
        <v>0</v>
      </c>
      <c r="V4062" s="12"/>
    </row>
    <row r="4063" customFormat="false" ht="13.8" hidden="false" customHeight="false" outlineLevel="0" collapsed="false">
      <c r="A4063" s="13" t="n">
        <v>4062</v>
      </c>
      <c r="B4063" s="12" t="s">
        <v>22</v>
      </c>
      <c r="C4063" s="26" t="str">
        <f aca="false">$C$3915</f>
        <v>Fonds Gournay – M85</v>
      </c>
      <c r="D4063" s="54" t="n">
        <v>9</v>
      </c>
      <c r="E4063" s="14" t="n">
        <v>1749</v>
      </c>
      <c r="F4063" s="14" t="s">
        <v>40</v>
      </c>
      <c r="G4063" s="14" t="s">
        <v>334</v>
      </c>
      <c r="H4063" s="0" t="s">
        <v>1712</v>
      </c>
      <c r="I4063" s="41" t="s">
        <v>679</v>
      </c>
      <c r="J4063" s="20" t="n">
        <v>150</v>
      </c>
      <c r="K4063" s="27" t="s">
        <v>28</v>
      </c>
      <c r="L4063" s="52" t="n">
        <v>0.08</v>
      </c>
      <c r="M4063" s="34"/>
      <c r="N4063" s="34"/>
      <c r="O4063" s="35" t="n">
        <f aca="false">L4063+(0.05*M4063)+(N4063/240)</f>
        <v>0.08</v>
      </c>
      <c r="P4063" s="36" t="n">
        <v>12</v>
      </c>
      <c r="Q4063" s="33"/>
      <c r="R4063" s="37"/>
      <c r="S4063" s="38" t="n">
        <f aca="false">P4063+(0.05*Q4063)+(R4063/240)</f>
        <v>12</v>
      </c>
      <c r="T4063" s="22" t="n">
        <f aca="false">J4063*O4063</f>
        <v>12</v>
      </c>
      <c r="U4063" s="22" t="n">
        <f aca="false">S4063-T4063</f>
        <v>0</v>
      </c>
      <c r="V4063" s="12"/>
    </row>
    <row r="4064" customFormat="false" ht="13.8" hidden="false" customHeight="false" outlineLevel="0" collapsed="false">
      <c r="A4064" s="13" t="n">
        <v>4063</v>
      </c>
      <c r="B4064" s="12" t="s">
        <v>22</v>
      </c>
      <c r="C4064" s="26" t="str">
        <f aca="false">$C$3915</f>
        <v>Fonds Gournay – M85</v>
      </c>
      <c r="D4064" s="54" t="n">
        <v>9</v>
      </c>
      <c r="E4064" s="14" t="n">
        <v>1749</v>
      </c>
      <c r="F4064" s="14" t="s">
        <v>40</v>
      </c>
      <c r="G4064" s="14" t="s">
        <v>334</v>
      </c>
      <c r="H4064" s="0" t="s">
        <v>1712</v>
      </c>
      <c r="I4064" s="41" t="s">
        <v>186</v>
      </c>
      <c r="J4064" s="20" t="n">
        <v>2</v>
      </c>
      <c r="K4064" s="27" t="s">
        <v>148</v>
      </c>
      <c r="L4064" s="52" t="n">
        <v>25</v>
      </c>
      <c r="M4064" s="34"/>
      <c r="N4064" s="34"/>
      <c r="O4064" s="35" t="n">
        <f aca="false">L4064+(0.05*M4064)+(N4064/240)</f>
        <v>25</v>
      </c>
      <c r="P4064" s="36" t="n">
        <v>50</v>
      </c>
      <c r="Q4064" s="33"/>
      <c r="R4064" s="37"/>
      <c r="S4064" s="38" t="n">
        <f aca="false">P4064+(0.05*Q4064)+(R4064/240)</f>
        <v>50</v>
      </c>
      <c r="T4064" s="22" t="n">
        <f aca="false">J4064*O4064</f>
        <v>50</v>
      </c>
      <c r="U4064" s="22" t="n">
        <f aca="false">S4064-T4064</f>
        <v>0</v>
      </c>
      <c r="V4064" s="12"/>
    </row>
    <row r="4065" customFormat="false" ht="13.8" hidden="false" customHeight="false" outlineLevel="0" collapsed="false">
      <c r="A4065" s="13" t="n">
        <v>4064</v>
      </c>
      <c r="B4065" s="12" t="s">
        <v>22</v>
      </c>
      <c r="C4065" s="26" t="str">
        <f aca="false">$C$3915</f>
        <v>Fonds Gournay – M85</v>
      </c>
      <c r="D4065" s="54" t="n">
        <v>9</v>
      </c>
      <c r="E4065" s="14" t="n">
        <v>1749</v>
      </c>
      <c r="F4065" s="14" t="s">
        <v>40</v>
      </c>
      <c r="G4065" s="14" t="s">
        <v>339</v>
      </c>
      <c r="H4065" s="0" t="s">
        <v>1712</v>
      </c>
      <c r="I4065" s="41" t="s">
        <v>186</v>
      </c>
      <c r="J4065" s="20" t="n">
        <v>71</v>
      </c>
      <c r="K4065" s="27" t="s">
        <v>28</v>
      </c>
      <c r="L4065" s="52" t="n">
        <v>120</v>
      </c>
      <c r="M4065" s="34"/>
      <c r="N4065" s="34"/>
      <c r="O4065" s="35" t="n">
        <f aca="false">L4065+(0.05*M4065)+(N4065/240)</f>
        <v>120</v>
      </c>
      <c r="P4065" s="36" t="n">
        <v>8520</v>
      </c>
      <c r="Q4065" s="33"/>
      <c r="R4065" s="37"/>
      <c r="S4065" s="38" t="n">
        <f aca="false">P4065+(0.05*Q4065)+(R4065/240)</f>
        <v>8520</v>
      </c>
      <c r="T4065" s="22" t="n">
        <f aca="false">J4065*O4065</f>
        <v>8520</v>
      </c>
      <c r="U4065" s="22" t="n">
        <f aca="false">S4065-T4065</f>
        <v>0</v>
      </c>
      <c r="V4065" s="46"/>
    </row>
    <row r="4066" customFormat="false" ht="13.8" hidden="false" customHeight="false" outlineLevel="0" collapsed="false">
      <c r="A4066" s="13" t="n">
        <v>4065</v>
      </c>
      <c r="B4066" s="12" t="s">
        <v>22</v>
      </c>
      <c r="C4066" s="26" t="str">
        <f aca="false">$C$3915</f>
        <v>Fonds Gournay – M85</v>
      </c>
      <c r="D4066" s="54" t="n">
        <v>9</v>
      </c>
      <c r="E4066" s="14" t="n">
        <v>1749</v>
      </c>
      <c r="F4066" s="14" t="s">
        <v>40</v>
      </c>
      <c r="G4066" s="14" t="s">
        <v>1046</v>
      </c>
      <c r="H4066" s="0" t="s">
        <v>1712</v>
      </c>
      <c r="I4066" s="41" t="s">
        <v>50</v>
      </c>
      <c r="J4066" s="20" t="n">
        <v>1</v>
      </c>
      <c r="K4066" s="27" t="s">
        <v>46</v>
      </c>
      <c r="L4066" s="52" t="n">
        <v>300</v>
      </c>
      <c r="M4066" s="34"/>
      <c r="N4066" s="42"/>
      <c r="O4066" s="35" t="n">
        <f aca="false">L4066+(0.05*M4066)+(N4066/240)</f>
        <v>300</v>
      </c>
      <c r="P4066" s="36" t="n">
        <v>300</v>
      </c>
      <c r="Q4066" s="33"/>
      <c r="R4066" s="43"/>
      <c r="S4066" s="38" t="n">
        <f aca="false">P4066+(0.05*Q4066)+(R4066/240)</f>
        <v>300</v>
      </c>
      <c r="T4066" s="22" t="n">
        <f aca="false">J4066*O4066</f>
        <v>300</v>
      </c>
      <c r="U4066" s="22" t="n">
        <f aca="false">S4066-T4066</f>
        <v>0</v>
      </c>
      <c r="V4066" s="12"/>
    </row>
    <row r="4067" customFormat="false" ht="13.8" hidden="false" customHeight="false" outlineLevel="0" collapsed="false">
      <c r="A4067" s="13" t="n">
        <v>4066</v>
      </c>
      <c r="B4067" s="12" t="s">
        <v>22</v>
      </c>
      <c r="C4067" s="26" t="str">
        <f aca="false">$C$3915</f>
        <v>Fonds Gournay – M85</v>
      </c>
      <c r="D4067" s="54" t="n">
        <v>9</v>
      </c>
      <c r="E4067" s="14" t="n">
        <v>1749</v>
      </c>
      <c r="F4067" s="14" t="s">
        <v>40</v>
      </c>
      <c r="G4067" s="14" t="s">
        <v>1046</v>
      </c>
      <c r="H4067" s="0" t="s">
        <v>1712</v>
      </c>
      <c r="I4067" s="41" t="s">
        <v>679</v>
      </c>
      <c r="J4067" s="20" t="n">
        <v>48</v>
      </c>
      <c r="K4067" s="27" t="s">
        <v>110</v>
      </c>
      <c r="L4067" s="52"/>
      <c r="M4067" s="34" t="n">
        <v>10</v>
      </c>
      <c r="N4067" s="34"/>
      <c r="O4067" s="35" t="n">
        <f aca="false">L4067+(0.05*M4067)+(N4067/240)</f>
        <v>0.5</v>
      </c>
      <c r="P4067" s="36" t="n">
        <v>24</v>
      </c>
      <c r="Q4067" s="33"/>
      <c r="R4067" s="37"/>
      <c r="S4067" s="38" t="n">
        <f aca="false">P4067+(0.05*Q4067)+(R4067/240)</f>
        <v>24</v>
      </c>
      <c r="T4067" s="22" t="n">
        <f aca="false">J4067*O4067</f>
        <v>24</v>
      </c>
      <c r="U4067" s="22" t="n">
        <f aca="false">S4067-T4067</f>
        <v>0</v>
      </c>
      <c r="V4067" s="12"/>
    </row>
    <row r="4068" customFormat="false" ht="13.8" hidden="false" customHeight="false" outlineLevel="0" collapsed="false">
      <c r="A4068" s="13" t="n">
        <v>4067</v>
      </c>
      <c r="B4068" s="12" t="s">
        <v>22</v>
      </c>
      <c r="C4068" s="26" t="str">
        <f aca="false">$C$3915</f>
        <v>Fonds Gournay – M85</v>
      </c>
      <c r="D4068" s="54" t="n">
        <v>9</v>
      </c>
      <c r="E4068" s="14" t="n">
        <v>1749</v>
      </c>
      <c r="F4068" s="14" t="s">
        <v>40</v>
      </c>
      <c r="G4068" s="14" t="s">
        <v>1046</v>
      </c>
      <c r="H4068" s="0" t="s">
        <v>1712</v>
      </c>
      <c r="I4068" s="41" t="s">
        <v>682</v>
      </c>
      <c r="J4068" s="20" t="n">
        <v>40</v>
      </c>
      <c r="K4068" s="27" t="s">
        <v>110</v>
      </c>
      <c r="L4068" s="52"/>
      <c r="M4068" s="34" t="n">
        <v>10</v>
      </c>
      <c r="N4068" s="34"/>
      <c r="O4068" s="35" t="n">
        <f aca="false">L4068+(0.05*M4068)+(N4068/240)</f>
        <v>0.5</v>
      </c>
      <c r="P4068" s="36" t="n">
        <v>20</v>
      </c>
      <c r="Q4068" s="33"/>
      <c r="R4068" s="37"/>
      <c r="S4068" s="38" t="n">
        <f aca="false">P4068+(0.05*Q4068)+(R4068/240)</f>
        <v>20</v>
      </c>
      <c r="T4068" s="22" t="n">
        <f aca="false">J4068*O4068</f>
        <v>20</v>
      </c>
      <c r="U4068" s="22" t="n">
        <f aca="false">S4068-T4068</f>
        <v>0</v>
      </c>
      <c r="V4068" s="12"/>
    </row>
    <row r="4069" customFormat="false" ht="13.8" hidden="false" customHeight="false" outlineLevel="0" collapsed="false">
      <c r="A4069" s="13" t="n">
        <v>4068</v>
      </c>
      <c r="B4069" s="12" t="s">
        <v>22</v>
      </c>
      <c r="C4069" s="26" t="str">
        <f aca="false">$C$3915</f>
        <v>Fonds Gournay – M85</v>
      </c>
      <c r="D4069" s="54" t="n">
        <v>9</v>
      </c>
      <c r="E4069" s="14" t="n">
        <v>1749</v>
      </c>
      <c r="F4069" s="14" t="s">
        <v>40</v>
      </c>
      <c r="G4069" s="14" t="s">
        <v>1046</v>
      </c>
      <c r="H4069" s="0" t="s">
        <v>1712</v>
      </c>
      <c r="I4069" s="41" t="s">
        <v>186</v>
      </c>
      <c r="J4069" s="20" t="n">
        <v>100</v>
      </c>
      <c r="K4069" s="27" t="s">
        <v>28</v>
      </c>
      <c r="L4069" s="52" t="n">
        <v>16</v>
      </c>
      <c r="M4069" s="34"/>
      <c r="N4069" s="34"/>
      <c r="O4069" s="35" t="n">
        <f aca="false">L4069+(0.05*M4069)+(N4069/240)</f>
        <v>16</v>
      </c>
      <c r="P4069" s="36" t="n">
        <v>1600</v>
      </c>
      <c r="Q4069" s="33"/>
      <c r="R4069" s="37"/>
      <c r="S4069" s="38" t="n">
        <f aca="false">P4069+(0.05*Q4069)+(R4069/240)</f>
        <v>1600</v>
      </c>
      <c r="T4069" s="22" t="n">
        <f aca="false">J4069*O4069</f>
        <v>1600</v>
      </c>
      <c r="U4069" s="22" t="n">
        <f aca="false">S4069-T4069</f>
        <v>0</v>
      </c>
      <c r="V4069" s="12"/>
    </row>
    <row r="4070" customFormat="false" ht="13.8" hidden="false" customHeight="false" outlineLevel="0" collapsed="false">
      <c r="A4070" s="13" t="n">
        <v>4069</v>
      </c>
      <c r="B4070" s="12" t="s">
        <v>22</v>
      </c>
      <c r="C4070" s="26" t="str">
        <f aca="false">$C$3915</f>
        <v>Fonds Gournay – M85</v>
      </c>
      <c r="D4070" s="54" t="n">
        <v>10</v>
      </c>
      <c r="E4070" s="14" t="n">
        <v>1749</v>
      </c>
      <c r="F4070" s="14" t="s">
        <v>24</v>
      </c>
      <c r="G4070" s="14" t="s">
        <v>1747</v>
      </c>
      <c r="H4070" s="0" t="s">
        <v>1712</v>
      </c>
      <c r="I4070" s="41" t="s">
        <v>679</v>
      </c>
      <c r="J4070" s="20" t="n">
        <v>423</v>
      </c>
      <c r="K4070" s="27" t="s">
        <v>28</v>
      </c>
      <c r="L4070" s="52"/>
      <c r="M4070" s="34" t="n">
        <v>8</v>
      </c>
      <c r="N4070" s="34"/>
      <c r="O4070" s="35" t="n">
        <f aca="false">L4070+(0.05*M4070)+(N4070/240)</f>
        <v>0.4</v>
      </c>
      <c r="P4070" s="36" t="n">
        <v>169</v>
      </c>
      <c r="Q4070" s="33" t="n">
        <v>4</v>
      </c>
      <c r="R4070" s="37"/>
      <c r="S4070" s="38" t="n">
        <f aca="false">P4070+(0.05*Q4070)+(R4070/240)</f>
        <v>169.2</v>
      </c>
      <c r="T4070" s="22" t="n">
        <f aca="false">J4070*O4070</f>
        <v>169.2</v>
      </c>
      <c r="U4070" s="22" t="n">
        <f aca="false">S4070-T4070</f>
        <v>0</v>
      </c>
      <c r="V4070" s="12"/>
    </row>
    <row r="4071" customFormat="false" ht="13.8" hidden="false" customHeight="false" outlineLevel="0" collapsed="false">
      <c r="A4071" s="13" t="n">
        <v>4070</v>
      </c>
      <c r="B4071" s="12" t="s">
        <v>22</v>
      </c>
      <c r="C4071" s="26" t="str">
        <f aca="false">$C$3915</f>
        <v>Fonds Gournay – M85</v>
      </c>
      <c r="D4071" s="54" t="n">
        <v>10</v>
      </c>
      <c r="E4071" s="14" t="n">
        <v>1749</v>
      </c>
      <c r="F4071" s="14" t="s">
        <v>24</v>
      </c>
      <c r="G4071" s="14" t="s">
        <v>1748</v>
      </c>
      <c r="H4071" s="0" t="s">
        <v>1712</v>
      </c>
      <c r="I4071" s="41" t="s">
        <v>799</v>
      </c>
      <c r="J4071" s="28" t="n">
        <v>69300</v>
      </c>
      <c r="K4071" s="27" t="s">
        <v>28</v>
      </c>
      <c r="L4071" s="52"/>
      <c r="M4071" s="34" t="n">
        <v>20</v>
      </c>
      <c r="N4071" s="34"/>
      <c r="O4071" s="35" t="n">
        <f aca="false">L4071+(0.05*M4071)+(N4071/240)</f>
        <v>1</v>
      </c>
      <c r="P4071" s="36" t="n">
        <v>69300</v>
      </c>
      <c r="Q4071" s="33"/>
      <c r="R4071" s="37"/>
      <c r="S4071" s="38" t="n">
        <f aca="false">P4071+(0.05*Q4071)+(R4071/240)</f>
        <v>69300</v>
      </c>
      <c r="T4071" s="22" t="n">
        <f aca="false">J4071*O4071</f>
        <v>69300</v>
      </c>
      <c r="U4071" s="22" t="n">
        <f aca="false">S4071-T4071</f>
        <v>0</v>
      </c>
      <c r="V4071" s="12"/>
    </row>
    <row r="4072" customFormat="false" ht="13.8" hidden="false" customHeight="false" outlineLevel="0" collapsed="false">
      <c r="A4072" s="13" t="n">
        <v>4071</v>
      </c>
      <c r="B4072" s="12" t="s">
        <v>22</v>
      </c>
      <c r="C4072" s="26" t="str">
        <f aca="false">$C$3915</f>
        <v>Fonds Gournay – M85</v>
      </c>
      <c r="D4072" s="54" t="n">
        <v>10</v>
      </c>
      <c r="E4072" s="14" t="n">
        <v>1749</v>
      </c>
      <c r="F4072" s="14" t="s">
        <v>24</v>
      </c>
      <c r="G4072" s="14" t="s">
        <v>1748</v>
      </c>
      <c r="H4072" s="0" t="s">
        <v>1712</v>
      </c>
      <c r="I4072" s="41" t="s">
        <v>186</v>
      </c>
      <c r="J4072" s="20" t="n">
        <v>1590</v>
      </c>
      <c r="K4072" s="27" t="s">
        <v>28</v>
      </c>
      <c r="L4072" s="52"/>
      <c r="M4072" s="34" t="n">
        <v>7</v>
      </c>
      <c r="N4072" s="34"/>
      <c r="O4072" s="35" t="n">
        <f aca="false">L4072+(0.05*M4072)+(N4072/240)</f>
        <v>0.35</v>
      </c>
      <c r="P4072" s="36" t="n">
        <v>556</v>
      </c>
      <c r="Q4072" s="33" t="n">
        <v>10</v>
      </c>
      <c r="R4072" s="37"/>
      <c r="S4072" s="38" t="n">
        <f aca="false">P4072+(0.05*Q4072)+(R4072/240)</f>
        <v>556.5</v>
      </c>
      <c r="T4072" s="22" t="n">
        <f aca="false">J4072*O4072</f>
        <v>556.5</v>
      </c>
      <c r="U4072" s="22" t="n">
        <f aca="false">S4072-T4072</f>
        <v>0</v>
      </c>
      <c r="V4072" s="12"/>
    </row>
    <row r="4073" customFormat="false" ht="13.8" hidden="false" customHeight="false" outlineLevel="0" collapsed="false">
      <c r="A4073" s="13" t="n">
        <v>4072</v>
      </c>
      <c r="B4073" s="12" t="s">
        <v>22</v>
      </c>
      <c r="C4073" s="26" t="str">
        <f aca="false">$C$3915</f>
        <v>Fonds Gournay – M85</v>
      </c>
      <c r="D4073" s="54" t="n">
        <v>10</v>
      </c>
      <c r="E4073" s="14" t="n">
        <v>1749</v>
      </c>
      <c r="F4073" s="14" t="s">
        <v>24</v>
      </c>
      <c r="G4073" s="40" t="s">
        <v>1749</v>
      </c>
      <c r="H4073" s="0" t="s">
        <v>1712</v>
      </c>
      <c r="I4073" s="41" t="s">
        <v>799</v>
      </c>
      <c r="J4073" s="28" t="n">
        <v>200</v>
      </c>
      <c r="K4073" s="27" t="s">
        <v>28</v>
      </c>
      <c r="L4073" s="52"/>
      <c r="M4073" s="34" t="n">
        <v>30</v>
      </c>
      <c r="N4073" s="34"/>
      <c r="O4073" s="35" t="n">
        <f aca="false">L4073+(0.05*M4073)+(N4073/240)</f>
        <v>1.5</v>
      </c>
      <c r="P4073" s="36" t="n">
        <v>300</v>
      </c>
      <c r="Q4073" s="33"/>
      <c r="R4073" s="37"/>
      <c r="S4073" s="38" t="n">
        <f aca="false">P4073+(0.05*Q4073)+(R4073/240)</f>
        <v>300</v>
      </c>
      <c r="T4073" s="22" t="n">
        <f aca="false">J4073*O4073</f>
        <v>300</v>
      </c>
      <c r="U4073" s="22" t="n">
        <f aca="false">S4073-T4073</f>
        <v>0</v>
      </c>
      <c r="V4073" s="12"/>
    </row>
    <row r="4074" customFormat="false" ht="13.8" hidden="false" customHeight="false" outlineLevel="0" collapsed="false">
      <c r="A4074" s="13" t="n">
        <v>4073</v>
      </c>
      <c r="B4074" s="12" t="s">
        <v>22</v>
      </c>
      <c r="C4074" s="26" t="str">
        <f aca="false">$C$3915</f>
        <v>Fonds Gournay – M85</v>
      </c>
      <c r="D4074" s="54" t="n">
        <v>10</v>
      </c>
      <c r="E4074" s="14" t="n">
        <v>1749</v>
      </c>
      <c r="F4074" s="14" t="s">
        <v>24</v>
      </c>
      <c r="G4074" s="14" t="s">
        <v>377</v>
      </c>
      <c r="H4074" s="0" t="s">
        <v>1712</v>
      </c>
      <c r="I4074" s="41" t="s">
        <v>682</v>
      </c>
      <c r="J4074" s="20" t="n">
        <v>2352</v>
      </c>
      <c r="K4074" s="27" t="s">
        <v>28</v>
      </c>
      <c r="L4074" s="52"/>
      <c r="M4074" s="34" t="n">
        <v>15</v>
      </c>
      <c r="N4074" s="34"/>
      <c r="O4074" s="35" t="n">
        <f aca="false">L4074+(0.05*M4074)+(N4074/240)</f>
        <v>0.75</v>
      </c>
      <c r="P4074" s="36" t="n">
        <v>1764</v>
      </c>
      <c r="Q4074" s="33"/>
      <c r="R4074" s="37"/>
      <c r="S4074" s="38" t="n">
        <f aca="false">P4074+(0.05*Q4074)+(R4074/240)</f>
        <v>1764</v>
      </c>
      <c r="T4074" s="22" t="n">
        <f aca="false">J4074*O4074</f>
        <v>1764</v>
      </c>
      <c r="U4074" s="22" t="n">
        <f aca="false">S4074-T4074</f>
        <v>0</v>
      </c>
      <c r="V4074" s="12"/>
    </row>
    <row r="4075" customFormat="false" ht="13.8" hidden="false" customHeight="false" outlineLevel="0" collapsed="false">
      <c r="A4075" s="13" t="n">
        <v>4074</v>
      </c>
      <c r="B4075" s="12" t="s">
        <v>22</v>
      </c>
      <c r="C4075" s="26" t="str">
        <f aca="false">$C$3915</f>
        <v>Fonds Gournay – M85</v>
      </c>
      <c r="D4075" s="54" t="n">
        <v>10</v>
      </c>
      <c r="E4075" s="14" t="n">
        <v>1749</v>
      </c>
      <c r="F4075" s="14" t="s">
        <v>24</v>
      </c>
      <c r="G4075" s="14" t="s">
        <v>377</v>
      </c>
      <c r="H4075" s="0" t="s">
        <v>1712</v>
      </c>
      <c r="I4075" s="41" t="s">
        <v>186</v>
      </c>
      <c r="J4075" s="20" t="n">
        <v>11167.5</v>
      </c>
      <c r="K4075" s="27" t="s">
        <v>28</v>
      </c>
      <c r="L4075" s="52"/>
      <c r="M4075" s="34" t="n">
        <v>12</v>
      </c>
      <c r="N4075" s="34"/>
      <c r="O4075" s="35" t="n">
        <f aca="false">L4075+(0.05*M4075)+(N4075/240)</f>
        <v>0.6</v>
      </c>
      <c r="P4075" s="36" t="n">
        <v>6700</v>
      </c>
      <c r="Q4075" s="33" t="n">
        <v>10</v>
      </c>
      <c r="R4075" s="37"/>
      <c r="S4075" s="38" t="n">
        <f aca="false">P4075+(0.05*Q4075)+(R4075/240)</f>
        <v>6700.5</v>
      </c>
      <c r="T4075" s="22" t="n">
        <f aca="false">J4075*O4075</f>
        <v>6700.5</v>
      </c>
      <c r="U4075" s="22" t="n">
        <f aca="false">S4075-T4075</f>
        <v>0</v>
      </c>
      <c r="V4075" s="12"/>
    </row>
    <row r="4076" customFormat="false" ht="13.8" hidden="false" customHeight="false" outlineLevel="0" collapsed="false">
      <c r="A4076" s="13" t="n">
        <v>4075</v>
      </c>
      <c r="B4076" s="12" t="s">
        <v>22</v>
      </c>
      <c r="C4076" s="26" t="str">
        <f aca="false">$C$3915</f>
        <v>Fonds Gournay – M85</v>
      </c>
      <c r="D4076" s="54" t="n">
        <v>10</v>
      </c>
      <c r="E4076" s="14" t="n">
        <v>1749</v>
      </c>
      <c r="F4076" s="14" t="s">
        <v>24</v>
      </c>
      <c r="G4076" s="14" t="s">
        <v>378</v>
      </c>
      <c r="H4076" s="0" t="s">
        <v>1712</v>
      </c>
      <c r="I4076" s="41" t="s">
        <v>685</v>
      </c>
      <c r="J4076" s="20" t="n">
        <v>8285</v>
      </c>
      <c r="K4076" s="27" t="s">
        <v>28</v>
      </c>
      <c r="L4076" s="52"/>
      <c r="M4076" s="34" t="n">
        <v>2</v>
      </c>
      <c r="N4076" s="34" t="n">
        <v>6</v>
      </c>
      <c r="O4076" s="35" t="n">
        <f aca="false">L4076+(0.05*M4076)+(N4076/240)</f>
        <v>0.125</v>
      </c>
      <c r="P4076" s="36" t="n">
        <v>1035</v>
      </c>
      <c r="Q4076" s="33" t="n">
        <v>12</v>
      </c>
      <c r="R4076" s="37"/>
      <c r="S4076" s="38" t="n">
        <f aca="false">P4076+(0.05*Q4076)+(R4076/240)</f>
        <v>1035.6</v>
      </c>
      <c r="T4076" s="22" t="n">
        <f aca="false">J4076*O4076</f>
        <v>1035.625</v>
      </c>
      <c r="U4076" s="22" t="n">
        <f aca="false">S4076-T4076</f>
        <v>-0.0250000000000909</v>
      </c>
      <c r="V4076" s="12"/>
    </row>
    <row r="4077" customFormat="false" ht="13.8" hidden="false" customHeight="false" outlineLevel="0" collapsed="false">
      <c r="A4077" s="13" t="n">
        <v>4076</v>
      </c>
      <c r="B4077" s="12" t="s">
        <v>22</v>
      </c>
      <c r="C4077" s="26" t="str">
        <f aca="false">$C$3915</f>
        <v>Fonds Gournay – M85</v>
      </c>
      <c r="D4077" s="54" t="n">
        <v>10</v>
      </c>
      <c r="E4077" s="14" t="n">
        <v>1749</v>
      </c>
      <c r="F4077" s="14" t="s">
        <v>24</v>
      </c>
      <c r="G4077" s="40" t="s">
        <v>372</v>
      </c>
      <c r="H4077" s="0" t="s">
        <v>1712</v>
      </c>
      <c r="I4077" s="41" t="s">
        <v>186</v>
      </c>
      <c r="J4077" s="20" t="n">
        <v>2365</v>
      </c>
      <c r="K4077" s="27" t="s">
        <v>28</v>
      </c>
      <c r="L4077" s="52"/>
      <c r="M4077" s="34" t="n">
        <v>16</v>
      </c>
      <c r="N4077" s="34"/>
      <c r="O4077" s="35" t="n">
        <f aca="false">L4077+(0.05*M4077)+(N4077/240)</f>
        <v>0.8</v>
      </c>
      <c r="P4077" s="36" t="n">
        <v>1892</v>
      </c>
      <c r="Q4077" s="33"/>
      <c r="R4077" s="37"/>
      <c r="S4077" s="38" t="n">
        <f aca="false">P4077+(0.05*Q4077)+(R4077/240)</f>
        <v>1892</v>
      </c>
      <c r="T4077" s="22" t="n">
        <f aca="false">J4077*O4077</f>
        <v>1892</v>
      </c>
      <c r="U4077" s="22" t="n">
        <f aca="false">S4077-T4077</f>
        <v>0</v>
      </c>
      <c r="V4077" s="12"/>
    </row>
    <row r="4078" customFormat="false" ht="13.8" hidden="false" customHeight="false" outlineLevel="0" collapsed="false">
      <c r="A4078" s="13" t="n">
        <v>4077</v>
      </c>
      <c r="B4078" s="12" t="s">
        <v>22</v>
      </c>
      <c r="C4078" s="26" t="str">
        <f aca="false">$C$3915</f>
        <v>Fonds Gournay – M85</v>
      </c>
      <c r="D4078" s="54" t="n">
        <v>10</v>
      </c>
      <c r="E4078" s="14" t="n">
        <v>1749</v>
      </c>
      <c r="F4078" s="14" t="s">
        <v>40</v>
      </c>
      <c r="G4078" s="40" t="s">
        <v>726</v>
      </c>
      <c r="H4078" s="0" t="s">
        <v>1712</v>
      </c>
      <c r="I4078" s="41" t="s">
        <v>794</v>
      </c>
      <c r="J4078" s="20" t="n">
        <v>130</v>
      </c>
      <c r="K4078" s="27" t="s">
        <v>148</v>
      </c>
      <c r="L4078" s="52" t="n">
        <v>12</v>
      </c>
      <c r="M4078" s="33"/>
      <c r="N4078" s="42"/>
      <c r="O4078" s="35" t="n">
        <f aca="false">L4078+(0.05*M4078)+(N4078/240)</f>
        <v>12</v>
      </c>
      <c r="P4078" s="36" t="n">
        <v>1560</v>
      </c>
      <c r="Q4078" s="33"/>
      <c r="R4078" s="43"/>
      <c r="S4078" s="38" t="n">
        <f aca="false">P4078+(0.05*Q4078)+(R4078/240)</f>
        <v>1560</v>
      </c>
      <c r="T4078" s="22" t="n">
        <f aca="false">J4078*O4078</f>
        <v>1560</v>
      </c>
      <c r="U4078" s="22" t="n">
        <f aca="false">S4078-T4078</f>
        <v>0</v>
      </c>
      <c r="V4078" s="46"/>
    </row>
    <row r="4079" customFormat="false" ht="13.8" hidden="false" customHeight="false" outlineLevel="0" collapsed="false">
      <c r="A4079" s="13" t="n">
        <v>4078</v>
      </c>
      <c r="B4079" s="12" t="s">
        <v>22</v>
      </c>
      <c r="C4079" s="26" t="str">
        <f aca="false">$C$3915</f>
        <v>Fonds Gournay – M85</v>
      </c>
      <c r="D4079" s="54" t="n">
        <v>10</v>
      </c>
      <c r="E4079" s="14" t="n">
        <v>1749</v>
      </c>
      <c r="F4079" s="14" t="s">
        <v>40</v>
      </c>
      <c r="G4079" s="14" t="s">
        <v>1569</v>
      </c>
      <c r="H4079" s="0" t="s">
        <v>1712</v>
      </c>
      <c r="I4079" s="41" t="s">
        <v>186</v>
      </c>
      <c r="J4079" s="20" t="n">
        <v>15.75</v>
      </c>
      <c r="K4079" s="27" t="s">
        <v>28</v>
      </c>
      <c r="L4079" s="52" t="n">
        <v>150</v>
      </c>
      <c r="M4079" s="34"/>
      <c r="N4079" s="34"/>
      <c r="O4079" s="35" t="n">
        <f aca="false">L4079+(0.05*M4079)+(N4079/240)</f>
        <v>150</v>
      </c>
      <c r="P4079" s="36" t="n">
        <v>2362</v>
      </c>
      <c r="Q4079" s="33" t="n">
        <v>10</v>
      </c>
      <c r="R4079" s="37"/>
      <c r="S4079" s="38" t="n">
        <f aca="false">P4079+(0.05*Q4079)+(R4079/240)</f>
        <v>2362.5</v>
      </c>
      <c r="T4079" s="22" t="n">
        <f aca="false">J4079*O4079</f>
        <v>2362.5</v>
      </c>
      <c r="U4079" s="22" t="n">
        <f aca="false">S4079-T4079</f>
        <v>0</v>
      </c>
      <c r="V4079" s="12"/>
    </row>
    <row r="4080" customFormat="false" ht="13.8" hidden="false" customHeight="false" outlineLevel="0" collapsed="false">
      <c r="A4080" s="13" t="n">
        <v>4079</v>
      </c>
      <c r="B4080" s="12" t="s">
        <v>22</v>
      </c>
      <c r="C4080" s="26" t="str">
        <f aca="false">$C$3915</f>
        <v>Fonds Gournay – M85</v>
      </c>
      <c r="D4080" s="54" t="n">
        <v>10</v>
      </c>
      <c r="E4080" s="14" t="n">
        <v>1749</v>
      </c>
      <c r="F4080" s="14" t="s">
        <v>40</v>
      </c>
      <c r="G4080" s="14" t="s">
        <v>352</v>
      </c>
      <c r="H4080" s="0" t="s">
        <v>1712</v>
      </c>
      <c r="I4080" s="41" t="s">
        <v>50</v>
      </c>
      <c r="J4080" s="20" t="n">
        <v>18</v>
      </c>
      <c r="K4080" s="27" t="s">
        <v>28</v>
      </c>
      <c r="L4080" s="52" t="n">
        <v>50</v>
      </c>
      <c r="M4080" s="34"/>
      <c r="N4080" s="34"/>
      <c r="O4080" s="35" t="n">
        <f aca="false">L4080+(0.05*M4080)+(N4080/240)</f>
        <v>50</v>
      </c>
      <c r="P4080" s="36" t="n">
        <v>900</v>
      </c>
      <c r="Q4080" s="33"/>
      <c r="R4080" s="37"/>
      <c r="S4080" s="38" t="n">
        <f aca="false">P4080+(0.05*Q4080)+(R4080/240)</f>
        <v>900</v>
      </c>
      <c r="T4080" s="22" t="n">
        <f aca="false">J4080*O4080</f>
        <v>900</v>
      </c>
      <c r="U4080" s="22" t="n">
        <f aca="false">S4080-T4080</f>
        <v>0</v>
      </c>
      <c r="V4080" s="12"/>
    </row>
    <row r="4081" customFormat="false" ht="13.8" hidden="false" customHeight="false" outlineLevel="0" collapsed="false">
      <c r="A4081" s="13" t="n">
        <v>4080</v>
      </c>
      <c r="B4081" s="12" t="s">
        <v>22</v>
      </c>
      <c r="C4081" s="26" t="str">
        <f aca="false">$C$3915</f>
        <v>Fonds Gournay – M85</v>
      </c>
      <c r="D4081" s="54" t="n">
        <v>10</v>
      </c>
      <c r="E4081" s="14" t="n">
        <v>1749</v>
      </c>
      <c r="F4081" s="14" t="s">
        <v>40</v>
      </c>
      <c r="G4081" s="40" t="s">
        <v>1750</v>
      </c>
      <c r="H4081" s="0" t="s">
        <v>1712</v>
      </c>
      <c r="I4081" s="41" t="s">
        <v>679</v>
      </c>
      <c r="J4081" s="20" t="n">
        <v>6700</v>
      </c>
      <c r="K4081" s="27" t="s">
        <v>28</v>
      </c>
      <c r="L4081" s="52"/>
      <c r="M4081" s="34" t="n">
        <v>8</v>
      </c>
      <c r="N4081" s="34"/>
      <c r="O4081" s="35" t="n">
        <f aca="false">L4081+(0.05*M4081)+(N4081/240)</f>
        <v>0.4</v>
      </c>
      <c r="P4081" s="36" t="n">
        <v>2680</v>
      </c>
      <c r="Q4081" s="33"/>
      <c r="R4081" s="37"/>
      <c r="S4081" s="38" t="n">
        <f aca="false">P4081+(0.05*Q4081)+(R4081/240)</f>
        <v>2680</v>
      </c>
      <c r="T4081" s="22" t="n">
        <f aca="false">J4081*O4081</f>
        <v>2680</v>
      </c>
      <c r="U4081" s="22" t="n">
        <f aca="false">S4081-T4081</f>
        <v>0</v>
      </c>
      <c r="V4081" s="12"/>
    </row>
    <row r="4082" customFormat="false" ht="13.8" hidden="false" customHeight="false" outlineLevel="0" collapsed="false">
      <c r="A4082" s="13" t="n">
        <v>4081</v>
      </c>
      <c r="B4082" s="12" t="s">
        <v>22</v>
      </c>
      <c r="C4082" s="26" t="str">
        <f aca="false">$C$3915</f>
        <v>Fonds Gournay – M85</v>
      </c>
      <c r="D4082" s="54" t="n">
        <v>10</v>
      </c>
      <c r="E4082" s="14" t="n">
        <v>1749</v>
      </c>
      <c r="F4082" s="14" t="s">
        <v>40</v>
      </c>
      <c r="G4082" s="14" t="s">
        <v>1072</v>
      </c>
      <c r="H4082" s="0" t="s">
        <v>1712</v>
      </c>
      <c r="I4082" s="41" t="s">
        <v>43</v>
      </c>
      <c r="J4082" s="20" t="n">
        <v>6</v>
      </c>
      <c r="K4082" s="27" t="s">
        <v>35</v>
      </c>
      <c r="L4082" s="52" t="n">
        <v>40</v>
      </c>
      <c r="M4082" s="34"/>
      <c r="N4082" s="34"/>
      <c r="O4082" s="35" t="n">
        <f aca="false">L4082+(0.05*M4082)+(N4082/240)</f>
        <v>40</v>
      </c>
      <c r="P4082" s="36" t="n">
        <v>240</v>
      </c>
      <c r="Q4082" s="33"/>
      <c r="R4082" s="37"/>
      <c r="S4082" s="38" t="n">
        <f aca="false">P4082+(0.05*Q4082)+(R4082/240)</f>
        <v>240</v>
      </c>
      <c r="T4082" s="22" t="n">
        <f aca="false">J4082*O4082</f>
        <v>240</v>
      </c>
      <c r="U4082" s="22" t="n">
        <f aca="false">S4082-T4082</f>
        <v>0</v>
      </c>
      <c r="V4082" s="12"/>
    </row>
    <row r="4083" customFormat="false" ht="13.8" hidden="false" customHeight="false" outlineLevel="0" collapsed="false">
      <c r="A4083" s="13" t="n">
        <v>4082</v>
      </c>
      <c r="B4083" s="12" t="s">
        <v>22</v>
      </c>
      <c r="C4083" s="26" t="str">
        <f aca="false">$C$3915</f>
        <v>Fonds Gournay – M85</v>
      </c>
      <c r="D4083" s="54" t="n">
        <v>10</v>
      </c>
      <c r="E4083" s="14" t="n">
        <v>1749</v>
      </c>
      <c r="F4083" s="14" t="s">
        <v>40</v>
      </c>
      <c r="G4083" s="40" t="s">
        <v>368</v>
      </c>
      <c r="H4083" s="0" t="s">
        <v>1712</v>
      </c>
      <c r="I4083" s="41" t="s">
        <v>679</v>
      </c>
      <c r="J4083" s="20" t="n">
        <v>2</v>
      </c>
      <c r="K4083" s="27" t="s">
        <v>714</v>
      </c>
      <c r="L4083" s="52" t="n">
        <v>36</v>
      </c>
      <c r="M4083" s="34"/>
      <c r="N4083" s="34"/>
      <c r="O4083" s="35" t="n">
        <f aca="false">L4083+(0.05*M4083)+(N4083/240)</f>
        <v>36</v>
      </c>
      <c r="P4083" s="36" t="n">
        <v>72</v>
      </c>
      <c r="Q4083" s="33"/>
      <c r="R4083" s="37"/>
      <c r="S4083" s="38" t="n">
        <f aca="false">P4083+(0.05*Q4083)+(R4083/240)</f>
        <v>72</v>
      </c>
      <c r="T4083" s="22" t="n">
        <f aca="false">J4083*O4083</f>
        <v>72</v>
      </c>
      <c r="U4083" s="22" t="n">
        <f aca="false">S4083-T4083</f>
        <v>0</v>
      </c>
      <c r="V4083" s="14"/>
    </row>
    <row r="4084" customFormat="false" ht="13.8" hidden="false" customHeight="false" outlineLevel="0" collapsed="false">
      <c r="A4084" s="13" t="n">
        <v>4083</v>
      </c>
      <c r="B4084" s="12" t="s">
        <v>22</v>
      </c>
      <c r="C4084" s="26" t="str">
        <f aca="false">$C$3915</f>
        <v>Fonds Gournay – M85</v>
      </c>
      <c r="D4084" s="54" t="n">
        <v>10</v>
      </c>
      <c r="E4084" s="14" t="n">
        <v>1749</v>
      </c>
      <c r="F4084" s="14" t="s">
        <v>40</v>
      </c>
      <c r="G4084" s="40" t="s">
        <v>377</v>
      </c>
      <c r="H4084" s="0" t="s">
        <v>1712</v>
      </c>
      <c r="I4084" s="41" t="s">
        <v>799</v>
      </c>
      <c r="J4084" s="20" t="n">
        <v>1200</v>
      </c>
      <c r="K4084" s="27" t="s">
        <v>28</v>
      </c>
      <c r="L4084" s="52"/>
      <c r="M4084" s="34" t="n">
        <v>8</v>
      </c>
      <c r="N4084" s="34"/>
      <c r="O4084" s="35" t="n">
        <f aca="false">L4084+(0.05*M4084)+(N4084/240)</f>
        <v>0.4</v>
      </c>
      <c r="P4084" s="36" t="n">
        <v>480</v>
      </c>
      <c r="Q4084" s="33"/>
      <c r="R4084" s="37"/>
      <c r="S4084" s="38" t="n">
        <f aca="false">P4084+(0.05*Q4084)+(R4084/240)</f>
        <v>480</v>
      </c>
      <c r="T4084" s="22" t="n">
        <f aca="false">J4084*O4084</f>
        <v>480</v>
      </c>
      <c r="U4084" s="22" t="n">
        <f aca="false">S4084-T4084</f>
        <v>0</v>
      </c>
      <c r="V4084" s="45"/>
    </row>
    <row r="4085" customFormat="false" ht="13.8" hidden="false" customHeight="false" outlineLevel="0" collapsed="false">
      <c r="A4085" s="13" t="n">
        <v>4084</v>
      </c>
      <c r="B4085" s="12" t="s">
        <v>22</v>
      </c>
      <c r="C4085" s="26" t="str">
        <f aca="false">$C$3915</f>
        <v>Fonds Gournay – M85</v>
      </c>
      <c r="D4085" s="54" t="n">
        <v>10</v>
      </c>
      <c r="E4085" s="14" t="n">
        <v>1749</v>
      </c>
      <c r="F4085" s="14" t="s">
        <v>40</v>
      </c>
      <c r="G4085" s="14" t="s">
        <v>381</v>
      </c>
      <c r="H4085" s="0" t="s">
        <v>1712</v>
      </c>
      <c r="I4085" s="41" t="s">
        <v>679</v>
      </c>
      <c r="J4085" s="20" t="n">
        <v>1240</v>
      </c>
      <c r="K4085" s="27" t="s">
        <v>28</v>
      </c>
      <c r="L4085" s="52" t="n">
        <v>3</v>
      </c>
      <c r="M4085" s="34" t="n">
        <v>15</v>
      </c>
      <c r="N4085" s="34"/>
      <c r="O4085" s="35" t="n">
        <f aca="false">L4085+(0.05*M4085)+(N4085/240)</f>
        <v>3.75</v>
      </c>
      <c r="P4085" s="36" t="n">
        <v>4650</v>
      </c>
      <c r="Q4085" s="33"/>
      <c r="R4085" s="37"/>
      <c r="S4085" s="38" t="n">
        <f aca="false">P4085+(0.05*Q4085)+(R4085/240)</f>
        <v>4650</v>
      </c>
      <c r="T4085" s="22" t="n">
        <f aca="false">J4085*O4085</f>
        <v>4650</v>
      </c>
      <c r="U4085" s="22" t="n">
        <f aca="false">S4085-T4085</f>
        <v>0</v>
      </c>
      <c r="V4085" s="12"/>
    </row>
    <row r="4086" customFormat="false" ht="13.8" hidden="false" customHeight="false" outlineLevel="0" collapsed="false">
      <c r="A4086" s="13" t="n">
        <v>4085</v>
      </c>
      <c r="B4086" s="12" t="s">
        <v>22</v>
      </c>
      <c r="C4086" s="26" t="str">
        <f aca="false">$C$3915</f>
        <v>Fonds Gournay – M85</v>
      </c>
      <c r="D4086" s="12" t="n">
        <v>11</v>
      </c>
      <c r="E4086" s="14" t="n">
        <v>1749</v>
      </c>
      <c r="F4086" s="14" t="s">
        <v>24</v>
      </c>
      <c r="G4086" s="14" t="s">
        <v>1751</v>
      </c>
      <c r="H4086" s="0" t="s">
        <v>1712</v>
      </c>
      <c r="I4086" s="41" t="s">
        <v>799</v>
      </c>
      <c r="J4086" s="20" t="n">
        <v>600</v>
      </c>
      <c r="K4086" s="27" t="s">
        <v>28</v>
      </c>
      <c r="L4086" s="52" t="n">
        <v>6</v>
      </c>
      <c r="M4086" s="34"/>
      <c r="N4086" s="42"/>
      <c r="O4086" s="35" t="n">
        <f aca="false">L4086+(0.05*M4086)+(N4086/240)</f>
        <v>6</v>
      </c>
      <c r="P4086" s="36" t="n">
        <v>3600</v>
      </c>
      <c r="Q4086" s="33"/>
      <c r="R4086" s="43"/>
      <c r="S4086" s="38" t="n">
        <f aca="false">P4086+(0.05*Q4086)+(R4086/240)</f>
        <v>3600</v>
      </c>
      <c r="T4086" s="22" t="n">
        <f aca="false">J4086*O4086</f>
        <v>3600</v>
      </c>
      <c r="U4086" s="22" t="n">
        <f aca="false">S4086-T4086</f>
        <v>0</v>
      </c>
      <c r="V4086" s="12"/>
    </row>
    <row r="4087" customFormat="false" ht="13.8" hidden="false" customHeight="false" outlineLevel="0" collapsed="false">
      <c r="A4087" s="13" t="n">
        <v>4086</v>
      </c>
      <c r="B4087" s="12" t="s">
        <v>22</v>
      </c>
      <c r="C4087" s="26" t="str">
        <f aca="false">$C$3915</f>
        <v>Fonds Gournay – M85</v>
      </c>
      <c r="D4087" s="12" t="n">
        <v>11</v>
      </c>
      <c r="E4087" s="14" t="n">
        <v>1749</v>
      </c>
      <c r="F4087" s="14" t="s">
        <v>24</v>
      </c>
      <c r="G4087" s="14" t="s">
        <v>1085</v>
      </c>
      <c r="H4087" s="0" t="s">
        <v>1712</v>
      </c>
      <c r="I4087" s="41" t="s">
        <v>186</v>
      </c>
      <c r="J4087" s="20" t="n">
        <v>17850</v>
      </c>
      <c r="K4087" s="27" t="s">
        <v>28</v>
      </c>
      <c r="L4087" s="52" t="n">
        <v>3</v>
      </c>
      <c r="M4087" s="34"/>
      <c r="N4087" s="34"/>
      <c r="O4087" s="35" t="n">
        <f aca="false">L4087+(0.05*M4087)+(N4087/240)</f>
        <v>3</v>
      </c>
      <c r="P4087" s="36" t="n">
        <v>53550</v>
      </c>
      <c r="Q4087" s="33"/>
      <c r="R4087" s="43"/>
      <c r="S4087" s="38" t="n">
        <f aca="false">P4087+(0.05*Q4087)+(R4087/240)</f>
        <v>53550</v>
      </c>
      <c r="T4087" s="22" t="n">
        <f aca="false">J4087*O4087</f>
        <v>53550</v>
      </c>
      <c r="U4087" s="22" t="n">
        <f aca="false">S4087-T4087</f>
        <v>0</v>
      </c>
      <c r="V4087" s="12"/>
    </row>
    <row r="4088" customFormat="false" ht="13.8" hidden="false" customHeight="false" outlineLevel="0" collapsed="false">
      <c r="A4088" s="13" t="n">
        <v>4087</v>
      </c>
      <c r="B4088" s="12" t="s">
        <v>22</v>
      </c>
      <c r="C4088" s="26" t="str">
        <f aca="false">$C$3915</f>
        <v>Fonds Gournay – M85</v>
      </c>
      <c r="D4088" s="12" t="n">
        <v>11</v>
      </c>
      <c r="E4088" s="14" t="n">
        <v>1749</v>
      </c>
      <c r="F4088" s="14" t="s">
        <v>24</v>
      </c>
      <c r="G4088" s="14" t="s">
        <v>1752</v>
      </c>
      <c r="H4088" s="0" t="s">
        <v>1712</v>
      </c>
      <c r="I4088" s="41" t="s">
        <v>186</v>
      </c>
      <c r="J4088" s="20" t="n">
        <v>19012.5</v>
      </c>
      <c r="K4088" s="27" t="s">
        <v>28</v>
      </c>
      <c r="L4088" s="52"/>
      <c r="M4088" s="34" t="n">
        <v>50</v>
      </c>
      <c r="N4088" s="34"/>
      <c r="O4088" s="35" t="n">
        <f aca="false">L4088+(0.05*M4088)+(N4088/240)</f>
        <v>2.5</v>
      </c>
      <c r="P4088" s="36" t="n">
        <v>47531</v>
      </c>
      <c r="Q4088" s="33" t="n">
        <v>5</v>
      </c>
      <c r="R4088" s="37"/>
      <c r="S4088" s="38" t="n">
        <f aca="false">P4088+(0.05*Q4088)+(R4088/240)</f>
        <v>47531.25</v>
      </c>
      <c r="T4088" s="22" t="n">
        <f aca="false">J4088*O4088</f>
        <v>47531.25</v>
      </c>
      <c r="U4088" s="22" t="n">
        <f aca="false">S4088-T4088</f>
        <v>0</v>
      </c>
      <c r="V4088" s="12"/>
    </row>
    <row r="4089" customFormat="false" ht="13.8" hidden="false" customHeight="false" outlineLevel="0" collapsed="false">
      <c r="A4089" s="13" t="n">
        <v>4088</v>
      </c>
      <c r="B4089" s="12" t="s">
        <v>22</v>
      </c>
      <c r="C4089" s="26" t="str">
        <f aca="false">$C$3915</f>
        <v>Fonds Gournay – M85</v>
      </c>
      <c r="D4089" s="12" t="n">
        <v>11</v>
      </c>
      <c r="E4089" s="14" t="n">
        <v>1749</v>
      </c>
      <c r="F4089" s="14" t="s">
        <v>24</v>
      </c>
      <c r="G4089" s="14" t="s">
        <v>1088</v>
      </c>
      <c r="H4089" s="0" t="s">
        <v>1712</v>
      </c>
      <c r="I4089" s="41" t="s">
        <v>799</v>
      </c>
      <c r="J4089" s="20" t="n">
        <v>600</v>
      </c>
      <c r="K4089" s="27" t="s">
        <v>28</v>
      </c>
      <c r="L4089" s="52"/>
      <c r="M4089" s="34" t="n">
        <v>32</v>
      </c>
      <c r="N4089" s="34"/>
      <c r="O4089" s="35" t="n">
        <f aca="false">L4089+(0.05*M4089)+(N4089/240)</f>
        <v>1.6</v>
      </c>
      <c r="P4089" s="36" t="n">
        <v>960</v>
      </c>
      <c r="Q4089" s="33"/>
      <c r="R4089" s="37"/>
      <c r="S4089" s="38" t="n">
        <f aca="false">P4089+(0.05*Q4089)+(R4089/240)</f>
        <v>960</v>
      </c>
      <c r="T4089" s="22" t="n">
        <f aca="false">J4089*O4089</f>
        <v>960</v>
      </c>
      <c r="U4089" s="22" t="n">
        <f aca="false">S4089-T4089</f>
        <v>0</v>
      </c>
      <c r="V4089" s="12"/>
    </row>
    <row r="4090" customFormat="false" ht="13.8" hidden="false" customHeight="false" outlineLevel="0" collapsed="false">
      <c r="A4090" s="13" t="n">
        <v>4089</v>
      </c>
      <c r="B4090" s="12" t="s">
        <v>22</v>
      </c>
      <c r="C4090" s="26" t="str">
        <f aca="false">$C$3915</f>
        <v>Fonds Gournay – M85</v>
      </c>
      <c r="D4090" s="12" t="n">
        <v>11</v>
      </c>
      <c r="E4090" s="14" t="n">
        <v>1749</v>
      </c>
      <c r="F4090" s="14" t="s">
        <v>24</v>
      </c>
      <c r="G4090" s="14" t="s">
        <v>1100</v>
      </c>
      <c r="H4090" s="0" t="s">
        <v>1712</v>
      </c>
      <c r="I4090" s="41" t="s">
        <v>68</v>
      </c>
      <c r="J4090" s="20" t="n">
        <v>1737.5</v>
      </c>
      <c r="K4090" s="27" t="s">
        <v>28</v>
      </c>
      <c r="L4090" s="52"/>
      <c r="M4090" s="34" t="n">
        <v>25</v>
      </c>
      <c r="N4090" s="34"/>
      <c r="O4090" s="35" t="n">
        <f aca="false">L4090+(0.05*M4090)+(N4090/240)</f>
        <v>1.25</v>
      </c>
      <c r="P4090" s="36" t="n">
        <v>2171</v>
      </c>
      <c r="Q4090" s="33" t="n">
        <v>17</v>
      </c>
      <c r="R4090" s="37"/>
      <c r="S4090" s="38" t="n">
        <f aca="false">P4090+(0.05*Q4090)+(R4090/240)</f>
        <v>2171.85</v>
      </c>
      <c r="T4090" s="22" t="n">
        <f aca="false">J4090*O4090</f>
        <v>2171.875</v>
      </c>
      <c r="U4090" s="22" t="n">
        <f aca="false">S4090-T4090</f>
        <v>-0.0250000000000909</v>
      </c>
      <c r="V4090" s="12"/>
    </row>
    <row r="4091" customFormat="false" ht="13.8" hidden="false" customHeight="false" outlineLevel="0" collapsed="false">
      <c r="A4091" s="13" t="n">
        <v>4090</v>
      </c>
      <c r="B4091" s="12" t="s">
        <v>22</v>
      </c>
      <c r="C4091" s="26" t="str">
        <f aca="false">$C$3915</f>
        <v>Fonds Gournay – M85</v>
      </c>
      <c r="D4091" s="12" t="n">
        <v>11</v>
      </c>
      <c r="E4091" s="14" t="n">
        <v>1749</v>
      </c>
      <c r="F4091" s="14" t="s">
        <v>24</v>
      </c>
      <c r="G4091" s="14" t="s">
        <v>1100</v>
      </c>
      <c r="H4091" s="0" t="s">
        <v>1712</v>
      </c>
      <c r="I4091" s="41" t="s">
        <v>682</v>
      </c>
      <c r="J4091" s="20" t="n">
        <v>3000</v>
      </c>
      <c r="K4091" s="27" t="s">
        <v>28</v>
      </c>
      <c r="L4091" s="52"/>
      <c r="M4091" s="34" t="n">
        <v>5</v>
      </c>
      <c r="N4091" s="34"/>
      <c r="O4091" s="35" t="n">
        <f aca="false">L4091+(0.05*M4091)+(N4091/240)</f>
        <v>0.25</v>
      </c>
      <c r="P4091" s="36" t="n">
        <v>750</v>
      </c>
      <c r="Q4091" s="33"/>
      <c r="R4091" s="37"/>
      <c r="S4091" s="38" t="n">
        <f aca="false">P4091+(0.05*Q4091)+(R4091/240)</f>
        <v>750</v>
      </c>
      <c r="T4091" s="22" t="n">
        <f aca="false">J4091*O4091</f>
        <v>750</v>
      </c>
      <c r="U4091" s="22" t="n">
        <f aca="false">S4091-T4091</f>
        <v>0</v>
      </c>
      <c r="V4091" s="12"/>
    </row>
    <row r="4092" customFormat="false" ht="13.8" hidden="false" customHeight="false" outlineLevel="0" collapsed="false">
      <c r="A4092" s="13" t="n">
        <v>4091</v>
      </c>
      <c r="B4092" s="12" t="s">
        <v>22</v>
      </c>
      <c r="C4092" s="26" t="str">
        <f aca="false">$C$3915</f>
        <v>Fonds Gournay – M85</v>
      </c>
      <c r="D4092" s="12" t="n">
        <v>11</v>
      </c>
      <c r="E4092" s="14" t="n">
        <v>1749</v>
      </c>
      <c r="F4092" s="14" t="s">
        <v>40</v>
      </c>
      <c r="G4092" s="14" t="s">
        <v>390</v>
      </c>
      <c r="H4092" s="0" t="s">
        <v>1712</v>
      </c>
      <c r="I4092" s="41" t="s">
        <v>799</v>
      </c>
      <c r="J4092" s="20" t="n">
        <v>200</v>
      </c>
      <c r="K4092" s="27" t="s">
        <v>28</v>
      </c>
      <c r="L4092" s="52"/>
      <c r="M4092" s="34" t="n">
        <v>4</v>
      </c>
      <c r="N4092" s="34"/>
      <c r="O4092" s="35" t="n">
        <f aca="false">L4092+(0.05*M4092)+(N4092/240)</f>
        <v>0.2</v>
      </c>
      <c r="P4092" s="36" t="n">
        <v>40</v>
      </c>
      <c r="Q4092" s="33"/>
      <c r="R4092" s="37"/>
      <c r="S4092" s="38" t="n">
        <f aca="false">P4092+(0.05*Q4092)+(R4092/240)</f>
        <v>40</v>
      </c>
      <c r="T4092" s="22" t="n">
        <f aca="false">J4092*O4092</f>
        <v>40</v>
      </c>
      <c r="U4092" s="22" t="n">
        <f aca="false">S4092-T4092</f>
        <v>0</v>
      </c>
      <c r="V4092" s="12"/>
    </row>
    <row r="4093" customFormat="false" ht="13.8" hidden="false" customHeight="false" outlineLevel="0" collapsed="false">
      <c r="A4093" s="13" t="n">
        <v>4092</v>
      </c>
      <c r="B4093" s="12" t="s">
        <v>22</v>
      </c>
      <c r="C4093" s="26" t="str">
        <f aca="false">$C$3915</f>
        <v>Fonds Gournay – M85</v>
      </c>
      <c r="D4093" s="12" t="n">
        <v>11</v>
      </c>
      <c r="E4093" s="14" t="n">
        <v>1749</v>
      </c>
      <c r="F4093" s="14" t="s">
        <v>40</v>
      </c>
      <c r="G4093" s="14" t="s">
        <v>1092</v>
      </c>
      <c r="H4093" s="0" t="s">
        <v>1712</v>
      </c>
      <c r="I4093" s="41" t="s">
        <v>43</v>
      </c>
      <c r="J4093" s="20" t="n">
        <v>56</v>
      </c>
      <c r="K4093" s="27" t="s">
        <v>35</v>
      </c>
      <c r="L4093" s="52" t="n">
        <v>40</v>
      </c>
      <c r="M4093" s="34"/>
      <c r="N4093" s="34"/>
      <c r="O4093" s="35" t="n">
        <f aca="false">L4093+(0.05*M4093)+(N4093/240)</f>
        <v>40</v>
      </c>
      <c r="P4093" s="36" t="n">
        <v>2240</v>
      </c>
      <c r="Q4093" s="33"/>
      <c r="R4093" s="37"/>
      <c r="S4093" s="38" t="n">
        <f aca="false">P4093+(0.05*Q4093)+(R4093/240)</f>
        <v>2240</v>
      </c>
      <c r="T4093" s="22" t="n">
        <f aca="false">J4093*O4093</f>
        <v>2240</v>
      </c>
      <c r="U4093" s="22" t="n">
        <f aca="false">S4093-T4093</f>
        <v>0</v>
      </c>
      <c r="V4093" s="12"/>
    </row>
    <row r="4094" customFormat="false" ht="13.8" hidden="false" customHeight="false" outlineLevel="0" collapsed="false">
      <c r="A4094" s="13" t="n">
        <v>4093</v>
      </c>
      <c r="B4094" s="12" t="s">
        <v>22</v>
      </c>
      <c r="C4094" s="26" t="str">
        <f aca="false">$C$3915</f>
        <v>Fonds Gournay – M85</v>
      </c>
      <c r="D4094" s="12" t="n">
        <v>11</v>
      </c>
      <c r="E4094" s="14" t="n">
        <v>1749</v>
      </c>
      <c r="F4094" s="14" t="s">
        <v>40</v>
      </c>
      <c r="G4094" s="14" t="s">
        <v>1099</v>
      </c>
      <c r="H4094" s="0" t="s">
        <v>1712</v>
      </c>
      <c r="I4094" s="41" t="s">
        <v>186</v>
      </c>
      <c r="J4094" s="20" t="n">
        <v>11500</v>
      </c>
      <c r="K4094" s="27" t="s">
        <v>28</v>
      </c>
      <c r="L4094" s="52"/>
      <c r="M4094" s="34" t="n">
        <v>40</v>
      </c>
      <c r="N4094" s="34"/>
      <c r="O4094" s="35" t="n">
        <f aca="false">L4094+(0.05*M4094)+(N4094/240)</f>
        <v>2</v>
      </c>
      <c r="P4094" s="36" t="n">
        <v>23000</v>
      </c>
      <c r="Q4094" s="33"/>
      <c r="R4094" s="37"/>
      <c r="S4094" s="38" t="n">
        <f aca="false">P4094+(0.05*Q4094)+(R4094/240)</f>
        <v>23000</v>
      </c>
      <c r="T4094" s="22" t="n">
        <f aca="false">J4094*O4094</f>
        <v>23000</v>
      </c>
      <c r="U4094" s="22" t="n">
        <f aca="false">S4094-T4094</f>
        <v>0</v>
      </c>
      <c r="V4094" s="12"/>
    </row>
    <row r="4095" customFormat="false" ht="13.8" hidden="false" customHeight="false" outlineLevel="0" collapsed="false">
      <c r="A4095" s="13" t="n">
        <v>4094</v>
      </c>
      <c r="B4095" s="12" t="s">
        <v>22</v>
      </c>
      <c r="C4095" s="26" t="str">
        <f aca="false">$C$3915</f>
        <v>Fonds Gournay – M85</v>
      </c>
      <c r="D4095" s="12" t="n">
        <v>11</v>
      </c>
      <c r="E4095" s="14" t="n">
        <v>1749</v>
      </c>
      <c r="F4095" s="14" t="s">
        <v>40</v>
      </c>
      <c r="G4095" s="14" t="s">
        <v>1104</v>
      </c>
      <c r="H4095" s="0" t="s">
        <v>1712</v>
      </c>
      <c r="I4095" s="41" t="s">
        <v>43</v>
      </c>
      <c r="J4095" s="20" t="n">
        <v>36</v>
      </c>
      <c r="K4095" s="27" t="s">
        <v>35</v>
      </c>
      <c r="L4095" s="52" t="n">
        <v>46</v>
      </c>
      <c r="M4095" s="34"/>
      <c r="N4095" s="34"/>
      <c r="O4095" s="35" t="n">
        <f aca="false">L4095+(0.05*M4095)+(N4095/240)</f>
        <v>46</v>
      </c>
      <c r="P4095" s="36" t="n">
        <v>1656</v>
      </c>
      <c r="Q4095" s="33"/>
      <c r="R4095" s="37"/>
      <c r="S4095" s="38" t="n">
        <f aca="false">P4095+(0.05*Q4095)+(R4095/240)</f>
        <v>1656</v>
      </c>
      <c r="T4095" s="22" t="n">
        <f aca="false">J4095*O4095</f>
        <v>1656</v>
      </c>
      <c r="U4095" s="22" t="n">
        <f aca="false">S4095-T4095</f>
        <v>0</v>
      </c>
      <c r="V4095" s="12"/>
    </row>
    <row r="4096" customFormat="false" ht="13.8" hidden="false" customHeight="false" outlineLevel="0" collapsed="false">
      <c r="A4096" s="13" t="n">
        <v>4095</v>
      </c>
      <c r="B4096" s="12" t="s">
        <v>22</v>
      </c>
      <c r="C4096" s="26" t="str">
        <f aca="false">$C$3915</f>
        <v>Fonds Gournay – M85</v>
      </c>
      <c r="D4096" s="12" t="n">
        <v>11</v>
      </c>
      <c r="E4096" s="14" t="n">
        <v>1749</v>
      </c>
      <c r="F4096" s="14" t="s">
        <v>40</v>
      </c>
      <c r="G4096" s="14" t="s">
        <v>412</v>
      </c>
      <c r="H4096" s="0" t="s">
        <v>1712</v>
      </c>
      <c r="I4096" s="41" t="s">
        <v>186</v>
      </c>
      <c r="J4096" s="20" t="n">
        <v>1</v>
      </c>
      <c r="K4096" s="27" t="s">
        <v>46</v>
      </c>
      <c r="L4096" s="52" t="n">
        <v>71650</v>
      </c>
      <c r="M4096" s="34"/>
      <c r="N4096" s="34"/>
      <c r="O4096" s="35" t="n">
        <f aca="false">L4096+(0.05*M4096)+(N4096/240)</f>
        <v>71650</v>
      </c>
      <c r="P4096" s="36" t="n">
        <v>71650</v>
      </c>
      <c r="Q4096" s="33"/>
      <c r="R4096" s="37"/>
      <c r="S4096" s="38" t="n">
        <f aca="false">P4096+(0.05*Q4096)+(R4096/240)</f>
        <v>71650</v>
      </c>
      <c r="T4096" s="22" t="n">
        <f aca="false">J4096*O4096</f>
        <v>71650</v>
      </c>
      <c r="U4096" s="22" t="n">
        <f aca="false">S4096-T4096</f>
        <v>0</v>
      </c>
      <c r="V4096" s="12"/>
    </row>
    <row r="4097" customFormat="false" ht="13.8" hidden="false" customHeight="false" outlineLevel="0" collapsed="false">
      <c r="A4097" s="13" t="n">
        <v>4096</v>
      </c>
      <c r="B4097" s="12" t="s">
        <v>22</v>
      </c>
      <c r="C4097" s="26" t="str">
        <f aca="false">$C$3915</f>
        <v>Fonds Gournay – M85</v>
      </c>
      <c r="D4097" s="12" t="n">
        <v>11</v>
      </c>
      <c r="E4097" s="14" t="n">
        <v>1749</v>
      </c>
      <c r="F4097" s="14" t="s">
        <v>40</v>
      </c>
      <c r="G4097" s="14" t="s">
        <v>420</v>
      </c>
      <c r="H4097" s="0" t="s">
        <v>1712</v>
      </c>
      <c r="I4097" s="41" t="s">
        <v>50</v>
      </c>
      <c r="J4097" s="20" t="n">
        <v>1</v>
      </c>
      <c r="K4097" s="27" t="s">
        <v>46</v>
      </c>
      <c r="L4097" s="52" t="n">
        <v>6820</v>
      </c>
      <c r="M4097" s="34"/>
      <c r="N4097" s="34"/>
      <c r="O4097" s="35" t="n">
        <f aca="false">L4097+(0.05*M4097)+(N4097/240)</f>
        <v>6820</v>
      </c>
      <c r="P4097" s="36" t="n">
        <v>6820</v>
      </c>
      <c r="Q4097" s="33"/>
      <c r="R4097" s="37"/>
      <c r="S4097" s="38" t="n">
        <f aca="false">P4097+(0.05*Q4097)+(R4097/240)</f>
        <v>6820</v>
      </c>
      <c r="T4097" s="22" t="n">
        <f aca="false">J4097*O4097</f>
        <v>6820</v>
      </c>
      <c r="U4097" s="22" t="n">
        <f aca="false">S4097-T4097</f>
        <v>0</v>
      </c>
      <c r="V4097" s="12"/>
    </row>
    <row r="4098" customFormat="false" ht="13.8" hidden="false" customHeight="false" outlineLevel="0" collapsed="false">
      <c r="A4098" s="13" t="n">
        <v>4097</v>
      </c>
      <c r="B4098" s="12" t="s">
        <v>22</v>
      </c>
      <c r="C4098" s="26" t="str">
        <f aca="false">$C$3915</f>
        <v>Fonds Gournay – M85</v>
      </c>
      <c r="D4098" s="12" t="n">
        <v>11</v>
      </c>
      <c r="E4098" s="14" t="n">
        <v>1749</v>
      </c>
      <c r="F4098" s="14" t="s">
        <v>40</v>
      </c>
      <c r="G4098" s="14" t="s">
        <v>420</v>
      </c>
      <c r="H4098" s="0" t="s">
        <v>1712</v>
      </c>
      <c r="I4098" s="41" t="s">
        <v>679</v>
      </c>
      <c r="J4098" s="20" t="n">
        <v>8503</v>
      </c>
      <c r="K4098" s="27" t="s">
        <v>28</v>
      </c>
      <c r="L4098" s="52" t="n">
        <v>3</v>
      </c>
      <c r="M4098" s="34" t="n">
        <v>10</v>
      </c>
      <c r="N4098" s="34"/>
      <c r="O4098" s="35" t="n">
        <f aca="false">L4098+(0.05*M4098)+(N4098/240)</f>
        <v>3.5</v>
      </c>
      <c r="P4098" s="36" t="n">
        <v>29760</v>
      </c>
      <c r="Q4098" s="33" t="n">
        <v>10</v>
      </c>
      <c r="R4098" s="37"/>
      <c r="S4098" s="38" t="n">
        <f aca="false">P4098+(0.05*Q4098)+(R4098/240)</f>
        <v>29760.5</v>
      </c>
      <c r="T4098" s="22" t="n">
        <f aca="false">J4098*O4098</f>
        <v>29760.5</v>
      </c>
      <c r="U4098" s="22" t="n">
        <f aca="false">S4098-T4098</f>
        <v>0</v>
      </c>
      <c r="V4098" s="12"/>
    </row>
    <row r="4099" customFormat="false" ht="13.8" hidden="false" customHeight="false" outlineLevel="0" collapsed="false">
      <c r="A4099" s="13" t="n">
        <v>4098</v>
      </c>
      <c r="B4099" s="12" t="s">
        <v>22</v>
      </c>
      <c r="C4099" s="26" t="str">
        <f aca="false">$C$3915</f>
        <v>Fonds Gournay – M85</v>
      </c>
      <c r="D4099" s="12" t="n">
        <v>11</v>
      </c>
      <c r="E4099" s="14" t="n">
        <v>1749</v>
      </c>
      <c r="F4099" s="14" t="s">
        <v>40</v>
      </c>
      <c r="G4099" s="14" t="s">
        <v>420</v>
      </c>
      <c r="H4099" s="0" t="s">
        <v>1712</v>
      </c>
      <c r="I4099" s="41" t="s">
        <v>186</v>
      </c>
      <c r="J4099" s="20" t="n">
        <v>39858</v>
      </c>
      <c r="K4099" s="27" t="s">
        <v>28</v>
      </c>
      <c r="L4099" s="52" t="n">
        <v>4</v>
      </c>
      <c r="M4099" s="34"/>
      <c r="N4099" s="34"/>
      <c r="O4099" s="35" t="n">
        <f aca="false">L4099+(0.05*M4099)+(N4099/240)</f>
        <v>4</v>
      </c>
      <c r="P4099" s="36" t="n">
        <v>159432</v>
      </c>
      <c r="Q4099" s="33"/>
      <c r="R4099" s="43"/>
      <c r="S4099" s="38" t="n">
        <f aca="false">P4099+(0.05*Q4099)+(R4099/240)</f>
        <v>159432</v>
      </c>
      <c r="T4099" s="22" t="n">
        <f aca="false">J4099*O4099</f>
        <v>159432</v>
      </c>
      <c r="U4099" s="22" t="n">
        <f aca="false">S4099-T4099</f>
        <v>0</v>
      </c>
      <c r="V4099" s="12"/>
    </row>
    <row r="4100" customFormat="false" ht="13.8" hidden="false" customHeight="false" outlineLevel="0" collapsed="false">
      <c r="A4100" s="13" t="n">
        <v>4099</v>
      </c>
      <c r="B4100" s="12" t="s">
        <v>22</v>
      </c>
      <c r="C4100" s="26" t="str">
        <f aca="false">$C$3915</f>
        <v>Fonds Gournay – M85</v>
      </c>
      <c r="D4100" s="12" t="n">
        <v>12</v>
      </c>
      <c r="E4100" s="14" t="n">
        <v>1749</v>
      </c>
      <c r="F4100" s="14" t="s">
        <v>24</v>
      </c>
      <c r="G4100" s="14" t="s">
        <v>449</v>
      </c>
      <c r="H4100" s="0" t="s">
        <v>1712</v>
      </c>
      <c r="I4100" s="41" t="s">
        <v>186</v>
      </c>
      <c r="J4100" s="20" t="n">
        <v>360</v>
      </c>
      <c r="K4100" s="27" t="s">
        <v>28</v>
      </c>
      <c r="L4100" s="52"/>
      <c r="M4100" s="34" t="n">
        <v>12</v>
      </c>
      <c r="N4100" s="34"/>
      <c r="O4100" s="35" t="n">
        <f aca="false">L4100+(0.05*M4100)+(N4100/240)</f>
        <v>0.6</v>
      </c>
      <c r="P4100" s="36" t="n">
        <v>216</v>
      </c>
      <c r="Q4100" s="33"/>
      <c r="R4100" s="37"/>
      <c r="S4100" s="38" t="n">
        <f aca="false">P4100+(0.05*Q4100)+(R4100/240)</f>
        <v>216</v>
      </c>
      <c r="T4100" s="22" t="n">
        <f aca="false">J4100*O4100</f>
        <v>216</v>
      </c>
      <c r="U4100" s="22" t="n">
        <f aca="false">S4100-T4100</f>
        <v>0</v>
      </c>
      <c r="V4100" s="12"/>
    </row>
    <row r="4101" customFormat="false" ht="13.8" hidden="false" customHeight="false" outlineLevel="0" collapsed="false">
      <c r="A4101" s="13" t="n">
        <v>4100</v>
      </c>
      <c r="B4101" s="12" t="s">
        <v>22</v>
      </c>
      <c r="C4101" s="26" t="str">
        <f aca="false">$C$3915</f>
        <v>Fonds Gournay – M85</v>
      </c>
      <c r="D4101" s="12" t="n">
        <v>12</v>
      </c>
      <c r="E4101" s="14" t="n">
        <v>1749</v>
      </c>
      <c r="F4101" s="14" t="s">
        <v>24</v>
      </c>
      <c r="G4101" s="14" t="s">
        <v>457</v>
      </c>
      <c r="H4101" s="0" t="s">
        <v>1712</v>
      </c>
      <c r="I4101" s="41" t="s">
        <v>68</v>
      </c>
      <c r="J4101" s="20" t="n">
        <v>5875</v>
      </c>
      <c r="K4101" s="27" t="s">
        <v>28</v>
      </c>
      <c r="L4101" s="52" t="n">
        <v>0.06</v>
      </c>
      <c r="M4101" s="34"/>
      <c r="N4101" s="34"/>
      <c r="O4101" s="35" t="n">
        <f aca="false">L4101+(0.05*M4101)+(N4101/240)</f>
        <v>0.06</v>
      </c>
      <c r="P4101" s="36" t="n">
        <v>352</v>
      </c>
      <c r="Q4101" s="33" t="n">
        <v>10</v>
      </c>
      <c r="R4101" s="43"/>
      <c r="S4101" s="38" t="n">
        <f aca="false">P4101+(0.05*Q4101)+(R4101/240)</f>
        <v>352.5</v>
      </c>
      <c r="T4101" s="22" t="n">
        <f aca="false">J4101*O4101</f>
        <v>352.5</v>
      </c>
      <c r="U4101" s="22" t="n">
        <f aca="false">S4101-T4101</f>
        <v>0</v>
      </c>
      <c r="V4101" s="14"/>
    </row>
    <row r="4102" customFormat="false" ht="13.8" hidden="false" customHeight="false" outlineLevel="0" collapsed="false">
      <c r="A4102" s="13" t="n">
        <v>4101</v>
      </c>
      <c r="B4102" s="12" t="s">
        <v>22</v>
      </c>
      <c r="C4102" s="26" t="str">
        <f aca="false">$C$3915</f>
        <v>Fonds Gournay – M85</v>
      </c>
      <c r="D4102" s="12" t="n">
        <v>12</v>
      </c>
      <c r="E4102" s="14" t="n">
        <v>1749</v>
      </c>
      <c r="F4102" s="14" t="s">
        <v>24</v>
      </c>
      <c r="G4102" s="14" t="s">
        <v>457</v>
      </c>
      <c r="H4102" s="0" t="s">
        <v>1712</v>
      </c>
      <c r="I4102" s="41" t="s">
        <v>679</v>
      </c>
      <c r="J4102" s="20" t="n">
        <v>10</v>
      </c>
      <c r="K4102" s="27" t="s">
        <v>903</v>
      </c>
      <c r="L4102" s="52" t="n">
        <v>20</v>
      </c>
      <c r="M4102" s="34"/>
      <c r="N4102" s="34"/>
      <c r="O4102" s="35" t="n">
        <f aca="false">L4102+(0.05*M4102)+(N4102/240)</f>
        <v>20</v>
      </c>
      <c r="P4102" s="36" t="n">
        <v>200</v>
      </c>
      <c r="Q4102" s="33"/>
      <c r="R4102" s="37"/>
      <c r="S4102" s="38" t="n">
        <f aca="false">P4102+(0.05*Q4102)+(R4102/240)</f>
        <v>200</v>
      </c>
      <c r="T4102" s="22" t="n">
        <f aca="false">J4102*O4102</f>
        <v>200</v>
      </c>
      <c r="U4102" s="22" t="n">
        <f aca="false">S4102-T4102</f>
        <v>0</v>
      </c>
      <c r="V4102" s="45"/>
    </row>
    <row r="4103" customFormat="false" ht="13.8" hidden="false" customHeight="false" outlineLevel="0" collapsed="false">
      <c r="A4103" s="13" t="n">
        <v>4102</v>
      </c>
      <c r="B4103" s="12" t="s">
        <v>22</v>
      </c>
      <c r="C4103" s="26" t="str">
        <f aca="false">$C$3915</f>
        <v>Fonds Gournay – M85</v>
      </c>
      <c r="D4103" s="12" t="n">
        <v>12</v>
      </c>
      <c r="E4103" s="14" t="n">
        <v>1749</v>
      </c>
      <c r="F4103" s="14" t="s">
        <v>24</v>
      </c>
      <c r="G4103" s="14" t="s">
        <v>457</v>
      </c>
      <c r="H4103" s="0" t="s">
        <v>1712</v>
      </c>
      <c r="I4103" s="41" t="s">
        <v>682</v>
      </c>
      <c r="J4103" s="20" t="n">
        <v>12740</v>
      </c>
      <c r="K4103" s="27" t="s">
        <v>35</v>
      </c>
      <c r="L4103" s="52"/>
      <c r="M4103" s="34" t="n">
        <v>2</v>
      </c>
      <c r="N4103" s="34"/>
      <c r="O4103" s="35" t="n">
        <f aca="false">L4103+(0.05*M4103)+(N4103/240)</f>
        <v>0.1</v>
      </c>
      <c r="P4103" s="36" t="n">
        <v>1274</v>
      </c>
      <c r="Q4103" s="33"/>
      <c r="R4103" s="37"/>
      <c r="S4103" s="38" t="n">
        <f aca="false">P4103+(0.05*Q4103)+(R4103/240)</f>
        <v>1274</v>
      </c>
      <c r="T4103" s="22" t="n">
        <f aca="false">J4103*O4103</f>
        <v>1274</v>
      </c>
      <c r="U4103" s="22" t="n">
        <f aca="false">S4103-T4103</f>
        <v>0</v>
      </c>
      <c r="V4103" s="12"/>
    </row>
    <row r="4104" customFormat="false" ht="13.8" hidden="false" customHeight="false" outlineLevel="0" collapsed="false">
      <c r="A4104" s="13" t="n">
        <v>4103</v>
      </c>
      <c r="B4104" s="12" t="s">
        <v>22</v>
      </c>
      <c r="C4104" s="26" t="str">
        <f aca="false">$C$3915</f>
        <v>Fonds Gournay – M85</v>
      </c>
      <c r="D4104" s="12" t="n">
        <v>12</v>
      </c>
      <c r="E4104" s="14" t="n">
        <v>1749</v>
      </c>
      <c r="F4104" s="14" t="s">
        <v>24</v>
      </c>
      <c r="G4104" s="14" t="s">
        <v>457</v>
      </c>
      <c r="H4104" s="0" t="s">
        <v>1712</v>
      </c>
      <c r="I4104" s="41" t="s">
        <v>186</v>
      </c>
      <c r="J4104" s="20" t="n">
        <v>800</v>
      </c>
      <c r="K4104" s="27" t="s">
        <v>35</v>
      </c>
      <c r="L4104" s="52"/>
      <c r="M4104" s="34" t="n">
        <v>1</v>
      </c>
      <c r="N4104" s="34"/>
      <c r="O4104" s="35" t="n">
        <f aca="false">L4104+(0.05*M4104)+(N4104/240)</f>
        <v>0.05</v>
      </c>
      <c r="P4104" s="36" t="n">
        <v>40</v>
      </c>
      <c r="Q4104" s="33"/>
      <c r="R4104" s="37"/>
      <c r="S4104" s="38" t="n">
        <f aca="false">P4104+(0.05*Q4104)+(R4104/240)</f>
        <v>40</v>
      </c>
      <c r="T4104" s="22" t="n">
        <f aca="false">J4104*O4104</f>
        <v>40</v>
      </c>
      <c r="U4104" s="22" t="n">
        <f aca="false">S4104-T4104</f>
        <v>0</v>
      </c>
      <c r="V4104" s="12"/>
    </row>
    <row r="4105" customFormat="false" ht="13.8" hidden="false" customHeight="false" outlineLevel="0" collapsed="false">
      <c r="A4105" s="13" t="n">
        <v>4104</v>
      </c>
      <c r="B4105" s="12" t="s">
        <v>22</v>
      </c>
      <c r="C4105" s="26" t="str">
        <f aca="false">$C$3915</f>
        <v>Fonds Gournay – M85</v>
      </c>
      <c r="D4105" s="12" t="n">
        <v>12</v>
      </c>
      <c r="E4105" s="14" t="n">
        <v>1749</v>
      </c>
      <c r="F4105" s="14" t="s">
        <v>24</v>
      </c>
      <c r="G4105" s="14" t="s">
        <v>457</v>
      </c>
      <c r="H4105" s="0" t="s">
        <v>1712</v>
      </c>
      <c r="I4105" s="41" t="s">
        <v>186</v>
      </c>
      <c r="J4105" s="20" t="n">
        <v>2584140</v>
      </c>
      <c r="K4105" s="27" t="s">
        <v>28</v>
      </c>
      <c r="L4105" s="52"/>
      <c r="M4105" s="34" t="n">
        <v>1</v>
      </c>
      <c r="N4105" s="34"/>
      <c r="O4105" s="35" t="n">
        <f aca="false">L4105+(0.05*M4105)+(N4105/240)</f>
        <v>0.05</v>
      </c>
      <c r="P4105" s="36" t="n">
        <v>129207</v>
      </c>
      <c r="Q4105" s="33"/>
      <c r="R4105" s="37"/>
      <c r="S4105" s="38" t="n">
        <f aca="false">P4105+(0.05*Q4105)+(R4105/240)</f>
        <v>129207</v>
      </c>
      <c r="T4105" s="22" t="n">
        <f aca="false">J4105*O4105</f>
        <v>129207</v>
      </c>
      <c r="U4105" s="22" t="n">
        <f aca="false">S4105-T4105</f>
        <v>0</v>
      </c>
      <c r="V4105" s="12"/>
    </row>
    <row r="4106" customFormat="false" ht="13.8" hidden="false" customHeight="false" outlineLevel="0" collapsed="false">
      <c r="A4106" s="13" t="n">
        <v>4105</v>
      </c>
      <c r="B4106" s="12" t="s">
        <v>22</v>
      </c>
      <c r="C4106" s="26" t="str">
        <f aca="false">$C$3915</f>
        <v>Fonds Gournay – M85</v>
      </c>
      <c r="D4106" s="12" t="n">
        <v>12</v>
      </c>
      <c r="E4106" s="14" t="n">
        <v>1749</v>
      </c>
      <c r="F4106" s="14" t="s">
        <v>40</v>
      </c>
      <c r="G4106" s="14" t="s">
        <v>430</v>
      </c>
      <c r="H4106" s="0" t="s">
        <v>1712</v>
      </c>
      <c r="I4106" s="41" t="s">
        <v>186</v>
      </c>
      <c r="J4106" s="20" t="n">
        <v>1</v>
      </c>
      <c r="K4106" s="27" t="s">
        <v>260</v>
      </c>
      <c r="L4106" s="52" t="n">
        <v>50</v>
      </c>
      <c r="M4106" s="34"/>
      <c r="N4106" s="34"/>
      <c r="O4106" s="35" t="n">
        <f aca="false">L4106+(0.05*M4106)+(N4106/240)</f>
        <v>50</v>
      </c>
      <c r="P4106" s="36" t="n">
        <v>50</v>
      </c>
      <c r="Q4106" s="33"/>
      <c r="R4106" s="37"/>
      <c r="S4106" s="38" t="n">
        <f aca="false">P4106+(0.05*Q4106)+(R4106/240)</f>
        <v>50</v>
      </c>
      <c r="T4106" s="22" t="n">
        <f aca="false">J4106*O4106</f>
        <v>50</v>
      </c>
      <c r="U4106" s="22" t="n">
        <f aca="false">S4106-T4106</f>
        <v>0</v>
      </c>
      <c r="V4106" s="12" t="s">
        <v>1753</v>
      </c>
    </row>
    <row r="4107" customFormat="false" ht="13.8" hidden="false" customHeight="false" outlineLevel="0" collapsed="false">
      <c r="A4107" s="13" t="n">
        <v>4106</v>
      </c>
      <c r="B4107" s="12" t="s">
        <v>22</v>
      </c>
      <c r="C4107" s="26" t="str">
        <f aca="false">$C$3915</f>
        <v>Fonds Gournay – M85</v>
      </c>
      <c r="D4107" s="12" t="n">
        <v>12</v>
      </c>
      <c r="E4107" s="14" t="n">
        <v>1749</v>
      </c>
      <c r="F4107" s="14" t="s">
        <v>40</v>
      </c>
      <c r="G4107" s="14" t="s">
        <v>1754</v>
      </c>
      <c r="H4107" s="0" t="s">
        <v>1712</v>
      </c>
      <c r="I4107" s="41" t="s">
        <v>50</v>
      </c>
      <c r="J4107" s="20" t="n">
        <v>4</v>
      </c>
      <c r="K4107" s="27" t="s">
        <v>35</v>
      </c>
      <c r="L4107" s="52"/>
      <c r="M4107" s="34"/>
      <c r="N4107" s="34"/>
      <c r="O4107" s="35" t="n">
        <f aca="false">L4107+(0.05*M4107)+(N4107/240)</f>
        <v>0</v>
      </c>
      <c r="P4107" s="36" t="n">
        <v>350</v>
      </c>
      <c r="Q4107" s="33"/>
      <c r="R4107" s="37"/>
      <c r="S4107" s="38" t="n">
        <f aca="false">P4107+(0.05*Q4107)+(R4107/240)</f>
        <v>350</v>
      </c>
      <c r="T4107" s="22" t="n">
        <v>350</v>
      </c>
      <c r="U4107" s="22" t="n">
        <f aca="false">S4107-T4107</f>
        <v>0</v>
      </c>
      <c r="V4107" s="12" t="s">
        <v>1755</v>
      </c>
    </row>
    <row r="4108" customFormat="false" ht="13.8" hidden="false" customHeight="false" outlineLevel="0" collapsed="false">
      <c r="A4108" s="13" t="n">
        <v>4107</v>
      </c>
      <c r="B4108" s="12" t="s">
        <v>22</v>
      </c>
      <c r="C4108" s="26" t="str">
        <f aca="false">$C$3915</f>
        <v>Fonds Gournay – M85</v>
      </c>
      <c r="D4108" s="12" t="n">
        <v>12</v>
      </c>
      <c r="E4108" s="14" t="n">
        <v>1749</v>
      </c>
      <c r="F4108" s="14" t="s">
        <v>40</v>
      </c>
      <c r="G4108" s="14" t="s">
        <v>433</v>
      </c>
      <c r="H4108" s="0" t="s">
        <v>1712</v>
      </c>
      <c r="I4108" s="41" t="s">
        <v>68</v>
      </c>
      <c r="J4108" s="20" t="n">
        <v>220</v>
      </c>
      <c r="K4108" s="27" t="s">
        <v>28</v>
      </c>
      <c r="L4108" s="52" t="n">
        <v>4</v>
      </c>
      <c r="M4108" s="34"/>
      <c r="N4108" s="34"/>
      <c r="O4108" s="35" t="n">
        <f aca="false">L4108+(0.05*M4108)+(N4108/240)</f>
        <v>4</v>
      </c>
      <c r="P4108" s="36" t="n">
        <v>880</v>
      </c>
      <c r="Q4108" s="33"/>
      <c r="R4108" s="37"/>
      <c r="S4108" s="38" t="n">
        <f aca="false">P4108+(0.05*Q4108)+(R4108/240)</f>
        <v>880</v>
      </c>
      <c r="T4108" s="22" t="n">
        <f aca="false">J4108*O4108</f>
        <v>880</v>
      </c>
      <c r="U4108" s="22" t="n">
        <f aca="false">S4108-T4108</f>
        <v>0</v>
      </c>
      <c r="V4108" s="12"/>
    </row>
    <row r="4109" customFormat="false" ht="13.8" hidden="false" customHeight="false" outlineLevel="0" collapsed="false">
      <c r="A4109" s="13" t="n">
        <v>4108</v>
      </c>
      <c r="B4109" s="12" t="s">
        <v>22</v>
      </c>
      <c r="C4109" s="26" t="str">
        <f aca="false">$C$3915</f>
        <v>Fonds Gournay – M85</v>
      </c>
      <c r="D4109" s="12" t="n">
        <v>12</v>
      </c>
      <c r="E4109" s="14" t="n">
        <v>1749</v>
      </c>
      <c r="F4109" s="14" t="s">
        <v>40</v>
      </c>
      <c r="G4109" s="14" t="s">
        <v>1756</v>
      </c>
      <c r="H4109" s="0" t="s">
        <v>1712</v>
      </c>
      <c r="I4109" s="41" t="s">
        <v>186</v>
      </c>
      <c r="J4109" s="20" t="n">
        <v>15</v>
      </c>
      <c r="K4109" s="27" t="s">
        <v>35</v>
      </c>
      <c r="L4109" s="52"/>
      <c r="M4109" s="34" t="n">
        <v>40</v>
      </c>
      <c r="N4109" s="34"/>
      <c r="O4109" s="35" t="n">
        <f aca="false">L4109+(0.05*M4109)+(N4109/240)</f>
        <v>2</v>
      </c>
      <c r="P4109" s="36" t="n">
        <v>30</v>
      </c>
      <c r="Q4109" s="33"/>
      <c r="R4109" s="37"/>
      <c r="S4109" s="38" t="n">
        <f aca="false">P4109+(0.05*Q4109)+(R4109/240)</f>
        <v>30</v>
      </c>
      <c r="T4109" s="22" t="n">
        <f aca="false">J4109*O4109</f>
        <v>30</v>
      </c>
      <c r="U4109" s="22" t="n">
        <f aca="false">S4109-T4109</f>
        <v>0</v>
      </c>
      <c r="V4109" s="46"/>
    </row>
    <row r="4110" customFormat="false" ht="13.8" hidden="false" customHeight="false" outlineLevel="0" collapsed="false">
      <c r="A4110" s="13" t="n">
        <v>4109</v>
      </c>
      <c r="B4110" s="12" t="s">
        <v>22</v>
      </c>
      <c r="C4110" s="26" t="str">
        <f aca="false">$C$3915</f>
        <v>Fonds Gournay – M85</v>
      </c>
      <c r="D4110" s="12" t="n">
        <v>12</v>
      </c>
      <c r="E4110" s="14" t="n">
        <v>1749</v>
      </c>
      <c r="F4110" s="14" t="s">
        <v>40</v>
      </c>
      <c r="G4110" s="14" t="s">
        <v>1126</v>
      </c>
      <c r="H4110" s="0" t="s">
        <v>1712</v>
      </c>
      <c r="I4110" s="41" t="s">
        <v>682</v>
      </c>
      <c r="J4110" s="20" t="n">
        <v>41.5</v>
      </c>
      <c r="K4110" s="27" t="s">
        <v>61</v>
      </c>
      <c r="L4110" s="52" t="n">
        <v>15</v>
      </c>
      <c r="M4110" s="34"/>
      <c r="N4110" s="34"/>
      <c r="O4110" s="35" t="n">
        <f aca="false">L4110+(0.05*M4110)+(N4110/240)</f>
        <v>15</v>
      </c>
      <c r="P4110" s="36" t="n">
        <v>622</v>
      </c>
      <c r="Q4110" s="33" t="n">
        <v>10</v>
      </c>
      <c r="R4110" s="37"/>
      <c r="S4110" s="38" t="n">
        <f aca="false">P4110+(0.05*Q4110)+(R4110/240)</f>
        <v>622.5</v>
      </c>
      <c r="T4110" s="22" t="n">
        <f aca="false">J4110*O4110</f>
        <v>622.5</v>
      </c>
      <c r="U4110" s="22" t="n">
        <f aca="false">S4110-T4110</f>
        <v>0</v>
      </c>
      <c r="V4110" s="46"/>
    </row>
    <row r="4111" customFormat="false" ht="13.8" hidden="false" customHeight="false" outlineLevel="0" collapsed="false">
      <c r="A4111" s="13" t="n">
        <v>4110</v>
      </c>
      <c r="B4111" s="12" t="s">
        <v>22</v>
      </c>
      <c r="C4111" s="26" t="str">
        <f aca="false">$C$3915</f>
        <v>Fonds Gournay – M85</v>
      </c>
      <c r="D4111" s="12" t="n">
        <v>12</v>
      </c>
      <c r="E4111" s="14" t="n">
        <v>1749</v>
      </c>
      <c r="F4111" s="14" t="s">
        <v>40</v>
      </c>
      <c r="G4111" s="14" t="s">
        <v>1126</v>
      </c>
      <c r="H4111" s="0" t="s">
        <v>1712</v>
      </c>
      <c r="I4111" s="41" t="s">
        <v>186</v>
      </c>
      <c r="J4111" s="20" t="n">
        <v>535</v>
      </c>
      <c r="K4111" s="27" t="s">
        <v>28</v>
      </c>
      <c r="L4111" s="52" t="n">
        <v>6</v>
      </c>
      <c r="M4111" s="34"/>
      <c r="N4111" s="34"/>
      <c r="O4111" s="35" t="n">
        <f aca="false">L4111+(0.05*M4111)+(N4111/240)</f>
        <v>6</v>
      </c>
      <c r="P4111" s="36" t="n">
        <v>3210</v>
      </c>
      <c r="Q4111" s="33"/>
      <c r="R4111" s="37"/>
      <c r="S4111" s="38" t="n">
        <f aca="false">P4111+(0.05*Q4111)+(R4111/240)</f>
        <v>3210</v>
      </c>
      <c r="T4111" s="22" t="n">
        <f aca="false">J4111*O4111</f>
        <v>3210</v>
      </c>
      <c r="U4111" s="22" t="n">
        <f aca="false">S4111-T4111</f>
        <v>0</v>
      </c>
      <c r="V4111" s="12"/>
    </row>
    <row r="4112" customFormat="false" ht="13.8" hidden="false" customHeight="false" outlineLevel="0" collapsed="false">
      <c r="A4112" s="13" t="n">
        <v>4111</v>
      </c>
      <c r="B4112" s="12" t="s">
        <v>22</v>
      </c>
      <c r="C4112" s="26" t="str">
        <f aca="false">$C$3915</f>
        <v>Fonds Gournay – M85</v>
      </c>
      <c r="D4112" s="12" t="n">
        <v>12</v>
      </c>
      <c r="E4112" s="14" t="n">
        <v>1749</v>
      </c>
      <c r="F4112" s="14" t="s">
        <v>40</v>
      </c>
      <c r="G4112" s="14" t="s">
        <v>1126</v>
      </c>
      <c r="H4112" s="0" t="s">
        <v>1712</v>
      </c>
      <c r="I4112" s="41" t="s">
        <v>186</v>
      </c>
      <c r="J4112" s="20" t="n">
        <v>270</v>
      </c>
      <c r="K4112" s="27" t="s">
        <v>28</v>
      </c>
      <c r="L4112" s="52" t="n">
        <v>5</v>
      </c>
      <c r="M4112" s="34"/>
      <c r="N4112" s="34"/>
      <c r="O4112" s="35" t="n">
        <f aca="false">L4112+(0.05*M4112)+(N4112/240)</f>
        <v>5</v>
      </c>
      <c r="P4112" s="36" t="n">
        <v>1350</v>
      </c>
      <c r="Q4112" s="33"/>
      <c r="R4112" s="37"/>
      <c r="S4112" s="38" t="n">
        <f aca="false">P4112+(0.05*Q4112)+(R4112/240)</f>
        <v>1350</v>
      </c>
      <c r="T4112" s="22" t="n">
        <f aca="false">J4112*O4112</f>
        <v>1350</v>
      </c>
      <c r="U4112" s="22" t="n">
        <f aca="false">S4112-T4112</f>
        <v>0</v>
      </c>
      <c r="V4112" s="12"/>
    </row>
    <row r="4113" customFormat="false" ht="13.8" hidden="false" customHeight="false" outlineLevel="0" collapsed="false">
      <c r="A4113" s="13" t="n">
        <v>4112</v>
      </c>
      <c r="B4113" s="12" t="s">
        <v>22</v>
      </c>
      <c r="C4113" s="26" t="str">
        <f aca="false">$C$3915</f>
        <v>Fonds Gournay – M85</v>
      </c>
      <c r="D4113" s="12" t="n">
        <v>12</v>
      </c>
      <c r="E4113" s="14" t="n">
        <v>1749</v>
      </c>
      <c r="F4113" s="14" t="s">
        <v>40</v>
      </c>
      <c r="G4113" s="14" t="s">
        <v>1128</v>
      </c>
      <c r="H4113" s="0" t="s">
        <v>1712</v>
      </c>
      <c r="I4113" s="41" t="s">
        <v>186</v>
      </c>
      <c r="J4113" s="20" t="n">
        <v>40</v>
      </c>
      <c r="K4113" s="27" t="s">
        <v>28</v>
      </c>
      <c r="L4113" s="52" t="n">
        <v>4</v>
      </c>
      <c r="M4113" s="34" t="n">
        <v>10</v>
      </c>
      <c r="N4113" s="34"/>
      <c r="O4113" s="35" t="n">
        <f aca="false">L4113+(0.05*M4113)+(N4113/240)</f>
        <v>4.5</v>
      </c>
      <c r="P4113" s="36" t="n">
        <v>180</v>
      </c>
      <c r="Q4113" s="33"/>
      <c r="R4113" s="37"/>
      <c r="S4113" s="38" t="n">
        <f aca="false">P4113+(0.05*Q4113)+(R4113/240)</f>
        <v>180</v>
      </c>
      <c r="T4113" s="22" t="n">
        <f aca="false">J4113*O4113</f>
        <v>180</v>
      </c>
      <c r="U4113" s="22" t="n">
        <f aca="false">S4113-T4113</f>
        <v>0</v>
      </c>
      <c r="V4113" s="12"/>
    </row>
    <row r="4114" customFormat="false" ht="13.8" hidden="false" customHeight="false" outlineLevel="0" collapsed="false">
      <c r="A4114" s="13" t="n">
        <v>4113</v>
      </c>
      <c r="B4114" s="12" t="s">
        <v>22</v>
      </c>
      <c r="C4114" s="26" t="str">
        <f aca="false">$C$3915</f>
        <v>Fonds Gournay – M85</v>
      </c>
      <c r="D4114" s="12" t="n">
        <v>12</v>
      </c>
      <c r="E4114" s="14" t="n">
        <v>1749</v>
      </c>
      <c r="F4114" s="14" t="s">
        <v>40</v>
      </c>
      <c r="G4114" s="40" t="s">
        <v>442</v>
      </c>
      <c r="H4114" s="0" t="s">
        <v>1712</v>
      </c>
      <c r="I4114" s="41" t="s">
        <v>50</v>
      </c>
      <c r="J4114" s="20" t="n">
        <v>1</v>
      </c>
      <c r="K4114" s="27" t="s">
        <v>46</v>
      </c>
      <c r="L4114" s="52" t="n">
        <v>3040</v>
      </c>
      <c r="M4114" s="34"/>
      <c r="N4114" s="34"/>
      <c r="O4114" s="35" t="n">
        <f aca="false">L4114+(0.05*M4114)+(N4114/240)</f>
        <v>3040</v>
      </c>
      <c r="P4114" s="36" t="n">
        <v>3040</v>
      </c>
      <c r="Q4114" s="33"/>
      <c r="R4114" s="37"/>
      <c r="S4114" s="38" t="n">
        <f aca="false">P4114+(0.05*Q4114)+(R4114/240)</f>
        <v>3040</v>
      </c>
      <c r="T4114" s="22" t="n">
        <f aca="false">J4114*O4114</f>
        <v>3040</v>
      </c>
      <c r="U4114" s="22" t="n">
        <f aca="false">S4114-T4114</f>
        <v>0</v>
      </c>
      <c r="V4114" s="12"/>
    </row>
    <row r="4115" customFormat="false" ht="13.8" hidden="false" customHeight="false" outlineLevel="0" collapsed="false">
      <c r="A4115" s="13" t="n">
        <v>4114</v>
      </c>
      <c r="B4115" s="12" t="s">
        <v>22</v>
      </c>
      <c r="C4115" s="26" t="str">
        <f aca="false">$C$3915</f>
        <v>Fonds Gournay – M85</v>
      </c>
      <c r="D4115" s="12" t="n">
        <v>12</v>
      </c>
      <c r="E4115" s="14" t="n">
        <v>1749</v>
      </c>
      <c r="F4115" s="14" t="s">
        <v>40</v>
      </c>
      <c r="G4115" s="14" t="s">
        <v>449</v>
      </c>
      <c r="H4115" s="0" t="s">
        <v>1712</v>
      </c>
      <c r="I4115" s="41" t="s">
        <v>799</v>
      </c>
      <c r="J4115" s="20" t="n">
        <v>1175</v>
      </c>
      <c r="K4115" s="27" t="s">
        <v>28</v>
      </c>
      <c r="L4115" s="52"/>
      <c r="M4115" s="34" t="n">
        <v>3</v>
      </c>
      <c r="N4115" s="34"/>
      <c r="O4115" s="35" t="n">
        <f aca="false">L4115+(0.05*M4115)+(N4115/240)</f>
        <v>0.15</v>
      </c>
      <c r="P4115" s="36" t="n">
        <v>176</v>
      </c>
      <c r="Q4115" s="33" t="n">
        <v>5</v>
      </c>
      <c r="R4115" s="37"/>
      <c r="S4115" s="38" t="n">
        <f aca="false">P4115+(0.05*Q4115)+(R4115/240)</f>
        <v>176.25</v>
      </c>
      <c r="T4115" s="22" t="n">
        <f aca="false">J4115*O4115</f>
        <v>176.25</v>
      </c>
      <c r="U4115" s="22" t="n">
        <f aca="false">S4115-T4115</f>
        <v>0</v>
      </c>
      <c r="V4115" s="12"/>
    </row>
    <row r="4116" customFormat="false" ht="13.8" hidden="false" customHeight="false" outlineLevel="0" collapsed="false">
      <c r="A4116" s="13" t="n">
        <v>4115</v>
      </c>
      <c r="B4116" s="12" t="s">
        <v>22</v>
      </c>
      <c r="C4116" s="26" t="str">
        <f aca="false">$C$3915</f>
        <v>Fonds Gournay – M85</v>
      </c>
      <c r="D4116" s="12" t="n">
        <v>12</v>
      </c>
      <c r="E4116" s="14" t="n">
        <v>1749</v>
      </c>
      <c r="F4116" s="14" t="s">
        <v>40</v>
      </c>
      <c r="G4116" s="14" t="s">
        <v>1633</v>
      </c>
      <c r="H4116" s="0" t="s">
        <v>1712</v>
      </c>
      <c r="I4116" s="41" t="s">
        <v>679</v>
      </c>
      <c r="J4116" s="20" t="n">
        <v>3</v>
      </c>
      <c r="K4116" s="27" t="s">
        <v>693</v>
      </c>
      <c r="L4116" s="52" t="n">
        <v>100</v>
      </c>
      <c r="M4116" s="34"/>
      <c r="N4116" s="34"/>
      <c r="O4116" s="35" t="n">
        <f aca="false">L4116+(0.05*M4116)+(N4116/240)</f>
        <v>100</v>
      </c>
      <c r="P4116" s="36" t="n">
        <v>300</v>
      </c>
      <c r="Q4116" s="33"/>
      <c r="R4116" s="43"/>
      <c r="S4116" s="38" t="n">
        <f aca="false">P4116+(0.05*Q4116)+(R4116/240)</f>
        <v>300</v>
      </c>
      <c r="T4116" s="22" t="n">
        <f aca="false">J4116*O4116</f>
        <v>300</v>
      </c>
      <c r="U4116" s="22" t="n">
        <f aca="false">S4116-T4116</f>
        <v>0</v>
      </c>
      <c r="V4116" s="12"/>
    </row>
    <row r="4117" customFormat="false" ht="13.8" hidden="false" customHeight="false" outlineLevel="0" collapsed="false">
      <c r="A4117" s="13" t="n">
        <v>4116</v>
      </c>
      <c r="B4117" s="12" t="s">
        <v>22</v>
      </c>
      <c r="C4117" s="26" t="str">
        <f aca="false">$C$3915</f>
        <v>Fonds Gournay – M85</v>
      </c>
      <c r="D4117" s="12" t="n">
        <v>12</v>
      </c>
      <c r="E4117" s="14" t="n">
        <v>1749</v>
      </c>
      <c r="F4117" s="14" t="s">
        <v>40</v>
      </c>
      <c r="G4117" s="14" t="s">
        <v>1633</v>
      </c>
      <c r="H4117" s="0" t="s">
        <v>1712</v>
      </c>
      <c r="I4117" s="41" t="s">
        <v>186</v>
      </c>
      <c r="J4117" s="20" t="n">
        <v>1</v>
      </c>
      <c r="K4117" s="27" t="s">
        <v>46</v>
      </c>
      <c r="L4117" s="52" t="n">
        <v>188</v>
      </c>
      <c r="M4117" s="34"/>
      <c r="N4117" s="34"/>
      <c r="O4117" s="35" t="n">
        <f aca="false">L4117+(0.05*M4117)+(N4117/240)</f>
        <v>188</v>
      </c>
      <c r="P4117" s="36" t="n">
        <v>188</v>
      </c>
      <c r="Q4117" s="33"/>
      <c r="R4117" s="37"/>
      <c r="S4117" s="38" t="n">
        <f aca="false">P4117+(0.05*Q4117)+(R4117/240)</f>
        <v>188</v>
      </c>
      <c r="T4117" s="22" t="n">
        <f aca="false">J4117*O4117</f>
        <v>188</v>
      </c>
      <c r="U4117" s="22" t="n">
        <f aca="false">S4117-T4117</f>
        <v>0</v>
      </c>
      <c r="V4117" s="12"/>
    </row>
    <row r="4118" customFormat="false" ht="13.8" hidden="false" customHeight="false" outlineLevel="0" collapsed="false">
      <c r="A4118" s="13" t="n">
        <v>4117</v>
      </c>
      <c r="B4118" s="12" t="s">
        <v>22</v>
      </c>
      <c r="C4118" s="26" t="str">
        <f aca="false">$C$3915</f>
        <v>Fonds Gournay – M85</v>
      </c>
      <c r="D4118" s="12" t="n">
        <v>13</v>
      </c>
      <c r="E4118" s="14" t="n">
        <v>1749</v>
      </c>
      <c r="F4118" s="14" t="s">
        <v>40</v>
      </c>
      <c r="G4118" s="14" t="s">
        <v>1151</v>
      </c>
      <c r="H4118" s="0" t="s">
        <v>1712</v>
      </c>
      <c r="I4118" s="41" t="s">
        <v>682</v>
      </c>
      <c r="J4118" s="20" t="n">
        <v>856</v>
      </c>
      <c r="K4118" s="27" t="s">
        <v>465</v>
      </c>
      <c r="L4118" s="52"/>
      <c r="M4118" s="34" t="n">
        <v>40</v>
      </c>
      <c r="N4118" s="34"/>
      <c r="O4118" s="35" t="n">
        <f aca="false">L4118+(0.05*M4118)+(N4118/240)</f>
        <v>2</v>
      </c>
      <c r="P4118" s="36" t="n">
        <v>1712</v>
      </c>
      <c r="Q4118" s="33"/>
      <c r="R4118" s="37"/>
      <c r="S4118" s="38" t="n">
        <f aca="false">P4118+(0.05*Q4118)+(R4118/240)</f>
        <v>1712</v>
      </c>
      <c r="T4118" s="22" t="n">
        <f aca="false">J4118*O4118</f>
        <v>1712</v>
      </c>
      <c r="U4118" s="22" t="n">
        <f aca="false">S4118-T4118</f>
        <v>0</v>
      </c>
      <c r="V4118" s="44"/>
    </row>
    <row r="4119" customFormat="false" ht="13.8" hidden="false" customHeight="false" outlineLevel="0" collapsed="false">
      <c r="A4119" s="13" t="n">
        <v>4118</v>
      </c>
      <c r="B4119" s="12" t="s">
        <v>22</v>
      </c>
      <c r="C4119" s="26" t="str">
        <f aca="false">$C$3915</f>
        <v>Fonds Gournay – M85</v>
      </c>
      <c r="D4119" s="12" t="n">
        <v>13</v>
      </c>
      <c r="E4119" s="14" t="n">
        <v>1749</v>
      </c>
      <c r="F4119" s="14" t="s">
        <v>40</v>
      </c>
      <c r="G4119" s="14" t="s">
        <v>1153</v>
      </c>
      <c r="H4119" s="0" t="s">
        <v>1712</v>
      </c>
      <c r="I4119" s="41" t="s">
        <v>682</v>
      </c>
      <c r="J4119" s="20" t="n">
        <v>19184</v>
      </c>
      <c r="K4119" s="27" t="s">
        <v>465</v>
      </c>
      <c r="L4119" s="52"/>
      <c r="M4119" s="34" t="n">
        <v>40</v>
      </c>
      <c r="N4119" s="34"/>
      <c r="O4119" s="35" t="n">
        <f aca="false">L4119+(0.05*M4119)+(N4119/240)</f>
        <v>2</v>
      </c>
      <c r="P4119" s="36" t="n">
        <v>38368</v>
      </c>
      <c r="Q4119" s="33"/>
      <c r="R4119" s="37"/>
      <c r="S4119" s="38" t="n">
        <f aca="false">P4119+(0.05*Q4119)+(R4119/240)</f>
        <v>38368</v>
      </c>
      <c r="T4119" s="22" t="n">
        <f aca="false">J4119*O4119</f>
        <v>38368</v>
      </c>
      <c r="U4119" s="22" t="n">
        <f aca="false">S4119-T4119</f>
        <v>0</v>
      </c>
      <c r="V4119" s="12"/>
    </row>
    <row r="4120" customFormat="false" ht="13.8" hidden="false" customHeight="false" outlineLevel="0" collapsed="false">
      <c r="A4120" s="13" t="n">
        <v>4119</v>
      </c>
      <c r="B4120" s="12" t="s">
        <v>22</v>
      </c>
      <c r="C4120" s="26" t="str">
        <f aca="false">$C$3915</f>
        <v>Fonds Gournay – M85</v>
      </c>
      <c r="D4120" s="12" t="n">
        <v>13</v>
      </c>
      <c r="E4120" s="14" t="n">
        <v>1749</v>
      </c>
      <c r="F4120" s="14" t="s">
        <v>40</v>
      </c>
      <c r="G4120" s="14" t="s">
        <v>1757</v>
      </c>
      <c r="H4120" s="0" t="s">
        <v>1712</v>
      </c>
      <c r="I4120" s="41" t="s">
        <v>682</v>
      </c>
      <c r="J4120" s="20" t="n">
        <v>2476</v>
      </c>
      <c r="K4120" s="27" t="s">
        <v>465</v>
      </c>
      <c r="L4120" s="52"/>
      <c r="M4120" s="34" t="n">
        <v>30</v>
      </c>
      <c r="N4120" s="34"/>
      <c r="O4120" s="35" t="n">
        <f aca="false">L4120+(0.05*M4120)+(N4120/240)</f>
        <v>1.5</v>
      </c>
      <c r="P4120" s="36" t="n">
        <v>3714</v>
      </c>
      <c r="Q4120" s="33"/>
      <c r="R4120" s="37"/>
      <c r="S4120" s="38" t="n">
        <f aca="false">P4120+(0.05*Q4120)+(R4120/240)</f>
        <v>3714</v>
      </c>
      <c r="T4120" s="22" t="n">
        <f aca="false">J4120*O4120</f>
        <v>3714</v>
      </c>
      <c r="U4120" s="22" t="n">
        <f aca="false">S4120-T4120</f>
        <v>0</v>
      </c>
      <c r="V4120" s="12"/>
    </row>
    <row r="4121" customFormat="false" ht="13.8" hidden="false" customHeight="false" outlineLevel="0" collapsed="false">
      <c r="A4121" s="13" t="n">
        <v>4120</v>
      </c>
      <c r="B4121" s="12" t="s">
        <v>22</v>
      </c>
      <c r="C4121" s="26" t="str">
        <f aca="false">$C$3915</f>
        <v>Fonds Gournay – M85</v>
      </c>
      <c r="D4121" s="12" t="n">
        <v>13</v>
      </c>
      <c r="E4121" s="14" t="n">
        <v>1749</v>
      </c>
      <c r="F4121" s="14" t="s">
        <v>40</v>
      </c>
      <c r="G4121" s="14" t="s">
        <v>1758</v>
      </c>
      <c r="H4121" s="0" t="s">
        <v>1712</v>
      </c>
      <c r="I4121" s="41" t="s">
        <v>682</v>
      </c>
      <c r="J4121" s="20" t="n">
        <v>9020</v>
      </c>
      <c r="K4121" s="27" t="s">
        <v>465</v>
      </c>
      <c r="L4121" s="52" t="n">
        <v>4</v>
      </c>
      <c r="M4121" s="34"/>
      <c r="N4121" s="34"/>
      <c r="O4121" s="35" t="n">
        <f aca="false">L4121+(0.05*M4121)+(N4121/240)</f>
        <v>4</v>
      </c>
      <c r="P4121" s="36" t="n">
        <v>36080</v>
      </c>
      <c r="Q4121" s="33"/>
      <c r="R4121" s="37"/>
      <c r="S4121" s="38" t="n">
        <f aca="false">P4121+(0.05*Q4121)+(R4121/240)</f>
        <v>36080</v>
      </c>
      <c r="T4121" s="22" t="n">
        <f aca="false">J4121*O4121</f>
        <v>36080</v>
      </c>
      <c r="U4121" s="22" t="n">
        <f aca="false">S4121-T4121</f>
        <v>0</v>
      </c>
      <c r="V4121" s="12"/>
    </row>
    <row r="4122" customFormat="false" ht="13.8" hidden="false" customHeight="false" outlineLevel="0" collapsed="false">
      <c r="A4122" s="13" t="n">
        <v>4121</v>
      </c>
      <c r="B4122" s="12" t="s">
        <v>22</v>
      </c>
      <c r="C4122" s="26" t="str">
        <f aca="false">$C$3915</f>
        <v>Fonds Gournay – M85</v>
      </c>
      <c r="D4122" s="12" t="n">
        <v>13</v>
      </c>
      <c r="E4122" s="14" t="n">
        <v>1749</v>
      </c>
      <c r="F4122" s="14" t="s">
        <v>40</v>
      </c>
      <c r="G4122" s="14" t="s">
        <v>473</v>
      </c>
      <c r="H4122" s="0" t="s">
        <v>1712</v>
      </c>
      <c r="I4122" s="41" t="s">
        <v>186</v>
      </c>
      <c r="J4122" s="20" t="n">
        <v>8</v>
      </c>
      <c r="K4122" s="27" t="s">
        <v>61</v>
      </c>
      <c r="L4122" s="52" t="n">
        <v>18</v>
      </c>
      <c r="M4122" s="34"/>
      <c r="N4122" s="34"/>
      <c r="O4122" s="35" t="n">
        <f aca="false">L4122+(0.05*M4122)+(N4122/240)</f>
        <v>18</v>
      </c>
      <c r="P4122" s="36" t="n">
        <v>144</v>
      </c>
      <c r="Q4122" s="33"/>
      <c r="R4122" s="37"/>
      <c r="S4122" s="38" t="n">
        <f aca="false">P4122+(0.05*Q4122)+(R4122/240)</f>
        <v>144</v>
      </c>
      <c r="T4122" s="22" t="n">
        <f aca="false">J4122*O4122</f>
        <v>144</v>
      </c>
      <c r="U4122" s="22" t="n">
        <f aca="false">S4122-T4122</f>
        <v>0</v>
      </c>
      <c r="V4122" s="12"/>
    </row>
    <row r="4123" customFormat="false" ht="13.8" hidden="false" customHeight="false" outlineLevel="0" collapsed="false">
      <c r="A4123" s="13" t="n">
        <v>4122</v>
      </c>
      <c r="B4123" s="12" t="s">
        <v>22</v>
      </c>
      <c r="C4123" s="26" t="str">
        <f aca="false">$C$3915</f>
        <v>Fonds Gournay – M85</v>
      </c>
      <c r="D4123" s="12" t="n">
        <v>13</v>
      </c>
      <c r="E4123" s="14" t="n">
        <v>1749</v>
      </c>
      <c r="F4123" s="14" t="s">
        <v>40</v>
      </c>
      <c r="G4123" s="40" t="s">
        <v>1169</v>
      </c>
      <c r="H4123" s="0" t="s">
        <v>1712</v>
      </c>
      <c r="I4123" s="41" t="s">
        <v>679</v>
      </c>
      <c r="J4123" s="20" t="n">
        <v>4448</v>
      </c>
      <c r="K4123" s="27" t="s">
        <v>55</v>
      </c>
      <c r="L4123" s="52"/>
      <c r="M4123" s="34" t="n">
        <v>40</v>
      </c>
      <c r="N4123" s="34"/>
      <c r="O4123" s="35" t="n">
        <f aca="false">L4123+(0.05*M4123)+(N4123/240)</f>
        <v>2</v>
      </c>
      <c r="P4123" s="36" t="n">
        <v>8896</v>
      </c>
      <c r="Q4123" s="33"/>
      <c r="R4123" s="37"/>
      <c r="S4123" s="38" t="n">
        <f aca="false">P4123+(0.05*Q4123)+(R4123/240)</f>
        <v>8896</v>
      </c>
      <c r="T4123" s="22" t="n">
        <f aca="false">J4123*O4123</f>
        <v>8896</v>
      </c>
      <c r="U4123" s="22" t="n">
        <f aca="false">S4123-T4123</f>
        <v>0</v>
      </c>
      <c r="V4123" s="12"/>
    </row>
    <row r="4124" customFormat="false" ht="13.8" hidden="false" customHeight="false" outlineLevel="0" collapsed="false">
      <c r="A4124" s="13" t="n">
        <v>4123</v>
      </c>
      <c r="B4124" s="12" t="s">
        <v>22</v>
      </c>
      <c r="C4124" s="26" t="str">
        <f aca="false">$C$3915</f>
        <v>Fonds Gournay – M85</v>
      </c>
      <c r="D4124" s="12" t="n">
        <v>13</v>
      </c>
      <c r="E4124" s="14" t="n">
        <v>1749</v>
      </c>
      <c r="F4124" s="14" t="s">
        <v>40</v>
      </c>
      <c r="G4124" s="14" t="s">
        <v>1759</v>
      </c>
      <c r="H4124" s="0" t="s">
        <v>1712</v>
      </c>
      <c r="I4124" s="41" t="s">
        <v>679</v>
      </c>
      <c r="J4124" s="20" t="n">
        <v>180</v>
      </c>
      <c r="K4124" s="27" t="s">
        <v>28</v>
      </c>
      <c r="L4124" s="52"/>
      <c r="M4124" s="34" t="n">
        <v>20</v>
      </c>
      <c r="N4124" s="34"/>
      <c r="O4124" s="35" t="n">
        <f aca="false">L4124+(0.05*M4124)+(N4124/240)</f>
        <v>1</v>
      </c>
      <c r="P4124" s="36" t="n">
        <v>180</v>
      </c>
      <c r="Q4124" s="33"/>
      <c r="R4124" s="37"/>
      <c r="S4124" s="38" t="n">
        <f aca="false">P4124+(0.05*Q4124)+(R4124/240)</f>
        <v>180</v>
      </c>
      <c r="T4124" s="22" t="n">
        <f aca="false">J4124*O4124</f>
        <v>180</v>
      </c>
      <c r="U4124" s="22" t="n">
        <f aca="false">S4124-T4124</f>
        <v>0</v>
      </c>
      <c r="V4124" s="12"/>
    </row>
    <row r="4125" customFormat="false" ht="13.8" hidden="false" customHeight="false" outlineLevel="0" collapsed="false">
      <c r="A4125" s="13" t="n">
        <v>4124</v>
      </c>
      <c r="B4125" s="12" t="s">
        <v>22</v>
      </c>
      <c r="C4125" s="26" t="str">
        <f aca="false">$C$3915</f>
        <v>Fonds Gournay – M85</v>
      </c>
      <c r="D4125" s="12" t="n">
        <v>13</v>
      </c>
      <c r="E4125" s="14" t="n">
        <v>1749</v>
      </c>
      <c r="F4125" s="14" t="s">
        <v>40</v>
      </c>
      <c r="G4125" s="14" t="s">
        <v>1759</v>
      </c>
      <c r="H4125" s="0" t="s">
        <v>1712</v>
      </c>
      <c r="I4125" s="41" t="s">
        <v>186</v>
      </c>
      <c r="J4125" s="20" t="n">
        <v>1</v>
      </c>
      <c r="K4125" s="27" t="s">
        <v>46</v>
      </c>
      <c r="L4125" s="52" t="n">
        <v>480</v>
      </c>
      <c r="M4125" s="34"/>
      <c r="N4125" s="34"/>
      <c r="O4125" s="35" t="n">
        <f aca="false">L4125+(0.05*M4125)+(N4125/240)</f>
        <v>480</v>
      </c>
      <c r="P4125" s="36" t="n">
        <v>480</v>
      </c>
      <c r="Q4125" s="33"/>
      <c r="R4125" s="37"/>
      <c r="S4125" s="38" t="n">
        <f aca="false">P4125+(0.05*Q4125)+(R4125/240)</f>
        <v>480</v>
      </c>
      <c r="T4125" s="22" t="n">
        <f aca="false">J4125*O4125</f>
        <v>480</v>
      </c>
      <c r="U4125" s="22" t="n">
        <f aca="false">S4125-T4125</f>
        <v>0</v>
      </c>
      <c r="V4125" s="12"/>
    </row>
    <row r="4126" customFormat="false" ht="13.8" hidden="false" customHeight="false" outlineLevel="0" collapsed="false">
      <c r="A4126" s="13" t="n">
        <v>4125</v>
      </c>
      <c r="B4126" s="12" t="s">
        <v>22</v>
      </c>
      <c r="C4126" s="26" t="str">
        <f aca="false">$C$3915</f>
        <v>Fonds Gournay – M85</v>
      </c>
      <c r="D4126" s="12" t="n">
        <v>13</v>
      </c>
      <c r="E4126" s="14" t="n">
        <v>1749</v>
      </c>
      <c r="F4126" s="14" t="s">
        <v>40</v>
      </c>
      <c r="G4126" s="14" t="s">
        <v>1760</v>
      </c>
      <c r="H4126" s="0" t="s">
        <v>1712</v>
      </c>
      <c r="I4126" s="41" t="s">
        <v>50</v>
      </c>
      <c r="J4126" s="20" t="n">
        <v>1</v>
      </c>
      <c r="K4126" s="27" t="s">
        <v>46</v>
      </c>
      <c r="L4126" s="52" t="n">
        <v>3000</v>
      </c>
      <c r="M4126" s="34"/>
      <c r="N4126" s="34"/>
      <c r="O4126" s="35" t="n">
        <f aca="false">L4126+(0.05*M4126)+(N4126/240)</f>
        <v>3000</v>
      </c>
      <c r="P4126" s="36" t="n">
        <v>3000</v>
      </c>
      <c r="Q4126" s="33"/>
      <c r="R4126" s="37"/>
      <c r="S4126" s="38" t="n">
        <f aca="false">P4126+(0.05*Q4126)+(R4126/240)</f>
        <v>3000</v>
      </c>
      <c r="T4126" s="22" t="n">
        <f aca="false">J4126*O4126</f>
        <v>3000</v>
      </c>
      <c r="U4126" s="22" t="n">
        <f aca="false">S4126-T4126</f>
        <v>0</v>
      </c>
      <c r="V4126" s="12"/>
    </row>
    <row r="4127" customFormat="false" ht="13.8" hidden="false" customHeight="false" outlineLevel="0" collapsed="false">
      <c r="A4127" s="13" t="n">
        <v>4126</v>
      </c>
      <c r="B4127" s="12" t="s">
        <v>22</v>
      </c>
      <c r="C4127" s="26" t="str">
        <f aca="false">$C$3915</f>
        <v>Fonds Gournay – M85</v>
      </c>
      <c r="D4127" s="12" t="n">
        <v>13</v>
      </c>
      <c r="E4127" s="14" t="n">
        <v>1749</v>
      </c>
      <c r="F4127" s="14" t="s">
        <v>40</v>
      </c>
      <c r="G4127" s="14" t="s">
        <v>1760</v>
      </c>
      <c r="H4127" s="0" t="s">
        <v>1712</v>
      </c>
      <c r="I4127" s="41" t="s">
        <v>679</v>
      </c>
      <c r="J4127" s="20" t="n">
        <v>35795</v>
      </c>
      <c r="K4127" s="27" t="s">
        <v>28</v>
      </c>
      <c r="L4127" s="52"/>
      <c r="M4127" s="34" t="n">
        <v>20</v>
      </c>
      <c r="N4127" s="34"/>
      <c r="O4127" s="35" t="n">
        <f aca="false">L4127+(0.05*M4127)+(N4127/240)</f>
        <v>1</v>
      </c>
      <c r="P4127" s="36" t="n">
        <v>35795</v>
      </c>
      <c r="Q4127" s="33"/>
      <c r="R4127" s="37"/>
      <c r="S4127" s="38" t="n">
        <f aca="false">P4127+(0.05*Q4127)+(R4127/240)</f>
        <v>35795</v>
      </c>
      <c r="T4127" s="22" t="n">
        <f aca="false">J4127*O4127</f>
        <v>35795</v>
      </c>
      <c r="U4127" s="22" t="n">
        <f aca="false">S4127-T4127</f>
        <v>0</v>
      </c>
      <c r="V4127" s="12"/>
    </row>
    <row r="4128" customFormat="false" ht="13.8" hidden="false" customHeight="false" outlineLevel="0" collapsed="false">
      <c r="A4128" s="13" t="n">
        <v>4127</v>
      </c>
      <c r="B4128" s="12" t="s">
        <v>22</v>
      </c>
      <c r="C4128" s="26" t="str">
        <f aca="false">$C$3915</f>
        <v>Fonds Gournay – M85</v>
      </c>
      <c r="D4128" s="12" t="n">
        <v>13</v>
      </c>
      <c r="E4128" s="14" t="n">
        <v>1749</v>
      </c>
      <c r="F4128" s="14" t="s">
        <v>40</v>
      </c>
      <c r="G4128" s="14" t="s">
        <v>1760</v>
      </c>
      <c r="H4128" s="0" t="s">
        <v>1712</v>
      </c>
      <c r="I4128" s="41" t="s">
        <v>186</v>
      </c>
      <c r="J4128" s="20" t="n">
        <v>471</v>
      </c>
      <c r="K4128" s="27" t="s">
        <v>61</v>
      </c>
      <c r="L4128" s="52" t="n">
        <v>18</v>
      </c>
      <c r="M4128" s="34"/>
      <c r="N4128" s="34"/>
      <c r="O4128" s="35" t="n">
        <f aca="false">L4128+(0.05*M4128)+(N4128/240)</f>
        <v>18</v>
      </c>
      <c r="P4128" s="36" t="n">
        <v>8478</v>
      </c>
      <c r="Q4128" s="33"/>
      <c r="R4128" s="37"/>
      <c r="S4128" s="38" t="n">
        <f aca="false">P4128+(0.05*Q4128)+(R4128/240)</f>
        <v>8478</v>
      </c>
      <c r="T4128" s="22" t="n">
        <f aca="false">J4128*O4128</f>
        <v>8478</v>
      </c>
      <c r="U4128" s="22" t="n">
        <f aca="false">S4128-T4128</f>
        <v>0</v>
      </c>
      <c r="V4128" s="12"/>
    </row>
    <row r="4129" customFormat="false" ht="13.8" hidden="false" customHeight="false" outlineLevel="0" collapsed="false">
      <c r="A4129" s="13" t="n">
        <v>4128</v>
      </c>
      <c r="B4129" s="12" t="s">
        <v>22</v>
      </c>
      <c r="C4129" s="26" t="str">
        <f aca="false">$C$3915</f>
        <v>Fonds Gournay – M85</v>
      </c>
      <c r="D4129" s="12" t="n">
        <v>13</v>
      </c>
      <c r="E4129" s="14" t="n">
        <v>1749</v>
      </c>
      <c r="F4129" s="14" t="s">
        <v>40</v>
      </c>
      <c r="G4129" s="14" t="s">
        <v>1760</v>
      </c>
      <c r="H4129" s="0" t="s">
        <v>1712</v>
      </c>
      <c r="I4129" s="41" t="s">
        <v>186</v>
      </c>
      <c r="J4129" s="20" t="n">
        <v>375</v>
      </c>
      <c r="K4129" s="27" t="s">
        <v>28</v>
      </c>
      <c r="L4129" s="52"/>
      <c r="M4129" s="34" t="n">
        <v>36</v>
      </c>
      <c r="N4129" s="34"/>
      <c r="O4129" s="35" t="n">
        <f aca="false">L4129+(0.05*M4129)+(N4129/240)</f>
        <v>1.8</v>
      </c>
      <c r="P4129" s="36" t="n">
        <v>675</v>
      </c>
      <c r="Q4129" s="33"/>
      <c r="R4129" s="37"/>
      <c r="S4129" s="38" t="n">
        <f aca="false">P4129+(0.05*Q4129)+(R4129/240)</f>
        <v>675</v>
      </c>
      <c r="T4129" s="22" t="n">
        <f aca="false">J4129*O4129</f>
        <v>675</v>
      </c>
      <c r="U4129" s="22" t="n">
        <f aca="false">S4129-T4129</f>
        <v>0</v>
      </c>
      <c r="V4129" s="12"/>
    </row>
    <row r="4130" customFormat="false" ht="13.8" hidden="false" customHeight="false" outlineLevel="0" collapsed="false">
      <c r="A4130" s="13" t="n">
        <v>4129</v>
      </c>
      <c r="B4130" s="12" t="s">
        <v>22</v>
      </c>
      <c r="C4130" s="26" t="str">
        <f aca="false">$C$3915</f>
        <v>Fonds Gournay – M85</v>
      </c>
      <c r="D4130" s="12" t="n">
        <v>13</v>
      </c>
      <c r="E4130" s="14" t="n">
        <v>1749</v>
      </c>
      <c r="F4130" s="14" t="s">
        <v>40</v>
      </c>
      <c r="G4130" s="14" t="s">
        <v>491</v>
      </c>
      <c r="H4130" s="0" t="s">
        <v>1712</v>
      </c>
      <c r="I4130" s="41" t="s">
        <v>186</v>
      </c>
      <c r="J4130" s="20" t="n">
        <v>65</v>
      </c>
      <c r="K4130" s="27" t="s">
        <v>35</v>
      </c>
      <c r="L4130" s="52" t="n">
        <v>10</v>
      </c>
      <c r="M4130" s="34"/>
      <c r="N4130" s="42"/>
      <c r="O4130" s="35" t="n">
        <f aca="false">L4130+(0.05*M4130)+(N4130/240)</f>
        <v>10</v>
      </c>
      <c r="P4130" s="36" t="n">
        <v>650</v>
      </c>
      <c r="Q4130" s="33"/>
      <c r="R4130" s="43"/>
      <c r="S4130" s="38" t="n">
        <f aca="false">P4130+(0.05*Q4130)+(R4130/240)</f>
        <v>650</v>
      </c>
      <c r="T4130" s="22" t="n">
        <f aca="false">J4130*O4130</f>
        <v>650</v>
      </c>
      <c r="U4130" s="22" t="n">
        <f aca="false">S4130-T4130</f>
        <v>0</v>
      </c>
      <c r="V4130" s="12"/>
    </row>
    <row r="4131" customFormat="false" ht="13.8" hidden="false" customHeight="false" outlineLevel="0" collapsed="false">
      <c r="A4131" s="13" t="n">
        <v>4130</v>
      </c>
      <c r="B4131" s="12" t="s">
        <v>22</v>
      </c>
      <c r="C4131" s="26" t="str">
        <f aca="false">$C$3915</f>
        <v>Fonds Gournay – M85</v>
      </c>
      <c r="D4131" s="12" t="n">
        <v>13</v>
      </c>
      <c r="E4131" s="14" t="n">
        <v>1749</v>
      </c>
      <c r="F4131" s="14" t="s">
        <v>40</v>
      </c>
      <c r="G4131" s="14" t="s">
        <v>1761</v>
      </c>
      <c r="H4131" s="0" t="s">
        <v>1712</v>
      </c>
      <c r="I4131" s="41" t="s">
        <v>679</v>
      </c>
      <c r="J4131" s="20" t="n">
        <v>6339</v>
      </c>
      <c r="K4131" s="27" t="s">
        <v>61</v>
      </c>
      <c r="L4131" s="52" t="n">
        <v>30</v>
      </c>
      <c r="M4131" s="34"/>
      <c r="N4131" s="34"/>
      <c r="O4131" s="35" t="n">
        <f aca="false">L4131+(0.05*M4131)+(N4131/240)</f>
        <v>30</v>
      </c>
      <c r="P4131" s="36" t="n">
        <v>190170</v>
      </c>
      <c r="Q4131" s="33"/>
      <c r="R4131" s="37"/>
      <c r="S4131" s="38" t="n">
        <f aca="false">P4131+(0.05*Q4131)+(R4131/240)</f>
        <v>190170</v>
      </c>
      <c r="T4131" s="22" t="n">
        <f aca="false">J4131*O4131</f>
        <v>190170</v>
      </c>
      <c r="U4131" s="22" t="n">
        <f aca="false">S4131-T4131</f>
        <v>0</v>
      </c>
      <c r="V4131" s="12"/>
    </row>
    <row r="4132" customFormat="false" ht="13.8" hidden="false" customHeight="false" outlineLevel="0" collapsed="false">
      <c r="A4132" s="13" t="n">
        <v>4131</v>
      </c>
      <c r="B4132" s="12" t="s">
        <v>22</v>
      </c>
      <c r="C4132" s="26" t="str">
        <f aca="false">$C$3915</f>
        <v>Fonds Gournay – M85</v>
      </c>
      <c r="D4132" s="12" t="n">
        <v>13</v>
      </c>
      <c r="E4132" s="14" t="n">
        <v>1749</v>
      </c>
      <c r="F4132" s="14" t="s">
        <v>40</v>
      </c>
      <c r="G4132" s="14" t="s">
        <v>1761</v>
      </c>
      <c r="H4132" s="0" t="s">
        <v>1712</v>
      </c>
      <c r="I4132" s="41" t="s">
        <v>682</v>
      </c>
      <c r="J4132" s="20" t="n">
        <v>1876</v>
      </c>
      <c r="K4132" s="27" t="s">
        <v>28</v>
      </c>
      <c r="L4132" s="52" t="n">
        <v>28</v>
      </c>
      <c r="M4132" s="34"/>
      <c r="N4132" s="34"/>
      <c r="O4132" s="35" t="n">
        <f aca="false">L4132+(0.05*M4132)+(N4132/240)</f>
        <v>28</v>
      </c>
      <c r="P4132" s="36" t="n">
        <v>52528</v>
      </c>
      <c r="Q4132" s="33"/>
      <c r="R4132" s="37"/>
      <c r="S4132" s="38" t="n">
        <f aca="false">P4132+(0.05*Q4132)+(R4132/240)</f>
        <v>52528</v>
      </c>
      <c r="T4132" s="22" t="n">
        <f aca="false">J4132*O4132</f>
        <v>52528</v>
      </c>
      <c r="U4132" s="22" t="n">
        <f aca="false">S4132-T4132</f>
        <v>0</v>
      </c>
      <c r="V4132" s="12"/>
    </row>
    <row r="4133" customFormat="false" ht="13.8" hidden="false" customHeight="false" outlineLevel="0" collapsed="false">
      <c r="A4133" s="13" t="n">
        <v>4132</v>
      </c>
      <c r="B4133" s="12" t="s">
        <v>22</v>
      </c>
      <c r="C4133" s="26" t="str">
        <f aca="false">$C$3915</f>
        <v>Fonds Gournay – M85</v>
      </c>
      <c r="D4133" s="12" t="n">
        <v>13</v>
      </c>
      <c r="E4133" s="14" t="n">
        <v>1749</v>
      </c>
      <c r="F4133" s="14" t="s">
        <v>40</v>
      </c>
      <c r="G4133" s="14" t="s">
        <v>1761</v>
      </c>
      <c r="H4133" s="0" t="s">
        <v>1712</v>
      </c>
      <c r="I4133" s="41" t="s">
        <v>186</v>
      </c>
      <c r="J4133" s="20" t="n">
        <v>1693</v>
      </c>
      <c r="K4133" s="27" t="s">
        <v>28</v>
      </c>
      <c r="L4133" s="52" t="n">
        <v>36</v>
      </c>
      <c r="M4133" s="34"/>
      <c r="N4133" s="34"/>
      <c r="O4133" s="35" t="n">
        <f aca="false">L4133+(0.05*M4133)+(N4133/240)</f>
        <v>36</v>
      </c>
      <c r="P4133" s="36" t="n">
        <v>60948</v>
      </c>
      <c r="Q4133" s="33"/>
      <c r="R4133" s="37"/>
      <c r="S4133" s="38" t="n">
        <f aca="false">P4133+(0.05*Q4133)+(R4133/240)</f>
        <v>60948</v>
      </c>
      <c r="T4133" s="22" t="n">
        <f aca="false">J4133*O4133</f>
        <v>60948</v>
      </c>
      <c r="U4133" s="22" t="n">
        <f aca="false">S4133-T4133</f>
        <v>0</v>
      </c>
      <c r="V4133" s="12"/>
    </row>
    <row r="4134" customFormat="false" ht="13.8" hidden="false" customHeight="false" outlineLevel="0" collapsed="false">
      <c r="A4134" s="13" t="n">
        <v>4133</v>
      </c>
      <c r="B4134" s="12" t="s">
        <v>22</v>
      </c>
      <c r="C4134" s="26" t="str">
        <f aca="false">$C$3915</f>
        <v>Fonds Gournay – M85</v>
      </c>
      <c r="D4134" s="12" t="n">
        <v>13</v>
      </c>
      <c r="E4134" s="14" t="n">
        <v>1749</v>
      </c>
      <c r="F4134" s="14" t="s">
        <v>40</v>
      </c>
      <c r="G4134" s="14" t="s">
        <v>496</v>
      </c>
      <c r="H4134" s="0" t="s">
        <v>1712</v>
      </c>
      <c r="I4134" s="41" t="s">
        <v>186</v>
      </c>
      <c r="J4134" s="20" t="n">
        <v>40</v>
      </c>
      <c r="K4134" s="27" t="s">
        <v>35</v>
      </c>
      <c r="L4134" s="52" t="n">
        <v>24</v>
      </c>
      <c r="M4134" s="34"/>
      <c r="N4134" s="34"/>
      <c r="O4134" s="35" t="n">
        <f aca="false">L4134+(0.05*M4134)+(N4134/240)</f>
        <v>24</v>
      </c>
      <c r="P4134" s="36" t="n">
        <v>960</v>
      </c>
      <c r="Q4134" s="33"/>
      <c r="R4134" s="37"/>
      <c r="S4134" s="38" t="n">
        <f aca="false">P4134+(0.05*Q4134)+(R4134/240)</f>
        <v>960</v>
      </c>
      <c r="T4134" s="22" t="n">
        <f aca="false">J4134*O4134</f>
        <v>960</v>
      </c>
      <c r="U4134" s="22" t="n">
        <f aca="false">S4134-T4134</f>
        <v>0</v>
      </c>
      <c r="V4134" s="12"/>
    </row>
    <row r="4135" customFormat="false" ht="13.8" hidden="false" customHeight="false" outlineLevel="0" collapsed="false">
      <c r="A4135" s="13" t="n">
        <v>4134</v>
      </c>
      <c r="B4135" s="12" t="s">
        <v>22</v>
      </c>
      <c r="C4135" s="26" t="str">
        <f aca="false">$C$3915</f>
        <v>Fonds Gournay – M85</v>
      </c>
      <c r="D4135" s="12" t="n">
        <v>13</v>
      </c>
      <c r="E4135" s="14" t="n">
        <v>1749</v>
      </c>
      <c r="F4135" s="14" t="s">
        <v>40</v>
      </c>
      <c r="G4135" s="14" t="s">
        <v>1762</v>
      </c>
      <c r="H4135" s="0" t="s">
        <v>1712</v>
      </c>
      <c r="I4135" s="41" t="s">
        <v>186</v>
      </c>
      <c r="J4135" s="20" t="n">
        <v>1</v>
      </c>
      <c r="K4135" s="27" t="s">
        <v>46</v>
      </c>
      <c r="L4135" s="52" t="n">
        <v>2100</v>
      </c>
      <c r="M4135" s="34"/>
      <c r="N4135" s="34"/>
      <c r="O4135" s="35" t="n">
        <f aca="false">L4135+(0.05*M4135)+(N4135/240)</f>
        <v>2100</v>
      </c>
      <c r="P4135" s="36" t="n">
        <v>2100</v>
      </c>
      <c r="Q4135" s="33"/>
      <c r="R4135" s="37"/>
      <c r="S4135" s="38" t="n">
        <f aca="false">P4135+(0.05*Q4135)+(R4135/240)</f>
        <v>2100</v>
      </c>
      <c r="T4135" s="22" t="n">
        <f aca="false">J4135*O4135</f>
        <v>2100</v>
      </c>
      <c r="U4135" s="22" t="n">
        <f aca="false">S4135-T4135</f>
        <v>0</v>
      </c>
      <c r="V4135" s="12"/>
    </row>
    <row r="4136" customFormat="false" ht="13.8" hidden="false" customHeight="false" outlineLevel="0" collapsed="false">
      <c r="A4136" s="13" t="n">
        <v>4135</v>
      </c>
      <c r="B4136" s="12" t="s">
        <v>22</v>
      </c>
      <c r="C4136" s="26" t="str">
        <f aca="false">$C$3915</f>
        <v>Fonds Gournay – M85</v>
      </c>
      <c r="D4136" s="12" t="n">
        <v>13</v>
      </c>
      <c r="E4136" s="14" t="n">
        <v>1749</v>
      </c>
      <c r="F4136" s="14" t="s">
        <v>40</v>
      </c>
      <c r="G4136" s="14" t="s">
        <v>502</v>
      </c>
      <c r="H4136" s="0" t="s">
        <v>1712</v>
      </c>
      <c r="I4136" s="41" t="s">
        <v>68</v>
      </c>
      <c r="J4136" s="20" t="n">
        <v>5350</v>
      </c>
      <c r="K4136" s="27" t="s">
        <v>28</v>
      </c>
      <c r="L4136" s="52" t="n">
        <v>5</v>
      </c>
      <c r="M4136" s="34"/>
      <c r="N4136" s="34"/>
      <c r="O4136" s="35" t="n">
        <f aca="false">L4136+(0.05*M4136)+(N4136/240)</f>
        <v>5</v>
      </c>
      <c r="P4136" s="36" t="n">
        <v>26750</v>
      </c>
      <c r="Q4136" s="33"/>
      <c r="R4136" s="37"/>
      <c r="S4136" s="38" t="n">
        <f aca="false">P4136+(0.05*Q4136)+(R4136/240)</f>
        <v>26750</v>
      </c>
      <c r="T4136" s="22" t="n">
        <f aca="false">J4136*O4136</f>
        <v>26750</v>
      </c>
      <c r="U4136" s="22" t="n">
        <f aca="false">S4136-T4136</f>
        <v>0</v>
      </c>
      <c r="V4136" s="12"/>
    </row>
    <row r="4137" customFormat="false" ht="13.8" hidden="false" customHeight="false" outlineLevel="0" collapsed="false">
      <c r="A4137" s="13" t="n">
        <v>4136</v>
      </c>
      <c r="B4137" s="12" t="s">
        <v>22</v>
      </c>
      <c r="C4137" s="26" t="str">
        <f aca="false">$C$3915</f>
        <v>Fonds Gournay – M85</v>
      </c>
      <c r="D4137" s="12" t="n">
        <v>13</v>
      </c>
      <c r="E4137" s="14" t="n">
        <v>1749</v>
      </c>
      <c r="F4137" s="14" t="s">
        <v>40</v>
      </c>
      <c r="G4137" s="14" t="s">
        <v>505</v>
      </c>
      <c r="H4137" s="0" t="s">
        <v>1712</v>
      </c>
      <c r="I4137" s="41" t="s">
        <v>682</v>
      </c>
      <c r="J4137" s="20" t="n">
        <v>66</v>
      </c>
      <c r="K4137" s="27" t="s">
        <v>63</v>
      </c>
      <c r="L4137" s="52"/>
      <c r="M4137" s="34" t="n">
        <v>45</v>
      </c>
      <c r="N4137" s="34"/>
      <c r="O4137" s="35" t="n">
        <f aca="false">L4137+(0.05*M4137)+(N4137/240)</f>
        <v>2.25</v>
      </c>
      <c r="P4137" s="36" t="n">
        <v>148</v>
      </c>
      <c r="Q4137" s="33" t="n">
        <v>10</v>
      </c>
      <c r="R4137" s="37"/>
      <c r="S4137" s="38" t="n">
        <f aca="false">P4137+(0.05*Q4137)+(R4137/240)</f>
        <v>148.5</v>
      </c>
      <c r="T4137" s="22" t="n">
        <f aca="false">J4137*O4137</f>
        <v>148.5</v>
      </c>
      <c r="U4137" s="22" t="n">
        <f aca="false">S4137-T4137</f>
        <v>0</v>
      </c>
      <c r="V4137" s="12"/>
    </row>
    <row r="4138" customFormat="false" ht="13.8" hidden="false" customHeight="false" outlineLevel="0" collapsed="false">
      <c r="A4138" s="13" t="n">
        <v>4137</v>
      </c>
      <c r="B4138" s="12" t="s">
        <v>22</v>
      </c>
      <c r="C4138" s="26" t="str">
        <f aca="false">$C$3915</f>
        <v>Fonds Gournay – M85</v>
      </c>
      <c r="D4138" s="12" t="n">
        <v>13</v>
      </c>
      <c r="E4138" s="14" t="n">
        <v>1749</v>
      </c>
      <c r="F4138" s="14" t="s">
        <v>40</v>
      </c>
      <c r="G4138" s="14" t="s">
        <v>1763</v>
      </c>
      <c r="H4138" s="0" t="s">
        <v>1712</v>
      </c>
      <c r="I4138" s="41" t="s">
        <v>679</v>
      </c>
      <c r="J4138" s="20" t="n">
        <v>48</v>
      </c>
      <c r="K4138" s="27" t="s">
        <v>176</v>
      </c>
      <c r="L4138" s="52" t="n">
        <v>80</v>
      </c>
      <c r="M4138" s="34"/>
      <c r="N4138" s="34"/>
      <c r="O4138" s="35" t="n">
        <f aca="false">L4138+(0.05*M4138)+(N4138/240)</f>
        <v>80</v>
      </c>
      <c r="P4138" s="36" t="n">
        <v>3840</v>
      </c>
      <c r="Q4138" s="33"/>
      <c r="R4138" s="37"/>
      <c r="S4138" s="38" t="n">
        <f aca="false">P4138+(0.05*Q4138)+(R4138/240)</f>
        <v>3840</v>
      </c>
      <c r="T4138" s="22" t="n">
        <f aca="false">J4138*O4138</f>
        <v>3840</v>
      </c>
      <c r="U4138" s="22" t="n">
        <f aca="false">S4138-T4138</f>
        <v>0</v>
      </c>
      <c r="V4138" s="12"/>
    </row>
    <row r="4139" customFormat="false" ht="13.8" hidden="false" customHeight="false" outlineLevel="0" collapsed="false">
      <c r="A4139" s="13" t="n">
        <v>4138</v>
      </c>
      <c r="B4139" s="12" t="s">
        <v>22</v>
      </c>
      <c r="C4139" s="26" t="str">
        <f aca="false">$C$3915</f>
        <v>Fonds Gournay – M85</v>
      </c>
      <c r="D4139" s="12" t="n">
        <v>13</v>
      </c>
      <c r="E4139" s="14" t="n">
        <v>1749</v>
      </c>
      <c r="F4139" s="14" t="s">
        <v>40</v>
      </c>
      <c r="G4139" s="14" t="s">
        <v>1764</v>
      </c>
      <c r="H4139" s="0" t="s">
        <v>1712</v>
      </c>
      <c r="I4139" s="41" t="s">
        <v>679</v>
      </c>
      <c r="J4139" s="20" t="n">
        <v>250</v>
      </c>
      <c r="K4139" s="27" t="s">
        <v>58</v>
      </c>
      <c r="L4139" s="52"/>
      <c r="M4139" s="34" t="n">
        <v>20</v>
      </c>
      <c r="N4139" s="34"/>
      <c r="O4139" s="35" t="n">
        <f aca="false">L4139+(0.05*M4139)+(N4139/240)</f>
        <v>1</v>
      </c>
      <c r="P4139" s="36" t="n">
        <v>250</v>
      </c>
      <c r="Q4139" s="33"/>
      <c r="R4139" s="37"/>
      <c r="S4139" s="38" t="n">
        <f aca="false">P4139+(0.05*Q4139)+(R4139/240)</f>
        <v>250</v>
      </c>
      <c r="T4139" s="22" t="n">
        <f aca="false">J4139*O4139</f>
        <v>250</v>
      </c>
      <c r="U4139" s="22" t="n">
        <f aca="false">S4139-T4139</f>
        <v>0</v>
      </c>
      <c r="V4139" s="12"/>
    </row>
    <row r="4140" customFormat="false" ht="13.8" hidden="false" customHeight="false" outlineLevel="0" collapsed="false">
      <c r="A4140" s="13" t="n">
        <v>4139</v>
      </c>
      <c r="B4140" s="12" t="s">
        <v>22</v>
      </c>
      <c r="C4140" s="26" t="str">
        <f aca="false">$C$3915</f>
        <v>Fonds Gournay – M85</v>
      </c>
      <c r="D4140" s="12" t="n">
        <v>13</v>
      </c>
      <c r="E4140" s="14" t="n">
        <v>1749</v>
      </c>
      <c r="F4140" s="14" t="s">
        <v>40</v>
      </c>
      <c r="G4140" s="14" t="s">
        <v>1210</v>
      </c>
      <c r="H4140" s="0" t="s">
        <v>1712</v>
      </c>
      <c r="I4140" s="41" t="s">
        <v>799</v>
      </c>
      <c r="J4140" s="20" t="n">
        <v>1170</v>
      </c>
      <c r="K4140" s="27" t="s">
        <v>28</v>
      </c>
      <c r="L4140" s="52"/>
      <c r="M4140" s="34" t="n">
        <v>5</v>
      </c>
      <c r="N4140" s="34"/>
      <c r="O4140" s="35" t="n">
        <f aca="false">L4140+(0.05*M4140)+(N4140/240)</f>
        <v>0.25</v>
      </c>
      <c r="P4140" s="36" t="n">
        <v>292</v>
      </c>
      <c r="Q4140" s="33" t="n">
        <v>10</v>
      </c>
      <c r="R4140" s="37"/>
      <c r="S4140" s="38" t="n">
        <f aca="false">P4140+(0.05*Q4140)+(R4140/240)</f>
        <v>292.5</v>
      </c>
      <c r="T4140" s="22" t="n">
        <f aca="false">J4140*O4140</f>
        <v>292.5</v>
      </c>
      <c r="U4140" s="22" t="n">
        <f aca="false">S4140-T4140</f>
        <v>0</v>
      </c>
      <c r="V4140" s="12"/>
    </row>
    <row r="4141" customFormat="false" ht="13.8" hidden="false" customHeight="false" outlineLevel="0" collapsed="false">
      <c r="A4141" s="13" t="n">
        <v>4140</v>
      </c>
      <c r="B4141" s="12" t="s">
        <v>22</v>
      </c>
      <c r="C4141" s="26" t="str">
        <f aca="false">$C$3915</f>
        <v>Fonds Gournay – M85</v>
      </c>
      <c r="D4141" s="12" t="n">
        <v>14</v>
      </c>
      <c r="E4141" s="14" t="n">
        <v>1749</v>
      </c>
      <c r="F4141" s="14" t="s">
        <v>24</v>
      </c>
      <c r="G4141" s="14" t="s">
        <v>1765</v>
      </c>
      <c r="H4141" s="0" t="s">
        <v>1712</v>
      </c>
      <c r="I4141" s="41" t="s">
        <v>794</v>
      </c>
      <c r="J4141" s="20" t="n">
        <v>16630</v>
      </c>
      <c r="K4141" s="27" t="s">
        <v>28</v>
      </c>
      <c r="L4141" s="52"/>
      <c r="M4141" s="34" t="n">
        <v>26</v>
      </c>
      <c r="N4141" s="34"/>
      <c r="O4141" s="35" t="n">
        <f aca="false">L4141+(0.05*M4141)+(N4141/240)</f>
        <v>1.3</v>
      </c>
      <c r="P4141" s="36" t="n">
        <v>21619</v>
      </c>
      <c r="Q4141" s="33"/>
      <c r="R4141" s="37"/>
      <c r="S4141" s="38" t="n">
        <f aca="false">P4141+(0.05*Q4141)+(R4141/240)</f>
        <v>21619</v>
      </c>
      <c r="T4141" s="22" t="n">
        <f aca="false">J4141*O4141</f>
        <v>21619</v>
      </c>
      <c r="U4141" s="22" t="n">
        <f aca="false">S4141-T4141</f>
        <v>0</v>
      </c>
      <c r="V4141" s="12"/>
    </row>
    <row r="4142" customFormat="false" ht="13.8" hidden="false" customHeight="false" outlineLevel="0" collapsed="false">
      <c r="A4142" s="13" t="n">
        <v>4141</v>
      </c>
      <c r="B4142" s="12" t="s">
        <v>22</v>
      </c>
      <c r="C4142" s="26" t="str">
        <f aca="false">$C$3915</f>
        <v>Fonds Gournay – M85</v>
      </c>
      <c r="D4142" s="12" t="n">
        <v>14</v>
      </c>
      <c r="E4142" s="14" t="n">
        <v>1749</v>
      </c>
      <c r="F4142" s="14" t="s">
        <v>24</v>
      </c>
      <c r="G4142" s="14" t="s">
        <v>1215</v>
      </c>
      <c r="H4142" s="0" t="s">
        <v>1712</v>
      </c>
      <c r="I4142" s="41" t="s">
        <v>186</v>
      </c>
      <c r="J4142" s="20" t="n">
        <v>95</v>
      </c>
      <c r="K4142" s="27" t="s">
        <v>28</v>
      </c>
      <c r="L4142" s="52" t="n">
        <v>5</v>
      </c>
      <c r="M4142" s="34"/>
      <c r="N4142" s="34"/>
      <c r="O4142" s="35" t="n">
        <f aca="false">L4142+(0.05*M4142)+(N4142/240)</f>
        <v>5</v>
      </c>
      <c r="P4142" s="36" t="n">
        <v>475</v>
      </c>
      <c r="Q4142" s="33"/>
      <c r="R4142" s="37"/>
      <c r="S4142" s="38" t="n">
        <f aca="false">P4142+(0.05*Q4142)+(R4142/240)</f>
        <v>475</v>
      </c>
      <c r="T4142" s="22" t="n">
        <f aca="false">J4142*O4142</f>
        <v>475</v>
      </c>
      <c r="U4142" s="22" t="n">
        <f aca="false">S4142-T4142</f>
        <v>0</v>
      </c>
      <c r="V4142" s="12"/>
    </row>
    <row r="4143" customFormat="false" ht="13.8" hidden="false" customHeight="false" outlineLevel="0" collapsed="false">
      <c r="A4143" s="13" t="n">
        <v>4142</v>
      </c>
      <c r="B4143" s="12" t="s">
        <v>22</v>
      </c>
      <c r="C4143" s="26" t="str">
        <f aca="false">$C$3915</f>
        <v>Fonds Gournay – M85</v>
      </c>
      <c r="D4143" s="12" t="n">
        <v>14</v>
      </c>
      <c r="E4143" s="14" t="n">
        <v>1749</v>
      </c>
      <c r="F4143" s="14" t="s">
        <v>24</v>
      </c>
      <c r="G4143" s="14" t="s">
        <v>543</v>
      </c>
      <c r="H4143" s="0" t="s">
        <v>1712</v>
      </c>
      <c r="I4143" s="41" t="s">
        <v>186</v>
      </c>
      <c r="J4143" s="20" t="n">
        <v>50</v>
      </c>
      <c r="K4143" s="27" t="s">
        <v>28</v>
      </c>
      <c r="L4143" s="52"/>
      <c r="M4143" s="34" t="n">
        <v>4</v>
      </c>
      <c r="N4143" s="34"/>
      <c r="O4143" s="35" t="n">
        <f aca="false">L4143+(0.05*M4143)+(N4143/240)</f>
        <v>0.2</v>
      </c>
      <c r="P4143" s="36" t="n">
        <v>10</v>
      </c>
      <c r="Q4143" s="33"/>
      <c r="R4143" s="37"/>
      <c r="S4143" s="38" t="n">
        <f aca="false">P4143+(0.05*Q4143)+(R4143/240)</f>
        <v>10</v>
      </c>
      <c r="T4143" s="22" t="n">
        <f aca="false">J4143*O4143</f>
        <v>10</v>
      </c>
      <c r="U4143" s="22" t="n">
        <f aca="false">S4143-T4143</f>
        <v>0</v>
      </c>
      <c r="V4143" s="46"/>
    </row>
    <row r="4144" customFormat="false" ht="13.8" hidden="false" customHeight="false" outlineLevel="0" collapsed="false">
      <c r="A4144" s="13" t="n">
        <v>4143</v>
      </c>
      <c r="B4144" s="12" t="s">
        <v>22</v>
      </c>
      <c r="C4144" s="26" t="str">
        <f aca="false">$C$3915</f>
        <v>Fonds Gournay – M85</v>
      </c>
      <c r="D4144" s="12" t="n">
        <v>14</v>
      </c>
      <c r="E4144" s="14" t="n">
        <v>1749</v>
      </c>
      <c r="F4144" s="14" t="s">
        <v>24</v>
      </c>
      <c r="G4144" s="14" t="s">
        <v>1766</v>
      </c>
      <c r="H4144" s="0" t="s">
        <v>1712</v>
      </c>
      <c r="I4144" s="41" t="s">
        <v>682</v>
      </c>
      <c r="J4144" s="20" t="n">
        <v>50</v>
      </c>
      <c r="K4144" s="27" t="s">
        <v>1368</v>
      </c>
      <c r="L4144" s="52"/>
      <c r="M4144" s="34" t="n">
        <v>10</v>
      </c>
      <c r="N4144" s="34"/>
      <c r="O4144" s="35" t="n">
        <f aca="false">L4144+(0.05*M4144)+(N4144/240)</f>
        <v>0.5</v>
      </c>
      <c r="P4144" s="36" t="n">
        <v>25</v>
      </c>
      <c r="Q4144" s="33"/>
      <c r="R4144" s="37"/>
      <c r="S4144" s="38" t="n">
        <f aca="false">P4144+(0.05*Q4144)+(R4144/240)</f>
        <v>25</v>
      </c>
      <c r="T4144" s="22" t="n">
        <f aca="false">J4144*O4144</f>
        <v>25</v>
      </c>
      <c r="U4144" s="22" t="n">
        <f aca="false">S4144-T4144</f>
        <v>0</v>
      </c>
      <c r="V4144" s="12"/>
    </row>
    <row r="4145" customFormat="false" ht="13.8" hidden="false" customHeight="false" outlineLevel="0" collapsed="false">
      <c r="A4145" s="13" t="n">
        <v>4144</v>
      </c>
      <c r="B4145" s="12" t="s">
        <v>22</v>
      </c>
      <c r="C4145" s="26" t="str">
        <f aca="false">$C$3915</f>
        <v>Fonds Gournay – M85</v>
      </c>
      <c r="D4145" s="12" t="n">
        <v>14</v>
      </c>
      <c r="E4145" s="14" t="n">
        <v>1749</v>
      </c>
      <c r="F4145" s="14" t="s">
        <v>40</v>
      </c>
      <c r="G4145" s="14" t="s">
        <v>1220</v>
      </c>
      <c r="H4145" s="0" t="s">
        <v>1712</v>
      </c>
      <c r="I4145" s="41" t="s">
        <v>50</v>
      </c>
      <c r="J4145" s="20" t="n">
        <v>1</v>
      </c>
      <c r="K4145" s="27" t="s">
        <v>46</v>
      </c>
      <c r="L4145" s="52" t="n">
        <v>80</v>
      </c>
      <c r="M4145" s="34"/>
      <c r="N4145" s="42"/>
      <c r="O4145" s="35" t="n">
        <f aca="false">L4145+(0.05*M4145)+(N4145/240)</f>
        <v>80</v>
      </c>
      <c r="P4145" s="36" t="n">
        <v>80</v>
      </c>
      <c r="Q4145" s="33"/>
      <c r="R4145" s="43"/>
      <c r="S4145" s="38" t="n">
        <f aca="false">P4145+(0.05*Q4145)+(R4145/240)</f>
        <v>80</v>
      </c>
      <c r="T4145" s="22" t="n">
        <f aca="false">J4145*O4145</f>
        <v>80</v>
      </c>
      <c r="U4145" s="22" t="n">
        <f aca="false">S4145-T4145</f>
        <v>0</v>
      </c>
      <c r="V4145" s="12"/>
    </row>
    <row r="4146" customFormat="false" ht="13.8" hidden="false" customHeight="false" outlineLevel="0" collapsed="false">
      <c r="A4146" s="13" t="n">
        <v>4145</v>
      </c>
      <c r="B4146" s="12" t="s">
        <v>22</v>
      </c>
      <c r="C4146" s="26" t="str">
        <f aca="false">$C$3915</f>
        <v>Fonds Gournay – M85</v>
      </c>
      <c r="D4146" s="12" t="n">
        <v>14</v>
      </c>
      <c r="E4146" s="14" t="n">
        <v>1749</v>
      </c>
      <c r="F4146" s="14" t="s">
        <v>40</v>
      </c>
      <c r="G4146" s="14" t="s">
        <v>752</v>
      </c>
      <c r="H4146" s="0" t="s">
        <v>1712</v>
      </c>
      <c r="I4146" s="41" t="s">
        <v>679</v>
      </c>
      <c r="J4146" s="20" t="n">
        <v>1488</v>
      </c>
      <c r="K4146" s="27" t="s">
        <v>28</v>
      </c>
      <c r="L4146" s="52"/>
      <c r="M4146" s="34" t="n">
        <v>20</v>
      </c>
      <c r="N4146" s="34"/>
      <c r="O4146" s="35" t="n">
        <f aca="false">L4146+(0.05*M4146)+(N4146/240)</f>
        <v>1</v>
      </c>
      <c r="P4146" s="36" t="n">
        <v>1488</v>
      </c>
      <c r="Q4146" s="33"/>
      <c r="R4146" s="37"/>
      <c r="S4146" s="38" t="n">
        <f aca="false">P4146+(0.05*Q4146)+(R4146/240)</f>
        <v>1488</v>
      </c>
      <c r="T4146" s="22" t="n">
        <f aca="false">J4146*O4146</f>
        <v>1488</v>
      </c>
      <c r="U4146" s="22" t="n">
        <f aca="false">S4146-T4146</f>
        <v>0</v>
      </c>
      <c r="V4146" s="12"/>
    </row>
    <row r="4147" customFormat="false" ht="13.8" hidden="false" customHeight="false" outlineLevel="0" collapsed="false">
      <c r="A4147" s="13" t="n">
        <v>4146</v>
      </c>
      <c r="B4147" s="12" t="s">
        <v>22</v>
      </c>
      <c r="C4147" s="26" t="str">
        <f aca="false">$C$3915</f>
        <v>Fonds Gournay – M85</v>
      </c>
      <c r="D4147" s="12" t="n">
        <v>14</v>
      </c>
      <c r="E4147" s="14" t="n">
        <v>1749</v>
      </c>
      <c r="F4147" s="14" t="s">
        <v>40</v>
      </c>
      <c r="G4147" s="14" t="s">
        <v>1767</v>
      </c>
      <c r="H4147" s="0" t="s">
        <v>1712</v>
      </c>
      <c r="I4147" s="41" t="s">
        <v>186</v>
      </c>
      <c r="J4147" s="20" t="n">
        <v>40.75</v>
      </c>
      <c r="K4147" s="27" t="s">
        <v>28</v>
      </c>
      <c r="L4147" s="52" t="n">
        <v>120</v>
      </c>
      <c r="M4147" s="34"/>
      <c r="N4147" s="34"/>
      <c r="O4147" s="35" t="n">
        <f aca="false">L4147+(0.05*M4147)+(N4147/240)</f>
        <v>120</v>
      </c>
      <c r="P4147" s="36" t="n">
        <v>4890</v>
      </c>
      <c r="Q4147" s="33"/>
      <c r="R4147" s="37"/>
      <c r="S4147" s="38" t="n">
        <f aca="false">P4147+(0.05*Q4147)+(R4147/240)</f>
        <v>4890</v>
      </c>
      <c r="T4147" s="22" t="n">
        <f aca="false">J4147*O4147</f>
        <v>4890</v>
      </c>
      <c r="U4147" s="22" t="n">
        <f aca="false">S4147-T4147</f>
        <v>0</v>
      </c>
      <c r="V4147" s="12"/>
    </row>
    <row r="4148" customFormat="false" ht="13.8" hidden="false" customHeight="false" outlineLevel="0" collapsed="false">
      <c r="A4148" s="13" t="n">
        <v>4147</v>
      </c>
      <c r="B4148" s="12" t="s">
        <v>22</v>
      </c>
      <c r="C4148" s="26" t="str">
        <f aca="false">$C$3915</f>
        <v>Fonds Gournay – M85</v>
      </c>
      <c r="D4148" s="12" t="n">
        <v>14</v>
      </c>
      <c r="E4148" s="14" t="n">
        <v>1749</v>
      </c>
      <c r="F4148" s="14" t="s">
        <v>40</v>
      </c>
      <c r="G4148" s="14" t="s">
        <v>1768</v>
      </c>
      <c r="H4148" s="0" t="s">
        <v>1712</v>
      </c>
      <c r="I4148" s="41" t="s">
        <v>679</v>
      </c>
      <c r="J4148" s="20" t="n">
        <v>550</v>
      </c>
      <c r="K4148" s="27" t="s">
        <v>28</v>
      </c>
      <c r="L4148" s="52"/>
      <c r="M4148" s="34" t="n">
        <v>15</v>
      </c>
      <c r="N4148" s="34"/>
      <c r="O4148" s="35" t="n">
        <f aca="false">L4148+(0.05*M4148)+(N4148/240)</f>
        <v>0.75</v>
      </c>
      <c r="P4148" s="36" t="n">
        <v>412</v>
      </c>
      <c r="Q4148" s="33" t="n">
        <v>10</v>
      </c>
      <c r="R4148" s="37"/>
      <c r="S4148" s="38" t="n">
        <f aca="false">P4148+(0.05*Q4148)+(R4148/240)</f>
        <v>412.5</v>
      </c>
      <c r="T4148" s="22" t="n">
        <f aca="false">J4148*O4148</f>
        <v>412.5</v>
      </c>
      <c r="U4148" s="22" t="n">
        <f aca="false">S4148-T4148</f>
        <v>0</v>
      </c>
      <c r="V4148" s="12"/>
    </row>
    <row r="4149" customFormat="false" ht="13.8" hidden="false" customHeight="false" outlineLevel="0" collapsed="false">
      <c r="A4149" s="13" t="n">
        <v>4148</v>
      </c>
      <c r="B4149" s="12" t="s">
        <v>22</v>
      </c>
      <c r="C4149" s="26" t="str">
        <f aca="false">$C$3915</f>
        <v>Fonds Gournay – M85</v>
      </c>
      <c r="D4149" s="12" t="n">
        <v>14</v>
      </c>
      <c r="E4149" s="14" t="n">
        <v>1749</v>
      </c>
      <c r="F4149" s="14" t="s">
        <v>40</v>
      </c>
      <c r="G4149" s="14" t="s">
        <v>1227</v>
      </c>
      <c r="H4149" s="0" t="s">
        <v>1712</v>
      </c>
      <c r="I4149" s="41" t="s">
        <v>29</v>
      </c>
      <c r="J4149" s="20" t="n">
        <v>42051</v>
      </c>
      <c r="K4149" s="27" t="s">
        <v>28</v>
      </c>
      <c r="L4149" s="52" t="n">
        <v>10</v>
      </c>
      <c r="M4149" s="34"/>
      <c r="N4149" s="34"/>
      <c r="O4149" s="35" t="n">
        <f aca="false">L4149+(0.05*M4149)+(N4149/240)</f>
        <v>10</v>
      </c>
      <c r="P4149" s="36" t="n">
        <v>420510</v>
      </c>
      <c r="Q4149" s="33"/>
      <c r="R4149" s="37"/>
      <c r="S4149" s="38" t="n">
        <f aca="false">P4149+(0.05*Q4149)+(R4149/240)</f>
        <v>420510</v>
      </c>
      <c r="T4149" s="22" t="n">
        <f aca="false">J4149*O4149</f>
        <v>420510</v>
      </c>
      <c r="U4149" s="22" t="n">
        <f aca="false">S4149-T4149</f>
        <v>0</v>
      </c>
      <c r="V4149" s="12"/>
    </row>
    <row r="4150" customFormat="false" ht="13.8" hidden="false" customHeight="false" outlineLevel="0" collapsed="false">
      <c r="A4150" s="13" t="n">
        <v>4149</v>
      </c>
      <c r="B4150" s="12" t="s">
        <v>22</v>
      </c>
      <c r="C4150" s="26" t="str">
        <f aca="false">$C$3915</f>
        <v>Fonds Gournay – M85</v>
      </c>
      <c r="D4150" s="12" t="n">
        <v>14</v>
      </c>
      <c r="E4150" s="14" t="n">
        <v>1749</v>
      </c>
      <c r="F4150" s="14" t="s">
        <v>40</v>
      </c>
      <c r="G4150" s="14" t="s">
        <v>1227</v>
      </c>
      <c r="H4150" s="0" t="s">
        <v>1712</v>
      </c>
      <c r="I4150" s="41" t="s">
        <v>679</v>
      </c>
      <c r="J4150" s="20" t="n">
        <v>2109</v>
      </c>
      <c r="K4150" s="27" t="s">
        <v>248</v>
      </c>
      <c r="L4150" s="52"/>
      <c r="M4150" s="34" t="n">
        <v>40</v>
      </c>
      <c r="N4150" s="34"/>
      <c r="O4150" s="35" t="n">
        <f aca="false">L4150+(0.05*M4150)+(N4150/240)</f>
        <v>2</v>
      </c>
      <c r="P4150" s="36" t="n">
        <v>4218</v>
      </c>
      <c r="Q4150" s="33"/>
      <c r="R4150" s="37"/>
      <c r="S4150" s="38" t="n">
        <f aca="false">P4150+(0.05*Q4150)+(R4150/240)</f>
        <v>4218</v>
      </c>
      <c r="T4150" s="22" t="n">
        <f aca="false">J4150*O4150</f>
        <v>4218</v>
      </c>
      <c r="U4150" s="22" t="n">
        <f aca="false">S4150-T4150</f>
        <v>0</v>
      </c>
      <c r="V4150" s="12"/>
    </row>
    <row r="4151" customFormat="false" ht="13.8" hidden="false" customHeight="false" outlineLevel="0" collapsed="false">
      <c r="A4151" s="13" t="n">
        <v>4150</v>
      </c>
      <c r="B4151" s="12" t="s">
        <v>22</v>
      </c>
      <c r="C4151" s="26" t="str">
        <f aca="false">$C$3915</f>
        <v>Fonds Gournay – M85</v>
      </c>
      <c r="D4151" s="12" t="n">
        <v>14</v>
      </c>
      <c r="E4151" s="14" t="n">
        <v>1749</v>
      </c>
      <c r="F4151" s="14" t="s">
        <v>40</v>
      </c>
      <c r="G4151" s="14" t="s">
        <v>1227</v>
      </c>
      <c r="H4151" s="0" t="s">
        <v>1712</v>
      </c>
      <c r="I4151" s="41" t="s">
        <v>682</v>
      </c>
      <c r="J4151" s="20" t="n">
        <v>2</v>
      </c>
      <c r="K4151" s="27" t="s">
        <v>971</v>
      </c>
      <c r="L4151" s="52" t="n">
        <v>400</v>
      </c>
      <c r="M4151" s="34"/>
      <c r="N4151" s="34"/>
      <c r="O4151" s="35" t="n">
        <f aca="false">L4151+(0.05*M4151)+(N4151/240)</f>
        <v>400</v>
      </c>
      <c r="P4151" s="36" t="n">
        <v>800</v>
      </c>
      <c r="Q4151" s="33"/>
      <c r="R4151" s="37"/>
      <c r="S4151" s="38" t="n">
        <f aca="false">P4151+(0.05*Q4151)+(R4151/240)</f>
        <v>800</v>
      </c>
      <c r="T4151" s="22" t="n">
        <f aca="false">J4151*O4151</f>
        <v>800</v>
      </c>
      <c r="U4151" s="22" t="n">
        <f aca="false">S4151-T4151</f>
        <v>0</v>
      </c>
      <c r="V4151" s="12"/>
    </row>
    <row r="4152" customFormat="false" ht="13.8" hidden="false" customHeight="false" outlineLevel="0" collapsed="false">
      <c r="A4152" s="13" t="n">
        <v>4151</v>
      </c>
      <c r="B4152" s="12" t="s">
        <v>22</v>
      </c>
      <c r="C4152" s="26" t="str">
        <f aca="false">$C$3915</f>
        <v>Fonds Gournay – M85</v>
      </c>
      <c r="D4152" s="12" t="n">
        <v>14</v>
      </c>
      <c r="E4152" s="14" t="n">
        <v>1749</v>
      </c>
      <c r="F4152" s="14" t="s">
        <v>40</v>
      </c>
      <c r="G4152" s="14" t="s">
        <v>552</v>
      </c>
      <c r="H4152" s="0" t="s">
        <v>1712</v>
      </c>
      <c r="I4152" s="41" t="s">
        <v>186</v>
      </c>
      <c r="J4152" s="20" t="n">
        <v>183</v>
      </c>
      <c r="K4152" s="27" t="s">
        <v>28</v>
      </c>
      <c r="L4152" s="52" t="n">
        <v>120</v>
      </c>
      <c r="M4152" s="34"/>
      <c r="N4152" s="34"/>
      <c r="O4152" s="35" t="n">
        <f aca="false">L4152+(0.05*M4152)+(N4152/240)</f>
        <v>120</v>
      </c>
      <c r="P4152" s="36" t="n">
        <v>21960</v>
      </c>
      <c r="Q4152" s="33"/>
      <c r="R4152" s="37"/>
      <c r="S4152" s="38" t="n">
        <f aca="false">P4152+(0.05*Q4152)+(R4152/240)</f>
        <v>21960</v>
      </c>
      <c r="T4152" s="22" t="n">
        <f aca="false">J4152*O4152</f>
        <v>21960</v>
      </c>
      <c r="U4152" s="22" t="n">
        <f aca="false">S4152-T4152</f>
        <v>0</v>
      </c>
      <c r="V4152" s="12"/>
    </row>
    <row r="4153" customFormat="false" ht="13.8" hidden="false" customHeight="false" outlineLevel="0" collapsed="false">
      <c r="A4153" s="13" t="n">
        <v>4152</v>
      </c>
      <c r="B4153" s="12" t="s">
        <v>22</v>
      </c>
      <c r="C4153" s="26" t="str">
        <f aca="false">$C$3915</f>
        <v>Fonds Gournay – M85</v>
      </c>
      <c r="D4153" s="12" t="n">
        <v>14</v>
      </c>
      <c r="E4153" s="14" t="n">
        <v>1749</v>
      </c>
      <c r="F4153" s="14" t="s">
        <v>40</v>
      </c>
      <c r="G4153" s="14" t="s">
        <v>553</v>
      </c>
      <c r="H4153" s="0" t="s">
        <v>1712</v>
      </c>
      <c r="I4153" s="41" t="s">
        <v>50</v>
      </c>
      <c r="J4153" s="20" t="n">
        <v>1111.5</v>
      </c>
      <c r="K4153" s="27" t="s">
        <v>28</v>
      </c>
      <c r="L4153" s="52" t="n">
        <v>60</v>
      </c>
      <c r="M4153" s="34"/>
      <c r="N4153" s="34"/>
      <c r="O4153" s="35" t="n">
        <f aca="false">L4153+(0.05*M4153)+(N4153/240)</f>
        <v>60</v>
      </c>
      <c r="P4153" s="36" t="n">
        <v>66690</v>
      </c>
      <c r="Q4153" s="33"/>
      <c r="R4153" s="37"/>
      <c r="S4153" s="38" t="n">
        <f aca="false">P4153+(0.05*Q4153)+(R4153/240)</f>
        <v>66690</v>
      </c>
      <c r="T4153" s="22" t="n">
        <f aca="false">J4153*O4153</f>
        <v>66690</v>
      </c>
      <c r="U4153" s="22" t="n">
        <f aca="false">S4153-T4153</f>
        <v>0</v>
      </c>
      <c r="V4153" s="12"/>
    </row>
    <row r="4154" customFormat="false" ht="13.8" hidden="false" customHeight="false" outlineLevel="0" collapsed="false">
      <c r="A4154" s="13" t="n">
        <v>4153</v>
      </c>
      <c r="B4154" s="12" t="s">
        <v>22</v>
      </c>
      <c r="C4154" s="26" t="str">
        <f aca="false">$C$3915</f>
        <v>Fonds Gournay – M85</v>
      </c>
      <c r="D4154" s="12" t="n">
        <v>14</v>
      </c>
      <c r="E4154" s="14" t="n">
        <v>1749</v>
      </c>
      <c r="F4154" s="14" t="s">
        <v>40</v>
      </c>
      <c r="G4154" s="14" t="s">
        <v>553</v>
      </c>
      <c r="H4154" s="0" t="s">
        <v>1712</v>
      </c>
      <c r="I4154" s="41" t="s">
        <v>186</v>
      </c>
      <c r="J4154" s="20" t="n">
        <v>479.5</v>
      </c>
      <c r="K4154" s="27" t="s">
        <v>28</v>
      </c>
      <c r="L4154" s="52" t="n">
        <v>60</v>
      </c>
      <c r="M4154" s="34"/>
      <c r="N4154" s="34"/>
      <c r="O4154" s="35" t="n">
        <f aca="false">L4154+(0.05*M4154)+(N4154/240)</f>
        <v>60</v>
      </c>
      <c r="P4154" s="36" t="n">
        <v>28770</v>
      </c>
      <c r="Q4154" s="33"/>
      <c r="R4154" s="37"/>
      <c r="S4154" s="38" t="n">
        <f aca="false">P4154+(0.05*Q4154)+(R4154/240)</f>
        <v>28770</v>
      </c>
      <c r="T4154" s="22" t="n">
        <f aca="false">J4154*O4154</f>
        <v>28770</v>
      </c>
      <c r="U4154" s="22" t="n">
        <f aca="false">S4154-T4154</f>
        <v>0</v>
      </c>
      <c r="V4154" s="12"/>
    </row>
    <row r="4155" customFormat="false" ht="13.8" hidden="false" customHeight="false" outlineLevel="0" collapsed="false">
      <c r="A4155" s="13" t="n">
        <v>4154</v>
      </c>
      <c r="B4155" s="12" t="s">
        <v>22</v>
      </c>
      <c r="C4155" s="26" t="str">
        <f aca="false">$C$3915</f>
        <v>Fonds Gournay – M85</v>
      </c>
      <c r="D4155" s="12" t="n">
        <v>14</v>
      </c>
      <c r="E4155" s="14" t="n">
        <v>1749</v>
      </c>
      <c r="F4155" s="14" t="s">
        <v>40</v>
      </c>
      <c r="G4155" s="14" t="s">
        <v>1769</v>
      </c>
      <c r="H4155" s="0" t="s">
        <v>1712</v>
      </c>
      <c r="I4155" s="41" t="s">
        <v>186</v>
      </c>
      <c r="J4155" s="20" t="n">
        <v>20</v>
      </c>
      <c r="K4155" s="27" t="s">
        <v>28</v>
      </c>
      <c r="L4155" s="52" t="n">
        <v>10</v>
      </c>
      <c r="M4155" s="34"/>
      <c r="N4155" s="34"/>
      <c r="O4155" s="35" t="n">
        <f aca="false">L4155+(0.05*M4155)+(N4155/240)</f>
        <v>10</v>
      </c>
      <c r="P4155" s="36" t="n">
        <v>200</v>
      </c>
      <c r="Q4155" s="33"/>
      <c r="R4155" s="37"/>
      <c r="S4155" s="38" t="n">
        <f aca="false">P4155+(0.05*Q4155)+(R4155/240)</f>
        <v>200</v>
      </c>
      <c r="T4155" s="22" t="n">
        <f aca="false">J4155*O4155</f>
        <v>200</v>
      </c>
      <c r="U4155" s="22" t="n">
        <f aca="false">S4155-T4155</f>
        <v>0</v>
      </c>
      <c r="V4155" s="12"/>
    </row>
    <row r="4156" customFormat="false" ht="13.8" hidden="false" customHeight="false" outlineLevel="0" collapsed="false">
      <c r="A4156" s="13" t="n">
        <v>4155</v>
      </c>
      <c r="B4156" s="12" t="s">
        <v>22</v>
      </c>
      <c r="C4156" s="26" t="str">
        <f aca="false">$C$3915</f>
        <v>Fonds Gournay – M85</v>
      </c>
      <c r="D4156" s="12" t="n">
        <v>15</v>
      </c>
      <c r="E4156" s="14" t="n">
        <v>1749</v>
      </c>
      <c r="F4156" s="14" t="s">
        <v>24</v>
      </c>
      <c r="G4156" s="14" t="s">
        <v>1241</v>
      </c>
      <c r="H4156" s="0" t="s">
        <v>1712</v>
      </c>
      <c r="I4156" s="41" t="s">
        <v>799</v>
      </c>
      <c r="J4156" s="20" t="n">
        <v>2750</v>
      </c>
      <c r="K4156" s="27" t="s">
        <v>28</v>
      </c>
      <c r="L4156" s="52"/>
      <c r="M4156" s="34" t="n">
        <v>40</v>
      </c>
      <c r="N4156" s="34"/>
      <c r="O4156" s="35" t="n">
        <f aca="false">L4156+(0.05*M4156)+(N4156/240)</f>
        <v>2</v>
      </c>
      <c r="P4156" s="36" t="n">
        <v>5500</v>
      </c>
      <c r="Q4156" s="33"/>
      <c r="R4156" s="37"/>
      <c r="S4156" s="38" t="n">
        <f aca="false">P4156+(0.05*Q4156)+(R4156/240)</f>
        <v>5500</v>
      </c>
      <c r="T4156" s="22" t="n">
        <f aca="false">J4156*O4156</f>
        <v>5500</v>
      </c>
      <c r="U4156" s="22" t="n">
        <f aca="false">S4156-T4156</f>
        <v>0</v>
      </c>
      <c r="V4156" s="12"/>
    </row>
    <row r="4157" customFormat="false" ht="13.8" hidden="false" customHeight="false" outlineLevel="0" collapsed="false">
      <c r="A4157" s="13" t="n">
        <v>4156</v>
      </c>
      <c r="B4157" s="12" t="s">
        <v>22</v>
      </c>
      <c r="C4157" s="26" t="str">
        <f aca="false">$C$3915</f>
        <v>Fonds Gournay – M85</v>
      </c>
      <c r="D4157" s="12" t="n">
        <v>15</v>
      </c>
      <c r="E4157" s="14" t="n">
        <v>1749</v>
      </c>
      <c r="F4157" s="14" t="s">
        <v>24</v>
      </c>
      <c r="G4157" s="14" t="s">
        <v>1243</v>
      </c>
      <c r="H4157" s="0" t="s">
        <v>1712</v>
      </c>
      <c r="I4157" s="41" t="s">
        <v>685</v>
      </c>
      <c r="J4157" s="20" t="n">
        <v>146939</v>
      </c>
      <c r="K4157" s="27" t="s">
        <v>28</v>
      </c>
      <c r="L4157" s="52"/>
      <c r="M4157" s="34" t="n">
        <v>2</v>
      </c>
      <c r="N4157" s="34"/>
      <c r="O4157" s="35" t="n">
        <f aca="false">L4157+(0.05*M4157)+(N4157/240)</f>
        <v>0.1</v>
      </c>
      <c r="P4157" s="36" t="n">
        <v>14693</v>
      </c>
      <c r="Q4157" s="33" t="n">
        <v>18</v>
      </c>
      <c r="R4157" s="37"/>
      <c r="S4157" s="38" t="n">
        <f aca="false">P4157+(0.05*Q4157)+(R4157/240)</f>
        <v>14693.9</v>
      </c>
      <c r="T4157" s="22" t="n">
        <f aca="false">J4157*O4157</f>
        <v>14693.9</v>
      </c>
      <c r="U4157" s="22" t="n">
        <f aca="false">S4157-T4157</f>
        <v>0</v>
      </c>
      <c r="V4157" s="12"/>
    </row>
    <row r="4158" customFormat="false" ht="13.8" hidden="false" customHeight="false" outlineLevel="0" collapsed="false">
      <c r="A4158" s="13" t="n">
        <v>4157</v>
      </c>
      <c r="B4158" s="12" t="s">
        <v>22</v>
      </c>
      <c r="C4158" s="26" t="str">
        <f aca="false">$C$3915</f>
        <v>Fonds Gournay – M85</v>
      </c>
      <c r="D4158" s="12" t="n">
        <v>15</v>
      </c>
      <c r="E4158" s="14" t="n">
        <v>1749</v>
      </c>
      <c r="F4158" s="14" t="s">
        <v>24</v>
      </c>
      <c r="G4158" s="14" t="s">
        <v>561</v>
      </c>
      <c r="H4158" s="0" t="s">
        <v>1712</v>
      </c>
      <c r="I4158" s="41" t="s">
        <v>186</v>
      </c>
      <c r="J4158" s="20" t="n">
        <v>38425</v>
      </c>
      <c r="K4158" s="27" t="s">
        <v>28</v>
      </c>
      <c r="L4158" s="52"/>
      <c r="M4158" s="34" t="n">
        <v>10</v>
      </c>
      <c r="N4158" s="34"/>
      <c r="O4158" s="35" t="n">
        <f aca="false">L4158+(0.05*M4158)+(N4158/240)</f>
        <v>0.5</v>
      </c>
      <c r="P4158" s="36" t="n">
        <v>19212</v>
      </c>
      <c r="Q4158" s="33" t="n">
        <v>10</v>
      </c>
      <c r="R4158" s="37"/>
      <c r="S4158" s="38" t="n">
        <f aca="false">P4158+(0.05*Q4158)+(R4158/240)</f>
        <v>19212.5</v>
      </c>
      <c r="T4158" s="22" t="n">
        <f aca="false">J4158*O4158</f>
        <v>19212.5</v>
      </c>
      <c r="U4158" s="22" t="n">
        <f aca="false">S4158-T4158</f>
        <v>0</v>
      </c>
      <c r="V4158" s="12"/>
    </row>
    <row r="4159" customFormat="false" ht="13.8" hidden="false" customHeight="false" outlineLevel="0" collapsed="false">
      <c r="A4159" s="13" t="n">
        <v>4158</v>
      </c>
      <c r="B4159" s="12" t="s">
        <v>22</v>
      </c>
      <c r="C4159" s="26" t="str">
        <f aca="false">$C$3915</f>
        <v>Fonds Gournay – M85</v>
      </c>
      <c r="D4159" s="12" t="n">
        <v>15</v>
      </c>
      <c r="E4159" s="14" t="n">
        <v>1749</v>
      </c>
      <c r="F4159" s="14" t="s">
        <v>24</v>
      </c>
      <c r="G4159" s="14" t="s">
        <v>1693</v>
      </c>
      <c r="H4159" s="0" t="s">
        <v>1712</v>
      </c>
      <c r="I4159" s="41" t="s">
        <v>186</v>
      </c>
      <c r="J4159" s="20" t="n">
        <v>179050</v>
      </c>
      <c r="K4159" s="27" t="s">
        <v>28</v>
      </c>
      <c r="L4159" s="53"/>
      <c r="M4159" s="34" t="n">
        <v>5</v>
      </c>
      <c r="N4159" s="34"/>
      <c r="O4159" s="35" t="n">
        <f aca="false">L4159+(0.05*M4159)+(N4159/240)</f>
        <v>0.25</v>
      </c>
      <c r="P4159" s="36" t="n">
        <v>44762</v>
      </c>
      <c r="Q4159" s="33" t="n">
        <v>10</v>
      </c>
      <c r="R4159" s="37"/>
      <c r="S4159" s="38" t="n">
        <f aca="false">P4159+(0.05*Q4159)+(R4159/240)</f>
        <v>44762.5</v>
      </c>
      <c r="T4159" s="22" t="n">
        <f aca="false">J4159*O4159</f>
        <v>44762.5</v>
      </c>
      <c r="U4159" s="22" t="n">
        <f aca="false">S4159-T4159</f>
        <v>0</v>
      </c>
      <c r="V4159" s="12"/>
    </row>
    <row r="4160" customFormat="false" ht="14.2" hidden="false" customHeight="false" outlineLevel="0" collapsed="false">
      <c r="A4160" s="13" t="n">
        <v>4159</v>
      </c>
      <c r="B4160" s="12" t="s">
        <v>22</v>
      </c>
      <c r="C4160" s="26" t="str">
        <f aca="false">$C$3915</f>
        <v>Fonds Gournay – M85</v>
      </c>
      <c r="D4160" s="12" t="n">
        <v>15</v>
      </c>
      <c r="E4160" s="14" t="n">
        <v>1749</v>
      </c>
      <c r="F4160" s="14" t="s">
        <v>24</v>
      </c>
      <c r="G4160" s="14" t="s">
        <v>585</v>
      </c>
      <c r="H4160" s="0" t="s">
        <v>1712</v>
      </c>
      <c r="I4160" s="41" t="s">
        <v>68</v>
      </c>
      <c r="J4160" s="20" t="n">
        <v>204425</v>
      </c>
      <c r="K4160" s="27" t="s">
        <v>28</v>
      </c>
      <c r="L4160" s="52" t="n">
        <v>0.07</v>
      </c>
      <c r="M4160" s="34" t="n">
        <v>0.1</v>
      </c>
      <c r="N4160" s="34"/>
      <c r="O4160" s="35" t="n">
        <f aca="false">L4160+(0.05*M4160)+(N4160/240)</f>
        <v>0.075</v>
      </c>
      <c r="P4160" s="36" t="n">
        <v>22331</v>
      </c>
      <c r="Q4160" s="33" t="n">
        <v>17</v>
      </c>
      <c r="R4160" s="37"/>
      <c r="S4160" s="38" t="n">
        <f aca="false">P4160+(0.05*Q4160)+(R4160/240)</f>
        <v>22331.85</v>
      </c>
      <c r="T4160" s="22" t="n">
        <f aca="false">J4160*O4160</f>
        <v>15331.875</v>
      </c>
      <c r="U4160" s="22" t="n">
        <f aca="false">S4160-T4160</f>
        <v>6999.975</v>
      </c>
      <c r="V4160" s="12" t="s">
        <v>1770</v>
      </c>
    </row>
    <row r="4161" customFormat="false" ht="13.8" hidden="false" customHeight="false" outlineLevel="0" collapsed="false">
      <c r="A4161" s="13" t="n">
        <v>4160</v>
      </c>
      <c r="B4161" s="12" t="s">
        <v>22</v>
      </c>
      <c r="C4161" s="26" t="str">
        <f aca="false">$C$3915</f>
        <v>Fonds Gournay – M85</v>
      </c>
      <c r="D4161" s="12" t="n">
        <v>15</v>
      </c>
      <c r="E4161" s="14" t="n">
        <v>1749</v>
      </c>
      <c r="F4161" s="14" t="s">
        <v>24</v>
      </c>
      <c r="G4161" s="14" t="s">
        <v>585</v>
      </c>
      <c r="H4161" s="0" t="s">
        <v>1712</v>
      </c>
      <c r="I4161" s="41" t="s">
        <v>186</v>
      </c>
      <c r="J4161" s="20" t="n">
        <v>41275</v>
      </c>
      <c r="K4161" s="27" t="s">
        <v>28</v>
      </c>
      <c r="L4161" s="52" t="n">
        <v>0.12</v>
      </c>
      <c r="M4161" s="34" t="n">
        <v>0.1</v>
      </c>
      <c r="N4161" s="34"/>
      <c r="O4161" s="35" t="n">
        <f aca="false">L4161+(0.05*M4161)+(N4161/240)</f>
        <v>0.125</v>
      </c>
      <c r="P4161" s="36" t="n">
        <v>5159</v>
      </c>
      <c r="Q4161" s="33" t="n">
        <v>7</v>
      </c>
      <c r="R4161" s="37"/>
      <c r="S4161" s="38" t="n">
        <f aca="false">P4161+(0.05*Q4161)+(R4161/240)</f>
        <v>5159.35</v>
      </c>
      <c r="T4161" s="22" t="n">
        <f aca="false">J4161*O4161</f>
        <v>5159.375</v>
      </c>
      <c r="U4161" s="22" t="n">
        <f aca="false">S4161-T4161</f>
        <v>-0.0249999999996362</v>
      </c>
      <c r="V4161" s="12" t="s">
        <v>89</v>
      </c>
    </row>
    <row r="4162" customFormat="false" ht="13.8" hidden="false" customHeight="false" outlineLevel="0" collapsed="false">
      <c r="A4162" s="13" t="n">
        <v>4161</v>
      </c>
      <c r="B4162" s="12" t="s">
        <v>22</v>
      </c>
      <c r="C4162" s="26" t="str">
        <f aca="false">$C$3915</f>
        <v>Fonds Gournay – M85</v>
      </c>
      <c r="D4162" s="12" t="n">
        <v>15</v>
      </c>
      <c r="E4162" s="14" t="n">
        <v>1749</v>
      </c>
      <c r="F4162" s="14" t="s">
        <v>40</v>
      </c>
      <c r="G4162" s="14" t="s">
        <v>1771</v>
      </c>
      <c r="H4162" s="0" t="s">
        <v>1712</v>
      </c>
      <c r="I4162" s="41" t="s">
        <v>186</v>
      </c>
      <c r="J4162" s="20" t="n">
        <v>340</v>
      </c>
      <c r="K4162" s="27" t="s">
        <v>28</v>
      </c>
      <c r="L4162" s="52"/>
      <c r="M4162" s="34" t="n">
        <v>50</v>
      </c>
      <c r="N4162" s="34"/>
      <c r="O4162" s="35" t="n">
        <f aca="false">L4162+(0.05*M4162)+(N4162/240)</f>
        <v>2.5</v>
      </c>
      <c r="P4162" s="36" t="n">
        <v>850</v>
      </c>
      <c r="Q4162" s="33"/>
      <c r="R4162" s="37"/>
      <c r="S4162" s="38" t="n">
        <f aca="false">P4162+(0.05*Q4162)+(R4162/240)</f>
        <v>850</v>
      </c>
      <c r="T4162" s="22" t="n">
        <f aca="false">J4162*O4162</f>
        <v>850</v>
      </c>
      <c r="U4162" s="22" t="n">
        <f aca="false">S4162-T4162</f>
        <v>0</v>
      </c>
      <c r="V4162" s="12"/>
    </row>
    <row r="4163" customFormat="false" ht="13.8" hidden="false" customHeight="false" outlineLevel="0" collapsed="false">
      <c r="A4163" s="13" t="n">
        <v>4162</v>
      </c>
      <c r="B4163" s="12" t="s">
        <v>22</v>
      </c>
      <c r="C4163" s="26" t="str">
        <f aca="false">$C$3915</f>
        <v>Fonds Gournay – M85</v>
      </c>
      <c r="D4163" s="12" t="n">
        <v>15</v>
      </c>
      <c r="E4163" s="14" t="n">
        <v>1749</v>
      </c>
      <c r="F4163" s="14" t="s">
        <v>40</v>
      </c>
      <c r="G4163" s="14" t="s">
        <v>1696</v>
      </c>
      <c r="H4163" s="0" t="s">
        <v>1712</v>
      </c>
      <c r="I4163" s="41" t="s">
        <v>679</v>
      </c>
      <c r="J4163" s="20" t="n">
        <v>17060</v>
      </c>
      <c r="K4163" s="27" t="s">
        <v>248</v>
      </c>
      <c r="L4163" s="52"/>
      <c r="M4163" s="34" t="n">
        <v>30</v>
      </c>
      <c r="N4163" s="34"/>
      <c r="O4163" s="35" t="n">
        <f aca="false">L4163+(0.05*M4163)+(N4163/240)</f>
        <v>1.5</v>
      </c>
      <c r="P4163" s="36" t="n">
        <v>25590</v>
      </c>
      <c r="Q4163" s="33"/>
      <c r="R4163" s="37"/>
      <c r="S4163" s="38" t="n">
        <f aca="false">P4163+(0.05*Q4163)+(R4163/240)</f>
        <v>25590</v>
      </c>
      <c r="T4163" s="22" t="n">
        <f aca="false">J4163*O4163</f>
        <v>25590</v>
      </c>
      <c r="U4163" s="22" t="n">
        <f aca="false">S4163-T4163</f>
        <v>0</v>
      </c>
      <c r="V4163" s="12"/>
    </row>
    <row r="4164" customFormat="false" ht="13.8" hidden="false" customHeight="false" outlineLevel="0" collapsed="false">
      <c r="A4164" s="13" t="n">
        <v>4163</v>
      </c>
      <c r="B4164" s="12" t="s">
        <v>22</v>
      </c>
      <c r="C4164" s="26" t="str">
        <f aca="false">$C$3915</f>
        <v>Fonds Gournay – M85</v>
      </c>
      <c r="D4164" s="12" t="n">
        <v>15</v>
      </c>
      <c r="E4164" s="14" t="n">
        <v>1749</v>
      </c>
      <c r="F4164" s="14" t="s">
        <v>40</v>
      </c>
      <c r="G4164" s="14" t="s">
        <v>1696</v>
      </c>
      <c r="H4164" s="0" t="s">
        <v>1712</v>
      </c>
      <c r="I4164" s="41" t="s">
        <v>679</v>
      </c>
      <c r="J4164" s="20" t="n">
        <v>10120</v>
      </c>
      <c r="K4164" s="27" t="s">
        <v>28</v>
      </c>
      <c r="L4164" s="52"/>
      <c r="M4164" s="34" t="n">
        <v>50</v>
      </c>
      <c r="N4164" s="42"/>
      <c r="O4164" s="35" t="n">
        <f aca="false">L4164+(0.05*M4164)+(N4164/240)</f>
        <v>2.5</v>
      </c>
      <c r="P4164" s="36" t="n">
        <v>25300</v>
      </c>
      <c r="Q4164" s="33"/>
      <c r="R4164" s="43"/>
      <c r="S4164" s="38" t="n">
        <f aca="false">P4164+(0.05*Q4164)+(R4164/240)</f>
        <v>25300</v>
      </c>
      <c r="T4164" s="22" t="n">
        <f aca="false">J4164*O4164</f>
        <v>25300</v>
      </c>
      <c r="U4164" s="22" t="n">
        <f aca="false">S4164-T4164</f>
        <v>0</v>
      </c>
      <c r="V4164" s="12"/>
    </row>
    <row r="4165" customFormat="false" ht="13.8" hidden="false" customHeight="false" outlineLevel="0" collapsed="false">
      <c r="A4165" s="13" t="n">
        <v>4164</v>
      </c>
      <c r="B4165" s="12" t="s">
        <v>22</v>
      </c>
      <c r="C4165" s="26" t="str">
        <f aca="false">$C$3915</f>
        <v>Fonds Gournay – M85</v>
      </c>
      <c r="D4165" s="12" t="n">
        <v>15</v>
      </c>
      <c r="E4165" s="14" t="n">
        <v>1749</v>
      </c>
      <c r="F4165" s="14" t="s">
        <v>40</v>
      </c>
      <c r="G4165" s="14" t="s">
        <v>1696</v>
      </c>
      <c r="H4165" s="0" t="s">
        <v>1712</v>
      </c>
      <c r="I4165" s="41" t="s">
        <v>186</v>
      </c>
      <c r="J4165" s="20" t="n">
        <v>520</v>
      </c>
      <c r="K4165" s="27" t="s">
        <v>28</v>
      </c>
      <c r="L4165" s="53" t="n">
        <v>3</v>
      </c>
      <c r="M4165" s="34"/>
      <c r="N4165" s="34"/>
      <c r="O4165" s="35" t="n">
        <f aca="false">L4165+(0.05*M4165)+(N4165/240)</f>
        <v>3</v>
      </c>
      <c r="P4165" s="36" t="n">
        <v>1560</v>
      </c>
      <c r="Q4165" s="33"/>
      <c r="R4165" s="37"/>
      <c r="S4165" s="38" t="n">
        <f aca="false">P4165+(0.05*Q4165)+(R4165/240)</f>
        <v>1560</v>
      </c>
      <c r="T4165" s="22" t="n">
        <f aca="false">J4165*O4165</f>
        <v>1560</v>
      </c>
      <c r="U4165" s="22" t="n">
        <f aca="false">S4165-T4165</f>
        <v>0</v>
      </c>
      <c r="V4165" s="46"/>
    </row>
    <row r="4166" customFormat="false" ht="13.8" hidden="false" customHeight="false" outlineLevel="0" collapsed="false">
      <c r="A4166" s="13" t="n">
        <v>4165</v>
      </c>
      <c r="B4166" s="12" t="s">
        <v>22</v>
      </c>
      <c r="C4166" s="26" t="str">
        <f aca="false">$C$3915</f>
        <v>Fonds Gournay – M85</v>
      </c>
      <c r="D4166" s="12" t="n">
        <v>15</v>
      </c>
      <c r="E4166" s="14" t="n">
        <v>1749</v>
      </c>
      <c r="F4166" s="14" t="s">
        <v>40</v>
      </c>
      <c r="G4166" s="14" t="s">
        <v>573</v>
      </c>
      <c r="H4166" s="0" t="s">
        <v>1712</v>
      </c>
      <c r="I4166" s="41" t="s">
        <v>186</v>
      </c>
      <c r="J4166" s="20" t="n">
        <v>2307</v>
      </c>
      <c r="K4166" s="27" t="s">
        <v>28</v>
      </c>
      <c r="L4166" s="52" t="n">
        <v>4</v>
      </c>
      <c r="M4166" s="34"/>
      <c r="N4166" s="34"/>
      <c r="O4166" s="35" t="n">
        <f aca="false">L4166+(0.05*M4166)+(N4166/240)</f>
        <v>4</v>
      </c>
      <c r="P4166" s="36" t="n">
        <v>9228</v>
      </c>
      <c r="Q4166" s="33"/>
      <c r="R4166" s="37"/>
      <c r="S4166" s="38" t="n">
        <f aca="false">P4166+(0.05*Q4166)+(R4166/240)</f>
        <v>9228</v>
      </c>
      <c r="T4166" s="22" t="n">
        <f aca="false">J4166*O4166</f>
        <v>9228</v>
      </c>
      <c r="U4166" s="22" t="n">
        <f aca="false">S4166-T4166</f>
        <v>0</v>
      </c>
      <c r="V4166" s="12"/>
    </row>
    <row r="4167" customFormat="false" ht="13.8" hidden="false" customHeight="false" outlineLevel="0" collapsed="false">
      <c r="A4167" s="13" t="n">
        <v>4166</v>
      </c>
      <c r="B4167" s="12" t="s">
        <v>22</v>
      </c>
      <c r="C4167" s="26" t="str">
        <f aca="false">$C$3915</f>
        <v>Fonds Gournay – M85</v>
      </c>
      <c r="D4167" s="12" t="n">
        <v>15</v>
      </c>
      <c r="E4167" s="14" t="n">
        <v>1749</v>
      </c>
      <c r="F4167" s="14" t="s">
        <v>40</v>
      </c>
      <c r="G4167" s="14" t="s">
        <v>1772</v>
      </c>
      <c r="H4167" s="0" t="s">
        <v>1712</v>
      </c>
      <c r="I4167" s="41" t="s">
        <v>799</v>
      </c>
      <c r="J4167" s="20" t="n">
        <v>210</v>
      </c>
      <c r="K4167" s="27" t="s">
        <v>28</v>
      </c>
      <c r="L4167" s="52"/>
      <c r="M4167" s="34" t="n">
        <v>24</v>
      </c>
      <c r="N4167" s="34"/>
      <c r="O4167" s="35" t="n">
        <f aca="false">L4167+(0.05*M4167)+(N4167/240)</f>
        <v>1.2</v>
      </c>
      <c r="P4167" s="36" t="n">
        <v>252</v>
      </c>
      <c r="Q4167" s="33"/>
      <c r="R4167" s="37"/>
      <c r="S4167" s="38" t="n">
        <f aca="false">P4167+(0.05*Q4167)+(R4167/240)</f>
        <v>252</v>
      </c>
      <c r="T4167" s="22" t="n">
        <f aca="false">J4167*O4167</f>
        <v>252</v>
      </c>
      <c r="U4167" s="22" t="n">
        <f aca="false">S4167-T4167</f>
        <v>0</v>
      </c>
      <c r="V4167" s="12"/>
    </row>
    <row r="4168" customFormat="false" ht="13.8" hidden="false" customHeight="false" outlineLevel="0" collapsed="false">
      <c r="A4168" s="13" t="n">
        <v>4167</v>
      </c>
      <c r="B4168" s="12" t="s">
        <v>22</v>
      </c>
      <c r="C4168" s="26" t="str">
        <f aca="false">$C$3915</f>
        <v>Fonds Gournay – M85</v>
      </c>
      <c r="D4168" s="12" t="n">
        <v>15</v>
      </c>
      <c r="E4168" s="14" t="n">
        <v>1749</v>
      </c>
      <c r="F4168" s="14" t="s">
        <v>40</v>
      </c>
      <c r="G4168" s="14" t="s">
        <v>765</v>
      </c>
      <c r="H4168" s="0" t="s">
        <v>1712</v>
      </c>
      <c r="I4168" s="41" t="s">
        <v>679</v>
      </c>
      <c r="J4168" s="20" t="n">
        <v>90725</v>
      </c>
      <c r="K4168" s="27" t="s">
        <v>28</v>
      </c>
      <c r="L4168" s="52"/>
      <c r="M4168" s="34" t="n">
        <v>2</v>
      </c>
      <c r="N4168" s="42"/>
      <c r="O4168" s="35" t="n">
        <f aca="false">L4168+(0.05*M4168)+(N4168/240)</f>
        <v>0.1</v>
      </c>
      <c r="P4168" s="36" t="n">
        <v>9072</v>
      </c>
      <c r="Q4168" s="33" t="n">
        <v>10</v>
      </c>
      <c r="R4168" s="43"/>
      <c r="S4168" s="38" t="n">
        <f aca="false">P4168+(0.05*Q4168)+(R4168/240)</f>
        <v>9072.5</v>
      </c>
      <c r="T4168" s="22" t="n">
        <f aca="false">J4168*O4168</f>
        <v>9072.5</v>
      </c>
      <c r="U4168" s="22" t="n">
        <f aca="false">S4168-T4168</f>
        <v>0</v>
      </c>
      <c r="V4168" s="12"/>
    </row>
    <row r="4169" customFormat="false" ht="13.8" hidden="false" customHeight="false" outlineLevel="0" collapsed="false">
      <c r="A4169" s="13" t="n">
        <v>4168</v>
      </c>
      <c r="B4169" s="12" t="s">
        <v>22</v>
      </c>
      <c r="C4169" s="26" t="str">
        <f aca="false">$C$3915</f>
        <v>Fonds Gournay – M85</v>
      </c>
      <c r="D4169" s="12" t="n">
        <v>15</v>
      </c>
      <c r="E4169" s="14" t="n">
        <v>1749</v>
      </c>
      <c r="F4169" s="14" t="s">
        <v>40</v>
      </c>
      <c r="G4169" s="14" t="s">
        <v>1773</v>
      </c>
      <c r="H4169" s="0" t="s">
        <v>1712</v>
      </c>
      <c r="I4169" s="41" t="s">
        <v>186</v>
      </c>
      <c r="J4169" s="20" t="n">
        <v>1</v>
      </c>
      <c r="K4169" s="27" t="s">
        <v>46</v>
      </c>
      <c r="L4169" s="52" t="n">
        <v>18</v>
      </c>
      <c r="M4169" s="34"/>
      <c r="N4169" s="34"/>
      <c r="O4169" s="35" t="n">
        <f aca="false">L4169+(0.05*M4169)+(N4169/240)</f>
        <v>18</v>
      </c>
      <c r="P4169" s="36" t="n">
        <v>18</v>
      </c>
      <c r="Q4169" s="33"/>
      <c r="R4169" s="37"/>
      <c r="S4169" s="38" t="n">
        <f aca="false">P4169+(0.05*Q4169)+(R4169/240)</f>
        <v>18</v>
      </c>
      <c r="T4169" s="22" t="n">
        <f aca="false">J4169*O4169</f>
        <v>18</v>
      </c>
      <c r="U4169" s="22" t="n">
        <f aca="false">S4169-T4169</f>
        <v>0</v>
      </c>
      <c r="V4169" s="12"/>
    </row>
    <row r="4170" customFormat="false" ht="13.8" hidden="false" customHeight="false" outlineLevel="0" collapsed="false">
      <c r="A4170" s="13" t="n">
        <v>4169</v>
      </c>
      <c r="B4170" s="12" t="s">
        <v>22</v>
      </c>
      <c r="C4170" s="26" t="str">
        <f aca="false">$C$3915</f>
        <v>Fonds Gournay – M85</v>
      </c>
      <c r="D4170" s="12" t="n">
        <v>15</v>
      </c>
      <c r="E4170" s="14" t="n">
        <v>1749</v>
      </c>
      <c r="F4170" s="14" t="s">
        <v>40</v>
      </c>
      <c r="G4170" s="14" t="s">
        <v>1774</v>
      </c>
      <c r="H4170" s="0" t="s">
        <v>1712</v>
      </c>
      <c r="I4170" s="41" t="s">
        <v>43</v>
      </c>
      <c r="J4170" s="20" t="n">
        <v>2</v>
      </c>
      <c r="K4170" s="27" t="s">
        <v>110</v>
      </c>
      <c r="L4170" s="52" t="n">
        <v>3</v>
      </c>
      <c r="M4170" s="34" t="n">
        <v>10</v>
      </c>
      <c r="N4170" s="34"/>
      <c r="O4170" s="35" t="n">
        <f aca="false">L4170+(0.05*M4170)+(N4170/240)</f>
        <v>3.5</v>
      </c>
      <c r="P4170" s="36" t="n">
        <v>7</v>
      </c>
      <c r="Q4170" s="33"/>
      <c r="R4170" s="37"/>
      <c r="S4170" s="38" t="n">
        <f aca="false">P4170+(0.05*Q4170)+(R4170/240)</f>
        <v>7</v>
      </c>
      <c r="T4170" s="22" t="n">
        <f aca="false">J4170*O4170</f>
        <v>7</v>
      </c>
      <c r="U4170" s="22" t="n">
        <f aca="false">S4170-T4170</f>
        <v>0</v>
      </c>
      <c r="V4170" s="12"/>
    </row>
    <row r="4171" customFormat="false" ht="13.8" hidden="false" customHeight="false" outlineLevel="0" collapsed="false">
      <c r="A4171" s="13" t="n">
        <v>4170</v>
      </c>
      <c r="B4171" s="12" t="s">
        <v>22</v>
      </c>
      <c r="C4171" s="26" t="str">
        <f aca="false">$C$3915</f>
        <v>Fonds Gournay – M85</v>
      </c>
      <c r="D4171" s="12" t="n">
        <v>15</v>
      </c>
      <c r="E4171" s="14" t="n">
        <v>1749</v>
      </c>
      <c r="F4171" s="14" t="s">
        <v>40</v>
      </c>
      <c r="G4171" s="14" t="s">
        <v>1774</v>
      </c>
      <c r="H4171" s="0" t="s">
        <v>1712</v>
      </c>
      <c r="I4171" s="41" t="s">
        <v>682</v>
      </c>
      <c r="J4171" s="20" t="n">
        <v>12</v>
      </c>
      <c r="K4171" s="27" t="s">
        <v>110</v>
      </c>
      <c r="L4171" s="52" t="n">
        <v>3</v>
      </c>
      <c r="M4171" s="34"/>
      <c r="N4171" s="34"/>
      <c r="O4171" s="35" t="n">
        <f aca="false">L4171+(0.05*M4171)+(N4171/240)</f>
        <v>3</v>
      </c>
      <c r="P4171" s="36" t="n">
        <v>36</v>
      </c>
      <c r="Q4171" s="33"/>
      <c r="R4171" s="37"/>
      <c r="S4171" s="38" t="n">
        <f aca="false">P4171+(0.05*Q4171)+(R4171/240)</f>
        <v>36</v>
      </c>
      <c r="T4171" s="22" t="n">
        <f aca="false">J4171*O4171</f>
        <v>36</v>
      </c>
      <c r="U4171" s="22" t="n">
        <f aca="false">S4171-T4171</f>
        <v>0</v>
      </c>
      <c r="V4171" s="12"/>
    </row>
    <row r="4172" customFormat="false" ht="13.8" hidden="false" customHeight="false" outlineLevel="0" collapsed="false">
      <c r="A4172" s="13" t="n">
        <v>4171</v>
      </c>
      <c r="B4172" s="12" t="s">
        <v>22</v>
      </c>
      <c r="C4172" s="26" t="str">
        <f aca="false">$C$3915</f>
        <v>Fonds Gournay – M85</v>
      </c>
      <c r="D4172" s="12" t="n">
        <v>15</v>
      </c>
      <c r="E4172" s="14" t="n">
        <v>1749</v>
      </c>
      <c r="F4172" s="14" t="s">
        <v>40</v>
      </c>
      <c r="G4172" s="14" t="s">
        <v>1774</v>
      </c>
      <c r="H4172" s="0" t="s">
        <v>1712</v>
      </c>
      <c r="I4172" s="41" t="s">
        <v>186</v>
      </c>
      <c r="J4172" s="20" t="n">
        <v>1</v>
      </c>
      <c r="K4172" s="27" t="s">
        <v>46</v>
      </c>
      <c r="L4172" s="52" t="n">
        <v>92</v>
      </c>
      <c r="M4172" s="34"/>
      <c r="N4172" s="34"/>
      <c r="O4172" s="35" t="n">
        <f aca="false">L4172+(0.05*M4172)+(N4172/240)</f>
        <v>92</v>
      </c>
      <c r="P4172" s="36" t="n">
        <v>92</v>
      </c>
      <c r="Q4172" s="33"/>
      <c r="R4172" s="37"/>
      <c r="S4172" s="38" t="n">
        <f aca="false">P4172+(0.05*Q4172)+(R4172/240)</f>
        <v>92</v>
      </c>
      <c r="T4172" s="22" t="n">
        <f aca="false">J4172*O4172</f>
        <v>92</v>
      </c>
      <c r="U4172" s="22" t="n">
        <f aca="false">S4172-T4172</f>
        <v>0</v>
      </c>
      <c r="V4172" s="46"/>
    </row>
    <row r="4173" customFormat="false" ht="13.8" hidden="false" customHeight="false" outlineLevel="0" collapsed="false">
      <c r="A4173" s="13" t="n">
        <v>4172</v>
      </c>
      <c r="B4173" s="12" t="s">
        <v>22</v>
      </c>
      <c r="C4173" s="26" t="str">
        <f aca="false">$C$3915</f>
        <v>Fonds Gournay – M85</v>
      </c>
      <c r="D4173" s="12" t="n">
        <v>15</v>
      </c>
      <c r="E4173" s="14" t="n">
        <v>1749</v>
      </c>
      <c r="F4173" s="14" t="s">
        <v>40</v>
      </c>
      <c r="G4173" s="14" t="s">
        <v>1774</v>
      </c>
      <c r="H4173" s="0" t="s">
        <v>1712</v>
      </c>
      <c r="I4173" s="41" t="s">
        <v>186</v>
      </c>
      <c r="J4173" s="20" t="n">
        <v>4005</v>
      </c>
      <c r="K4173" s="27" t="s">
        <v>110</v>
      </c>
      <c r="L4173" s="52" t="n">
        <v>4</v>
      </c>
      <c r="M4173" s="34" t="n">
        <v>10</v>
      </c>
      <c r="N4173" s="34"/>
      <c r="O4173" s="35" t="n">
        <f aca="false">L4173+(0.05*M4173)+(N4173/240)</f>
        <v>4.5</v>
      </c>
      <c r="P4173" s="36" t="n">
        <v>18022</v>
      </c>
      <c r="Q4173" s="33" t="n">
        <v>10</v>
      </c>
      <c r="R4173" s="37"/>
      <c r="S4173" s="38" t="n">
        <f aca="false">P4173+(0.05*Q4173)+(R4173/240)</f>
        <v>18022.5</v>
      </c>
      <c r="T4173" s="22" t="n">
        <f aca="false">J4173*O4173</f>
        <v>18022.5</v>
      </c>
      <c r="U4173" s="22" t="n">
        <f aca="false">S4173-T4173</f>
        <v>0</v>
      </c>
      <c r="V4173" s="12"/>
    </row>
    <row r="4174" customFormat="false" ht="13.8" hidden="false" customHeight="false" outlineLevel="0" collapsed="false">
      <c r="A4174" s="13" t="n">
        <v>4173</v>
      </c>
      <c r="B4174" s="12" t="s">
        <v>22</v>
      </c>
      <c r="C4174" s="26" t="str">
        <f aca="false">$C$3915</f>
        <v>Fonds Gournay – M85</v>
      </c>
      <c r="D4174" s="12" t="n">
        <v>16</v>
      </c>
      <c r="E4174" s="14" t="n">
        <v>1749</v>
      </c>
      <c r="F4174" s="14" t="s">
        <v>24</v>
      </c>
      <c r="G4174" s="14" t="s">
        <v>1281</v>
      </c>
      <c r="H4174" s="0" t="s">
        <v>1712</v>
      </c>
      <c r="I4174" s="41" t="s">
        <v>794</v>
      </c>
      <c r="J4174" s="20" t="n">
        <v>6075</v>
      </c>
      <c r="K4174" s="27" t="s">
        <v>28</v>
      </c>
      <c r="L4174" s="52"/>
      <c r="M4174" s="34" t="n">
        <v>20</v>
      </c>
      <c r="N4174" s="34"/>
      <c r="O4174" s="35" t="n">
        <f aca="false">L4174+(0.05*M4174)+(N4174/240)</f>
        <v>1</v>
      </c>
      <c r="P4174" s="36" t="n">
        <v>6075</v>
      </c>
      <c r="Q4174" s="33"/>
      <c r="R4174" s="37"/>
      <c r="S4174" s="38" t="n">
        <f aca="false">P4174+(0.05*Q4174)+(R4174/240)</f>
        <v>6075</v>
      </c>
      <c r="T4174" s="22" t="n">
        <f aca="false">J4174*O4174</f>
        <v>6075</v>
      </c>
      <c r="U4174" s="22" t="n">
        <f aca="false">S4174-T4174</f>
        <v>0</v>
      </c>
      <c r="V4174" s="12"/>
    </row>
    <row r="4175" customFormat="false" ht="13.8" hidden="false" customHeight="false" outlineLevel="0" collapsed="false">
      <c r="A4175" s="13" t="n">
        <v>4174</v>
      </c>
      <c r="B4175" s="12" t="s">
        <v>22</v>
      </c>
      <c r="C4175" s="26" t="str">
        <f aca="false">$C$3915</f>
        <v>Fonds Gournay – M85</v>
      </c>
      <c r="D4175" s="12" t="n">
        <v>16</v>
      </c>
      <c r="E4175" s="14" t="n">
        <v>1749</v>
      </c>
      <c r="F4175" s="14" t="s">
        <v>24</v>
      </c>
      <c r="G4175" s="14" t="s">
        <v>1281</v>
      </c>
      <c r="H4175" s="0" t="s">
        <v>1712</v>
      </c>
      <c r="I4175" s="41" t="s">
        <v>679</v>
      </c>
      <c r="J4175" s="20" t="n">
        <v>49200</v>
      </c>
      <c r="K4175" s="27" t="s">
        <v>28</v>
      </c>
      <c r="L4175" s="52"/>
      <c r="M4175" s="34" t="n">
        <v>20</v>
      </c>
      <c r="N4175" s="34"/>
      <c r="O4175" s="35" t="n">
        <f aca="false">L4175+(0.05*M4175)+(N4175/240)</f>
        <v>1</v>
      </c>
      <c r="P4175" s="36" t="n">
        <v>49200</v>
      </c>
      <c r="Q4175" s="33"/>
      <c r="R4175" s="37"/>
      <c r="S4175" s="38" t="n">
        <f aca="false">P4175+(0.05*Q4175)+(R4175/240)</f>
        <v>49200</v>
      </c>
      <c r="T4175" s="22" t="n">
        <f aca="false">J4175*O4175</f>
        <v>49200</v>
      </c>
      <c r="U4175" s="22" t="n">
        <f aca="false">S4175-T4175</f>
        <v>0</v>
      </c>
      <c r="V4175" s="12"/>
    </row>
    <row r="4176" customFormat="false" ht="13.8" hidden="false" customHeight="false" outlineLevel="0" collapsed="false">
      <c r="A4176" s="13" t="n">
        <v>4175</v>
      </c>
      <c r="B4176" s="12" t="s">
        <v>22</v>
      </c>
      <c r="C4176" s="26" t="str">
        <f aca="false">$C$3915</f>
        <v>Fonds Gournay – M85</v>
      </c>
      <c r="D4176" s="12" t="n">
        <v>16</v>
      </c>
      <c r="E4176" s="14" t="n">
        <v>1749</v>
      </c>
      <c r="F4176" s="14" t="s">
        <v>24</v>
      </c>
      <c r="G4176" s="14" t="s">
        <v>1279</v>
      </c>
      <c r="H4176" s="0" t="s">
        <v>1712</v>
      </c>
      <c r="I4176" s="41" t="s">
        <v>794</v>
      </c>
      <c r="J4176" s="20" t="n">
        <v>9220</v>
      </c>
      <c r="K4176" s="27" t="s">
        <v>28</v>
      </c>
      <c r="L4176" s="52"/>
      <c r="M4176" s="34" t="n">
        <v>30</v>
      </c>
      <c r="N4176" s="34"/>
      <c r="O4176" s="35" t="n">
        <f aca="false">L4176+(0.05*M4176)+(N4176/240)</f>
        <v>1.5</v>
      </c>
      <c r="P4176" s="36" t="n">
        <v>13830</v>
      </c>
      <c r="Q4176" s="33"/>
      <c r="R4176" s="37"/>
      <c r="S4176" s="38" t="n">
        <f aca="false">P4176+(0.05*Q4176)+(R4176/240)</f>
        <v>13830</v>
      </c>
      <c r="T4176" s="22" t="n">
        <f aca="false">J4176*O4176</f>
        <v>13830</v>
      </c>
      <c r="U4176" s="22" t="n">
        <f aca="false">S4176-T4176</f>
        <v>0</v>
      </c>
      <c r="V4176" s="12"/>
    </row>
    <row r="4177" customFormat="false" ht="13.8" hidden="false" customHeight="false" outlineLevel="0" collapsed="false">
      <c r="A4177" s="13" t="n">
        <v>4176</v>
      </c>
      <c r="B4177" s="12" t="s">
        <v>22</v>
      </c>
      <c r="C4177" s="26" t="str">
        <f aca="false">$C$3915</f>
        <v>Fonds Gournay – M85</v>
      </c>
      <c r="D4177" s="12" t="n">
        <v>16</v>
      </c>
      <c r="E4177" s="14" t="n">
        <v>1749</v>
      </c>
      <c r="F4177" s="14" t="s">
        <v>24</v>
      </c>
      <c r="G4177" s="14" t="s">
        <v>589</v>
      </c>
      <c r="H4177" s="0" t="s">
        <v>1712</v>
      </c>
      <c r="I4177" s="41" t="s">
        <v>186</v>
      </c>
      <c r="J4177" s="20" t="n">
        <v>1295</v>
      </c>
      <c r="K4177" s="27" t="s">
        <v>28</v>
      </c>
      <c r="L4177" s="52" t="n">
        <v>4</v>
      </c>
      <c r="M4177" s="34"/>
      <c r="N4177" s="34"/>
      <c r="O4177" s="35" t="n">
        <f aca="false">L4177+(0.05*M4177)+(N4177/240)</f>
        <v>4</v>
      </c>
      <c r="P4177" s="36" t="n">
        <v>5180</v>
      </c>
      <c r="Q4177" s="33"/>
      <c r="R4177" s="37"/>
      <c r="S4177" s="38" t="n">
        <f aca="false">P4177+(0.05*Q4177)+(R4177/240)</f>
        <v>5180</v>
      </c>
      <c r="T4177" s="22" t="n">
        <f aca="false">J4177*O4177</f>
        <v>5180</v>
      </c>
      <c r="U4177" s="22" t="n">
        <f aca="false">S4177-T4177</f>
        <v>0</v>
      </c>
      <c r="V4177" s="12"/>
    </row>
    <row r="4178" customFormat="false" ht="13.8" hidden="false" customHeight="false" outlineLevel="0" collapsed="false">
      <c r="A4178" s="13" t="n">
        <v>4177</v>
      </c>
      <c r="B4178" s="12" t="s">
        <v>22</v>
      </c>
      <c r="C4178" s="26" t="str">
        <f aca="false">$C$3915</f>
        <v>Fonds Gournay – M85</v>
      </c>
      <c r="D4178" s="12" t="n">
        <v>16</v>
      </c>
      <c r="E4178" s="14" t="n">
        <v>1749</v>
      </c>
      <c r="F4178" s="14" t="s">
        <v>40</v>
      </c>
      <c r="G4178" s="14" t="s">
        <v>1285</v>
      </c>
      <c r="H4178" s="0" t="s">
        <v>1712</v>
      </c>
      <c r="I4178" s="41" t="s">
        <v>186</v>
      </c>
      <c r="J4178" s="20" t="n">
        <v>1</v>
      </c>
      <c r="K4178" s="27" t="s">
        <v>46</v>
      </c>
      <c r="L4178" s="52" t="n">
        <v>670</v>
      </c>
      <c r="M4178" s="34"/>
      <c r="N4178" s="34"/>
      <c r="O4178" s="35" t="n">
        <f aca="false">L4178+(0.05*M4178)+(N4178/240)</f>
        <v>670</v>
      </c>
      <c r="P4178" s="36" t="n">
        <v>670</v>
      </c>
      <c r="Q4178" s="33"/>
      <c r="R4178" s="37"/>
      <c r="S4178" s="38" t="n">
        <f aca="false">P4178+(0.05*Q4178)+(R4178/240)</f>
        <v>670</v>
      </c>
      <c r="T4178" s="22" t="n">
        <f aca="false">J4178*O4178</f>
        <v>670</v>
      </c>
      <c r="U4178" s="22" t="n">
        <f aca="false">S4178-T4178</f>
        <v>0</v>
      </c>
      <c r="V4178" s="12"/>
    </row>
    <row r="4179" customFormat="false" ht="13.8" hidden="false" customHeight="false" outlineLevel="0" collapsed="false">
      <c r="A4179" s="13" t="n">
        <v>4178</v>
      </c>
      <c r="B4179" s="12" t="s">
        <v>22</v>
      </c>
      <c r="C4179" s="26" t="str">
        <f aca="false">$C$3915</f>
        <v>Fonds Gournay – M85</v>
      </c>
      <c r="D4179" s="12" t="n">
        <v>16</v>
      </c>
      <c r="E4179" s="14" t="n">
        <v>1749</v>
      </c>
      <c r="F4179" s="14" t="s">
        <v>40</v>
      </c>
      <c r="G4179" s="14" t="s">
        <v>593</v>
      </c>
      <c r="H4179" s="0" t="s">
        <v>1712</v>
      </c>
      <c r="I4179" s="41" t="s">
        <v>186</v>
      </c>
      <c r="J4179" s="20" t="n">
        <v>1850</v>
      </c>
      <c r="K4179" s="27" t="s">
        <v>28</v>
      </c>
      <c r="L4179" s="52" t="n">
        <v>5</v>
      </c>
      <c r="M4179" s="34"/>
      <c r="N4179" s="34"/>
      <c r="O4179" s="35" t="n">
        <f aca="false">L4179+(0.05*M4179)+(N4179/240)</f>
        <v>5</v>
      </c>
      <c r="P4179" s="36" t="n">
        <v>9250</v>
      </c>
      <c r="Q4179" s="33"/>
      <c r="R4179" s="37"/>
      <c r="S4179" s="38" t="n">
        <f aca="false">P4179+(0.05*Q4179)+(R4179/240)</f>
        <v>9250</v>
      </c>
      <c r="T4179" s="22" t="n">
        <f aca="false">J4179*O4179</f>
        <v>9250</v>
      </c>
      <c r="U4179" s="22" t="n">
        <f aca="false">S4179-T4179</f>
        <v>0</v>
      </c>
      <c r="V4179" s="12"/>
    </row>
    <row r="4180" customFormat="false" ht="13.8" hidden="false" customHeight="false" outlineLevel="0" collapsed="false">
      <c r="A4180" s="13" t="n">
        <v>4179</v>
      </c>
      <c r="B4180" s="12" t="s">
        <v>22</v>
      </c>
      <c r="C4180" s="26" t="str">
        <f aca="false">$C$3915</f>
        <v>Fonds Gournay – M85</v>
      </c>
      <c r="D4180" s="12" t="n">
        <v>16</v>
      </c>
      <c r="E4180" s="14" t="n">
        <v>1749</v>
      </c>
      <c r="F4180" s="14" t="s">
        <v>40</v>
      </c>
      <c r="G4180" s="14" t="s">
        <v>594</v>
      </c>
      <c r="H4180" s="0" t="s">
        <v>1712</v>
      </c>
      <c r="I4180" s="41" t="s">
        <v>679</v>
      </c>
      <c r="J4180" s="20" t="n">
        <v>1365</v>
      </c>
      <c r="K4180" s="27" t="s">
        <v>28</v>
      </c>
      <c r="L4180" s="52"/>
      <c r="M4180" s="34" t="n">
        <v>40</v>
      </c>
      <c r="N4180" s="34"/>
      <c r="O4180" s="35" t="n">
        <f aca="false">L4180+(0.05*M4180)+(N4180/240)</f>
        <v>2</v>
      </c>
      <c r="P4180" s="36" t="n">
        <v>2730</v>
      </c>
      <c r="Q4180" s="33"/>
      <c r="R4180" s="37"/>
      <c r="S4180" s="38" t="n">
        <f aca="false">P4180+(0.05*Q4180)+(R4180/240)</f>
        <v>2730</v>
      </c>
      <c r="T4180" s="22" t="n">
        <f aca="false">J4180*O4180</f>
        <v>2730</v>
      </c>
      <c r="U4180" s="22" t="n">
        <f aca="false">S4180-T4180</f>
        <v>0</v>
      </c>
      <c r="V4180" s="12"/>
    </row>
    <row r="4181" customFormat="false" ht="13.8" hidden="false" customHeight="false" outlineLevel="0" collapsed="false">
      <c r="A4181" s="13" t="n">
        <v>4180</v>
      </c>
      <c r="B4181" s="12" t="s">
        <v>22</v>
      </c>
      <c r="C4181" s="26" t="str">
        <f aca="false">$C$3915</f>
        <v>Fonds Gournay – M85</v>
      </c>
      <c r="D4181" s="12" t="n">
        <v>16</v>
      </c>
      <c r="E4181" s="14" t="n">
        <v>1749</v>
      </c>
      <c r="F4181" s="14" t="s">
        <v>40</v>
      </c>
      <c r="G4181" s="14" t="s">
        <v>594</v>
      </c>
      <c r="H4181" s="0" t="s">
        <v>1712</v>
      </c>
      <c r="I4181" s="41" t="s">
        <v>186</v>
      </c>
      <c r="J4181" s="20" t="n">
        <v>925</v>
      </c>
      <c r="K4181" s="27" t="s">
        <v>28</v>
      </c>
      <c r="L4181" s="53" t="n">
        <v>6</v>
      </c>
      <c r="M4181" s="33"/>
      <c r="N4181" s="34"/>
      <c r="O4181" s="35" t="n">
        <f aca="false">L4181+(0.05*M4181)+(N4181/240)</f>
        <v>6</v>
      </c>
      <c r="P4181" s="36" t="n">
        <v>5550</v>
      </c>
      <c r="Q4181" s="33"/>
      <c r="R4181" s="37"/>
      <c r="S4181" s="38" t="n">
        <f aca="false">P4181+(0.05*Q4181)+(R4181/240)</f>
        <v>5550</v>
      </c>
      <c r="T4181" s="22" t="n">
        <f aca="false">J4181*O4181</f>
        <v>5550</v>
      </c>
      <c r="U4181" s="22" t="n">
        <f aca="false">S4181-T4181</f>
        <v>0</v>
      </c>
      <c r="V4181" s="46"/>
    </row>
    <row r="4182" customFormat="false" ht="13.8" hidden="false" customHeight="false" outlineLevel="0" collapsed="false">
      <c r="A4182" s="13" t="n">
        <v>4181</v>
      </c>
      <c r="B4182" s="12" t="s">
        <v>22</v>
      </c>
      <c r="C4182" s="26" t="str">
        <f aca="false">$C$3915</f>
        <v>Fonds Gournay – M85</v>
      </c>
      <c r="D4182" s="12" t="n">
        <v>16</v>
      </c>
      <c r="E4182" s="14" t="n">
        <v>1749</v>
      </c>
      <c r="F4182" s="14" t="s">
        <v>40</v>
      </c>
      <c r="G4182" s="14" t="s">
        <v>1775</v>
      </c>
      <c r="H4182" s="0" t="s">
        <v>1712</v>
      </c>
      <c r="I4182" s="41" t="s">
        <v>186</v>
      </c>
      <c r="J4182" s="20" t="n">
        <v>1562</v>
      </c>
      <c r="K4182" s="27" t="s">
        <v>28</v>
      </c>
      <c r="L4182" s="52"/>
      <c r="M4182" s="34" t="n">
        <v>50</v>
      </c>
      <c r="N4182" s="34"/>
      <c r="O4182" s="35" t="n">
        <f aca="false">L4182+(0.05*M4182)+(N4182/240)</f>
        <v>2.5</v>
      </c>
      <c r="P4182" s="36" t="n">
        <v>3905</v>
      </c>
      <c r="Q4182" s="33"/>
      <c r="R4182" s="37"/>
      <c r="S4182" s="38" t="n">
        <f aca="false">P4182+(0.05*Q4182)+(R4182/240)</f>
        <v>3905</v>
      </c>
      <c r="T4182" s="22" t="n">
        <f aca="false">J4182*O4182</f>
        <v>3905</v>
      </c>
      <c r="U4182" s="22" t="n">
        <f aca="false">S4182-T4182</f>
        <v>0</v>
      </c>
      <c r="V4182" s="12"/>
    </row>
    <row r="4183" customFormat="false" ht="13.8" hidden="false" customHeight="false" outlineLevel="0" collapsed="false">
      <c r="A4183" s="13" t="n">
        <v>4182</v>
      </c>
      <c r="B4183" s="12" t="s">
        <v>22</v>
      </c>
      <c r="C4183" s="26" t="str">
        <f aca="false">$C$3915</f>
        <v>Fonds Gournay – M85</v>
      </c>
      <c r="D4183" s="12" t="n">
        <v>16</v>
      </c>
      <c r="E4183" s="14" t="n">
        <v>1749</v>
      </c>
      <c r="F4183" s="14" t="s">
        <v>40</v>
      </c>
      <c r="G4183" s="14" t="s">
        <v>1776</v>
      </c>
      <c r="H4183" s="0" t="s">
        <v>1712</v>
      </c>
      <c r="I4183" s="41" t="s">
        <v>186</v>
      </c>
      <c r="J4183" s="20" t="n">
        <v>99</v>
      </c>
      <c r="K4183" s="27" t="s">
        <v>28</v>
      </c>
      <c r="L4183" s="52" t="n">
        <v>6</v>
      </c>
      <c r="M4183" s="34"/>
      <c r="N4183" s="34"/>
      <c r="O4183" s="35" t="n">
        <f aca="false">L4183+(0.05*M4183)+(N4183/240)</f>
        <v>6</v>
      </c>
      <c r="P4183" s="36" t="n">
        <v>594</v>
      </c>
      <c r="Q4183" s="33"/>
      <c r="R4183" s="37"/>
      <c r="S4183" s="38" t="n">
        <f aca="false">P4183+(0.05*Q4183)+(R4183/240)</f>
        <v>594</v>
      </c>
      <c r="T4183" s="22" t="n">
        <f aca="false">J4183*O4183</f>
        <v>594</v>
      </c>
      <c r="U4183" s="22" t="n">
        <f aca="false">S4183-T4183</f>
        <v>0</v>
      </c>
      <c r="V4183" s="12"/>
    </row>
    <row r="4184" customFormat="false" ht="13.8" hidden="false" customHeight="false" outlineLevel="0" collapsed="false">
      <c r="A4184" s="13" t="n">
        <v>4183</v>
      </c>
      <c r="B4184" s="12" t="s">
        <v>22</v>
      </c>
      <c r="C4184" s="26" t="str">
        <f aca="false">$C$3915</f>
        <v>Fonds Gournay – M85</v>
      </c>
      <c r="D4184" s="12" t="n">
        <v>16</v>
      </c>
      <c r="E4184" s="14" t="n">
        <v>1749</v>
      </c>
      <c r="F4184" s="14" t="s">
        <v>40</v>
      </c>
      <c r="G4184" s="14" t="s">
        <v>1705</v>
      </c>
      <c r="H4184" s="0" t="s">
        <v>1712</v>
      </c>
      <c r="I4184" s="41" t="s">
        <v>186</v>
      </c>
      <c r="J4184" s="20" t="n">
        <v>4630</v>
      </c>
      <c r="K4184" s="27" t="s">
        <v>28</v>
      </c>
      <c r="L4184" s="52"/>
      <c r="M4184" s="34" t="n">
        <v>50</v>
      </c>
      <c r="N4184" s="34"/>
      <c r="O4184" s="35" t="n">
        <f aca="false">L4184+(0.05*M4184)+(N4184/240)</f>
        <v>2.5</v>
      </c>
      <c r="P4184" s="36" t="n">
        <v>11575</v>
      </c>
      <c r="Q4184" s="33"/>
      <c r="R4184" s="37"/>
      <c r="S4184" s="38" t="n">
        <f aca="false">P4184+(0.05*Q4184)+(R4184/240)</f>
        <v>11575</v>
      </c>
      <c r="T4184" s="22" t="n">
        <f aca="false">J4184*O4184</f>
        <v>11575</v>
      </c>
      <c r="U4184" s="22" t="n">
        <f aca="false">S4184-T4184</f>
        <v>0</v>
      </c>
      <c r="V4184" s="12"/>
    </row>
    <row r="4185" customFormat="false" ht="13.8" hidden="false" customHeight="false" outlineLevel="0" collapsed="false">
      <c r="A4185" s="13" t="n">
        <v>4184</v>
      </c>
      <c r="B4185" s="12" t="s">
        <v>22</v>
      </c>
      <c r="C4185" s="26" t="str">
        <f aca="false">$C$3915</f>
        <v>Fonds Gournay – M85</v>
      </c>
      <c r="D4185" s="12" t="n">
        <v>16</v>
      </c>
      <c r="E4185" s="14" t="n">
        <v>1749</v>
      </c>
      <c r="F4185" s="14" t="s">
        <v>40</v>
      </c>
      <c r="G4185" s="14" t="s">
        <v>599</v>
      </c>
      <c r="H4185" s="0" t="s">
        <v>1712</v>
      </c>
      <c r="I4185" s="41" t="s">
        <v>186</v>
      </c>
      <c r="J4185" s="20" t="n">
        <v>3055</v>
      </c>
      <c r="K4185" s="27" t="s">
        <v>28</v>
      </c>
      <c r="L4185" s="52"/>
      <c r="M4185" s="34" t="n">
        <v>40</v>
      </c>
      <c r="N4185" s="34"/>
      <c r="O4185" s="35" t="n">
        <f aca="false">L4185+(0.05*M4185)+(N4185/240)</f>
        <v>2</v>
      </c>
      <c r="P4185" s="36" t="n">
        <v>6110</v>
      </c>
      <c r="Q4185" s="33"/>
      <c r="R4185" s="37"/>
      <c r="S4185" s="38" t="n">
        <f aca="false">P4185+(0.05*Q4185)+(R4185/240)</f>
        <v>6110</v>
      </c>
      <c r="T4185" s="22" t="n">
        <f aca="false">J4185*O4185</f>
        <v>6110</v>
      </c>
      <c r="U4185" s="22" t="n">
        <f aca="false">S4185-T4185</f>
        <v>0</v>
      </c>
      <c r="V4185" s="12"/>
    </row>
    <row r="4186" customFormat="false" ht="13.8" hidden="false" customHeight="false" outlineLevel="0" collapsed="false">
      <c r="A4186" s="13" t="n">
        <v>4185</v>
      </c>
      <c r="B4186" s="12" t="s">
        <v>22</v>
      </c>
      <c r="C4186" s="26" t="str">
        <f aca="false">$C$3915</f>
        <v>Fonds Gournay – M85</v>
      </c>
      <c r="D4186" s="12" t="n">
        <v>16</v>
      </c>
      <c r="E4186" s="14" t="n">
        <v>1749</v>
      </c>
      <c r="F4186" s="14" t="s">
        <v>40</v>
      </c>
      <c r="G4186" s="14" t="s">
        <v>1292</v>
      </c>
      <c r="H4186" s="0" t="s">
        <v>1712</v>
      </c>
      <c r="I4186" s="41" t="s">
        <v>799</v>
      </c>
      <c r="J4186" s="20" t="n">
        <v>3500</v>
      </c>
      <c r="K4186" s="27" t="s">
        <v>28</v>
      </c>
      <c r="L4186" s="52" t="n">
        <v>0.24</v>
      </c>
      <c r="M4186" s="34"/>
      <c r="N4186" s="34"/>
      <c r="O4186" s="35" t="n">
        <f aca="false">L4186+(0.05*M4186)+(N4186/240)</f>
        <v>0.24</v>
      </c>
      <c r="P4186" s="36" t="n">
        <v>840</v>
      </c>
      <c r="Q4186" s="33"/>
      <c r="R4186" s="37"/>
      <c r="S4186" s="38" t="n">
        <f aca="false">P4186+(0.05*Q4186)+(R4186/240)</f>
        <v>840</v>
      </c>
      <c r="T4186" s="22" t="n">
        <f aca="false">J4186*O4186</f>
        <v>840</v>
      </c>
      <c r="U4186" s="22" t="n">
        <f aca="false">S4186-T4186</f>
        <v>0</v>
      </c>
      <c r="V4186" s="12"/>
    </row>
    <row r="4187" customFormat="false" ht="13.8" hidden="false" customHeight="false" outlineLevel="0" collapsed="false">
      <c r="A4187" s="13" t="n">
        <v>4186</v>
      </c>
      <c r="B4187" s="12" t="s">
        <v>22</v>
      </c>
      <c r="C4187" s="26" t="str">
        <f aca="false">$C$3915</f>
        <v>Fonds Gournay – M85</v>
      </c>
      <c r="D4187" s="12" t="n">
        <v>16</v>
      </c>
      <c r="E4187" s="14" t="n">
        <v>1749</v>
      </c>
      <c r="F4187" s="14" t="s">
        <v>40</v>
      </c>
      <c r="G4187" s="14" t="s">
        <v>1777</v>
      </c>
      <c r="H4187" s="0" t="s">
        <v>1712</v>
      </c>
      <c r="I4187" s="41" t="s">
        <v>799</v>
      </c>
      <c r="J4187" s="20" t="n">
        <v>180</v>
      </c>
      <c r="K4187" s="27" t="s">
        <v>28</v>
      </c>
      <c r="L4187" s="52"/>
      <c r="M4187" s="34" t="n">
        <v>6</v>
      </c>
      <c r="N4187" s="34"/>
      <c r="O4187" s="35" t="n">
        <f aca="false">L4187+(0.05*M4187)+(N4187/240)</f>
        <v>0.3</v>
      </c>
      <c r="P4187" s="36" t="n">
        <v>54</v>
      </c>
      <c r="Q4187" s="33"/>
      <c r="R4187" s="37"/>
      <c r="S4187" s="38" t="n">
        <f aca="false">P4187+(0.05*Q4187)+(R4187/240)</f>
        <v>54</v>
      </c>
      <c r="T4187" s="22" t="n">
        <f aca="false">J4187*O4187</f>
        <v>54</v>
      </c>
      <c r="U4187" s="22" t="n">
        <f aca="false">S4187-T4187</f>
        <v>0</v>
      </c>
      <c r="V4187" s="46"/>
    </row>
    <row r="4188" customFormat="false" ht="13.8" hidden="false" customHeight="false" outlineLevel="0" collapsed="false">
      <c r="A4188" s="13" t="n">
        <v>4187</v>
      </c>
      <c r="B4188" s="12" t="s">
        <v>22</v>
      </c>
      <c r="C4188" s="26" t="str">
        <f aca="false">$C$3915</f>
        <v>Fonds Gournay – M85</v>
      </c>
      <c r="D4188" s="12" t="n">
        <v>16</v>
      </c>
      <c r="E4188" s="14" t="n">
        <v>1749</v>
      </c>
      <c r="F4188" s="14" t="s">
        <v>40</v>
      </c>
      <c r="G4188" s="14" t="s">
        <v>1778</v>
      </c>
      <c r="H4188" s="0" t="s">
        <v>1712</v>
      </c>
      <c r="I4188" s="41" t="s">
        <v>50</v>
      </c>
      <c r="J4188" s="20" t="n">
        <v>14</v>
      </c>
      <c r="K4188" s="27" t="s">
        <v>28</v>
      </c>
      <c r="L4188" s="52" t="n">
        <v>35</v>
      </c>
      <c r="M4188" s="34"/>
      <c r="N4188" s="34"/>
      <c r="O4188" s="35" t="n">
        <f aca="false">L4188+(0.05*M4188)+(N4188/240)</f>
        <v>35</v>
      </c>
      <c r="P4188" s="36" t="n">
        <v>490</v>
      </c>
      <c r="Q4188" s="33"/>
      <c r="R4188" s="37"/>
      <c r="S4188" s="38" t="n">
        <f aca="false">P4188+(0.05*Q4188)+(R4188/240)</f>
        <v>490</v>
      </c>
      <c r="T4188" s="22" t="n">
        <f aca="false">J4188*O4188</f>
        <v>490</v>
      </c>
      <c r="U4188" s="22" t="n">
        <f aca="false">S4188-T4188</f>
        <v>0</v>
      </c>
      <c r="V4188" s="12"/>
    </row>
    <row r="4189" customFormat="false" ht="13.8" hidden="false" customHeight="false" outlineLevel="0" collapsed="false">
      <c r="A4189" s="13" t="n">
        <v>4188</v>
      </c>
      <c r="B4189" s="12" t="s">
        <v>22</v>
      </c>
      <c r="C4189" s="26" t="str">
        <f aca="false">$C$3915</f>
        <v>Fonds Gournay – M85</v>
      </c>
      <c r="D4189" s="12" t="n">
        <v>16</v>
      </c>
      <c r="E4189" s="14" t="n">
        <v>1749</v>
      </c>
      <c r="F4189" s="14" t="s">
        <v>40</v>
      </c>
      <c r="G4189" s="14" t="s">
        <v>1778</v>
      </c>
      <c r="H4189" s="0" t="s">
        <v>1712</v>
      </c>
      <c r="I4189" s="41" t="s">
        <v>682</v>
      </c>
      <c r="J4189" s="20" t="n">
        <v>4</v>
      </c>
      <c r="K4189" s="27" t="s">
        <v>35</v>
      </c>
      <c r="L4189" s="52" t="n">
        <v>80</v>
      </c>
      <c r="M4189" s="34"/>
      <c r="N4189" s="34"/>
      <c r="O4189" s="35" t="n">
        <f aca="false">L4189+(0.05*M4189)+(N4189/240)</f>
        <v>80</v>
      </c>
      <c r="P4189" s="36" t="n">
        <v>320</v>
      </c>
      <c r="Q4189" s="33"/>
      <c r="R4189" s="37"/>
      <c r="S4189" s="38" t="n">
        <f aca="false">P4189+(0.05*Q4189)+(R4189/240)</f>
        <v>320</v>
      </c>
      <c r="T4189" s="22" t="n">
        <f aca="false">J4189*O4189</f>
        <v>320</v>
      </c>
      <c r="U4189" s="22" t="n">
        <f aca="false">S4189-T4189</f>
        <v>0</v>
      </c>
      <c r="V4189" s="12"/>
    </row>
    <row r="4190" customFormat="false" ht="13.8" hidden="false" customHeight="false" outlineLevel="0" collapsed="false">
      <c r="A4190" s="13" t="n">
        <v>4189</v>
      </c>
      <c r="B4190" s="12" t="s">
        <v>22</v>
      </c>
      <c r="C4190" s="26" t="str">
        <f aca="false">$C$3915</f>
        <v>Fonds Gournay – M85</v>
      </c>
      <c r="D4190" s="12" t="n">
        <v>16</v>
      </c>
      <c r="E4190" s="14" t="n">
        <v>1749</v>
      </c>
      <c r="F4190" s="14" t="s">
        <v>40</v>
      </c>
      <c r="G4190" s="14" t="s">
        <v>774</v>
      </c>
      <c r="H4190" s="0" t="s">
        <v>1712</v>
      </c>
      <c r="I4190" s="41" t="s">
        <v>679</v>
      </c>
      <c r="J4190" s="20" t="n">
        <v>33646</v>
      </c>
      <c r="K4190" s="27" t="s">
        <v>28</v>
      </c>
      <c r="L4190" s="52" t="n">
        <v>4</v>
      </c>
      <c r="M4190" s="34" t="n">
        <v>5</v>
      </c>
      <c r="N4190" s="42"/>
      <c r="O4190" s="35" t="n">
        <f aca="false">L4190+(0.05*M4190)+(N4190/240)</f>
        <v>4.25</v>
      </c>
      <c r="P4190" s="36" t="n">
        <v>142995</v>
      </c>
      <c r="Q4190" s="33"/>
      <c r="R4190" s="43"/>
      <c r="S4190" s="38" t="n">
        <f aca="false">P4190+(0.05*Q4190)+(R4190/240)</f>
        <v>142995</v>
      </c>
      <c r="T4190" s="22" t="n">
        <f aca="false">J4190*O4190</f>
        <v>142995.5</v>
      </c>
      <c r="U4190" s="22" t="n">
        <f aca="false">S4190-T4190</f>
        <v>-0.5</v>
      </c>
      <c r="V4190" s="12"/>
    </row>
    <row r="4191" customFormat="false" ht="13.8" hidden="false" customHeight="false" outlineLevel="0" collapsed="false">
      <c r="A4191" s="13" t="n">
        <v>4190</v>
      </c>
      <c r="B4191" s="12" t="s">
        <v>22</v>
      </c>
      <c r="C4191" s="26" t="str">
        <f aca="false">$C$3915</f>
        <v>Fonds Gournay – M85</v>
      </c>
      <c r="D4191" s="12" t="n">
        <v>16</v>
      </c>
      <c r="E4191" s="14" t="n">
        <v>1749</v>
      </c>
      <c r="F4191" s="14" t="s">
        <v>40</v>
      </c>
      <c r="G4191" s="40" t="s">
        <v>1779</v>
      </c>
      <c r="H4191" s="0" t="s">
        <v>1712</v>
      </c>
      <c r="I4191" s="41" t="s">
        <v>682</v>
      </c>
      <c r="J4191" s="20" t="n">
        <v>550</v>
      </c>
      <c r="K4191" s="27" t="s">
        <v>248</v>
      </c>
      <c r="L4191" s="52"/>
      <c r="M4191" s="34" t="n">
        <v>30</v>
      </c>
      <c r="N4191" s="34"/>
      <c r="O4191" s="35" t="n">
        <f aca="false">L4191+(0.05*M4191)+(N4191/240)</f>
        <v>1.5</v>
      </c>
      <c r="P4191" s="36" t="n">
        <v>825</v>
      </c>
      <c r="Q4191" s="33"/>
      <c r="R4191" s="37"/>
      <c r="S4191" s="38" t="n">
        <f aca="false">P4191+(0.05*Q4191)+(R4191/240)</f>
        <v>825</v>
      </c>
      <c r="T4191" s="22" t="n">
        <f aca="false">J4191*O4191</f>
        <v>825</v>
      </c>
      <c r="U4191" s="22" t="n">
        <f aca="false">S4191-T4191</f>
        <v>0</v>
      </c>
      <c r="V4191" s="12"/>
    </row>
    <row r="4192" customFormat="false" ht="13.8" hidden="false" customHeight="false" outlineLevel="0" collapsed="false">
      <c r="A4192" s="13" t="n">
        <v>4191</v>
      </c>
      <c r="B4192" s="12" t="s">
        <v>22</v>
      </c>
      <c r="C4192" s="26" t="str">
        <f aca="false">$C$3915</f>
        <v>Fonds Gournay – M85</v>
      </c>
      <c r="D4192" s="12" t="n">
        <v>16</v>
      </c>
      <c r="E4192" s="14" t="n">
        <v>1749</v>
      </c>
      <c r="F4192" s="14" t="s">
        <v>40</v>
      </c>
      <c r="G4192" s="14" t="s">
        <v>1780</v>
      </c>
      <c r="H4192" s="0" t="s">
        <v>1712</v>
      </c>
      <c r="I4192" s="41" t="s">
        <v>682</v>
      </c>
      <c r="J4192" s="20" t="n">
        <v>1952</v>
      </c>
      <c r="K4192" s="27" t="s">
        <v>248</v>
      </c>
      <c r="L4192" s="52"/>
      <c r="M4192" s="34" t="n">
        <v>30</v>
      </c>
      <c r="N4192" s="34"/>
      <c r="O4192" s="35" t="n">
        <f aca="false">L4192+(0.05*M4192)+(N4192/240)</f>
        <v>1.5</v>
      </c>
      <c r="P4192" s="36" t="n">
        <v>2928</v>
      </c>
      <c r="Q4192" s="33"/>
      <c r="R4192" s="37"/>
      <c r="S4192" s="38" t="n">
        <f aca="false">P4192+(0.05*Q4192)+(R4192/240)</f>
        <v>2928</v>
      </c>
      <c r="T4192" s="22" t="n">
        <f aca="false">J4192*O4192</f>
        <v>2928</v>
      </c>
      <c r="U4192" s="22" t="n">
        <f aca="false">S4192-T4192</f>
        <v>0</v>
      </c>
      <c r="V4192" s="12"/>
    </row>
    <row r="4193" customFormat="false" ht="13.8" hidden="false" customHeight="false" outlineLevel="0" collapsed="false">
      <c r="A4193" s="13" t="n">
        <v>4192</v>
      </c>
      <c r="B4193" s="12" t="s">
        <v>22</v>
      </c>
      <c r="C4193" s="26" t="str">
        <f aca="false">$C$3915</f>
        <v>Fonds Gournay – M85</v>
      </c>
      <c r="D4193" s="12" t="n">
        <v>16</v>
      </c>
      <c r="E4193" s="14" t="n">
        <v>1749</v>
      </c>
      <c r="F4193" s="14" t="s">
        <v>40</v>
      </c>
      <c r="G4193" s="14" t="s">
        <v>1781</v>
      </c>
      <c r="H4193" s="0" t="s">
        <v>1712</v>
      </c>
      <c r="I4193" s="41" t="s">
        <v>682</v>
      </c>
      <c r="J4193" s="20" t="n">
        <v>41100</v>
      </c>
      <c r="K4193" s="27" t="s">
        <v>248</v>
      </c>
      <c r="L4193" s="52"/>
      <c r="M4193" s="34" t="n">
        <v>20</v>
      </c>
      <c r="N4193" s="34"/>
      <c r="O4193" s="35" t="n">
        <f aca="false">L4193+(0.05*M4193)+(N4193/240)</f>
        <v>1</v>
      </c>
      <c r="P4193" s="36" t="n">
        <v>41100</v>
      </c>
      <c r="Q4193" s="33"/>
      <c r="R4193" s="37"/>
      <c r="S4193" s="38" t="n">
        <f aca="false">P4193+(0.05*Q4193)+(R4193/240)</f>
        <v>41100</v>
      </c>
      <c r="T4193" s="22" t="n">
        <f aca="false">J4193*O4193</f>
        <v>41100</v>
      </c>
      <c r="U4193" s="22" t="n">
        <f aca="false">S4193-T4193</f>
        <v>0</v>
      </c>
      <c r="V4193" s="12"/>
    </row>
    <row r="4194" customFormat="false" ht="13.8" hidden="false" customHeight="false" outlineLevel="0" collapsed="false">
      <c r="A4194" s="13" t="n">
        <v>4193</v>
      </c>
      <c r="B4194" s="12" t="s">
        <v>22</v>
      </c>
      <c r="C4194" s="26" t="str">
        <f aca="false">$C$3915</f>
        <v>Fonds Gournay – M85</v>
      </c>
      <c r="D4194" s="12" t="n">
        <v>16</v>
      </c>
      <c r="E4194" s="14" t="n">
        <v>1749</v>
      </c>
      <c r="F4194" s="14" t="s">
        <v>40</v>
      </c>
      <c r="G4194" s="14" t="s">
        <v>1782</v>
      </c>
      <c r="H4194" s="0" t="s">
        <v>1712</v>
      </c>
      <c r="I4194" s="41" t="s">
        <v>682</v>
      </c>
      <c r="J4194" s="20" t="n">
        <v>2251</v>
      </c>
      <c r="K4194" s="27" t="s">
        <v>248</v>
      </c>
      <c r="L4194" s="52"/>
      <c r="M4194" s="34" t="n">
        <v>25</v>
      </c>
      <c r="N4194" s="34"/>
      <c r="O4194" s="35" t="n">
        <f aca="false">L4194+(0.05*M4194)+(N4194/240)</f>
        <v>1.25</v>
      </c>
      <c r="P4194" s="36" t="n">
        <v>2813</v>
      </c>
      <c r="Q4194" s="33" t="n">
        <v>15</v>
      </c>
      <c r="R4194" s="37"/>
      <c r="S4194" s="38" t="n">
        <f aca="false">P4194+(0.05*Q4194)+(R4194/240)</f>
        <v>2813.75</v>
      </c>
      <c r="T4194" s="22" t="n">
        <f aca="false">J4194*O4194</f>
        <v>2813.75</v>
      </c>
      <c r="U4194" s="22" t="n">
        <f aca="false">S4194-T4194</f>
        <v>0</v>
      </c>
      <c r="V4194" s="12"/>
    </row>
    <row r="4195" customFormat="false" ht="13.8" hidden="false" customHeight="false" outlineLevel="0" collapsed="false">
      <c r="A4195" s="13" t="n">
        <v>4194</v>
      </c>
      <c r="B4195" s="12" t="s">
        <v>22</v>
      </c>
      <c r="C4195" s="26" t="str">
        <f aca="false">$C$3915</f>
        <v>Fonds Gournay – M85</v>
      </c>
      <c r="D4195" s="12" t="n">
        <v>16</v>
      </c>
      <c r="E4195" s="14" t="n">
        <v>1749</v>
      </c>
      <c r="F4195" s="14" t="s">
        <v>40</v>
      </c>
      <c r="G4195" s="14" t="s">
        <v>1783</v>
      </c>
      <c r="H4195" s="0" t="s">
        <v>1712</v>
      </c>
      <c r="I4195" s="41" t="s">
        <v>682</v>
      </c>
      <c r="J4195" s="20" t="n">
        <v>3168</v>
      </c>
      <c r="K4195" s="27" t="s">
        <v>248</v>
      </c>
      <c r="L4195" s="52"/>
      <c r="M4195" s="34" t="n">
        <v>18</v>
      </c>
      <c r="N4195" s="34"/>
      <c r="O4195" s="35" t="n">
        <f aca="false">L4195+(0.05*M4195)+(N4195/240)</f>
        <v>0.9</v>
      </c>
      <c r="P4195" s="36" t="n">
        <v>2851</v>
      </c>
      <c r="Q4195" s="33" t="n">
        <v>4</v>
      </c>
      <c r="R4195" s="37"/>
      <c r="S4195" s="38" t="n">
        <f aca="false">P4195+(0.05*Q4195)+(R4195/240)</f>
        <v>2851.2</v>
      </c>
      <c r="T4195" s="22" t="n">
        <f aca="false">J4195*O4195</f>
        <v>2851.2</v>
      </c>
      <c r="U4195" s="22" t="n">
        <f aca="false">S4195-T4195</f>
        <v>0</v>
      </c>
      <c r="V4195" s="12"/>
    </row>
    <row r="4196" customFormat="false" ht="13.8" hidden="false" customHeight="false" outlineLevel="0" collapsed="false">
      <c r="A4196" s="13" t="n">
        <v>4195</v>
      </c>
      <c r="B4196" s="12" t="s">
        <v>22</v>
      </c>
      <c r="C4196" s="26" t="str">
        <f aca="false">$C$3915</f>
        <v>Fonds Gournay – M85</v>
      </c>
      <c r="D4196" s="12" t="n">
        <v>16</v>
      </c>
      <c r="E4196" s="14" t="n">
        <v>1749</v>
      </c>
      <c r="F4196" s="14" t="s">
        <v>40</v>
      </c>
      <c r="G4196" s="14" t="s">
        <v>1784</v>
      </c>
      <c r="H4196" s="0" t="s">
        <v>1712</v>
      </c>
      <c r="I4196" s="41" t="s">
        <v>682</v>
      </c>
      <c r="J4196" s="20" t="n">
        <v>12300</v>
      </c>
      <c r="K4196" s="27" t="s">
        <v>248</v>
      </c>
      <c r="L4196" s="52"/>
      <c r="M4196" s="34" t="n">
        <v>40</v>
      </c>
      <c r="N4196" s="34"/>
      <c r="O4196" s="35" t="n">
        <f aca="false">L4196+(0.05*M4196)+(N4196/240)</f>
        <v>2</v>
      </c>
      <c r="P4196" s="36" t="n">
        <v>24600</v>
      </c>
      <c r="Q4196" s="33"/>
      <c r="R4196" s="37"/>
      <c r="S4196" s="38" t="n">
        <f aca="false">P4196+(0.05*Q4196)+(R4196/240)</f>
        <v>24600</v>
      </c>
      <c r="T4196" s="22" t="n">
        <f aca="false">J4196*O4196</f>
        <v>24600</v>
      </c>
      <c r="U4196" s="22" t="n">
        <f aca="false">S4196-T4196</f>
        <v>0</v>
      </c>
      <c r="V4196" s="12"/>
    </row>
    <row r="4197" customFormat="false" ht="13.8" hidden="false" customHeight="false" outlineLevel="0" collapsed="false">
      <c r="A4197" s="13" t="n">
        <v>4196</v>
      </c>
      <c r="B4197" s="12" t="s">
        <v>22</v>
      </c>
      <c r="C4197" s="26" t="str">
        <f aca="false">$C$3915</f>
        <v>Fonds Gournay – M85</v>
      </c>
      <c r="D4197" s="12" t="n">
        <v>16</v>
      </c>
      <c r="E4197" s="14" t="n">
        <v>1749</v>
      </c>
      <c r="F4197" s="14" t="s">
        <v>40</v>
      </c>
      <c r="G4197" s="14" t="s">
        <v>1785</v>
      </c>
      <c r="H4197" s="0" t="s">
        <v>1712</v>
      </c>
      <c r="I4197" s="41" t="s">
        <v>682</v>
      </c>
      <c r="J4197" s="20" t="n">
        <v>42</v>
      </c>
      <c r="K4197" s="27" t="s">
        <v>248</v>
      </c>
      <c r="L4197" s="52"/>
      <c r="M4197" s="34" t="n">
        <v>30</v>
      </c>
      <c r="N4197" s="34"/>
      <c r="O4197" s="35" t="n">
        <f aca="false">L4197+(0.05*M4197)+(N4197/240)</f>
        <v>1.5</v>
      </c>
      <c r="P4197" s="36" t="n">
        <v>63</v>
      </c>
      <c r="Q4197" s="33"/>
      <c r="R4197" s="37"/>
      <c r="S4197" s="38" t="n">
        <f aca="false">P4197+(0.05*Q4197)+(R4197/240)</f>
        <v>63</v>
      </c>
      <c r="T4197" s="22" t="n">
        <f aca="false">J4197*O4197</f>
        <v>63</v>
      </c>
      <c r="U4197" s="22" t="n">
        <f aca="false">S4197-T4197</f>
        <v>0</v>
      </c>
      <c r="V4197" s="12"/>
    </row>
    <row r="4198" customFormat="false" ht="13.8" hidden="false" customHeight="false" outlineLevel="0" collapsed="false">
      <c r="A4198" s="13" t="n">
        <v>4197</v>
      </c>
      <c r="B4198" s="12" t="s">
        <v>22</v>
      </c>
      <c r="C4198" s="26" t="str">
        <f aca="false">$C$3915</f>
        <v>Fonds Gournay – M85</v>
      </c>
      <c r="D4198" s="12" t="n">
        <v>17</v>
      </c>
      <c r="E4198" s="14" t="n">
        <v>1749</v>
      </c>
      <c r="F4198" s="14" t="s">
        <v>24</v>
      </c>
      <c r="G4198" s="14" t="s">
        <v>1377</v>
      </c>
      <c r="H4198" s="0" t="s">
        <v>1712</v>
      </c>
      <c r="I4198" s="41" t="s">
        <v>799</v>
      </c>
      <c r="J4198" s="20" t="n">
        <v>200</v>
      </c>
      <c r="K4198" s="27" t="s">
        <v>28</v>
      </c>
      <c r="L4198" s="52" t="n">
        <v>5</v>
      </c>
      <c r="M4198" s="34"/>
      <c r="N4198" s="34"/>
      <c r="O4198" s="35" t="n">
        <f aca="false">L4198+(0.05*M4198)+(N4198/240)</f>
        <v>5</v>
      </c>
      <c r="P4198" s="36" t="n">
        <v>1000</v>
      </c>
      <c r="Q4198" s="33"/>
      <c r="R4198" s="37"/>
      <c r="S4198" s="38" t="n">
        <f aca="false">P4198+(0.05*Q4198)+(R4198/240)</f>
        <v>1000</v>
      </c>
      <c r="T4198" s="22" t="n">
        <f aca="false">J4198*O4198</f>
        <v>1000</v>
      </c>
      <c r="U4198" s="22" t="n">
        <f aca="false">S4198-T4198</f>
        <v>0</v>
      </c>
      <c r="V4198" s="12"/>
    </row>
    <row r="4199" customFormat="false" ht="13.8" hidden="false" customHeight="false" outlineLevel="0" collapsed="false">
      <c r="A4199" s="13" t="n">
        <v>4198</v>
      </c>
      <c r="B4199" s="12" t="s">
        <v>22</v>
      </c>
      <c r="C4199" s="26" t="str">
        <f aca="false">$C$3915</f>
        <v>Fonds Gournay – M85</v>
      </c>
      <c r="D4199" s="12" t="n">
        <v>17</v>
      </c>
      <c r="E4199" s="14" t="n">
        <v>1749</v>
      </c>
      <c r="F4199" s="14" t="s">
        <v>24</v>
      </c>
      <c r="G4199" s="14" t="s">
        <v>1377</v>
      </c>
      <c r="H4199" s="0" t="s">
        <v>1712</v>
      </c>
      <c r="I4199" s="41" t="s">
        <v>186</v>
      </c>
      <c r="J4199" s="20" t="n">
        <v>1</v>
      </c>
      <c r="K4199" s="27" t="s">
        <v>46</v>
      </c>
      <c r="L4199" s="52" t="n">
        <v>508</v>
      </c>
      <c r="M4199" s="34" t="n">
        <v>5</v>
      </c>
      <c r="N4199" s="34"/>
      <c r="O4199" s="35" t="n">
        <f aca="false">L4199+(0.05*M4199)+(N4199/240)</f>
        <v>508.25</v>
      </c>
      <c r="P4199" s="36" t="n">
        <v>508</v>
      </c>
      <c r="Q4199" s="33" t="n">
        <v>5</v>
      </c>
      <c r="R4199" s="37"/>
      <c r="S4199" s="38" t="n">
        <f aca="false">P4199+(0.05*Q4199)+(R4199/240)</f>
        <v>508.25</v>
      </c>
      <c r="T4199" s="22" t="n">
        <f aca="false">J4199*O4199</f>
        <v>508.25</v>
      </c>
      <c r="U4199" s="22" t="n">
        <f aca="false">S4199-T4199</f>
        <v>0</v>
      </c>
      <c r="V4199" s="12"/>
    </row>
    <row r="4200" customFormat="false" ht="13.8" hidden="false" customHeight="false" outlineLevel="0" collapsed="false">
      <c r="A4200" s="13" t="n">
        <v>4199</v>
      </c>
      <c r="B4200" s="12" t="s">
        <v>22</v>
      </c>
      <c r="C4200" s="26" t="str">
        <f aca="false">$C$3915</f>
        <v>Fonds Gournay – M85</v>
      </c>
      <c r="D4200" s="12" t="n">
        <v>17</v>
      </c>
      <c r="E4200" s="14" t="n">
        <v>1749</v>
      </c>
      <c r="F4200" s="14" t="s">
        <v>40</v>
      </c>
      <c r="G4200" s="14" t="s">
        <v>1786</v>
      </c>
      <c r="H4200" s="0" t="s">
        <v>1712</v>
      </c>
      <c r="I4200" s="41" t="s">
        <v>682</v>
      </c>
      <c r="J4200" s="20" t="n">
        <v>300</v>
      </c>
      <c r="K4200" s="27" t="s">
        <v>248</v>
      </c>
      <c r="L4200" s="52"/>
      <c r="M4200" s="34" t="n">
        <v>24</v>
      </c>
      <c r="N4200" s="34"/>
      <c r="O4200" s="35" t="n">
        <f aca="false">L4200+(0.05*M4200)+(N4200/240)</f>
        <v>1.2</v>
      </c>
      <c r="P4200" s="36" t="n">
        <v>360</v>
      </c>
      <c r="Q4200" s="33"/>
      <c r="R4200" s="37"/>
      <c r="S4200" s="38" t="n">
        <f aca="false">P4200+(0.05*Q4200)+(R4200/240)</f>
        <v>360</v>
      </c>
      <c r="T4200" s="22" t="n">
        <f aca="false">J4200*O4200</f>
        <v>360</v>
      </c>
      <c r="U4200" s="22" t="n">
        <f aca="false">S4200-T4200</f>
        <v>0</v>
      </c>
      <c r="V4200" s="12"/>
    </row>
    <row r="4201" customFormat="false" ht="13.8" hidden="false" customHeight="false" outlineLevel="0" collapsed="false">
      <c r="A4201" s="13" t="n">
        <v>4200</v>
      </c>
      <c r="B4201" s="12" t="s">
        <v>22</v>
      </c>
      <c r="C4201" s="26" t="str">
        <f aca="false">$C$3915</f>
        <v>Fonds Gournay – M85</v>
      </c>
      <c r="D4201" s="12" t="n">
        <v>17</v>
      </c>
      <c r="E4201" s="14" t="n">
        <v>1749</v>
      </c>
      <c r="F4201" s="14" t="s">
        <v>40</v>
      </c>
      <c r="G4201" s="14" t="s">
        <v>1787</v>
      </c>
      <c r="H4201" s="0" t="s">
        <v>1712</v>
      </c>
      <c r="I4201" s="41" t="s">
        <v>682</v>
      </c>
      <c r="J4201" s="20" t="n">
        <v>8722</v>
      </c>
      <c r="K4201" s="27" t="s">
        <v>248</v>
      </c>
      <c r="L4201" s="52"/>
      <c r="M4201" s="34" t="n">
        <v>18</v>
      </c>
      <c r="N4201" s="34"/>
      <c r="O4201" s="35" t="n">
        <f aca="false">L4201+(0.05*M4201)+(N4201/240)</f>
        <v>0.9</v>
      </c>
      <c r="P4201" s="36" t="n">
        <v>7849</v>
      </c>
      <c r="Q4201" s="33" t="n">
        <v>16</v>
      </c>
      <c r="R4201" s="37"/>
      <c r="S4201" s="38" t="n">
        <f aca="false">P4201+(0.05*Q4201)+(R4201/240)</f>
        <v>7849.8</v>
      </c>
      <c r="T4201" s="22" t="n">
        <f aca="false">J4201*O4201</f>
        <v>7849.8</v>
      </c>
      <c r="U4201" s="22" t="n">
        <f aca="false">S4201-T4201</f>
        <v>0</v>
      </c>
      <c r="V4201" s="12"/>
    </row>
    <row r="4202" customFormat="false" ht="13.8" hidden="false" customHeight="false" outlineLevel="0" collapsed="false">
      <c r="A4202" s="13" t="n">
        <v>4201</v>
      </c>
      <c r="B4202" s="12" t="s">
        <v>22</v>
      </c>
      <c r="C4202" s="26" t="str">
        <f aca="false">$C$3915</f>
        <v>Fonds Gournay – M85</v>
      </c>
      <c r="D4202" s="12" t="n">
        <v>17</v>
      </c>
      <c r="E4202" s="14" t="n">
        <v>1749</v>
      </c>
      <c r="F4202" s="14" t="s">
        <v>40</v>
      </c>
      <c r="G4202" s="14" t="s">
        <v>1788</v>
      </c>
      <c r="H4202" s="0" t="s">
        <v>1712</v>
      </c>
      <c r="I4202" s="41" t="s">
        <v>682</v>
      </c>
      <c r="J4202" s="20" t="n">
        <v>11593</v>
      </c>
      <c r="K4202" s="27" t="s">
        <v>248</v>
      </c>
      <c r="L4202" s="52"/>
      <c r="M4202" s="34" t="n">
        <v>18</v>
      </c>
      <c r="N4202" s="34"/>
      <c r="O4202" s="35" t="n">
        <f aca="false">L4202+(0.05*M4202)+(N4202/240)</f>
        <v>0.9</v>
      </c>
      <c r="P4202" s="36" t="n">
        <v>10433</v>
      </c>
      <c r="Q4202" s="33" t="n">
        <v>14</v>
      </c>
      <c r="R4202" s="37"/>
      <c r="S4202" s="38" t="n">
        <f aca="false">P4202+(0.05*Q4202)+(R4202/240)</f>
        <v>10433.7</v>
      </c>
      <c r="T4202" s="22" t="n">
        <f aca="false">J4202*O4202</f>
        <v>10433.7</v>
      </c>
      <c r="U4202" s="22" t="n">
        <f aca="false">S4202-T4202</f>
        <v>0</v>
      </c>
      <c r="V4202" s="12"/>
    </row>
    <row r="4203" customFormat="false" ht="13.8" hidden="false" customHeight="false" outlineLevel="0" collapsed="false">
      <c r="A4203" s="13" t="n">
        <v>4202</v>
      </c>
      <c r="B4203" s="12" t="s">
        <v>22</v>
      </c>
      <c r="C4203" s="26" t="str">
        <f aca="false">$C$3915</f>
        <v>Fonds Gournay – M85</v>
      </c>
      <c r="D4203" s="12" t="n">
        <v>17</v>
      </c>
      <c r="E4203" s="14" t="n">
        <v>1749</v>
      </c>
      <c r="F4203" s="14" t="s">
        <v>40</v>
      </c>
      <c r="G4203" s="14" t="s">
        <v>1789</v>
      </c>
      <c r="H4203" s="0" t="s">
        <v>1712</v>
      </c>
      <c r="I4203" s="41" t="s">
        <v>682</v>
      </c>
      <c r="J4203" s="20" t="n">
        <v>30</v>
      </c>
      <c r="K4203" s="27" t="s">
        <v>35</v>
      </c>
      <c r="L4203" s="52" t="n">
        <v>15</v>
      </c>
      <c r="M4203" s="34"/>
      <c r="N4203" s="34"/>
      <c r="O4203" s="35" t="n">
        <f aca="false">L4203+(0.05*M4203)+(N4203/240)</f>
        <v>15</v>
      </c>
      <c r="P4203" s="36" t="n">
        <v>450</v>
      </c>
      <c r="Q4203" s="33"/>
      <c r="R4203" s="37"/>
      <c r="S4203" s="38" t="n">
        <f aca="false">P4203+(0.05*Q4203)+(R4203/240)</f>
        <v>450</v>
      </c>
      <c r="T4203" s="22" t="n">
        <f aca="false">J4203*O4203</f>
        <v>450</v>
      </c>
      <c r="U4203" s="22" t="n">
        <f aca="false">S4203-T4203</f>
        <v>0</v>
      </c>
      <c r="V4203" s="12"/>
    </row>
    <row r="4204" customFormat="false" ht="13.8" hidden="false" customHeight="false" outlineLevel="0" collapsed="false">
      <c r="A4204" s="13" t="n">
        <v>4203</v>
      </c>
      <c r="B4204" s="12" t="s">
        <v>22</v>
      </c>
      <c r="C4204" s="26" t="str">
        <f aca="false">$C$3915</f>
        <v>Fonds Gournay – M85</v>
      </c>
      <c r="D4204" s="12" t="n">
        <v>17</v>
      </c>
      <c r="E4204" s="14" t="n">
        <v>1749</v>
      </c>
      <c r="F4204" s="14" t="s">
        <v>40</v>
      </c>
      <c r="G4204" s="14" t="s">
        <v>1789</v>
      </c>
      <c r="H4204" s="0" t="s">
        <v>1712</v>
      </c>
      <c r="I4204" s="41" t="s">
        <v>682</v>
      </c>
      <c r="J4204" s="20" t="n">
        <v>1500</v>
      </c>
      <c r="K4204" s="27" t="s">
        <v>248</v>
      </c>
      <c r="L4204" s="52"/>
      <c r="M4204" s="34" t="n">
        <v>15</v>
      </c>
      <c r="N4204" s="34"/>
      <c r="O4204" s="35" t="n">
        <f aca="false">L4204+(0.05*M4204)+(N4204/240)</f>
        <v>0.75</v>
      </c>
      <c r="P4204" s="36" t="n">
        <v>1125</v>
      </c>
      <c r="Q4204" s="33"/>
      <c r="R4204" s="37"/>
      <c r="S4204" s="38" t="n">
        <f aca="false">P4204+(0.05*Q4204)+(R4204/240)</f>
        <v>1125</v>
      </c>
      <c r="T4204" s="22" t="n">
        <f aca="false">J4204*O4204</f>
        <v>1125</v>
      </c>
      <c r="U4204" s="22" t="n">
        <f aca="false">S4204-T4204</f>
        <v>0</v>
      </c>
      <c r="V4204" s="12"/>
    </row>
    <row r="4205" customFormat="false" ht="13.8" hidden="false" customHeight="false" outlineLevel="0" collapsed="false">
      <c r="A4205" s="13" t="n">
        <v>4204</v>
      </c>
      <c r="B4205" s="12" t="s">
        <v>22</v>
      </c>
      <c r="C4205" s="26" t="str">
        <f aca="false">$C$3915</f>
        <v>Fonds Gournay – M85</v>
      </c>
      <c r="D4205" s="12" t="n">
        <v>17</v>
      </c>
      <c r="E4205" s="14" t="n">
        <v>1749</v>
      </c>
      <c r="F4205" s="14" t="s">
        <v>40</v>
      </c>
      <c r="G4205" s="14" t="s">
        <v>610</v>
      </c>
      <c r="H4205" s="0" t="s">
        <v>1712</v>
      </c>
      <c r="I4205" s="41" t="s">
        <v>186</v>
      </c>
      <c r="J4205" s="20" t="n">
        <v>850</v>
      </c>
      <c r="K4205" s="27" t="s">
        <v>28</v>
      </c>
      <c r="L4205" s="52"/>
      <c r="M4205" s="34" t="n">
        <v>40</v>
      </c>
      <c r="N4205" s="34"/>
      <c r="O4205" s="35" t="n">
        <f aca="false">L4205+(0.05*M4205)+(N4205/240)</f>
        <v>2</v>
      </c>
      <c r="P4205" s="36" t="n">
        <v>1700</v>
      </c>
      <c r="Q4205" s="33"/>
      <c r="R4205" s="37"/>
      <c r="S4205" s="38" t="n">
        <f aca="false">P4205+(0.05*Q4205)+(R4205/240)</f>
        <v>1700</v>
      </c>
      <c r="T4205" s="22" t="n">
        <f aca="false">J4205*O4205</f>
        <v>1700</v>
      </c>
      <c r="U4205" s="22" t="n">
        <f aca="false">S4205-T4205</f>
        <v>0</v>
      </c>
      <c r="V4205" s="12"/>
    </row>
    <row r="4206" customFormat="false" ht="13.8" hidden="false" customHeight="false" outlineLevel="0" collapsed="false">
      <c r="A4206" s="13" t="n">
        <v>4205</v>
      </c>
      <c r="B4206" s="12" t="s">
        <v>22</v>
      </c>
      <c r="C4206" s="26" t="str">
        <f aca="false">$C$3915</f>
        <v>Fonds Gournay – M85</v>
      </c>
      <c r="D4206" s="12" t="n">
        <v>17</v>
      </c>
      <c r="E4206" s="14" t="n">
        <v>1749</v>
      </c>
      <c r="F4206" s="14" t="s">
        <v>40</v>
      </c>
      <c r="G4206" s="14" t="s">
        <v>775</v>
      </c>
      <c r="H4206" s="0" t="s">
        <v>1712</v>
      </c>
      <c r="I4206" s="41" t="s">
        <v>682</v>
      </c>
      <c r="J4206" s="20" t="n">
        <v>76</v>
      </c>
      <c r="K4206" s="27" t="s">
        <v>35</v>
      </c>
      <c r="L4206" s="52" t="n">
        <v>20</v>
      </c>
      <c r="M4206" s="34"/>
      <c r="N4206" s="42"/>
      <c r="O4206" s="35" t="n">
        <f aca="false">L4206+(0.05*M4206)+(N4206/240)</f>
        <v>20</v>
      </c>
      <c r="P4206" s="36" t="n">
        <v>1520</v>
      </c>
      <c r="Q4206" s="33"/>
      <c r="R4206" s="43"/>
      <c r="S4206" s="38" t="n">
        <f aca="false">P4206+(0.05*Q4206)+(R4206/240)</f>
        <v>1520</v>
      </c>
      <c r="T4206" s="22" t="n">
        <f aca="false">J4206*O4206</f>
        <v>1520</v>
      </c>
      <c r="U4206" s="22" t="n">
        <f aca="false">S4206-T4206</f>
        <v>0</v>
      </c>
      <c r="V4206" s="12"/>
    </row>
    <row r="4207" customFormat="false" ht="13.8" hidden="false" customHeight="false" outlineLevel="0" collapsed="false">
      <c r="A4207" s="13" t="n">
        <v>4206</v>
      </c>
      <c r="B4207" s="12" t="s">
        <v>22</v>
      </c>
      <c r="C4207" s="26" t="str">
        <f aca="false">$C$3915</f>
        <v>Fonds Gournay – M85</v>
      </c>
      <c r="D4207" s="12" t="n">
        <v>17</v>
      </c>
      <c r="E4207" s="14" t="n">
        <v>1749</v>
      </c>
      <c r="F4207" s="14" t="s">
        <v>40</v>
      </c>
      <c r="G4207" s="14" t="s">
        <v>1790</v>
      </c>
      <c r="H4207" s="0" t="s">
        <v>1712</v>
      </c>
      <c r="I4207" s="41" t="s">
        <v>186</v>
      </c>
      <c r="J4207" s="20" t="n">
        <v>750</v>
      </c>
      <c r="K4207" s="27" t="s">
        <v>28</v>
      </c>
      <c r="L4207" s="52"/>
      <c r="M4207" s="34" t="n">
        <v>25</v>
      </c>
      <c r="N4207" s="34"/>
      <c r="O4207" s="35" t="n">
        <f aca="false">L4207+(0.05*M4207)+(N4207/240)</f>
        <v>1.25</v>
      </c>
      <c r="P4207" s="36" t="n">
        <v>937</v>
      </c>
      <c r="Q4207" s="33" t="n">
        <v>10</v>
      </c>
      <c r="R4207" s="37"/>
      <c r="S4207" s="38" t="n">
        <f aca="false">P4207+(0.05*Q4207)+(R4207/240)</f>
        <v>937.5</v>
      </c>
      <c r="T4207" s="22" t="n">
        <f aca="false">J4207*O4207</f>
        <v>937.5</v>
      </c>
      <c r="U4207" s="22" t="n">
        <f aca="false">S4207-T4207</f>
        <v>0</v>
      </c>
      <c r="V4207" s="12"/>
    </row>
    <row r="4208" customFormat="false" ht="13.8" hidden="false" customHeight="false" outlineLevel="0" collapsed="false">
      <c r="A4208" s="13" t="n">
        <v>4207</v>
      </c>
      <c r="B4208" s="12" t="s">
        <v>22</v>
      </c>
      <c r="C4208" s="26" t="str">
        <f aca="false">$C$3915</f>
        <v>Fonds Gournay – M85</v>
      </c>
      <c r="D4208" s="12" t="n">
        <v>17</v>
      </c>
      <c r="E4208" s="14" t="n">
        <v>1749</v>
      </c>
      <c r="F4208" s="14" t="s">
        <v>40</v>
      </c>
      <c r="G4208" s="14" t="s">
        <v>776</v>
      </c>
      <c r="H4208" s="0" t="s">
        <v>1712</v>
      </c>
      <c r="I4208" s="41" t="s">
        <v>186</v>
      </c>
      <c r="J4208" s="20" t="n">
        <v>145</v>
      </c>
      <c r="K4208" s="27" t="s">
        <v>28</v>
      </c>
      <c r="L4208" s="52" t="n">
        <v>7</v>
      </c>
      <c r="M4208" s="34"/>
      <c r="N4208" s="34"/>
      <c r="O4208" s="35" t="n">
        <f aca="false">L4208+(0.05*M4208)+(N4208/240)</f>
        <v>7</v>
      </c>
      <c r="P4208" s="36" t="n">
        <v>1015</v>
      </c>
      <c r="Q4208" s="33"/>
      <c r="R4208" s="37"/>
      <c r="S4208" s="38" t="n">
        <f aca="false">P4208+(0.05*Q4208)+(R4208/240)</f>
        <v>1015</v>
      </c>
      <c r="T4208" s="22" t="n">
        <f aca="false">J4208*O4208</f>
        <v>1015</v>
      </c>
      <c r="U4208" s="22" t="n">
        <f aca="false">S4208-T4208</f>
        <v>0</v>
      </c>
      <c r="V4208" s="12"/>
    </row>
    <row r="4209" customFormat="false" ht="13.8" hidden="false" customHeight="false" outlineLevel="0" collapsed="false">
      <c r="A4209" s="13" t="n">
        <v>4208</v>
      </c>
      <c r="B4209" s="12" t="s">
        <v>22</v>
      </c>
      <c r="C4209" s="26" t="str">
        <f aca="false">$C$3915</f>
        <v>Fonds Gournay – M85</v>
      </c>
      <c r="D4209" s="12" t="n">
        <v>17</v>
      </c>
      <c r="E4209" s="14" t="n">
        <v>1749</v>
      </c>
      <c r="F4209" s="14" t="s">
        <v>40</v>
      </c>
      <c r="G4209" s="14" t="s">
        <v>1791</v>
      </c>
      <c r="H4209" s="0" t="s">
        <v>1712</v>
      </c>
      <c r="I4209" s="41" t="s">
        <v>186</v>
      </c>
      <c r="J4209" s="20" t="n">
        <v>21950</v>
      </c>
      <c r="K4209" s="27" t="s">
        <v>28</v>
      </c>
      <c r="L4209" s="52" t="n">
        <v>5</v>
      </c>
      <c r="M4209" s="34"/>
      <c r="N4209" s="34"/>
      <c r="O4209" s="35" t="n">
        <f aca="false">L4209+(0.05*M4209)+(N4209/240)</f>
        <v>5</v>
      </c>
      <c r="P4209" s="36" t="n">
        <v>109750</v>
      </c>
      <c r="Q4209" s="33"/>
      <c r="R4209" s="37"/>
      <c r="S4209" s="38" t="n">
        <f aca="false">P4209+(0.05*Q4209)+(R4209/240)</f>
        <v>109750</v>
      </c>
      <c r="T4209" s="22" t="n">
        <f aca="false">J4209*O4209</f>
        <v>109750</v>
      </c>
      <c r="U4209" s="22" t="n">
        <f aca="false">S4209-T4209</f>
        <v>0</v>
      </c>
      <c r="V4209" s="12"/>
    </row>
    <row r="4210" customFormat="false" ht="13.8" hidden="false" customHeight="false" outlineLevel="0" collapsed="false">
      <c r="A4210" s="13" t="n">
        <v>4209</v>
      </c>
      <c r="B4210" s="12" t="s">
        <v>22</v>
      </c>
      <c r="C4210" s="26" t="str">
        <f aca="false">$C$3915</f>
        <v>Fonds Gournay – M85</v>
      </c>
      <c r="D4210" s="12" t="n">
        <v>17</v>
      </c>
      <c r="E4210" s="14" t="n">
        <v>1749</v>
      </c>
      <c r="F4210" s="14" t="s">
        <v>40</v>
      </c>
      <c r="G4210" s="14" t="s">
        <v>1792</v>
      </c>
      <c r="H4210" s="0" t="s">
        <v>1712</v>
      </c>
      <c r="I4210" s="41" t="s">
        <v>50</v>
      </c>
      <c r="J4210" s="20" t="n">
        <v>205</v>
      </c>
      <c r="K4210" s="27" t="s">
        <v>28</v>
      </c>
      <c r="L4210" s="52" t="n">
        <v>10</v>
      </c>
      <c r="M4210" s="34"/>
      <c r="N4210" s="34"/>
      <c r="O4210" s="35" t="n">
        <f aca="false">L4210+(0.05*M4210)+(N4210/240)</f>
        <v>10</v>
      </c>
      <c r="P4210" s="36" t="n">
        <v>2050</v>
      </c>
      <c r="Q4210" s="33"/>
      <c r="R4210" s="37"/>
      <c r="S4210" s="38" t="n">
        <f aca="false">P4210+(0.05*Q4210)+(R4210/240)</f>
        <v>2050</v>
      </c>
      <c r="T4210" s="22" t="n">
        <f aca="false">J4210*O4210</f>
        <v>2050</v>
      </c>
      <c r="U4210" s="22" t="n">
        <f aca="false">S4210-T4210</f>
        <v>0</v>
      </c>
      <c r="V4210" s="12"/>
    </row>
    <row r="4211" customFormat="false" ht="13.8" hidden="false" customHeight="false" outlineLevel="0" collapsed="false">
      <c r="A4211" s="13" t="n">
        <v>4210</v>
      </c>
      <c r="B4211" s="12" t="s">
        <v>22</v>
      </c>
      <c r="C4211" s="26" t="str">
        <f aca="false">$C$3915</f>
        <v>Fonds Gournay – M85</v>
      </c>
      <c r="D4211" s="12" t="n">
        <v>17</v>
      </c>
      <c r="E4211" s="14" t="n">
        <v>1749</v>
      </c>
      <c r="F4211" s="14" t="s">
        <v>40</v>
      </c>
      <c r="G4211" s="14" t="s">
        <v>1793</v>
      </c>
      <c r="H4211" s="0" t="s">
        <v>1712</v>
      </c>
      <c r="I4211" s="41" t="s">
        <v>186</v>
      </c>
      <c r="J4211" s="20" t="n">
        <v>4635</v>
      </c>
      <c r="K4211" s="27" t="s">
        <v>28</v>
      </c>
      <c r="L4211" s="52" t="n">
        <v>5</v>
      </c>
      <c r="M4211" s="34"/>
      <c r="N4211" s="34"/>
      <c r="O4211" s="35" t="n">
        <f aca="false">L4211+(0.05*M4211)+(N4211/240)</f>
        <v>5</v>
      </c>
      <c r="P4211" s="36" t="n">
        <v>23175</v>
      </c>
      <c r="Q4211" s="33"/>
      <c r="R4211" s="37"/>
      <c r="S4211" s="38" t="n">
        <f aca="false">P4211+(0.05*Q4211)+(R4211/240)</f>
        <v>23175</v>
      </c>
      <c r="T4211" s="22" t="n">
        <f aca="false">J4211*O4211</f>
        <v>23175</v>
      </c>
      <c r="U4211" s="22" t="n">
        <f aca="false">S4211-T4211</f>
        <v>0</v>
      </c>
      <c r="V4211" s="12"/>
    </row>
    <row r="4212" customFormat="false" ht="13.8" hidden="false" customHeight="false" outlineLevel="0" collapsed="false">
      <c r="A4212" s="13" t="n">
        <v>4211</v>
      </c>
      <c r="B4212" s="12" t="s">
        <v>22</v>
      </c>
      <c r="C4212" s="26" t="str">
        <f aca="false">$C$3915</f>
        <v>Fonds Gournay – M85</v>
      </c>
      <c r="D4212" s="12" t="n">
        <v>17</v>
      </c>
      <c r="E4212" s="14" t="n">
        <v>1749</v>
      </c>
      <c r="F4212" s="14" t="s">
        <v>40</v>
      </c>
      <c r="G4212" s="14" t="s">
        <v>1794</v>
      </c>
      <c r="H4212" s="0" t="s">
        <v>1712</v>
      </c>
      <c r="I4212" s="41" t="s">
        <v>186</v>
      </c>
      <c r="J4212" s="20" t="n">
        <v>2815</v>
      </c>
      <c r="K4212" s="27" t="s">
        <v>28</v>
      </c>
      <c r="L4212" s="52" t="n">
        <v>10</v>
      </c>
      <c r="M4212" s="34"/>
      <c r="N4212" s="34"/>
      <c r="O4212" s="35" t="n">
        <f aca="false">L4212+(0.05*M4212)+(N4212/240)</f>
        <v>10</v>
      </c>
      <c r="P4212" s="36" t="n">
        <v>28150</v>
      </c>
      <c r="Q4212" s="33"/>
      <c r="R4212" s="37"/>
      <c r="S4212" s="38" t="n">
        <f aca="false">P4212+(0.05*Q4212)+(R4212/240)</f>
        <v>28150</v>
      </c>
      <c r="T4212" s="22" t="n">
        <f aca="false">J4212*O4212</f>
        <v>28150</v>
      </c>
      <c r="U4212" s="22" t="n">
        <f aca="false">S4212-T4212</f>
        <v>0</v>
      </c>
      <c r="V4212" s="12"/>
    </row>
    <row r="4213" customFormat="false" ht="13.8" hidden="false" customHeight="false" outlineLevel="0" collapsed="false">
      <c r="A4213" s="13" t="n">
        <v>4212</v>
      </c>
      <c r="B4213" s="12" t="s">
        <v>22</v>
      </c>
      <c r="C4213" s="26" t="str">
        <f aca="false">$C$3915</f>
        <v>Fonds Gournay – M85</v>
      </c>
      <c r="D4213" s="12" t="n">
        <v>17</v>
      </c>
      <c r="E4213" s="14" t="n">
        <v>1749</v>
      </c>
      <c r="F4213" s="14" t="s">
        <v>40</v>
      </c>
      <c r="G4213" s="14" t="s">
        <v>1795</v>
      </c>
      <c r="H4213" s="0" t="s">
        <v>1712</v>
      </c>
      <c r="I4213" s="41" t="s">
        <v>186</v>
      </c>
      <c r="J4213" s="20" t="n">
        <v>9863</v>
      </c>
      <c r="K4213" s="27" t="s">
        <v>28</v>
      </c>
      <c r="L4213" s="52" t="n">
        <v>10</v>
      </c>
      <c r="M4213" s="34"/>
      <c r="N4213" s="34"/>
      <c r="O4213" s="35" t="n">
        <f aca="false">L4213+(0.05*M4213)+(N4213/240)</f>
        <v>10</v>
      </c>
      <c r="P4213" s="36" t="n">
        <v>98630</v>
      </c>
      <c r="Q4213" s="33"/>
      <c r="R4213" s="37"/>
      <c r="S4213" s="38" t="n">
        <f aca="false">P4213+(0.05*Q4213)+(R4213/240)</f>
        <v>98630</v>
      </c>
      <c r="T4213" s="22" t="n">
        <f aca="false">J4213*O4213</f>
        <v>98630</v>
      </c>
      <c r="U4213" s="22" t="n">
        <f aca="false">S4213-T4213</f>
        <v>0</v>
      </c>
      <c r="V4213" s="12"/>
    </row>
    <row r="4214" customFormat="false" ht="13.8" hidden="false" customHeight="false" outlineLevel="0" collapsed="false">
      <c r="A4214" s="13" t="n">
        <v>4213</v>
      </c>
      <c r="B4214" s="12" t="s">
        <v>22</v>
      </c>
      <c r="C4214" s="26" t="str">
        <f aca="false">$C$3915</f>
        <v>Fonds Gournay – M85</v>
      </c>
      <c r="D4214" s="12" t="n">
        <v>17</v>
      </c>
      <c r="E4214" s="14" t="n">
        <v>1749</v>
      </c>
      <c r="F4214" s="14" t="s">
        <v>40</v>
      </c>
      <c r="G4214" s="14" t="s">
        <v>1796</v>
      </c>
      <c r="H4214" s="0" t="s">
        <v>1712</v>
      </c>
      <c r="I4214" s="41" t="s">
        <v>186</v>
      </c>
      <c r="J4214" s="20" t="n">
        <v>120</v>
      </c>
      <c r="K4214" s="27" t="s">
        <v>28</v>
      </c>
      <c r="L4214" s="52" t="n">
        <v>28</v>
      </c>
      <c r="M4214" s="34"/>
      <c r="N4214" s="34"/>
      <c r="O4214" s="35" t="n">
        <f aca="false">L4214+(0.05*M4214)+(N4214/240)</f>
        <v>28</v>
      </c>
      <c r="P4214" s="36" t="n">
        <v>3360</v>
      </c>
      <c r="Q4214" s="33"/>
      <c r="R4214" s="37"/>
      <c r="S4214" s="38" t="n">
        <f aca="false">P4214+(0.05*Q4214)+(R4214/240)</f>
        <v>3360</v>
      </c>
      <c r="T4214" s="22" t="n">
        <f aca="false">J4214*O4214</f>
        <v>3360</v>
      </c>
      <c r="U4214" s="22" t="n">
        <f aca="false">S4214-T4214</f>
        <v>0</v>
      </c>
      <c r="V4214" s="12"/>
    </row>
    <row r="4215" customFormat="false" ht="13.8" hidden="false" customHeight="false" outlineLevel="0" collapsed="false">
      <c r="A4215" s="13" t="n">
        <v>4214</v>
      </c>
      <c r="B4215" s="12" t="s">
        <v>22</v>
      </c>
      <c r="C4215" s="26" t="str">
        <f aca="false">$C$3915</f>
        <v>Fonds Gournay – M85</v>
      </c>
      <c r="D4215" s="12" t="n">
        <v>17</v>
      </c>
      <c r="E4215" s="14" t="n">
        <v>1749</v>
      </c>
      <c r="F4215" s="14" t="s">
        <v>40</v>
      </c>
      <c r="G4215" s="14" t="s">
        <v>1796</v>
      </c>
      <c r="H4215" s="0" t="s">
        <v>1712</v>
      </c>
      <c r="I4215" s="41" t="s">
        <v>33</v>
      </c>
      <c r="J4215" s="20" t="n">
        <v>7180</v>
      </c>
      <c r="K4215" s="27" t="s">
        <v>28</v>
      </c>
      <c r="L4215" s="52" t="n">
        <v>28</v>
      </c>
      <c r="M4215" s="34"/>
      <c r="N4215" s="34"/>
      <c r="O4215" s="35" t="n">
        <f aca="false">L4215+(0.05*M4215)+(N4215/240)</f>
        <v>28</v>
      </c>
      <c r="P4215" s="36" t="n">
        <v>201040</v>
      </c>
      <c r="Q4215" s="33"/>
      <c r="R4215" s="37"/>
      <c r="S4215" s="38" t="n">
        <f aca="false">P4215+(0.05*Q4215)+(R4215/240)</f>
        <v>201040</v>
      </c>
      <c r="T4215" s="22" t="n">
        <f aca="false">J4215*O4215</f>
        <v>201040</v>
      </c>
      <c r="U4215" s="22" t="n">
        <f aca="false">S4215-T4215</f>
        <v>0</v>
      </c>
      <c r="V4215" s="12"/>
    </row>
    <row r="4216" customFormat="false" ht="13.8" hidden="false" customHeight="false" outlineLevel="0" collapsed="false">
      <c r="A4216" s="13" t="n">
        <v>4215</v>
      </c>
      <c r="B4216" s="12" t="s">
        <v>22</v>
      </c>
      <c r="C4216" s="26" t="str">
        <f aca="false">$C$3915</f>
        <v>Fonds Gournay – M85</v>
      </c>
      <c r="D4216" s="12" t="n">
        <v>17</v>
      </c>
      <c r="E4216" s="14" t="n">
        <v>1749</v>
      </c>
      <c r="F4216" s="14" t="s">
        <v>40</v>
      </c>
      <c r="G4216" s="14" t="s">
        <v>1797</v>
      </c>
      <c r="H4216" s="0" t="s">
        <v>1712</v>
      </c>
      <c r="I4216" s="41" t="s">
        <v>50</v>
      </c>
      <c r="J4216" s="20" t="n">
        <v>220</v>
      </c>
      <c r="K4216" s="27" t="s">
        <v>28</v>
      </c>
      <c r="L4216" s="52" t="n">
        <v>4</v>
      </c>
      <c r="M4216" s="34"/>
      <c r="N4216" s="34"/>
      <c r="O4216" s="35" t="n">
        <f aca="false">L4216+(0.05*M4216)+(N4216/240)</f>
        <v>4</v>
      </c>
      <c r="P4216" s="36" t="n">
        <v>880</v>
      </c>
      <c r="Q4216" s="33"/>
      <c r="R4216" s="37"/>
      <c r="S4216" s="38" t="n">
        <f aca="false">P4216+(0.05*Q4216)+(R4216/240)</f>
        <v>880</v>
      </c>
      <c r="T4216" s="22" t="n">
        <f aca="false">J4216*O4216</f>
        <v>880</v>
      </c>
      <c r="U4216" s="22" t="n">
        <f aca="false">S4216-T4216</f>
        <v>0</v>
      </c>
      <c r="V4216" s="12"/>
    </row>
    <row r="4217" customFormat="false" ht="13.8" hidden="false" customHeight="false" outlineLevel="0" collapsed="false">
      <c r="A4217" s="13" t="n">
        <v>4216</v>
      </c>
      <c r="B4217" s="12" t="s">
        <v>22</v>
      </c>
      <c r="C4217" s="26" t="str">
        <f aca="false">$C$3915</f>
        <v>Fonds Gournay – M85</v>
      </c>
      <c r="D4217" s="12" t="n">
        <v>17</v>
      </c>
      <c r="E4217" s="14" t="n">
        <v>1749</v>
      </c>
      <c r="F4217" s="14" t="s">
        <v>40</v>
      </c>
      <c r="G4217" s="14" t="s">
        <v>1797</v>
      </c>
      <c r="H4217" s="0" t="s">
        <v>1712</v>
      </c>
      <c r="I4217" s="41" t="s">
        <v>186</v>
      </c>
      <c r="J4217" s="20" t="n">
        <v>800</v>
      </c>
      <c r="K4217" s="27" t="s">
        <v>28</v>
      </c>
      <c r="L4217" s="52" t="n">
        <v>10</v>
      </c>
      <c r="M4217" s="34"/>
      <c r="N4217" s="34"/>
      <c r="O4217" s="35" t="n">
        <f aca="false">L4217+(0.05*M4217)+(N4217/240)</f>
        <v>10</v>
      </c>
      <c r="P4217" s="36" t="n">
        <v>8000</v>
      </c>
      <c r="Q4217" s="33"/>
      <c r="R4217" s="37"/>
      <c r="S4217" s="38" t="n">
        <f aca="false">P4217+(0.05*Q4217)+(R4217/240)</f>
        <v>8000</v>
      </c>
      <c r="T4217" s="22" t="n">
        <f aca="false">J4217*O4217</f>
        <v>8000</v>
      </c>
      <c r="U4217" s="22" t="n">
        <f aca="false">S4217-T4217</f>
        <v>0</v>
      </c>
      <c r="V4217" s="12"/>
    </row>
    <row r="4218" customFormat="false" ht="13.8" hidden="false" customHeight="false" outlineLevel="0" collapsed="false">
      <c r="A4218" s="13" t="n">
        <v>4217</v>
      </c>
      <c r="B4218" s="12" t="s">
        <v>22</v>
      </c>
      <c r="C4218" s="26" t="str">
        <f aca="false">$C$3915</f>
        <v>Fonds Gournay – M85</v>
      </c>
      <c r="D4218" s="12" t="n">
        <v>17</v>
      </c>
      <c r="E4218" s="14" t="n">
        <v>1749</v>
      </c>
      <c r="F4218" s="14" t="s">
        <v>40</v>
      </c>
      <c r="G4218" s="14" t="s">
        <v>635</v>
      </c>
      <c r="H4218" s="0" t="s">
        <v>1712</v>
      </c>
      <c r="I4218" s="41" t="s">
        <v>43</v>
      </c>
      <c r="J4218" s="20" t="n">
        <v>104</v>
      </c>
      <c r="K4218" s="27" t="s">
        <v>35</v>
      </c>
      <c r="L4218" s="52" t="n">
        <v>112</v>
      </c>
      <c r="M4218" s="34"/>
      <c r="N4218" s="34"/>
      <c r="O4218" s="35" t="n">
        <f aca="false">L4218+(0.05*M4218)+(N4218/240)</f>
        <v>112</v>
      </c>
      <c r="P4218" s="36" t="n">
        <v>11648</v>
      </c>
      <c r="Q4218" s="33"/>
      <c r="R4218" s="37"/>
      <c r="S4218" s="38" t="n">
        <f aca="false">P4218+(0.05*Q4218)+(R4218/240)</f>
        <v>11648</v>
      </c>
      <c r="T4218" s="22" t="n">
        <f aca="false">J4218*O4218</f>
        <v>11648</v>
      </c>
      <c r="U4218" s="22" t="n">
        <f aca="false">S4218-T4218</f>
        <v>0</v>
      </c>
      <c r="V4218" s="12"/>
    </row>
    <row r="4219" customFormat="false" ht="13.8" hidden="false" customHeight="false" outlineLevel="0" collapsed="false">
      <c r="A4219" s="13" t="n">
        <v>4218</v>
      </c>
      <c r="B4219" s="12" t="s">
        <v>22</v>
      </c>
      <c r="C4219" s="26" t="str">
        <f aca="false">$C$3915</f>
        <v>Fonds Gournay – M85</v>
      </c>
      <c r="D4219" s="12" t="n">
        <v>18</v>
      </c>
      <c r="E4219" s="14" t="n">
        <v>1749</v>
      </c>
      <c r="F4219" s="14" t="s">
        <v>24</v>
      </c>
      <c r="G4219" s="14" t="s">
        <v>1798</v>
      </c>
      <c r="H4219" s="0" t="s">
        <v>1712</v>
      </c>
      <c r="I4219" s="41" t="s">
        <v>68</v>
      </c>
      <c r="J4219" s="20" t="n">
        <v>24</v>
      </c>
      <c r="K4219" s="27" t="s">
        <v>718</v>
      </c>
      <c r="L4219" s="52" t="n">
        <v>3</v>
      </c>
      <c r="M4219" s="34" t="n">
        <v>17</v>
      </c>
      <c r="N4219" s="34"/>
      <c r="O4219" s="35" t="n">
        <f aca="false">L4219+(0.05*M4219)+(N4219/240)</f>
        <v>3.85</v>
      </c>
      <c r="P4219" s="36" t="n">
        <v>92</v>
      </c>
      <c r="Q4219" s="33" t="n">
        <v>8</v>
      </c>
      <c r="R4219" s="37"/>
      <c r="S4219" s="38" t="n">
        <f aca="false">P4219+(0.05*Q4219)+(R4219/240)</f>
        <v>92.4</v>
      </c>
      <c r="T4219" s="22" t="n">
        <f aca="false">J4219*O4219</f>
        <v>92.4</v>
      </c>
      <c r="U4219" s="22" t="n">
        <f aca="false">S4219-T4219</f>
        <v>0</v>
      </c>
      <c r="V4219" s="12"/>
    </row>
    <row r="4220" customFormat="false" ht="13.8" hidden="false" customHeight="false" outlineLevel="0" collapsed="false">
      <c r="A4220" s="13" t="n">
        <v>4219</v>
      </c>
      <c r="B4220" s="12" t="s">
        <v>22</v>
      </c>
      <c r="C4220" s="26" t="str">
        <f aca="false">$C$3915</f>
        <v>Fonds Gournay – M85</v>
      </c>
      <c r="D4220" s="12" t="n">
        <v>18</v>
      </c>
      <c r="E4220" s="14" t="n">
        <v>1749</v>
      </c>
      <c r="F4220" s="14" t="s">
        <v>24</v>
      </c>
      <c r="G4220" s="14" t="s">
        <v>1381</v>
      </c>
      <c r="H4220" s="0" t="s">
        <v>1712</v>
      </c>
      <c r="I4220" s="41" t="s">
        <v>186</v>
      </c>
      <c r="J4220" s="20" t="n">
        <v>6.5</v>
      </c>
      <c r="K4220" s="27" t="s">
        <v>44</v>
      </c>
      <c r="L4220" s="52" t="n">
        <v>360</v>
      </c>
      <c r="M4220" s="34"/>
      <c r="N4220" s="34"/>
      <c r="O4220" s="35" t="n">
        <f aca="false">L4220+(0.05*M4220)+(N4220/240)</f>
        <v>360</v>
      </c>
      <c r="P4220" s="36" t="n">
        <v>2340</v>
      </c>
      <c r="Q4220" s="33"/>
      <c r="R4220" s="37"/>
      <c r="S4220" s="38" t="n">
        <f aca="false">P4220+(0.05*Q4220)+(R4220/240)</f>
        <v>2340</v>
      </c>
      <c r="T4220" s="22" t="n">
        <f aca="false">J4220*O4220</f>
        <v>2340</v>
      </c>
      <c r="U4220" s="22" t="n">
        <f aca="false">S4220-T4220</f>
        <v>0</v>
      </c>
      <c r="V4220" s="12"/>
    </row>
    <row r="4221" customFormat="false" ht="13.8" hidden="false" customHeight="false" outlineLevel="0" collapsed="false">
      <c r="A4221" s="13" t="n">
        <v>4220</v>
      </c>
      <c r="B4221" s="12" t="s">
        <v>22</v>
      </c>
      <c r="C4221" s="26" t="str">
        <f aca="false">$C$3915</f>
        <v>Fonds Gournay – M85</v>
      </c>
      <c r="D4221" s="12" t="n">
        <v>18</v>
      </c>
      <c r="E4221" s="14" t="n">
        <v>1749</v>
      </c>
      <c r="F4221" s="14" t="s">
        <v>24</v>
      </c>
      <c r="G4221" s="14" t="s">
        <v>1381</v>
      </c>
      <c r="H4221" s="0" t="s">
        <v>1712</v>
      </c>
      <c r="I4221" s="41" t="s">
        <v>186</v>
      </c>
      <c r="J4221" s="20" t="n">
        <v>49</v>
      </c>
      <c r="K4221" s="27" t="s">
        <v>437</v>
      </c>
      <c r="L4221" s="52"/>
      <c r="M4221" s="34" t="n">
        <v>50</v>
      </c>
      <c r="N4221" s="34"/>
      <c r="O4221" s="35" t="n">
        <f aca="false">L4221+(0.05*M4221)+(N4221/240)</f>
        <v>2.5</v>
      </c>
      <c r="P4221" s="36" t="n">
        <v>122</v>
      </c>
      <c r="Q4221" s="33" t="n">
        <v>10</v>
      </c>
      <c r="R4221" s="37"/>
      <c r="S4221" s="38" t="n">
        <f aca="false">P4221+(0.05*Q4221)+(R4221/240)</f>
        <v>122.5</v>
      </c>
      <c r="T4221" s="22" t="n">
        <f aca="false">J4221*O4221</f>
        <v>122.5</v>
      </c>
      <c r="U4221" s="22" t="n">
        <f aca="false">S4221-T4221</f>
        <v>0</v>
      </c>
      <c r="V4221" s="12"/>
    </row>
    <row r="4222" customFormat="false" ht="13.8" hidden="false" customHeight="false" outlineLevel="0" collapsed="false">
      <c r="A4222" s="13" t="n">
        <v>4221</v>
      </c>
      <c r="B4222" s="12" t="s">
        <v>22</v>
      </c>
      <c r="C4222" s="26" t="str">
        <f aca="false">$C$3915</f>
        <v>Fonds Gournay – M85</v>
      </c>
      <c r="D4222" s="12" t="n">
        <v>18</v>
      </c>
      <c r="E4222" s="14" t="n">
        <v>1749</v>
      </c>
      <c r="F4222" s="14" t="s">
        <v>24</v>
      </c>
      <c r="G4222" s="14" t="s">
        <v>1799</v>
      </c>
      <c r="H4222" s="0" t="s">
        <v>1712</v>
      </c>
      <c r="I4222" s="41" t="s">
        <v>186</v>
      </c>
      <c r="J4222" s="20" t="n">
        <v>0.5</v>
      </c>
      <c r="K4222" s="27" t="s">
        <v>44</v>
      </c>
      <c r="L4222" s="52" t="n">
        <v>300</v>
      </c>
      <c r="M4222" s="34"/>
      <c r="N4222" s="34"/>
      <c r="O4222" s="35" t="n">
        <f aca="false">L4222+(0.05*M4222)+(N4222/240)</f>
        <v>300</v>
      </c>
      <c r="P4222" s="36" t="n">
        <v>150</v>
      </c>
      <c r="Q4222" s="33"/>
      <c r="R4222" s="37"/>
      <c r="S4222" s="38" t="n">
        <f aca="false">P4222+(0.05*Q4222)+(R4222/240)</f>
        <v>150</v>
      </c>
      <c r="T4222" s="22" t="n">
        <f aca="false">J4222*O4222</f>
        <v>150</v>
      </c>
      <c r="U4222" s="22" t="n">
        <f aca="false">S4222-T4222</f>
        <v>0</v>
      </c>
      <c r="V4222" s="12"/>
    </row>
    <row r="4223" customFormat="false" ht="13.8" hidden="false" customHeight="false" outlineLevel="0" collapsed="false">
      <c r="A4223" s="13" t="n">
        <v>4222</v>
      </c>
      <c r="B4223" s="12" t="s">
        <v>22</v>
      </c>
      <c r="C4223" s="26" t="str">
        <f aca="false">$C$3915</f>
        <v>Fonds Gournay – M85</v>
      </c>
      <c r="D4223" s="12" t="n">
        <v>18</v>
      </c>
      <c r="E4223" s="14" t="n">
        <v>1749</v>
      </c>
      <c r="F4223" s="14" t="s">
        <v>24</v>
      </c>
      <c r="G4223" s="14" t="s">
        <v>1799</v>
      </c>
      <c r="H4223" s="0" t="s">
        <v>1712</v>
      </c>
      <c r="I4223" s="41" t="s">
        <v>186</v>
      </c>
      <c r="J4223" s="20" t="n">
        <v>24</v>
      </c>
      <c r="K4223" s="27" t="s">
        <v>437</v>
      </c>
      <c r="L4223" s="52"/>
      <c r="M4223" s="34" t="n">
        <v>42</v>
      </c>
      <c r="N4223" s="34"/>
      <c r="O4223" s="35" t="n">
        <f aca="false">L4223+(0.05*M4223)+(N4223/240)</f>
        <v>2.1</v>
      </c>
      <c r="P4223" s="36" t="n">
        <v>50</v>
      </c>
      <c r="Q4223" s="33" t="n">
        <v>8</v>
      </c>
      <c r="R4223" s="37"/>
      <c r="S4223" s="38" t="n">
        <f aca="false">P4223+(0.05*Q4223)+(R4223/240)</f>
        <v>50.4</v>
      </c>
      <c r="T4223" s="22" t="n">
        <f aca="false">J4223*O4223</f>
        <v>50.4</v>
      </c>
      <c r="U4223" s="22" t="n">
        <f aca="false">S4223-T4223</f>
        <v>0</v>
      </c>
      <c r="V4223" s="12"/>
    </row>
    <row r="4224" customFormat="false" ht="13.8" hidden="false" customHeight="false" outlineLevel="0" collapsed="false">
      <c r="A4224" s="13" t="n">
        <v>4223</v>
      </c>
      <c r="B4224" s="12" t="s">
        <v>22</v>
      </c>
      <c r="C4224" s="26" t="str">
        <f aca="false">$C$3915</f>
        <v>Fonds Gournay – M85</v>
      </c>
      <c r="D4224" s="12" t="n">
        <v>18</v>
      </c>
      <c r="E4224" s="14" t="n">
        <v>1749</v>
      </c>
      <c r="F4224" s="14" t="s">
        <v>24</v>
      </c>
      <c r="G4224" s="14" t="s">
        <v>1800</v>
      </c>
      <c r="H4224" s="0" t="s">
        <v>1712</v>
      </c>
      <c r="I4224" s="41" t="s">
        <v>186</v>
      </c>
      <c r="J4224" s="20" t="n">
        <v>0.75</v>
      </c>
      <c r="K4224" s="27" t="s">
        <v>44</v>
      </c>
      <c r="L4224" s="52"/>
      <c r="M4224" s="34"/>
      <c r="N4224" s="34"/>
      <c r="O4224" s="35" t="n">
        <f aca="false">L4224+(0.05*M4224)+(N4224/240)</f>
        <v>0</v>
      </c>
      <c r="P4224" s="36" t="n">
        <v>112</v>
      </c>
      <c r="Q4224" s="33"/>
      <c r="R4224" s="37"/>
      <c r="S4224" s="38" t="n">
        <f aca="false">P4224+(0.05*Q4224)+(R4224/240)</f>
        <v>112</v>
      </c>
      <c r="T4224" s="22" t="n">
        <v>112</v>
      </c>
      <c r="U4224" s="22" t="n">
        <f aca="false">S4224-T4224</f>
        <v>0</v>
      </c>
      <c r="V4224" s="12" t="s">
        <v>1801</v>
      </c>
    </row>
    <row r="4225" customFormat="false" ht="13.8" hidden="false" customHeight="false" outlineLevel="0" collapsed="false">
      <c r="A4225" s="13" t="n">
        <v>4224</v>
      </c>
      <c r="B4225" s="12" t="s">
        <v>22</v>
      </c>
      <c r="C4225" s="26" t="str">
        <f aca="false">$C$3915</f>
        <v>Fonds Gournay – M85</v>
      </c>
      <c r="D4225" s="12" t="n">
        <v>18</v>
      </c>
      <c r="E4225" s="14" t="n">
        <v>1749</v>
      </c>
      <c r="F4225" s="14" t="s">
        <v>24</v>
      </c>
      <c r="G4225" s="14" t="s">
        <v>1802</v>
      </c>
      <c r="H4225" s="0" t="s">
        <v>1712</v>
      </c>
      <c r="I4225" s="41" t="s">
        <v>186</v>
      </c>
      <c r="J4225" s="20" t="n">
        <v>1</v>
      </c>
      <c r="K4225" s="27" t="s">
        <v>789</v>
      </c>
      <c r="L4225" s="52" t="n">
        <v>300</v>
      </c>
      <c r="M4225" s="34"/>
      <c r="N4225" s="34"/>
      <c r="O4225" s="35" t="n">
        <f aca="false">L4225+(0.05*M4225)+(N4225/240)</f>
        <v>300</v>
      </c>
      <c r="P4225" s="36" t="n">
        <v>300</v>
      </c>
      <c r="Q4225" s="33"/>
      <c r="R4225" s="37"/>
      <c r="S4225" s="38" t="n">
        <f aca="false">P4225+(0.05*Q4225)+(R4225/240)</f>
        <v>300</v>
      </c>
      <c r="T4225" s="22" t="n">
        <f aca="false">J4225*O4225</f>
        <v>300</v>
      </c>
      <c r="U4225" s="22" t="n">
        <f aca="false">S4225-T4225</f>
        <v>0</v>
      </c>
      <c r="V4225" s="12"/>
    </row>
    <row r="4226" customFormat="false" ht="13.8" hidden="false" customHeight="false" outlineLevel="0" collapsed="false">
      <c r="A4226" s="13" t="n">
        <v>4225</v>
      </c>
      <c r="B4226" s="12" t="s">
        <v>22</v>
      </c>
      <c r="C4226" s="26" t="str">
        <f aca="false">$C$3915</f>
        <v>Fonds Gournay – M85</v>
      </c>
      <c r="D4226" s="12" t="n">
        <v>18</v>
      </c>
      <c r="E4226" s="14" t="n">
        <v>1749</v>
      </c>
      <c r="F4226" s="14" t="s">
        <v>24</v>
      </c>
      <c r="G4226" s="14" t="s">
        <v>1802</v>
      </c>
      <c r="H4226" s="0" t="s">
        <v>1712</v>
      </c>
      <c r="I4226" s="41" t="s">
        <v>186</v>
      </c>
      <c r="J4226" s="20" t="n">
        <v>27</v>
      </c>
      <c r="K4226" s="27" t="s">
        <v>437</v>
      </c>
      <c r="L4226" s="52"/>
      <c r="M4226" s="34" t="n">
        <v>42</v>
      </c>
      <c r="N4226" s="34"/>
      <c r="O4226" s="35" t="n">
        <f aca="false">L4226+(0.05*M4226)+(N4226/240)</f>
        <v>2.1</v>
      </c>
      <c r="P4226" s="36" t="n">
        <v>56</v>
      </c>
      <c r="Q4226" s="33" t="n">
        <v>14</v>
      </c>
      <c r="R4226" s="37"/>
      <c r="S4226" s="38" t="n">
        <f aca="false">P4226+(0.05*Q4226)+(R4226/240)</f>
        <v>56.7</v>
      </c>
      <c r="T4226" s="22" t="n">
        <f aca="false">J4226*O4226</f>
        <v>56.7</v>
      </c>
      <c r="U4226" s="22" t="n">
        <f aca="false">S4226-T4226</f>
        <v>0</v>
      </c>
      <c r="V4226" s="12"/>
    </row>
    <row r="4227" customFormat="false" ht="13.8" hidden="false" customHeight="false" outlineLevel="0" collapsed="false">
      <c r="A4227" s="13" t="n">
        <v>4226</v>
      </c>
      <c r="B4227" s="12" t="s">
        <v>22</v>
      </c>
      <c r="C4227" s="26" t="str">
        <f aca="false">$C$3915</f>
        <v>Fonds Gournay – M85</v>
      </c>
      <c r="D4227" s="12" t="n">
        <v>18</v>
      </c>
      <c r="E4227" s="14" t="n">
        <v>1749</v>
      </c>
      <c r="F4227" s="14" t="s">
        <v>40</v>
      </c>
      <c r="G4227" s="14" t="s">
        <v>783</v>
      </c>
      <c r="H4227" s="0" t="s">
        <v>1712</v>
      </c>
      <c r="I4227" s="41" t="s">
        <v>68</v>
      </c>
      <c r="J4227" s="20" t="n">
        <v>13</v>
      </c>
      <c r="K4227" s="27" t="s">
        <v>44</v>
      </c>
      <c r="L4227" s="52" t="n">
        <v>70</v>
      </c>
      <c r="M4227" s="34" t="n">
        <v>4</v>
      </c>
      <c r="N4227" s="34"/>
      <c r="O4227" s="35" t="n">
        <f aca="false">L4227+(0.05*M4227)+(N4227/240)</f>
        <v>70.2</v>
      </c>
      <c r="P4227" s="36" t="n">
        <v>912</v>
      </c>
      <c r="Q4227" s="33" t="n">
        <v>12</v>
      </c>
      <c r="R4227" s="37"/>
      <c r="S4227" s="38" t="n">
        <f aca="false">P4227+(0.05*Q4227)+(R4227/240)</f>
        <v>912.6</v>
      </c>
      <c r="T4227" s="22" t="n">
        <f aca="false">J4227*O4227</f>
        <v>912.6</v>
      </c>
      <c r="U4227" s="22" t="n">
        <f aca="false">S4227-T4227</f>
        <v>0</v>
      </c>
      <c r="V4227" s="12"/>
    </row>
    <row r="4228" customFormat="false" ht="13.8" hidden="false" customHeight="false" outlineLevel="0" collapsed="false">
      <c r="A4228" s="13" t="n">
        <v>4227</v>
      </c>
      <c r="B4228" s="12" t="s">
        <v>22</v>
      </c>
      <c r="C4228" s="26" t="str">
        <f aca="false">$C$3915</f>
        <v>Fonds Gournay – M85</v>
      </c>
      <c r="D4228" s="12" t="n">
        <v>18</v>
      </c>
      <c r="E4228" s="14" t="n">
        <v>1749</v>
      </c>
      <c r="F4228" s="14" t="s">
        <v>40</v>
      </c>
      <c r="G4228" s="14" t="s">
        <v>783</v>
      </c>
      <c r="H4228" s="0" t="s">
        <v>1712</v>
      </c>
      <c r="I4228" s="41" t="s">
        <v>68</v>
      </c>
      <c r="J4228" s="20" t="n">
        <v>6</v>
      </c>
      <c r="K4228" s="27" t="s">
        <v>437</v>
      </c>
      <c r="L4228" s="52"/>
      <c r="M4228" s="34" t="n">
        <v>10</v>
      </c>
      <c r="N4228" s="34"/>
      <c r="O4228" s="35" t="n">
        <f aca="false">L4228+(0.05*M4228)+(N4228/240)</f>
        <v>0.5</v>
      </c>
      <c r="P4228" s="36" t="n">
        <v>3</v>
      </c>
      <c r="Q4228" s="33"/>
      <c r="R4228" s="37"/>
      <c r="S4228" s="38" t="n">
        <f aca="false">P4228+(0.05*Q4228)+(R4228/240)</f>
        <v>3</v>
      </c>
      <c r="T4228" s="22" t="n">
        <f aca="false">J4228*O4228</f>
        <v>3</v>
      </c>
      <c r="U4228" s="22" t="n">
        <f aca="false">S4228-T4228</f>
        <v>0</v>
      </c>
      <c r="V4228" s="12"/>
    </row>
    <row r="4229" customFormat="false" ht="13.8" hidden="false" customHeight="false" outlineLevel="0" collapsed="false">
      <c r="A4229" s="13" t="n">
        <v>4228</v>
      </c>
      <c r="B4229" s="12" t="s">
        <v>22</v>
      </c>
      <c r="C4229" s="26" t="str">
        <f aca="false">$C$3915</f>
        <v>Fonds Gournay – M85</v>
      </c>
      <c r="D4229" s="12" t="n">
        <v>18</v>
      </c>
      <c r="E4229" s="14" t="n">
        <v>1749</v>
      </c>
      <c r="F4229" s="14" t="s">
        <v>40</v>
      </c>
      <c r="G4229" s="14" t="s">
        <v>650</v>
      </c>
      <c r="H4229" s="0" t="s">
        <v>1712</v>
      </c>
      <c r="I4229" s="41" t="s">
        <v>186</v>
      </c>
      <c r="J4229" s="20" t="n">
        <v>0.75</v>
      </c>
      <c r="K4229" s="27" t="s">
        <v>789</v>
      </c>
      <c r="L4229" s="52" t="n">
        <v>576</v>
      </c>
      <c r="M4229" s="34"/>
      <c r="N4229" s="34"/>
      <c r="O4229" s="35" t="n">
        <f aca="false">L4229+(0.05*M4229)+(N4229/240)</f>
        <v>576</v>
      </c>
      <c r="P4229" s="36" t="n">
        <v>432</v>
      </c>
      <c r="Q4229" s="33"/>
      <c r="R4229" s="37"/>
      <c r="S4229" s="38" t="n">
        <f aca="false">P4229+(0.05*Q4229)+(R4229/240)</f>
        <v>432</v>
      </c>
      <c r="T4229" s="22" t="n">
        <f aca="false">J4229*O4229</f>
        <v>432</v>
      </c>
      <c r="U4229" s="22" t="n">
        <f aca="false">S4229-T4229</f>
        <v>0</v>
      </c>
      <c r="V4229" s="12"/>
    </row>
    <row r="4230" customFormat="false" ht="13.8" hidden="false" customHeight="false" outlineLevel="0" collapsed="false">
      <c r="A4230" s="13" t="n">
        <v>4229</v>
      </c>
      <c r="B4230" s="12" t="s">
        <v>22</v>
      </c>
      <c r="C4230" s="26" t="str">
        <f aca="false">$C$3915</f>
        <v>Fonds Gournay – M85</v>
      </c>
      <c r="D4230" s="12" t="n">
        <v>18</v>
      </c>
      <c r="E4230" s="14" t="n">
        <v>1749</v>
      </c>
      <c r="F4230" s="14" t="s">
        <v>40</v>
      </c>
      <c r="G4230" s="14" t="s">
        <v>650</v>
      </c>
      <c r="H4230" s="0" t="s">
        <v>1712</v>
      </c>
      <c r="I4230" s="41" t="s">
        <v>186</v>
      </c>
      <c r="J4230" s="20" t="n">
        <v>500</v>
      </c>
      <c r="K4230" s="27" t="s">
        <v>79</v>
      </c>
      <c r="L4230" s="52"/>
      <c r="M4230" s="34" t="n">
        <v>40</v>
      </c>
      <c r="N4230" s="34"/>
      <c r="O4230" s="35" t="n">
        <f aca="false">L4230+(0.05*M4230)+(N4230/240)</f>
        <v>2</v>
      </c>
      <c r="P4230" s="36" t="n">
        <v>1000</v>
      </c>
      <c r="Q4230" s="33"/>
      <c r="R4230" s="37"/>
      <c r="S4230" s="38" t="n">
        <f aca="false">P4230+(0.05*Q4230)+(R4230/240)</f>
        <v>1000</v>
      </c>
      <c r="T4230" s="22" t="n">
        <f aca="false">J4230*O4230</f>
        <v>1000</v>
      </c>
      <c r="U4230" s="22" t="n">
        <f aca="false">S4230-T4230</f>
        <v>0</v>
      </c>
      <c r="V4230" s="12"/>
    </row>
    <row r="4231" customFormat="false" ht="13.8" hidden="false" customHeight="false" outlineLevel="0" collapsed="false">
      <c r="A4231" s="13" t="n">
        <v>4230</v>
      </c>
      <c r="B4231" s="12" t="s">
        <v>22</v>
      </c>
      <c r="C4231" s="26" t="str">
        <f aca="false">$C$3915</f>
        <v>Fonds Gournay – M85</v>
      </c>
      <c r="D4231" s="12" t="n">
        <v>18</v>
      </c>
      <c r="E4231" s="14" t="n">
        <v>1749</v>
      </c>
      <c r="F4231" s="14" t="s">
        <v>40</v>
      </c>
      <c r="G4231" s="14" t="s">
        <v>650</v>
      </c>
      <c r="H4231" s="0" t="s">
        <v>1712</v>
      </c>
      <c r="I4231" s="41" t="s">
        <v>186</v>
      </c>
      <c r="J4231" s="20" t="n">
        <v>27</v>
      </c>
      <c r="K4231" s="27" t="s">
        <v>437</v>
      </c>
      <c r="L4231" s="52" t="n">
        <v>4</v>
      </c>
      <c r="M4231" s="34"/>
      <c r="N4231" s="34"/>
      <c r="O4231" s="35" t="n">
        <f aca="false">L4231+(0.05*M4231)+(N4231/240)</f>
        <v>4</v>
      </c>
      <c r="P4231" s="36" t="n">
        <v>108</v>
      </c>
      <c r="Q4231" s="33"/>
      <c r="R4231" s="37"/>
      <c r="S4231" s="38" t="n">
        <f aca="false">P4231+(0.05*Q4231)+(R4231/240)</f>
        <v>108</v>
      </c>
      <c r="T4231" s="22" t="n">
        <f aca="false">J4231*O4231</f>
        <v>108</v>
      </c>
      <c r="U4231" s="22" t="n">
        <f aca="false">S4231-T4231</f>
        <v>0</v>
      </c>
      <c r="V4231" s="12"/>
    </row>
    <row r="4232" customFormat="false" ht="13.8" hidden="false" customHeight="false" outlineLevel="0" collapsed="false">
      <c r="A4232" s="13" t="n">
        <v>4231</v>
      </c>
      <c r="B4232" s="12" t="s">
        <v>22</v>
      </c>
      <c r="C4232" s="26" t="str">
        <f aca="false">$C$3915</f>
        <v>Fonds Gournay – M85</v>
      </c>
      <c r="D4232" s="12" t="n">
        <v>18</v>
      </c>
      <c r="E4232" s="14" t="n">
        <v>1749</v>
      </c>
      <c r="F4232" s="14" t="s">
        <v>40</v>
      </c>
      <c r="G4232" s="14" t="s">
        <v>661</v>
      </c>
      <c r="H4232" s="0" t="s">
        <v>1712</v>
      </c>
      <c r="I4232" s="41" t="s">
        <v>29</v>
      </c>
      <c r="J4232" s="20" t="n">
        <v>1077</v>
      </c>
      <c r="K4232" s="27" t="s">
        <v>79</v>
      </c>
      <c r="L4232" s="52"/>
      <c r="M4232" s="34" t="n">
        <v>40</v>
      </c>
      <c r="N4232" s="34"/>
      <c r="O4232" s="35" t="n">
        <f aca="false">L4232+(0.05*M4232)+(N4232/240)</f>
        <v>2</v>
      </c>
      <c r="P4232" s="36" t="n">
        <v>2154</v>
      </c>
      <c r="Q4232" s="33"/>
      <c r="R4232" s="37"/>
      <c r="S4232" s="38" t="n">
        <f aca="false">P4232+(0.05*Q4232)+(R4232/240)</f>
        <v>2154</v>
      </c>
      <c r="T4232" s="22" t="n">
        <f aca="false">J4232*O4232</f>
        <v>2154</v>
      </c>
      <c r="U4232" s="22" t="n">
        <f aca="false">S4232-T4232</f>
        <v>0</v>
      </c>
      <c r="V4232" s="46"/>
    </row>
    <row r="4233" customFormat="false" ht="13.8" hidden="false" customHeight="false" outlineLevel="0" collapsed="false">
      <c r="A4233" s="13" t="n">
        <v>4232</v>
      </c>
      <c r="B4233" s="12" t="s">
        <v>22</v>
      </c>
      <c r="C4233" s="26" t="str">
        <f aca="false">$C$3915</f>
        <v>Fonds Gournay – M85</v>
      </c>
      <c r="D4233" s="12" t="n">
        <v>18</v>
      </c>
      <c r="E4233" s="14" t="n">
        <v>1749</v>
      </c>
      <c r="F4233" s="14" t="s">
        <v>40</v>
      </c>
      <c r="G4233" s="14" t="s">
        <v>661</v>
      </c>
      <c r="H4233" s="0" t="s">
        <v>1712</v>
      </c>
      <c r="I4233" s="41" t="s">
        <v>29</v>
      </c>
      <c r="J4233" s="20" t="n">
        <v>120</v>
      </c>
      <c r="K4233" s="27" t="s">
        <v>79</v>
      </c>
      <c r="L4233" s="52"/>
      <c r="M4233" s="34" t="n">
        <v>35</v>
      </c>
      <c r="N4233" s="34"/>
      <c r="O4233" s="35" t="n">
        <f aca="false">L4233+(0.05*M4233)+(N4233/240)</f>
        <v>1.75</v>
      </c>
      <c r="P4233" s="36" t="n">
        <v>210</v>
      </c>
      <c r="Q4233" s="33"/>
      <c r="R4233" s="37"/>
      <c r="S4233" s="38" t="n">
        <f aca="false">P4233+(0.05*Q4233)+(R4233/240)</f>
        <v>210</v>
      </c>
      <c r="T4233" s="22" t="n">
        <f aca="false">J4233*O4233</f>
        <v>210</v>
      </c>
      <c r="U4233" s="22" t="n">
        <f aca="false">S4233-T4233</f>
        <v>0</v>
      </c>
      <c r="V4233" s="12"/>
    </row>
    <row r="4234" customFormat="false" ht="13.8" hidden="false" customHeight="false" outlineLevel="0" collapsed="false">
      <c r="A4234" s="13" t="n">
        <v>4233</v>
      </c>
      <c r="B4234" s="12" t="s">
        <v>22</v>
      </c>
      <c r="C4234" s="26" t="str">
        <f aca="false">$C$3915</f>
        <v>Fonds Gournay – M85</v>
      </c>
      <c r="D4234" s="12" t="n">
        <v>18</v>
      </c>
      <c r="E4234" s="14" t="n">
        <v>1749</v>
      </c>
      <c r="F4234" s="14" t="s">
        <v>40</v>
      </c>
      <c r="G4234" s="14" t="s">
        <v>661</v>
      </c>
      <c r="H4234" s="0" t="s">
        <v>1712</v>
      </c>
      <c r="I4234" s="41" t="s">
        <v>186</v>
      </c>
      <c r="J4234" s="20" t="n">
        <v>24</v>
      </c>
      <c r="K4234" s="27" t="s">
        <v>79</v>
      </c>
      <c r="L4234" s="52" t="n">
        <v>3</v>
      </c>
      <c r="M4234" s="34"/>
      <c r="N4234" s="34"/>
      <c r="O4234" s="35" t="n">
        <f aca="false">L4234+(0.05*M4234)+(N4234/240)</f>
        <v>3</v>
      </c>
      <c r="P4234" s="36" t="n">
        <v>72</v>
      </c>
      <c r="Q4234" s="33"/>
      <c r="R4234" s="37"/>
      <c r="S4234" s="38" t="n">
        <f aca="false">P4234+(0.05*Q4234)+(R4234/240)</f>
        <v>72</v>
      </c>
      <c r="T4234" s="22" t="n">
        <f aca="false">J4234*O4234</f>
        <v>72</v>
      </c>
      <c r="U4234" s="22" t="n">
        <f aca="false">S4234-T4234</f>
        <v>0</v>
      </c>
      <c r="V4234" s="12"/>
    </row>
    <row r="4235" customFormat="false" ht="13.8" hidden="false" customHeight="false" outlineLevel="0" collapsed="false">
      <c r="A4235" s="13" t="n">
        <v>4234</v>
      </c>
      <c r="B4235" s="12" t="s">
        <v>22</v>
      </c>
      <c r="C4235" s="26" t="str">
        <f aca="false">$C$3915</f>
        <v>Fonds Gournay – M85</v>
      </c>
      <c r="D4235" s="12" t="n">
        <v>18</v>
      </c>
      <c r="E4235" s="14" t="n">
        <v>1749</v>
      </c>
      <c r="F4235" s="14" t="s">
        <v>40</v>
      </c>
      <c r="G4235" s="14" t="s">
        <v>1803</v>
      </c>
      <c r="H4235" s="0" t="s">
        <v>1712</v>
      </c>
      <c r="I4235" s="41" t="s">
        <v>186</v>
      </c>
      <c r="J4235" s="20" t="n">
        <v>0.25</v>
      </c>
      <c r="K4235" s="27" t="s">
        <v>789</v>
      </c>
      <c r="L4235" s="52" t="n">
        <v>216</v>
      </c>
      <c r="M4235" s="34"/>
      <c r="N4235" s="34"/>
      <c r="O4235" s="35" t="n">
        <f aca="false">L4235+(0.05*M4235)+(N4235/240)</f>
        <v>216</v>
      </c>
      <c r="P4235" s="36" t="n">
        <v>54</v>
      </c>
      <c r="Q4235" s="33"/>
      <c r="R4235" s="37"/>
      <c r="S4235" s="38" t="n">
        <f aca="false">P4235+(0.05*Q4235)+(R4235/240)</f>
        <v>54</v>
      </c>
      <c r="T4235" s="22" t="n">
        <f aca="false">J4235*O4235</f>
        <v>54</v>
      </c>
      <c r="U4235" s="22" t="n">
        <f aca="false">S4235-T4235</f>
        <v>0</v>
      </c>
      <c r="V4235" s="12"/>
    </row>
    <row r="4236" customFormat="false" ht="13.8" hidden="false" customHeight="false" outlineLevel="0" collapsed="false">
      <c r="A4236" s="13" t="n">
        <v>4235</v>
      </c>
      <c r="B4236" s="12" t="s">
        <v>22</v>
      </c>
      <c r="C4236" s="26" t="str">
        <f aca="false">$C$3915</f>
        <v>Fonds Gournay – M85</v>
      </c>
      <c r="D4236" s="12" t="n">
        <v>18</v>
      </c>
      <c r="E4236" s="14" t="n">
        <v>1749</v>
      </c>
      <c r="F4236" s="14" t="s">
        <v>40</v>
      </c>
      <c r="G4236" s="14" t="s">
        <v>1803</v>
      </c>
      <c r="H4236" s="0" t="s">
        <v>1712</v>
      </c>
      <c r="I4236" s="41" t="s">
        <v>186</v>
      </c>
      <c r="J4236" s="20" t="n">
        <v>28</v>
      </c>
      <c r="K4236" s="27" t="s">
        <v>79</v>
      </c>
      <c r="L4236" s="52"/>
      <c r="M4236" s="34" t="n">
        <v>15</v>
      </c>
      <c r="N4236" s="34"/>
      <c r="O4236" s="35" t="n">
        <f aca="false">L4236+(0.05*M4236)+(N4236/240)</f>
        <v>0.75</v>
      </c>
      <c r="P4236" s="36" t="n">
        <v>21</v>
      </c>
      <c r="Q4236" s="33"/>
      <c r="R4236" s="37"/>
      <c r="S4236" s="38" t="n">
        <f aca="false">P4236+(0.05*Q4236)+(R4236/240)</f>
        <v>21</v>
      </c>
      <c r="T4236" s="22" t="n">
        <f aca="false">J4236*O4236</f>
        <v>21</v>
      </c>
      <c r="U4236" s="22" t="n">
        <f aca="false">S4236-T4236</f>
        <v>0</v>
      </c>
      <c r="V4236" s="12"/>
    </row>
    <row r="4237" customFormat="false" ht="13.8" hidden="false" customHeight="false" outlineLevel="0" collapsed="false">
      <c r="A4237" s="13" t="n">
        <v>4236</v>
      </c>
      <c r="B4237" s="12" t="s">
        <v>22</v>
      </c>
      <c r="C4237" s="26" t="str">
        <f aca="false">$C$3915</f>
        <v>Fonds Gournay – M85</v>
      </c>
      <c r="D4237" s="12" t="n">
        <v>18</v>
      </c>
      <c r="E4237" s="14" t="n">
        <v>1749</v>
      </c>
      <c r="F4237" s="14" t="s">
        <v>40</v>
      </c>
      <c r="G4237" s="14" t="s">
        <v>1804</v>
      </c>
      <c r="H4237" s="0" t="s">
        <v>1712</v>
      </c>
      <c r="I4237" s="41" t="s">
        <v>799</v>
      </c>
      <c r="J4237" s="20" t="n">
        <v>42</v>
      </c>
      <c r="K4237" s="27" t="s">
        <v>1071</v>
      </c>
      <c r="L4237" s="52" t="n">
        <v>8</v>
      </c>
      <c r="M4237" s="34"/>
      <c r="N4237" s="34"/>
      <c r="O4237" s="35" t="n">
        <f aca="false">L4237+(0.05*M4237)+(N4237/240)</f>
        <v>8</v>
      </c>
      <c r="P4237" s="36" t="n">
        <v>336</v>
      </c>
      <c r="Q4237" s="33"/>
      <c r="R4237" s="37"/>
      <c r="S4237" s="38" t="n">
        <f aca="false">P4237+(0.05*Q4237)+(R4237/240)</f>
        <v>336</v>
      </c>
      <c r="T4237" s="22" t="n">
        <f aca="false">J4237*O4237</f>
        <v>336</v>
      </c>
      <c r="U4237" s="22" t="n">
        <f aca="false">S4237-T4237</f>
        <v>0</v>
      </c>
      <c r="V4237" s="12"/>
    </row>
    <row r="4238" customFormat="false" ht="13.8" hidden="false" customHeight="false" outlineLevel="0" collapsed="false">
      <c r="A4238" s="13" t="n">
        <v>4237</v>
      </c>
      <c r="B4238" s="12" t="s">
        <v>22</v>
      </c>
      <c r="C4238" s="13" t="s">
        <v>23</v>
      </c>
      <c r="D4238" s="12" t="n">
        <v>2</v>
      </c>
      <c r="E4238" s="14" t="n">
        <v>1749</v>
      </c>
      <c r="F4238" s="14" t="s">
        <v>24</v>
      </c>
      <c r="G4238" s="14" t="s">
        <v>1805</v>
      </c>
      <c r="H4238" s="14" t="s">
        <v>1806</v>
      </c>
      <c r="I4238" s="16" t="s">
        <v>186</v>
      </c>
      <c r="J4238" s="28" t="n">
        <v>8500</v>
      </c>
      <c r="K4238" s="27" t="s">
        <v>28</v>
      </c>
      <c r="L4238" s="28"/>
      <c r="M4238" s="33" t="n">
        <v>7</v>
      </c>
      <c r="N4238" s="34"/>
      <c r="O4238" s="20" t="n">
        <f aca="false">L4238+(0.05*M4238)+(N4238/240)</f>
        <v>0.35</v>
      </c>
      <c r="P4238" s="36" t="n">
        <v>2975</v>
      </c>
      <c r="Q4238" s="33"/>
      <c r="R4238" s="37"/>
      <c r="S4238" s="38" t="n">
        <f aca="false">P4238+(0.05*Q4238)+(R4238/240)</f>
        <v>2975</v>
      </c>
      <c r="T4238" s="22" t="n">
        <f aca="false">J4238*O4238</f>
        <v>2975</v>
      </c>
      <c r="U4238" s="22" t="n">
        <f aca="false">S4238-T4238</f>
        <v>0</v>
      </c>
      <c r="V4238" s="12"/>
    </row>
    <row r="4239" customFormat="false" ht="13.8" hidden="false" customHeight="false" outlineLevel="0" collapsed="false">
      <c r="A4239" s="13" t="n">
        <v>4238</v>
      </c>
      <c r="B4239" s="12" t="s">
        <v>22</v>
      </c>
      <c r="C4239" s="26" t="str">
        <f aca="false">$C$4238</f>
        <v>Fonds Gournay - M87</v>
      </c>
      <c r="D4239" s="12" t="n">
        <v>2</v>
      </c>
      <c r="E4239" s="14" t="n">
        <v>1749</v>
      </c>
      <c r="F4239" s="14" t="s">
        <v>24</v>
      </c>
      <c r="G4239" s="14" t="s">
        <v>1807</v>
      </c>
      <c r="H4239" s="14" t="s">
        <v>1806</v>
      </c>
      <c r="I4239" s="16" t="s">
        <v>678</v>
      </c>
      <c r="J4239" s="28" t="n">
        <v>365267</v>
      </c>
      <c r="K4239" s="27" t="s">
        <v>28</v>
      </c>
      <c r="L4239" s="28"/>
      <c r="M4239" s="33" t="n">
        <v>5</v>
      </c>
      <c r="N4239" s="34"/>
      <c r="O4239" s="20" t="n">
        <f aca="false">L4239+(0.05*M4239)+(N4239/240)</f>
        <v>0.25</v>
      </c>
      <c r="P4239" s="36" t="n">
        <v>91316</v>
      </c>
      <c r="Q4239" s="33" t="n">
        <v>15</v>
      </c>
      <c r="R4239" s="37"/>
      <c r="S4239" s="38" t="n">
        <f aca="false">P4239+(0.05*Q4239)+(R4239/240)</f>
        <v>91316.75</v>
      </c>
      <c r="T4239" s="22" t="n">
        <f aca="false">J4239*O4239</f>
        <v>91316.75</v>
      </c>
      <c r="U4239" s="22" t="n">
        <f aca="false">S4239-T4239</f>
        <v>0</v>
      </c>
      <c r="V4239" s="12"/>
    </row>
    <row r="4240" customFormat="false" ht="13.8" hidden="false" customHeight="false" outlineLevel="0" collapsed="false">
      <c r="A4240" s="13" t="n">
        <v>4239</v>
      </c>
      <c r="B4240" s="12" t="s">
        <v>22</v>
      </c>
      <c r="C4240" s="26" t="str">
        <f aca="false">$C$4238</f>
        <v>Fonds Gournay - M87</v>
      </c>
      <c r="D4240" s="12" t="n">
        <v>2</v>
      </c>
      <c r="E4240" s="14" t="n">
        <v>1749</v>
      </c>
      <c r="F4240" s="14" t="s">
        <v>24</v>
      </c>
      <c r="G4240" s="14" t="s">
        <v>1807</v>
      </c>
      <c r="H4240" s="14" t="s">
        <v>1806</v>
      </c>
      <c r="I4240" s="16" t="s">
        <v>382</v>
      </c>
      <c r="J4240" s="28" t="n">
        <v>197</v>
      </c>
      <c r="K4240" s="27" t="s">
        <v>971</v>
      </c>
      <c r="L4240" s="28" t="n">
        <v>300</v>
      </c>
      <c r="M4240" s="33"/>
      <c r="N4240" s="34"/>
      <c r="O4240" s="20" t="n">
        <f aca="false">L4240+(0.05*M4240)+(N4240/240)</f>
        <v>300</v>
      </c>
      <c r="P4240" s="36" t="n">
        <v>59100</v>
      </c>
      <c r="Q4240" s="33"/>
      <c r="R4240" s="37"/>
      <c r="S4240" s="38" t="n">
        <f aca="false">P4240+(0.05*Q4240)+(R4240/240)</f>
        <v>59100</v>
      </c>
      <c r="T4240" s="22" t="n">
        <f aca="false">J4240*O4240</f>
        <v>59100</v>
      </c>
      <c r="U4240" s="22" t="n">
        <f aca="false">S4240-T4240</f>
        <v>0</v>
      </c>
      <c r="V4240" s="12"/>
    </row>
    <row r="4241" customFormat="false" ht="13.8" hidden="false" customHeight="false" outlineLevel="0" collapsed="false">
      <c r="A4241" s="13" t="n">
        <v>4240</v>
      </c>
      <c r="B4241" s="12" t="s">
        <v>22</v>
      </c>
      <c r="C4241" s="26" t="str">
        <f aca="false">$C$4238</f>
        <v>Fonds Gournay - M87</v>
      </c>
      <c r="D4241" s="12" t="n">
        <v>2</v>
      </c>
      <c r="E4241" s="14" t="n">
        <v>1749</v>
      </c>
      <c r="F4241" s="14" t="s">
        <v>24</v>
      </c>
      <c r="G4241" s="14" t="s">
        <v>1807</v>
      </c>
      <c r="H4241" s="14" t="s">
        <v>1806</v>
      </c>
      <c r="I4241" s="16" t="s">
        <v>382</v>
      </c>
      <c r="J4241" s="28" t="n">
        <v>215000</v>
      </c>
      <c r="K4241" s="27" t="s">
        <v>28</v>
      </c>
      <c r="L4241" s="28"/>
      <c r="M4241" s="33" t="n">
        <v>6</v>
      </c>
      <c r="N4241" s="34"/>
      <c r="O4241" s="20" t="n">
        <f aca="false">L4241+(0.05*M4241)+(N4241/240)</f>
        <v>0.3</v>
      </c>
      <c r="P4241" s="36" t="n">
        <v>64500</v>
      </c>
      <c r="Q4241" s="33"/>
      <c r="R4241" s="39"/>
      <c r="S4241" s="38" t="n">
        <f aca="false">P4241+(0.05*Q4241)+(R4241/240)</f>
        <v>64500</v>
      </c>
      <c r="T4241" s="22" t="n">
        <f aca="false">J4241*O4241</f>
        <v>64500</v>
      </c>
      <c r="U4241" s="22" t="n">
        <f aca="false">S4241-T4241</f>
        <v>0</v>
      </c>
      <c r="V4241" s="12"/>
    </row>
    <row r="4242" customFormat="false" ht="13.8" hidden="false" customHeight="false" outlineLevel="0" collapsed="false">
      <c r="A4242" s="13" t="n">
        <v>4241</v>
      </c>
      <c r="B4242" s="12" t="s">
        <v>22</v>
      </c>
      <c r="C4242" s="26" t="str">
        <f aca="false">$C$4238</f>
        <v>Fonds Gournay - M87</v>
      </c>
      <c r="D4242" s="12" t="n">
        <v>2</v>
      </c>
      <c r="E4242" s="14" t="n">
        <v>1749</v>
      </c>
      <c r="F4242" s="14" t="s">
        <v>24</v>
      </c>
      <c r="G4242" s="14" t="s">
        <v>1807</v>
      </c>
      <c r="H4242" s="14" t="s">
        <v>1806</v>
      </c>
      <c r="I4242" s="16" t="s">
        <v>682</v>
      </c>
      <c r="J4242" s="28" t="n">
        <v>92</v>
      </c>
      <c r="K4242" s="27" t="s">
        <v>971</v>
      </c>
      <c r="L4242" s="28" t="n">
        <v>300</v>
      </c>
      <c r="M4242" s="33"/>
      <c r="N4242" s="34"/>
      <c r="O4242" s="20" t="n">
        <f aca="false">L4242+(0.05*M4242)+(N4242/240)</f>
        <v>300</v>
      </c>
      <c r="P4242" s="36" t="n">
        <v>27600</v>
      </c>
      <c r="Q4242" s="33"/>
      <c r="R4242" s="37"/>
      <c r="S4242" s="38" t="n">
        <f aca="false">P4242+(0.05*Q4242)+(R4242/240)</f>
        <v>27600</v>
      </c>
      <c r="T4242" s="22" t="n">
        <f aca="false">J4242*O4242</f>
        <v>27600</v>
      </c>
      <c r="U4242" s="22" t="n">
        <f aca="false">S4242-T4242</f>
        <v>0</v>
      </c>
      <c r="V4242" s="12"/>
    </row>
    <row r="4243" customFormat="false" ht="13.8" hidden="false" customHeight="false" outlineLevel="0" collapsed="false">
      <c r="A4243" s="13" t="n">
        <v>4242</v>
      </c>
      <c r="B4243" s="12" t="s">
        <v>22</v>
      </c>
      <c r="C4243" s="26" t="str">
        <f aca="false">$C$4238</f>
        <v>Fonds Gournay - M87</v>
      </c>
      <c r="D4243" s="12" t="n">
        <v>2</v>
      </c>
      <c r="E4243" s="14" t="n">
        <v>1749</v>
      </c>
      <c r="F4243" s="14" t="s">
        <v>24</v>
      </c>
      <c r="G4243" s="14" t="s">
        <v>1807</v>
      </c>
      <c r="H4243" s="14" t="s">
        <v>1806</v>
      </c>
      <c r="I4243" s="16" t="s">
        <v>682</v>
      </c>
      <c r="J4243" s="28" t="n">
        <v>27500</v>
      </c>
      <c r="K4243" s="27" t="s">
        <v>28</v>
      </c>
      <c r="L4243" s="28"/>
      <c r="M4243" s="33" t="n">
        <v>4</v>
      </c>
      <c r="N4243" s="34"/>
      <c r="O4243" s="20" t="n">
        <f aca="false">L4243+(0.05*M4243)+(N4243/240)</f>
        <v>0.2</v>
      </c>
      <c r="P4243" s="36" t="n">
        <v>5500</v>
      </c>
      <c r="Q4243" s="33"/>
      <c r="R4243" s="37"/>
      <c r="S4243" s="38" t="n">
        <f aca="false">P4243+(0.05*Q4243)+(R4243/240)</f>
        <v>5500</v>
      </c>
      <c r="T4243" s="22" t="n">
        <f aca="false">J4243*O4243</f>
        <v>5500</v>
      </c>
      <c r="U4243" s="22" t="n">
        <f aca="false">S4243-T4243</f>
        <v>0</v>
      </c>
      <c r="V4243" s="12"/>
    </row>
    <row r="4244" customFormat="false" ht="13.8" hidden="false" customHeight="false" outlineLevel="0" collapsed="false">
      <c r="A4244" s="13" t="n">
        <v>4243</v>
      </c>
      <c r="B4244" s="12" t="s">
        <v>22</v>
      </c>
      <c r="C4244" s="26" t="str">
        <f aca="false">$C$4238</f>
        <v>Fonds Gournay - M87</v>
      </c>
      <c r="D4244" s="12" t="n">
        <v>2</v>
      </c>
      <c r="E4244" s="14" t="n">
        <v>1749</v>
      </c>
      <c r="F4244" s="14" t="s">
        <v>24</v>
      </c>
      <c r="G4244" s="14" t="s">
        <v>1807</v>
      </c>
      <c r="H4244" s="14" t="s">
        <v>1806</v>
      </c>
      <c r="I4244" s="16" t="s">
        <v>186</v>
      </c>
      <c r="J4244" s="28" t="n">
        <v>138900</v>
      </c>
      <c r="K4244" s="27" t="s">
        <v>28</v>
      </c>
      <c r="L4244" s="28"/>
      <c r="M4244" s="33" t="n">
        <v>6</v>
      </c>
      <c r="N4244" s="34"/>
      <c r="O4244" s="20" t="n">
        <f aca="false">L4244+(0.05*M4244)+(N4244/240)</f>
        <v>0.3</v>
      </c>
      <c r="P4244" s="36" t="n">
        <v>41670</v>
      </c>
      <c r="Q4244" s="33"/>
      <c r="R4244" s="37"/>
      <c r="S4244" s="38" t="n">
        <f aca="false">P4244+(0.05*Q4244)+(R4244/240)</f>
        <v>41670</v>
      </c>
      <c r="T4244" s="22" t="n">
        <f aca="false">J4244*O4244</f>
        <v>41670</v>
      </c>
      <c r="U4244" s="22" t="n">
        <f aca="false">S4244-T4244</f>
        <v>0</v>
      </c>
      <c r="V4244" s="12"/>
    </row>
    <row r="4245" customFormat="false" ht="13.8" hidden="false" customHeight="false" outlineLevel="0" collapsed="false">
      <c r="A4245" s="13" t="n">
        <v>4244</v>
      </c>
      <c r="B4245" s="12" t="s">
        <v>22</v>
      </c>
      <c r="C4245" s="26" t="str">
        <f aca="false">$C$4238</f>
        <v>Fonds Gournay - M87</v>
      </c>
      <c r="D4245" s="12" t="n">
        <v>2</v>
      </c>
      <c r="E4245" s="14" t="n">
        <v>1749</v>
      </c>
      <c r="F4245" s="14" t="s">
        <v>24</v>
      </c>
      <c r="G4245" s="14" t="s">
        <v>187</v>
      </c>
      <c r="H4245" s="14" t="s">
        <v>1806</v>
      </c>
      <c r="I4245" s="16" t="s">
        <v>682</v>
      </c>
      <c r="J4245" s="28" t="n">
        <v>1900</v>
      </c>
      <c r="K4245" s="27" t="s">
        <v>28</v>
      </c>
      <c r="L4245" s="28"/>
      <c r="M4245" s="33" t="n">
        <v>40</v>
      </c>
      <c r="N4245" s="34"/>
      <c r="O4245" s="20" t="n">
        <f aca="false">L4245+(0.05*M4245)+(N4245/240)</f>
        <v>2</v>
      </c>
      <c r="P4245" s="36" t="n">
        <v>3800</v>
      </c>
      <c r="Q4245" s="33"/>
      <c r="R4245" s="37"/>
      <c r="S4245" s="38" t="n">
        <f aca="false">P4245+(0.05*Q4245)+(R4245/240)</f>
        <v>3800</v>
      </c>
      <c r="T4245" s="22" t="n">
        <f aca="false">J4245*O4245</f>
        <v>3800</v>
      </c>
      <c r="U4245" s="22" t="n">
        <f aca="false">S4245-T4245</f>
        <v>0</v>
      </c>
      <c r="V4245" s="12"/>
    </row>
    <row r="4246" customFormat="false" ht="13.8" hidden="false" customHeight="false" outlineLevel="0" collapsed="false">
      <c r="A4246" s="13" t="n">
        <v>4245</v>
      </c>
      <c r="B4246" s="12" t="s">
        <v>22</v>
      </c>
      <c r="C4246" s="26" t="str">
        <f aca="false">$C$4238</f>
        <v>Fonds Gournay - M87</v>
      </c>
      <c r="D4246" s="12" t="n">
        <v>2</v>
      </c>
      <c r="E4246" s="14" t="n">
        <v>1749</v>
      </c>
      <c r="F4246" s="14" t="s">
        <v>40</v>
      </c>
      <c r="G4246" s="40" t="s">
        <v>139</v>
      </c>
      <c r="H4246" s="14" t="s">
        <v>1806</v>
      </c>
      <c r="I4246" s="16" t="s">
        <v>678</v>
      </c>
      <c r="J4246" s="28" t="n">
        <v>30273</v>
      </c>
      <c r="K4246" s="27" t="s">
        <v>28</v>
      </c>
      <c r="L4246" s="28"/>
      <c r="M4246" s="33" t="n">
        <v>18</v>
      </c>
      <c r="N4246" s="34"/>
      <c r="O4246" s="20" t="n">
        <f aca="false">L4246+(0.05*M4246)+(N4246/240)</f>
        <v>0.9</v>
      </c>
      <c r="P4246" s="36" t="n">
        <v>27245</v>
      </c>
      <c r="Q4246" s="33" t="n">
        <v>14</v>
      </c>
      <c r="R4246" s="37"/>
      <c r="S4246" s="38" t="n">
        <f aca="false">P4246+(0.05*Q4246)+(R4246/240)</f>
        <v>27245.7</v>
      </c>
      <c r="T4246" s="22" t="n">
        <f aca="false">J4246*O4246</f>
        <v>27245.7</v>
      </c>
      <c r="U4246" s="22" t="n">
        <f aca="false">S4246-T4246</f>
        <v>0</v>
      </c>
      <c r="V4246" s="12"/>
    </row>
    <row r="4247" customFormat="false" ht="13.8" hidden="false" customHeight="false" outlineLevel="0" collapsed="false">
      <c r="A4247" s="13" t="n">
        <v>4246</v>
      </c>
      <c r="B4247" s="12" t="s">
        <v>22</v>
      </c>
      <c r="C4247" s="26" t="str">
        <f aca="false">$C$4238</f>
        <v>Fonds Gournay - M87</v>
      </c>
      <c r="D4247" s="12" t="n">
        <v>2</v>
      </c>
      <c r="E4247" s="14" t="n">
        <v>1749</v>
      </c>
      <c r="F4247" s="14" t="s">
        <v>40</v>
      </c>
      <c r="G4247" s="40" t="s">
        <v>185</v>
      </c>
      <c r="H4247" s="14" t="s">
        <v>1806</v>
      </c>
      <c r="I4247" s="16" t="s">
        <v>186</v>
      </c>
      <c r="J4247" s="28" t="n">
        <v>1</v>
      </c>
      <c r="K4247" s="27" t="s">
        <v>789</v>
      </c>
      <c r="L4247" s="28" t="n">
        <v>35</v>
      </c>
      <c r="M4247" s="33"/>
      <c r="N4247" s="34"/>
      <c r="O4247" s="20" t="n">
        <f aca="false">L4247+(0.05*M4247)+(N4247/240)</f>
        <v>35</v>
      </c>
      <c r="P4247" s="36" t="n">
        <v>35</v>
      </c>
      <c r="Q4247" s="33"/>
      <c r="R4247" s="37"/>
      <c r="S4247" s="38" t="n">
        <f aca="false">P4247+(0.05*Q4247)+(R4247/240)</f>
        <v>35</v>
      </c>
      <c r="T4247" s="22" t="n">
        <f aca="false">J4247*O4247</f>
        <v>35</v>
      </c>
      <c r="U4247" s="22" t="n">
        <f aca="false">S4247-T4247</f>
        <v>0</v>
      </c>
      <c r="V4247" s="12"/>
    </row>
    <row r="4248" customFormat="false" ht="13.8" hidden="false" customHeight="false" outlineLevel="0" collapsed="false">
      <c r="A4248" s="13" t="n">
        <v>4247</v>
      </c>
      <c r="B4248" s="12" t="s">
        <v>22</v>
      </c>
      <c r="C4248" s="26" t="str">
        <f aca="false">$C$4238</f>
        <v>Fonds Gournay - M87</v>
      </c>
      <c r="D4248" s="12" t="n">
        <v>2</v>
      </c>
      <c r="E4248" s="14" t="n">
        <v>1749</v>
      </c>
      <c r="F4248" s="14" t="s">
        <v>40</v>
      </c>
      <c r="G4248" s="14" t="s">
        <v>190</v>
      </c>
      <c r="H4248" s="14" t="s">
        <v>1806</v>
      </c>
      <c r="I4248" s="16" t="s">
        <v>186</v>
      </c>
      <c r="J4248" s="28" t="n">
        <v>640</v>
      </c>
      <c r="K4248" s="27" t="s">
        <v>28</v>
      </c>
      <c r="L4248" s="28"/>
      <c r="M4248" s="33" t="n">
        <v>22</v>
      </c>
      <c r="N4248" s="34"/>
      <c r="O4248" s="20" t="n">
        <f aca="false">L4248+(0.05*M4248)+(N4248/240)</f>
        <v>1.1</v>
      </c>
      <c r="P4248" s="36" t="n">
        <v>704</v>
      </c>
      <c r="Q4248" s="33"/>
      <c r="R4248" s="37"/>
      <c r="S4248" s="38" t="n">
        <f aca="false">P4248+(0.05*Q4248)+(R4248/240)</f>
        <v>704</v>
      </c>
      <c r="T4248" s="22" t="n">
        <f aca="false">J4248*O4248</f>
        <v>704</v>
      </c>
      <c r="U4248" s="22" t="n">
        <f aca="false">S4248-T4248</f>
        <v>0</v>
      </c>
      <c r="V4248" s="12"/>
    </row>
    <row r="4249" customFormat="false" ht="13.8" hidden="false" customHeight="false" outlineLevel="0" collapsed="false">
      <c r="A4249" s="13" t="n">
        <v>4248</v>
      </c>
      <c r="B4249" s="12" t="s">
        <v>22</v>
      </c>
      <c r="C4249" s="26" t="str">
        <f aca="false">$C$4238</f>
        <v>Fonds Gournay - M87</v>
      </c>
      <c r="D4249" s="12" t="n">
        <v>3</v>
      </c>
      <c r="E4249" s="14" t="n">
        <v>1749</v>
      </c>
      <c r="F4249" s="14" t="s">
        <v>24</v>
      </c>
      <c r="G4249" s="14" t="s">
        <v>287</v>
      </c>
      <c r="H4249" s="14" t="s">
        <v>1806</v>
      </c>
      <c r="I4249" s="16" t="s">
        <v>682</v>
      </c>
      <c r="J4249" s="28" t="n">
        <v>95350</v>
      </c>
      <c r="K4249" s="27" t="s">
        <v>28</v>
      </c>
      <c r="L4249" s="28" t="n">
        <v>0.13</v>
      </c>
      <c r="M4249" s="33"/>
      <c r="N4249" s="34"/>
      <c r="O4249" s="20" t="n">
        <f aca="false">L4249+(0.05*M4249)+(N4249/240)</f>
        <v>0.13</v>
      </c>
      <c r="P4249" s="36" t="n">
        <v>2865</v>
      </c>
      <c r="Q4249" s="33" t="n">
        <v>10</v>
      </c>
      <c r="R4249" s="37"/>
      <c r="S4249" s="38" t="n">
        <f aca="false">P4249+(0.05*Q4249)+(R4249/240)</f>
        <v>2865.5</v>
      </c>
      <c r="T4249" s="22" t="n">
        <f aca="false">J4249*O4249</f>
        <v>12395.5</v>
      </c>
      <c r="U4249" s="22" t="n">
        <f aca="false">S4249-T4249</f>
        <v>-9530</v>
      </c>
      <c r="V4249" s="12" t="s">
        <v>31</v>
      </c>
    </row>
    <row r="4250" customFormat="false" ht="13.8" hidden="false" customHeight="false" outlineLevel="0" collapsed="false">
      <c r="A4250" s="13" t="n">
        <v>4249</v>
      </c>
      <c r="B4250" s="12" t="s">
        <v>22</v>
      </c>
      <c r="C4250" s="26" t="str">
        <f aca="false">$C$4249</f>
        <v>Fonds Gournay - M87</v>
      </c>
      <c r="D4250" s="12" t="n">
        <v>3</v>
      </c>
      <c r="E4250" s="14" t="n">
        <v>1749</v>
      </c>
      <c r="F4250" s="14" t="s">
        <v>24</v>
      </c>
      <c r="G4250" s="14" t="s">
        <v>287</v>
      </c>
      <c r="H4250" s="14" t="s">
        <v>1806</v>
      </c>
      <c r="I4250" s="16" t="s">
        <v>186</v>
      </c>
      <c r="J4250" s="28" t="n">
        <v>44650</v>
      </c>
      <c r="K4250" s="27" t="s">
        <v>28</v>
      </c>
      <c r="L4250" s="28"/>
      <c r="M4250" s="33" t="n">
        <v>3</v>
      </c>
      <c r="N4250" s="34"/>
      <c r="O4250" s="20" t="n">
        <f aca="false">L4250+(0.05*M4250)+(N4250/240)</f>
        <v>0.15</v>
      </c>
      <c r="P4250" s="36" t="n">
        <v>6697</v>
      </c>
      <c r="Q4250" s="33" t="n">
        <v>10</v>
      </c>
      <c r="R4250" s="37"/>
      <c r="S4250" s="38" t="n">
        <f aca="false">P4250+(0.05*Q4250)+(R4250/240)</f>
        <v>6697.5</v>
      </c>
      <c r="T4250" s="22" t="n">
        <f aca="false">J4250*O4250</f>
        <v>6697.5</v>
      </c>
      <c r="U4250" s="22" t="n">
        <f aca="false">S4250-T4250</f>
        <v>0</v>
      </c>
      <c r="V4250" s="12"/>
    </row>
    <row r="4251" customFormat="false" ht="13.8" hidden="false" customHeight="false" outlineLevel="0" collapsed="false">
      <c r="A4251" s="13" t="n">
        <v>4250</v>
      </c>
      <c r="B4251" s="12" t="s">
        <v>22</v>
      </c>
      <c r="C4251" s="26" t="str">
        <f aca="false">$C$4249</f>
        <v>Fonds Gournay - M87</v>
      </c>
      <c r="D4251" s="12" t="n">
        <v>3</v>
      </c>
      <c r="E4251" s="14" t="n">
        <v>1749</v>
      </c>
      <c r="F4251" s="14" t="s">
        <v>24</v>
      </c>
      <c r="G4251" s="14" t="s">
        <v>733</v>
      </c>
      <c r="H4251" s="14" t="s">
        <v>1806</v>
      </c>
      <c r="I4251" s="16" t="s">
        <v>682</v>
      </c>
      <c r="J4251" s="28" t="n">
        <v>614</v>
      </c>
      <c r="K4251" s="27" t="s">
        <v>148</v>
      </c>
      <c r="L4251" s="28" t="n">
        <v>151</v>
      </c>
      <c r="M4251" s="33"/>
      <c r="N4251" s="34"/>
      <c r="O4251" s="20" t="n">
        <f aca="false">L4251+(0.05*M4251)+(N4251/240)</f>
        <v>151</v>
      </c>
      <c r="P4251" s="36" t="n">
        <v>92714</v>
      </c>
      <c r="Q4251" s="33"/>
      <c r="R4251" s="37"/>
      <c r="S4251" s="38" t="n">
        <f aca="false">P4251+(0.05*Q4251)+(R4251/240)</f>
        <v>92714</v>
      </c>
      <c r="T4251" s="22" t="n">
        <f aca="false">J4251*O4251</f>
        <v>92714</v>
      </c>
      <c r="U4251" s="22" t="n">
        <f aca="false">S4251-T4251</f>
        <v>0</v>
      </c>
      <c r="V4251" s="12"/>
    </row>
    <row r="4252" customFormat="false" ht="13.8" hidden="false" customHeight="false" outlineLevel="0" collapsed="false">
      <c r="A4252" s="13" t="n">
        <v>4251</v>
      </c>
      <c r="B4252" s="12" t="s">
        <v>22</v>
      </c>
      <c r="C4252" s="26" t="str">
        <f aca="false">$C$4249</f>
        <v>Fonds Gournay - M87</v>
      </c>
      <c r="D4252" s="12" t="n">
        <v>3</v>
      </c>
      <c r="E4252" s="14" t="n">
        <v>1749</v>
      </c>
      <c r="F4252" s="14" t="s">
        <v>40</v>
      </c>
      <c r="G4252" s="14" t="s">
        <v>259</v>
      </c>
      <c r="H4252" s="14" t="s">
        <v>1806</v>
      </c>
      <c r="I4252" s="16" t="s">
        <v>678</v>
      </c>
      <c r="J4252" s="28" t="n">
        <v>145</v>
      </c>
      <c r="K4252" s="27" t="s">
        <v>714</v>
      </c>
      <c r="L4252" s="28" t="n">
        <v>80</v>
      </c>
      <c r="M4252" s="33"/>
      <c r="N4252" s="34"/>
      <c r="O4252" s="20" t="n">
        <f aca="false">L4252+(0.05*M4252)+(N4252/240)</f>
        <v>80</v>
      </c>
      <c r="P4252" s="36" t="n">
        <v>11600</v>
      </c>
      <c r="Q4252" s="33"/>
      <c r="R4252" s="37"/>
      <c r="S4252" s="38" t="n">
        <f aca="false">P4252+(0.05*Q4252)+(R4252/240)</f>
        <v>11600</v>
      </c>
      <c r="T4252" s="22" t="n">
        <f aca="false">J4252*O4252</f>
        <v>11600</v>
      </c>
      <c r="U4252" s="22" t="n">
        <f aca="false">S4252-T4252</f>
        <v>0</v>
      </c>
      <c r="V4252" s="12"/>
    </row>
    <row r="4253" customFormat="false" ht="13.8" hidden="false" customHeight="false" outlineLevel="0" collapsed="false">
      <c r="A4253" s="13" t="n">
        <v>4252</v>
      </c>
      <c r="B4253" s="12" t="s">
        <v>22</v>
      </c>
      <c r="C4253" s="26" t="str">
        <f aca="false">$C$4249</f>
        <v>Fonds Gournay - M87</v>
      </c>
      <c r="D4253" s="12" t="n">
        <v>3</v>
      </c>
      <c r="E4253" s="14" t="n">
        <v>1749</v>
      </c>
      <c r="F4253" s="14" t="s">
        <v>40</v>
      </c>
      <c r="G4253" s="14" t="s">
        <v>259</v>
      </c>
      <c r="H4253" s="14" t="s">
        <v>1806</v>
      </c>
      <c r="I4253" s="41" t="s">
        <v>678</v>
      </c>
      <c r="J4253" s="20" t="n">
        <v>1</v>
      </c>
      <c r="K4253" s="27" t="s">
        <v>715</v>
      </c>
      <c r="L4253" s="20" t="n">
        <v>2900</v>
      </c>
      <c r="M4253" s="34"/>
      <c r="N4253" s="34"/>
      <c r="O4253" s="20" t="n">
        <f aca="false">L4253+(0.05*M4253)+(N4253/240)</f>
        <v>2900</v>
      </c>
      <c r="P4253" s="36" t="n">
        <v>2900</v>
      </c>
      <c r="Q4253" s="33"/>
      <c r="R4253" s="37"/>
      <c r="S4253" s="38" t="n">
        <f aca="false">P4253+(0.05*Q4253)+(R4253/240)</f>
        <v>2900</v>
      </c>
      <c r="T4253" s="22" t="n">
        <f aca="false">J4253*O4253</f>
        <v>2900</v>
      </c>
      <c r="U4253" s="22" t="n">
        <f aca="false">S4253-T4253</f>
        <v>0</v>
      </c>
      <c r="V4253" s="12"/>
    </row>
    <row r="4254" customFormat="false" ht="13.8" hidden="false" customHeight="false" outlineLevel="0" collapsed="false">
      <c r="A4254" s="13" t="n">
        <v>4253</v>
      </c>
      <c r="B4254" s="12" t="s">
        <v>22</v>
      </c>
      <c r="C4254" s="26" t="str">
        <f aca="false">$C$4249</f>
        <v>Fonds Gournay - M87</v>
      </c>
      <c r="D4254" s="12" t="n">
        <v>3</v>
      </c>
      <c r="E4254" s="14" t="n">
        <v>1749</v>
      </c>
      <c r="F4254" s="14" t="s">
        <v>40</v>
      </c>
      <c r="G4254" s="14" t="s">
        <v>259</v>
      </c>
      <c r="H4254" s="14" t="s">
        <v>1806</v>
      </c>
      <c r="I4254" s="41" t="s">
        <v>186</v>
      </c>
      <c r="J4254" s="20" t="n">
        <v>1.5</v>
      </c>
      <c r="K4254" s="27" t="s">
        <v>28</v>
      </c>
      <c r="L4254" s="20" t="n">
        <v>288</v>
      </c>
      <c r="M4254" s="34"/>
      <c r="N4254" s="34"/>
      <c r="O4254" s="20" t="n">
        <f aca="false">L4254+(0.05*M4254)+(N4254/240)</f>
        <v>288</v>
      </c>
      <c r="P4254" s="36" t="n">
        <v>432</v>
      </c>
      <c r="Q4254" s="33"/>
      <c r="R4254" s="37"/>
      <c r="S4254" s="38" t="n">
        <f aca="false">P4254+(0.05*Q4254)+(R4254/240)</f>
        <v>432</v>
      </c>
      <c r="T4254" s="22" t="n">
        <f aca="false">J4254*O4254</f>
        <v>432</v>
      </c>
      <c r="U4254" s="22" t="n">
        <f aca="false">S4254-T4254</f>
        <v>0</v>
      </c>
      <c r="V4254" s="12"/>
    </row>
    <row r="4255" customFormat="false" ht="13.8" hidden="false" customHeight="false" outlineLevel="0" collapsed="false">
      <c r="A4255" s="13" t="n">
        <v>4254</v>
      </c>
      <c r="B4255" s="12" t="s">
        <v>22</v>
      </c>
      <c r="C4255" s="26" t="str">
        <f aca="false">$C$4249</f>
        <v>Fonds Gournay - M87</v>
      </c>
      <c r="D4255" s="12" t="n">
        <v>3</v>
      </c>
      <c r="E4255" s="14" t="n">
        <v>1749</v>
      </c>
      <c r="F4255" s="14" t="s">
        <v>40</v>
      </c>
      <c r="G4255" s="14" t="s">
        <v>259</v>
      </c>
      <c r="H4255" s="14" t="s">
        <v>1806</v>
      </c>
      <c r="I4255" s="41" t="s">
        <v>186</v>
      </c>
      <c r="J4255" s="20" t="n">
        <v>24</v>
      </c>
      <c r="K4255" s="27" t="s">
        <v>437</v>
      </c>
      <c r="L4255" s="20"/>
      <c r="M4255" s="34" t="n">
        <v>40</v>
      </c>
      <c r="N4255" s="34"/>
      <c r="O4255" s="20" t="n">
        <f aca="false">L4255+(0.05*M4255)+(N4255/240)</f>
        <v>2</v>
      </c>
      <c r="P4255" s="36" t="n">
        <v>48</v>
      </c>
      <c r="Q4255" s="33"/>
      <c r="R4255" s="37"/>
      <c r="S4255" s="38" t="n">
        <f aca="false">P4255+(0.05*Q4255)+(R4255/240)</f>
        <v>48</v>
      </c>
      <c r="T4255" s="22" t="n">
        <f aca="false">J4255*O4255</f>
        <v>48</v>
      </c>
      <c r="U4255" s="22" t="n">
        <f aca="false">S4255-T4255</f>
        <v>0</v>
      </c>
      <c r="V4255" s="12"/>
    </row>
    <row r="4256" customFormat="false" ht="13.8" hidden="false" customHeight="false" outlineLevel="0" collapsed="false">
      <c r="A4256" s="13" t="n">
        <v>4255</v>
      </c>
      <c r="B4256" s="12" t="s">
        <v>22</v>
      </c>
      <c r="C4256" s="26" t="str">
        <f aca="false">$C$4249</f>
        <v>Fonds Gournay - M87</v>
      </c>
      <c r="D4256" s="12" t="n">
        <v>3</v>
      </c>
      <c r="E4256" s="14" t="n">
        <v>1749</v>
      </c>
      <c r="F4256" s="14" t="s">
        <v>40</v>
      </c>
      <c r="G4256" s="14" t="s">
        <v>286</v>
      </c>
      <c r="H4256" s="14" t="s">
        <v>1806</v>
      </c>
      <c r="I4256" s="41" t="s">
        <v>186</v>
      </c>
      <c r="J4256" s="20" t="n">
        <v>2950</v>
      </c>
      <c r="K4256" s="27" t="s">
        <v>28</v>
      </c>
      <c r="L4256" s="20"/>
      <c r="M4256" s="34" t="n">
        <v>6</v>
      </c>
      <c r="N4256" s="34"/>
      <c r="O4256" s="20" t="n">
        <f aca="false">L4256+(0.05*M4256)+(N4256/240)</f>
        <v>0.3</v>
      </c>
      <c r="P4256" s="36" t="n">
        <v>885</v>
      </c>
      <c r="Q4256" s="33"/>
      <c r="R4256" s="37"/>
      <c r="S4256" s="38" t="n">
        <f aca="false">P4256+(0.05*Q4256)+(R4256/240)</f>
        <v>885</v>
      </c>
      <c r="T4256" s="22" t="n">
        <f aca="false">J4256*O4256</f>
        <v>885</v>
      </c>
      <c r="U4256" s="22" t="n">
        <f aca="false">S4256-T4256</f>
        <v>0</v>
      </c>
      <c r="V4256" s="12"/>
    </row>
    <row r="4257" customFormat="false" ht="13.8" hidden="false" customHeight="false" outlineLevel="0" collapsed="false">
      <c r="A4257" s="13" t="n">
        <v>4256</v>
      </c>
      <c r="B4257" s="12" t="s">
        <v>22</v>
      </c>
      <c r="C4257" s="26" t="str">
        <f aca="false">$C$4249</f>
        <v>Fonds Gournay - M87</v>
      </c>
      <c r="D4257" s="12" t="n">
        <v>3</v>
      </c>
      <c r="E4257" s="14" t="n">
        <v>1749</v>
      </c>
      <c r="F4257" s="14" t="s">
        <v>40</v>
      </c>
      <c r="G4257" s="14" t="s">
        <v>1808</v>
      </c>
      <c r="H4257" s="14" t="s">
        <v>1806</v>
      </c>
      <c r="I4257" s="41" t="s">
        <v>186</v>
      </c>
      <c r="J4257" s="20" t="n">
        <v>1</v>
      </c>
      <c r="K4257" s="27" t="s">
        <v>46</v>
      </c>
      <c r="L4257" s="20" t="n">
        <v>45</v>
      </c>
      <c r="M4257" s="34"/>
      <c r="N4257" s="34"/>
      <c r="O4257" s="20" t="n">
        <f aca="false">L4257+(0.05*M4257)+(N4257/240)</f>
        <v>45</v>
      </c>
      <c r="P4257" s="36" t="n">
        <v>45</v>
      </c>
      <c r="Q4257" s="33"/>
      <c r="R4257" s="37"/>
      <c r="S4257" s="38" t="n">
        <f aca="false">P4257+(0.05*Q4257)+(R4257/240)</f>
        <v>45</v>
      </c>
      <c r="T4257" s="22" t="n">
        <f aca="false">J4257*O4257</f>
        <v>45</v>
      </c>
      <c r="U4257" s="22" t="n">
        <f aca="false">S4257-T4257</f>
        <v>0</v>
      </c>
      <c r="V4257" s="12"/>
    </row>
    <row r="4258" customFormat="false" ht="13.8" hidden="false" customHeight="false" outlineLevel="0" collapsed="false">
      <c r="A4258" s="13" t="n">
        <v>4257</v>
      </c>
      <c r="B4258" s="12" t="s">
        <v>22</v>
      </c>
      <c r="C4258" s="26" t="str">
        <f aca="false">$C$4238</f>
        <v>Fonds Gournay - M87</v>
      </c>
      <c r="D4258" s="12" t="n">
        <v>4</v>
      </c>
      <c r="E4258" s="14" t="n">
        <v>1749</v>
      </c>
      <c r="F4258" s="14" t="s">
        <v>24</v>
      </c>
      <c r="G4258" s="14" t="s">
        <v>402</v>
      </c>
      <c r="H4258" s="14" t="s">
        <v>1806</v>
      </c>
      <c r="I4258" s="41" t="s">
        <v>682</v>
      </c>
      <c r="J4258" s="20" t="n">
        <v>1360</v>
      </c>
      <c r="K4258" s="27" t="s">
        <v>28</v>
      </c>
      <c r="L4258" s="20"/>
      <c r="M4258" s="34" t="n">
        <v>10</v>
      </c>
      <c r="N4258" s="34"/>
      <c r="O4258" s="20" t="n">
        <f aca="false">L4258+(0.05*M4258)+(N4258/240)</f>
        <v>0.5</v>
      </c>
      <c r="P4258" s="36" t="n">
        <v>680</v>
      </c>
      <c r="Q4258" s="33"/>
      <c r="R4258" s="37"/>
      <c r="S4258" s="38" t="n">
        <f aca="false">P4258+(0.05*Q4258)+(R4258/240)</f>
        <v>680</v>
      </c>
      <c r="T4258" s="22" t="n">
        <f aca="false">J4258*O4258</f>
        <v>680</v>
      </c>
      <c r="U4258" s="22" t="n">
        <f aca="false">S4258-T4258</f>
        <v>0</v>
      </c>
      <c r="V4258" s="12"/>
    </row>
    <row r="4259" customFormat="false" ht="13.8" hidden="false" customHeight="false" outlineLevel="0" collapsed="false">
      <c r="A4259" s="13" t="n">
        <v>4258</v>
      </c>
      <c r="B4259" s="12" t="s">
        <v>22</v>
      </c>
      <c r="C4259" s="26" t="str">
        <f aca="false">$C$4258</f>
        <v>Fonds Gournay - M87</v>
      </c>
      <c r="D4259" s="12" t="n">
        <v>4</v>
      </c>
      <c r="E4259" s="14" t="n">
        <v>1749</v>
      </c>
      <c r="F4259" s="14" t="s">
        <v>24</v>
      </c>
      <c r="G4259" s="14" t="s">
        <v>1809</v>
      </c>
      <c r="H4259" s="14" t="s">
        <v>1806</v>
      </c>
      <c r="I4259" s="41" t="s">
        <v>186</v>
      </c>
      <c r="J4259" s="20" t="n">
        <v>1</v>
      </c>
      <c r="K4259" s="27" t="s">
        <v>46</v>
      </c>
      <c r="L4259" s="20" t="n">
        <v>1000</v>
      </c>
      <c r="M4259" s="34"/>
      <c r="N4259" s="34"/>
      <c r="O4259" s="20" t="n">
        <f aca="false">L4259+(0.05*M4259)+(N4259/240)</f>
        <v>1000</v>
      </c>
      <c r="P4259" s="36" t="n">
        <v>1000</v>
      </c>
      <c r="Q4259" s="33"/>
      <c r="R4259" s="37"/>
      <c r="S4259" s="38" t="n">
        <f aca="false">P4259+(0.05*Q4259)+(R4259/240)</f>
        <v>1000</v>
      </c>
      <c r="T4259" s="22" t="n">
        <f aca="false">J4259*O4259</f>
        <v>1000</v>
      </c>
      <c r="U4259" s="22" t="n">
        <f aca="false">S4259-T4259</f>
        <v>0</v>
      </c>
      <c r="V4259" s="12"/>
    </row>
    <row r="4260" customFormat="false" ht="13.8" hidden="false" customHeight="false" outlineLevel="0" collapsed="false">
      <c r="A4260" s="13" t="n">
        <v>4259</v>
      </c>
      <c r="B4260" s="12" t="s">
        <v>22</v>
      </c>
      <c r="C4260" s="26" t="str">
        <f aca="false">$C$4258</f>
        <v>Fonds Gournay - M87</v>
      </c>
      <c r="D4260" s="12" t="n">
        <v>4</v>
      </c>
      <c r="E4260" s="14" t="n">
        <v>1749</v>
      </c>
      <c r="F4260" s="14" t="s">
        <v>24</v>
      </c>
      <c r="G4260" s="14" t="s">
        <v>511</v>
      </c>
      <c r="H4260" s="14" t="s">
        <v>1806</v>
      </c>
      <c r="I4260" s="41" t="s">
        <v>678</v>
      </c>
      <c r="J4260" s="20" t="n">
        <v>65.75</v>
      </c>
      <c r="K4260" s="27" t="s">
        <v>690</v>
      </c>
      <c r="L4260" s="20" t="n">
        <v>120</v>
      </c>
      <c r="M4260" s="34"/>
      <c r="N4260" s="34"/>
      <c r="O4260" s="20" t="n">
        <f aca="false">L4260+(0.05*M4260)+(N4260/240)</f>
        <v>120</v>
      </c>
      <c r="P4260" s="36" t="n">
        <v>7890</v>
      </c>
      <c r="Q4260" s="33"/>
      <c r="R4260" s="37"/>
      <c r="S4260" s="38" t="n">
        <f aca="false">P4260+(0.05*Q4260)+(R4260/240)</f>
        <v>7890</v>
      </c>
      <c r="T4260" s="22" t="n">
        <f aca="false">J4260*O4260</f>
        <v>7890</v>
      </c>
      <c r="U4260" s="22" t="n">
        <f aca="false">S4260-T4260</f>
        <v>0</v>
      </c>
      <c r="V4260" s="12"/>
    </row>
    <row r="4261" customFormat="false" ht="13.8" hidden="false" customHeight="false" outlineLevel="0" collapsed="false">
      <c r="A4261" s="13" t="n">
        <v>4260</v>
      </c>
      <c r="B4261" s="12" t="s">
        <v>22</v>
      </c>
      <c r="C4261" s="26" t="str">
        <f aca="false">$C$4258</f>
        <v>Fonds Gournay - M87</v>
      </c>
      <c r="D4261" s="12" t="n">
        <v>4</v>
      </c>
      <c r="E4261" s="14" t="n">
        <v>1749</v>
      </c>
      <c r="F4261" s="14" t="s">
        <v>24</v>
      </c>
      <c r="G4261" s="14" t="s">
        <v>1810</v>
      </c>
      <c r="H4261" s="14" t="s">
        <v>1806</v>
      </c>
      <c r="I4261" s="41" t="s">
        <v>682</v>
      </c>
      <c r="J4261" s="20" t="n">
        <v>1</v>
      </c>
      <c r="K4261" s="27" t="s">
        <v>46</v>
      </c>
      <c r="L4261" s="20" t="n">
        <v>1</v>
      </c>
      <c r="M4261" s="34"/>
      <c r="N4261" s="34"/>
      <c r="O4261" s="20" t="n">
        <f aca="false">L4261+(0.05*M4261)+(N4261/240)</f>
        <v>1</v>
      </c>
      <c r="P4261" s="36" t="n">
        <v>1</v>
      </c>
      <c r="Q4261" s="33"/>
      <c r="R4261" s="37"/>
      <c r="S4261" s="38" t="n">
        <f aca="false">P4261+(0.05*Q4261)+(R4261/240)</f>
        <v>1</v>
      </c>
      <c r="T4261" s="22" t="n">
        <f aca="false">J4261*O4261</f>
        <v>1</v>
      </c>
      <c r="U4261" s="22" t="n">
        <f aca="false">S4261-T4261</f>
        <v>0</v>
      </c>
      <c r="V4261" s="12"/>
    </row>
    <row r="4262" customFormat="false" ht="13.8" hidden="false" customHeight="false" outlineLevel="0" collapsed="false">
      <c r="A4262" s="13" t="n">
        <v>4261</v>
      </c>
      <c r="B4262" s="12" t="s">
        <v>22</v>
      </c>
      <c r="C4262" s="26" t="str">
        <f aca="false">$C$4258</f>
        <v>Fonds Gournay - M87</v>
      </c>
      <c r="D4262" s="12" t="n">
        <v>4</v>
      </c>
      <c r="E4262" s="14" t="n">
        <v>1749</v>
      </c>
      <c r="F4262" s="14" t="s">
        <v>40</v>
      </c>
      <c r="G4262" s="14" t="s">
        <v>381</v>
      </c>
      <c r="H4262" s="14" t="s">
        <v>1806</v>
      </c>
      <c r="I4262" s="41" t="s">
        <v>678</v>
      </c>
      <c r="J4262" s="20" t="n">
        <v>14289</v>
      </c>
      <c r="K4262" s="27" t="s">
        <v>28</v>
      </c>
      <c r="L4262" s="20" t="n">
        <v>4</v>
      </c>
      <c r="M4262" s="34"/>
      <c r="N4262" s="34"/>
      <c r="O4262" s="20" t="n">
        <f aca="false">L4262+(0.05*M4262)+(N4262/240)</f>
        <v>4</v>
      </c>
      <c r="P4262" s="36" t="n">
        <v>57156</v>
      </c>
      <c r="Q4262" s="33"/>
      <c r="R4262" s="37"/>
      <c r="S4262" s="38" t="n">
        <f aca="false">P4262+(0.05*Q4262)+(R4262/240)</f>
        <v>57156</v>
      </c>
      <c r="T4262" s="22" t="n">
        <f aca="false">J4262*O4262</f>
        <v>57156</v>
      </c>
      <c r="U4262" s="22" t="n">
        <f aca="false">S4262-T4262</f>
        <v>0</v>
      </c>
      <c r="V4262" s="12"/>
    </row>
    <row r="4263" customFormat="false" ht="13.8" hidden="false" customHeight="false" outlineLevel="0" collapsed="false">
      <c r="A4263" s="13" t="n">
        <v>4262</v>
      </c>
      <c r="B4263" s="12" t="s">
        <v>22</v>
      </c>
      <c r="C4263" s="26" t="str">
        <f aca="false">$C$4258</f>
        <v>Fonds Gournay - M87</v>
      </c>
      <c r="D4263" s="12" t="n">
        <v>4</v>
      </c>
      <c r="E4263" s="14" t="n">
        <v>1749</v>
      </c>
      <c r="F4263" s="14" t="s">
        <v>40</v>
      </c>
      <c r="G4263" s="14" t="s">
        <v>420</v>
      </c>
      <c r="H4263" s="14" t="s">
        <v>1806</v>
      </c>
      <c r="I4263" s="41" t="s">
        <v>186</v>
      </c>
      <c r="J4263" s="20" t="n">
        <v>72</v>
      </c>
      <c r="K4263" s="27" t="s">
        <v>28</v>
      </c>
      <c r="L4263" s="20" t="n">
        <v>4</v>
      </c>
      <c r="M4263" s="34"/>
      <c r="N4263" s="34"/>
      <c r="O4263" s="20" t="n">
        <f aca="false">L4263+(0.05*M4263)+(N4263/240)</f>
        <v>4</v>
      </c>
      <c r="P4263" s="36" t="n">
        <v>288</v>
      </c>
      <c r="Q4263" s="33"/>
      <c r="R4263" s="37"/>
      <c r="S4263" s="38" t="n">
        <f aca="false">P4263+(0.05*Q4263)+(R4263/240)</f>
        <v>288</v>
      </c>
      <c r="T4263" s="22" t="n">
        <f aca="false">J4263*O4263</f>
        <v>288</v>
      </c>
      <c r="U4263" s="22" t="n">
        <f aca="false">S4263-T4263</f>
        <v>0</v>
      </c>
      <c r="V4263" s="12"/>
    </row>
    <row r="4264" customFormat="false" ht="13.8" hidden="false" customHeight="false" outlineLevel="0" collapsed="false">
      <c r="A4264" s="13" t="n">
        <v>4263</v>
      </c>
      <c r="B4264" s="12" t="s">
        <v>22</v>
      </c>
      <c r="C4264" s="26" t="str">
        <f aca="false">$C$4258</f>
        <v>Fonds Gournay - M87</v>
      </c>
      <c r="D4264" s="12" t="n">
        <v>4</v>
      </c>
      <c r="E4264" s="14" t="n">
        <v>1749</v>
      </c>
      <c r="F4264" s="14" t="s">
        <v>40</v>
      </c>
      <c r="G4264" s="40" t="s">
        <v>1811</v>
      </c>
      <c r="H4264" s="14" t="s">
        <v>1806</v>
      </c>
      <c r="I4264" s="41" t="s">
        <v>186</v>
      </c>
      <c r="J4264" s="20" t="n">
        <v>1</v>
      </c>
      <c r="K4264" s="27" t="s">
        <v>46</v>
      </c>
      <c r="L4264" s="20" t="n">
        <v>16</v>
      </c>
      <c r="M4264" s="34"/>
      <c r="N4264" s="34"/>
      <c r="O4264" s="20" t="n">
        <f aca="false">L4264+(0.05*M4264)+(N4264/240)</f>
        <v>16</v>
      </c>
      <c r="P4264" s="36" t="n">
        <v>16</v>
      </c>
      <c r="Q4264" s="33"/>
      <c r="R4264" s="37"/>
      <c r="S4264" s="38" t="n">
        <f aca="false">P4264+(0.05*Q4264)+(R4264/240)</f>
        <v>16</v>
      </c>
      <c r="T4264" s="22" t="n">
        <f aca="false">J4264*O4264</f>
        <v>16</v>
      </c>
      <c r="U4264" s="22" t="n">
        <f aca="false">S4264-T4264</f>
        <v>0</v>
      </c>
      <c r="V4264" s="12"/>
    </row>
    <row r="4265" customFormat="false" ht="13.8" hidden="false" customHeight="false" outlineLevel="0" collapsed="false">
      <c r="A4265" s="13" t="n">
        <v>4264</v>
      </c>
      <c r="B4265" s="12" t="s">
        <v>22</v>
      </c>
      <c r="C4265" s="26" t="str">
        <f aca="false">$C$4258</f>
        <v>Fonds Gournay - M87</v>
      </c>
      <c r="D4265" s="12" t="n">
        <v>5</v>
      </c>
      <c r="E4265" s="14" t="n">
        <v>1749</v>
      </c>
      <c r="F4265" s="14" t="s">
        <v>24</v>
      </c>
      <c r="G4265" s="14" t="s">
        <v>1215</v>
      </c>
      <c r="H4265" s="14" t="s">
        <v>1806</v>
      </c>
      <c r="I4265" s="41" t="s">
        <v>186</v>
      </c>
      <c r="J4265" s="20" t="n">
        <v>80</v>
      </c>
      <c r="K4265" s="27" t="s">
        <v>28</v>
      </c>
      <c r="L4265" s="20" t="n">
        <v>5</v>
      </c>
      <c r="M4265" s="34"/>
      <c r="N4265" s="34"/>
      <c r="O4265" s="20" t="n">
        <f aca="false">L4265+(0.05*M4265)+(N4265/240)</f>
        <v>5</v>
      </c>
      <c r="P4265" s="36" t="n">
        <v>400</v>
      </c>
      <c r="Q4265" s="33"/>
      <c r="R4265" s="37"/>
      <c r="S4265" s="38" t="n">
        <f aca="false">P4265+(0.05*Q4265)+(R4265/240)</f>
        <v>400</v>
      </c>
      <c r="T4265" s="22" t="n">
        <f aca="false">J4265*O4265</f>
        <v>400</v>
      </c>
      <c r="U4265" s="22" t="n">
        <f aca="false">S4265-T4265</f>
        <v>0</v>
      </c>
      <c r="V4265" s="12"/>
    </row>
    <row r="4266" customFormat="false" ht="13.8" hidden="false" customHeight="false" outlineLevel="0" collapsed="false">
      <c r="A4266" s="13" t="n">
        <v>4265</v>
      </c>
      <c r="B4266" s="12" t="s">
        <v>22</v>
      </c>
      <c r="C4266" s="26" t="str">
        <f aca="false">$C$4258</f>
        <v>Fonds Gournay - M87</v>
      </c>
      <c r="D4266" s="12" t="n">
        <v>5</v>
      </c>
      <c r="E4266" s="14" t="n">
        <v>1749</v>
      </c>
      <c r="F4266" s="14" t="s">
        <v>24</v>
      </c>
      <c r="G4266" s="14" t="s">
        <v>1271</v>
      </c>
      <c r="H4266" s="14" t="s">
        <v>1806</v>
      </c>
      <c r="I4266" s="41" t="s">
        <v>186</v>
      </c>
      <c r="J4266" s="20" t="n">
        <v>1725</v>
      </c>
      <c r="K4266" s="27" t="s">
        <v>28</v>
      </c>
      <c r="L4266" s="20"/>
      <c r="M4266" s="34" t="n">
        <v>24</v>
      </c>
      <c r="N4266" s="34"/>
      <c r="O4266" s="20" t="n">
        <f aca="false">L4266+(0.05*M4266)+(N4266/240)</f>
        <v>1.2</v>
      </c>
      <c r="P4266" s="36" t="n">
        <v>2070</v>
      </c>
      <c r="Q4266" s="33"/>
      <c r="R4266" s="37"/>
      <c r="S4266" s="38" t="n">
        <f aca="false">P4266+(0.05*Q4266)+(R4266/240)</f>
        <v>2070</v>
      </c>
      <c r="T4266" s="22" t="n">
        <f aca="false">J4266*O4266</f>
        <v>2070</v>
      </c>
      <c r="U4266" s="22" t="n">
        <f aca="false">S4266-T4266</f>
        <v>0</v>
      </c>
      <c r="V4266" s="12"/>
    </row>
    <row r="4267" customFormat="false" ht="13.8" hidden="false" customHeight="false" outlineLevel="0" collapsed="false">
      <c r="A4267" s="13" t="n">
        <v>4266</v>
      </c>
      <c r="B4267" s="12" t="s">
        <v>22</v>
      </c>
      <c r="C4267" s="26" t="str">
        <f aca="false">$C$4258</f>
        <v>Fonds Gournay - M87</v>
      </c>
      <c r="D4267" s="12" t="n">
        <v>5</v>
      </c>
      <c r="E4267" s="14" t="n">
        <v>1749</v>
      </c>
      <c r="F4267" s="14" t="s">
        <v>24</v>
      </c>
      <c r="G4267" s="40" t="s">
        <v>1812</v>
      </c>
      <c r="H4267" s="14" t="s">
        <v>1806</v>
      </c>
      <c r="I4267" s="41" t="s">
        <v>186</v>
      </c>
      <c r="J4267" s="20" t="n">
        <v>435</v>
      </c>
      <c r="K4267" s="27" t="s">
        <v>28</v>
      </c>
      <c r="L4267" s="20"/>
      <c r="M4267" s="34" t="n">
        <v>40</v>
      </c>
      <c r="N4267" s="34"/>
      <c r="O4267" s="20" t="n">
        <f aca="false">L4267+(0.05*M4267)+(N4267/240)</f>
        <v>2</v>
      </c>
      <c r="P4267" s="36" t="n">
        <v>870</v>
      </c>
      <c r="Q4267" s="33"/>
      <c r="R4267" s="37"/>
      <c r="S4267" s="38" t="n">
        <f aca="false">P4267+(0.05*Q4267)+(R4267/240)</f>
        <v>870</v>
      </c>
      <c r="T4267" s="22" t="n">
        <f aca="false">J4267*O4267</f>
        <v>870</v>
      </c>
      <c r="U4267" s="22" t="n">
        <f aca="false">S4267-T4267</f>
        <v>0</v>
      </c>
      <c r="V4267" s="12"/>
    </row>
    <row r="4268" customFormat="false" ht="13.8" hidden="false" customHeight="false" outlineLevel="0" collapsed="false">
      <c r="A4268" s="13" t="n">
        <v>4267</v>
      </c>
      <c r="B4268" s="12" t="s">
        <v>22</v>
      </c>
      <c r="C4268" s="26" t="str">
        <f aca="false">$C$4258</f>
        <v>Fonds Gournay - M87</v>
      </c>
      <c r="D4268" s="12" t="n">
        <v>5</v>
      </c>
      <c r="E4268" s="14" t="n">
        <v>1749</v>
      </c>
      <c r="F4268" s="14" t="s">
        <v>40</v>
      </c>
      <c r="G4268" s="14" t="s">
        <v>751</v>
      </c>
      <c r="H4268" s="14" t="s">
        <v>1806</v>
      </c>
      <c r="I4268" s="41" t="s">
        <v>678</v>
      </c>
      <c r="J4268" s="20" t="n">
        <v>405</v>
      </c>
      <c r="K4268" s="27" t="s">
        <v>714</v>
      </c>
      <c r="L4268" s="20" t="n">
        <v>40</v>
      </c>
      <c r="M4268" s="34"/>
      <c r="N4268" s="34"/>
      <c r="O4268" s="20" t="n">
        <f aca="false">L4268+(0.05*M4268)+(N4268/240)</f>
        <v>40</v>
      </c>
      <c r="P4268" s="36" t="n">
        <v>16200</v>
      </c>
      <c r="Q4268" s="33"/>
      <c r="R4268" s="37"/>
      <c r="S4268" s="38" t="n">
        <f aca="false">P4268+(0.05*Q4268)+(R4268/240)</f>
        <v>16200</v>
      </c>
      <c r="T4268" s="22" t="n">
        <f aca="false">J4268*O4268</f>
        <v>16200</v>
      </c>
      <c r="U4268" s="22" t="n">
        <f aca="false">S4268-T4268</f>
        <v>0</v>
      </c>
      <c r="V4268" s="12"/>
    </row>
    <row r="4269" customFormat="false" ht="13.8" hidden="false" customHeight="false" outlineLevel="0" collapsed="false">
      <c r="A4269" s="13" t="n">
        <v>4268</v>
      </c>
      <c r="B4269" s="12" t="s">
        <v>22</v>
      </c>
      <c r="C4269" s="26" t="str">
        <f aca="false">$C$4258</f>
        <v>Fonds Gournay - M87</v>
      </c>
      <c r="D4269" s="12" t="n">
        <v>5</v>
      </c>
      <c r="E4269" s="14" t="n">
        <v>1749</v>
      </c>
      <c r="F4269" s="14" t="s">
        <v>40</v>
      </c>
      <c r="G4269" s="14" t="s">
        <v>573</v>
      </c>
      <c r="H4269" s="14" t="s">
        <v>1806</v>
      </c>
      <c r="I4269" s="41" t="s">
        <v>186</v>
      </c>
      <c r="J4269" s="20" t="n">
        <v>62</v>
      </c>
      <c r="K4269" s="27" t="s">
        <v>28</v>
      </c>
      <c r="L4269" s="20" t="n">
        <v>4</v>
      </c>
      <c r="M4269" s="34"/>
      <c r="N4269" s="34"/>
      <c r="O4269" s="20" t="n">
        <f aca="false">L4269+(0.05*M4269)+(N4269/240)</f>
        <v>4</v>
      </c>
      <c r="P4269" s="36" t="n">
        <v>248</v>
      </c>
      <c r="Q4269" s="33"/>
      <c r="R4269" s="37"/>
      <c r="S4269" s="38" t="n">
        <f aca="false">P4269+(0.05*Q4269)+(R4269/240)</f>
        <v>248</v>
      </c>
      <c r="T4269" s="22" t="n">
        <f aca="false">J4269*O4269</f>
        <v>248</v>
      </c>
      <c r="U4269" s="22" t="n">
        <f aca="false">S4269-T4269</f>
        <v>0</v>
      </c>
      <c r="V4269" s="12"/>
    </row>
    <row r="4270" customFormat="false" ht="13.8" hidden="false" customHeight="false" outlineLevel="0" collapsed="false">
      <c r="A4270" s="13" t="n">
        <v>4269</v>
      </c>
      <c r="B4270" s="12" t="s">
        <v>22</v>
      </c>
      <c r="C4270" s="26" t="str">
        <f aca="false">$C$4258</f>
        <v>Fonds Gournay - M87</v>
      </c>
      <c r="D4270" s="12" t="n">
        <v>5</v>
      </c>
      <c r="E4270" s="14" t="n">
        <v>1749</v>
      </c>
      <c r="F4270" s="14" t="s">
        <v>40</v>
      </c>
      <c r="G4270" s="14" t="s">
        <v>1813</v>
      </c>
      <c r="H4270" s="14" t="s">
        <v>1806</v>
      </c>
      <c r="I4270" s="41" t="s">
        <v>186</v>
      </c>
      <c r="J4270" s="20" t="n">
        <v>1</v>
      </c>
      <c r="K4270" s="27" t="s">
        <v>46</v>
      </c>
      <c r="L4270" s="20" t="n">
        <v>900</v>
      </c>
      <c r="M4270" s="34"/>
      <c r="N4270" s="34"/>
      <c r="O4270" s="20" t="n">
        <f aca="false">L4270+(0.05*M4270)+(N4270/240)</f>
        <v>900</v>
      </c>
      <c r="P4270" s="36" t="n">
        <v>900</v>
      </c>
      <c r="Q4270" s="33"/>
      <c r="R4270" s="37"/>
      <c r="S4270" s="38" t="n">
        <f aca="false">P4270+(0.05*Q4270)+(R4270/240)</f>
        <v>900</v>
      </c>
      <c r="T4270" s="22" t="n">
        <f aca="false">J4270*O4270</f>
        <v>900</v>
      </c>
      <c r="U4270" s="22" t="n">
        <f aca="false">S4270-T4270</f>
        <v>0</v>
      </c>
      <c r="V4270" s="12"/>
    </row>
    <row r="4271" customFormat="false" ht="14.2" hidden="false" customHeight="false" outlineLevel="0" collapsed="false">
      <c r="A4271" s="13" t="n">
        <v>4270</v>
      </c>
      <c r="B4271" s="12" t="s">
        <v>22</v>
      </c>
      <c r="C4271" s="26" t="str">
        <f aca="false">$C$4258</f>
        <v>Fonds Gournay - M87</v>
      </c>
      <c r="D4271" s="12" t="n">
        <v>6</v>
      </c>
      <c r="E4271" s="14" t="n">
        <v>1749</v>
      </c>
      <c r="F4271" s="14" t="s">
        <v>40</v>
      </c>
      <c r="G4271" s="14" t="s">
        <v>785</v>
      </c>
      <c r="H4271" s="14" t="s">
        <v>1806</v>
      </c>
      <c r="I4271" s="41" t="s">
        <v>678</v>
      </c>
      <c r="J4271" s="20" t="n">
        <v>270</v>
      </c>
      <c r="K4271" s="27" t="s">
        <v>176</v>
      </c>
      <c r="L4271" s="20" t="n">
        <v>150</v>
      </c>
      <c r="M4271" s="34"/>
      <c r="N4271" s="34"/>
      <c r="O4271" s="20" t="n">
        <f aca="false">L4271+(0.05*M4271)+(N4271/240)</f>
        <v>150</v>
      </c>
      <c r="P4271" s="36" t="n">
        <v>40575</v>
      </c>
      <c r="Q4271" s="33"/>
      <c r="R4271" s="37"/>
      <c r="S4271" s="38" t="n">
        <f aca="false">P4271+(0.05*Q4271)+(R4271/240)</f>
        <v>40575</v>
      </c>
      <c r="T4271" s="22" t="n">
        <f aca="false">J4271*O4271</f>
        <v>40500</v>
      </c>
      <c r="U4271" s="22" t="n">
        <f aca="false">S4271-T4271</f>
        <v>75</v>
      </c>
      <c r="V4271" s="12" t="s">
        <v>31</v>
      </c>
    </row>
    <row r="4272" customFormat="false" ht="13.8" hidden="false" customHeight="false" outlineLevel="0" collapsed="false">
      <c r="A4272" s="13" t="n">
        <v>4271</v>
      </c>
      <c r="B4272" s="12" t="s">
        <v>22</v>
      </c>
      <c r="C4272" s="26" t="str">
        <f aca="false">$C$4258</f>
        <v>Fonds Gournay - M87</v>
      </c>
      <c r="D4272" s="12" t="n">
        <v>6</v>
      </c>
      <c r="E4272" s="14" t="n">
        <v>1749</v>
      </c>
      <c r="F4272" s="14" t="s">
        <v>40</v>
      </c>
      <c r="G4272" s="14" t="s">
        <v>785</v>
      </c>
      <c r="H4272" s="14" t="s">
        <v>1806</v>
      </c>
      <c r="I4272" s="41" t="s">
        <v>678</v>
      </c>
      <c r="J4272" s="20" t="n">
        <v>1</v>
      </c>
      <c r="K4272" s="27" t="s">
        <v>715</v>
      </c>
      <c r="L4272" s="20" t="n">
        <v>3097</v>
      </c>
      <c r="M4272" s="34"/>
      <c r="N4272" s="34"/>
      <c r="O4272" s="20" t="n">
        <f aca="false">L4272+(0.05*M4272)+(N4272/240)</f>
        <v>3097</v>
      </c>
      <c r="P4272" s="36" t="n">
        <v>3097</v>
      </c>
      <c r="Q4272" s="33"/>
      <c r="R4272" s="37"/>
      <c r="S4272" s="38" t="n">
        <f aca="false">P4272+(0.05*Q4272)+(R4272/240)</f>
        <v>3097</v>
      </c>
      <c r="T4272" s="22" t="n">
        <f aca="false">J4272*O4272</f>
        <v>3097</v>
      </c>
      <c r="U4272" s="22" t="n">
        <f aca="false">S4272-T4272</f>
        <v>0</v>
      </c>
      <c r="V4272" s="12"/>
    </row>
    <row r="4273" customFormat="false" ht="13.8" hidden="false" customHeight="false" outlineLevel="0" collapsed="false">
      <c r="A4273" s="13" t="n">
        <v>4272</v>
      </c>
      <c r="B4273" s="12" t="s">
        <v>22</v>
      </c>
      <c r="C4273" s="26" t="str">
        <f aca="false">$C$4258</f>
        <v>Fonds Gournay - M87</v>
      </c>
      <c r="D4273" s="12" t="n">
        <v>6</v>
      </c>
      <c r="E4273" s="14" t="n">
        <v>1749</v>
      </c>
      <c r="F4273" s="14" t="s">
        <v>40</v>
      </c>
      <c r="G4273" s="40" t="s">
        <v>786</v>
      </c>
      <c r="H4273" s="14" t="s">
        <v>1806</v>
      </c>
      <c r="I4273" s="41" t="s">
        <v>678</v>
      </c>
      <c r="J4273" s="20" t="n">
        <v>88</v>
      </c>
      <c r="K4273" s="27" t="s">
        <v>176</v>
      </c>
      <c r="L4273" s="20" t="n">
        <v>250</v>
      </c>
      <c r="M4273" s="34"/>
      <c r="N4273" s="34"/>
      <c r="O4273" s="20" t="n">
        <f aca="false">L4273+(0.05*M4273)+(N4273/240)</f>
        <v>250</v>
      </c>
      <c r="P4273" s="36" t="n">
        <v>22000</v>
      </c>
      <c r="Q4273" s="33"/>
      <c r="R4273" s="37"/>
      <c r="S4273" s="38" t="n">
        <f aca="false">P4273+(0.05*Q4273)+(R4273/240)</f>
        <v>22000</v>
      </c>
      <c r="T4273" s="22" t="n">
        <f aca="false">J4273*O4273</f>
        <v>22000</v>
      </c>
      <c r="U4273" s="22" t="n">
        <f aca="false">S4273-T4273</f>
        <v>0</v>
      </c>
      <c r="V4273" s="12"/>
    </row>
    <row r="4274" customFormat="false" ht="13.8" hidden="false" customHeight="false" outlineLevel="0" collapsed="false">
      <c r="A4274" s="13" t="n">
        <v>4273</v>
      </c>
      <c r="B4274" s="12" t="s">
        <v>22</v>
      </c>
      <c r="C4274" s="26" t="str">
        <f aca="false">$C$4258</f>
        <v>Fonds Gournay - M87</v>
      </c>
      <c r="D4274" s="12" t="n">
        <v>6</v>
      </c>
      <c r="E4274" s="14" t="n">
        <v>1749</v>
      </c>
      <c r="F4274" s="14" t="s">
        <v>40</v>
      </c>
      <c r="G4274" s="40" t="s">
        <v>786</v>
      </c>
      <c r="H4274" s="14" t="s">
        <v>1806</v>
      </c>
      <c r="I4274" s="41" t="s">
        <v>678</v>
      </c>
      <c r="J4274" s="20" t="n">
        <v>930.5</v>
      </c>
      <c r="K4274" s="27" t="s">
        <v>176</v>
      </c>
      <c r="L4274" s="20" t="n">
        <v>200</v>
      </c>
      <c r="M4274" s="34"/>
      <c r="N4274" s="34"/>
      <c r="O4274" s="20" t="n">
        <f aca="false">L4274+(0.05*M4274)+(N4274/240)</f>
        <v>200</v>
      </c>
      <c r="P4274" s="36" t="n">
        <v>186100</v>
      </c>
      <c r="Q4274" s="33"/>
      <c r="R4274" s="37"/>
      <c r="S4274" s="38" t="n">
        <f aca="false">P4274+(0.05*Q4274)+(R4274/240)</f>
        <v>186100</v>
      </c>
      <c r="T4274" s="22" t="n">
        <f aca="false">J4274*O4274</f>
        <v>186100</v>
      </c>
      <c r="U4274" s="22" t="n">
        <f aca="false">S4274-T4274</f>
        <v>0</v>
      </c>
      <c r="V4274" s="12"/>
    </row>
    <row r="4275" customFormat="false" ht="13.8" hidden="false" customHeight="false" outlineLevel="0" collapsed="false">
      <c r="A4275" s="13" t="n">
        <v>4274</v>
      </c>
      <c r="B4275" s="12" t="s">
        <v>22</v>
      </c>
      <c r="C4275" s="26" t="str">
        <f aca="false">$C$4258</f>
        <v>Fonds Gournay - M87</v>
      </c>
      <c r="D4275" s="12" t="n">
        <v>6</v>
      </c>
      <c r="E4275" s="14" t="n">
        <v>1749</v>
      </c>
      <c r="F4275" s="14" t="s">
        <v>40</v>
      </c>
      <c r="G4275" s="40" t="s">
        <v>786</v>
      </c>
      <c r="H4275" s="14" t="s">
        <v>1806</v>
      </c>
      <c r="I4275" s="41" t="s">
        <v>678</v>
      </c>
      <c r="J4275" s="20" t="n">
        <v>1</v>
      </c>
      <c r="K4275" s="27" t="s">
        <v>715</v>
      </c>
      <c r="L4275" s="20" t="n">
        <v>20734</v>
      </c>
      <c r="M4275" s="34" t="n">
        <v>19</v>
      </c>
      <c r="N4275" s="34"/>
      <c r="O4275" s="20" t="n">
        <f aca="false">L4275+(0.05*M4275)+(N4275/240)</f>
        <v>20734.95</v>
      </c>
      <c r="P4275" s="36" t="n">
        <v>20734</v>
      </c>
      <c r="Q4275" s="33" t="n">
        <v>19</v>
      </c>
      <c r="R4275" s="37"/>
      <c r="S4275" s="38" t="n">
        <f aca="false">P4275+(0.05*Q4275)+(R4275/240)</f>
        <v>20734.95</v>
      </c>
      <c r="T4275" s="22" t="n">
        <f aca="false">J4275*O4275</f>
        <v>20734.95</v>
      </c>
      <c r="U4275" s="22" t="n">
        <f aca="false">S4275-T4275</f>
        <v>0</v>
      </c>
      <c r="V4275" s="12"/>
    </row>
    <row r="4276" customFormat="false" ht="13.8" hidden="false" customHeight="false" outlineLevel="0" collapsed="false">
      <c r="A4276" s="13" t="n">
        <v>4275</v>
      </c>
      <c r="B4276" s="12" t="s">
        <v>22</v>
      </c>
      <c r="C4276" s="26" t="str">
        <f aca="false">$C$4258</f>
        <v>Fonds Gournay - M87</v>
      </c>
      <c r="D4276" s="12" t="n">
        <v>6</v>
      </c>
      <c r="E4276" s="14" t="n">
        <v>1749</v>
      </c>
      <c r="F4276" s="14" t="s">
        <v>40</v>
      </c>
      <c r="G4276" s="14" t="s">
        <v>650</v>
      </c>
      <c r="H4276" s="14" t="s">
        <v>1806</v>
      </c>
      <c r="I4276" s="41" t="s">
        <v>186</v>
      </c>
      <c r="J4276" s="20" t="n">
        <v>52</v>
      </c>
      <c r="K4276" s="27" t="s">
        <v>44</v>
      </c>
      <c r="L4276" s="20" t="n">
        <v>576</v>
      </c>
      <c r="M4276" s="34"/>
      <c r="N4276" s="34"/>
      <c r="O4276" s="20" t="n">
        <f aca="false">L4276+(0.05*M4276)+(N4276/240)</f>
        <v>576</v>
      </c>
      <c r="P4276" s="36" t="n">
        <v>29952</v>
      </c>
      <c r="Q4276" s="33"/>
      <c r="R4276" s="37"/>
      <c r="S4276" s="38" t="n">
        <f aca="false">P4276+(0.05*Q4276)+(R4276/240)</f>
        <v>29952</v>
      </c>
      <c r="T4276" s="22" t="n">
        <f aca="false">J4276*O4276</f>
        <v>29952</v>
      </c>
      <c r="U4276" s="22" t="n">
        <f aca="false">S4276-T4276</f>
        <v>0</v>
      </c>
      <c r="V4276" s="12"/>
    </row>
    <row r="4277" customFormat="false" ht="13.8" hidden="false" customHeight="false" outlineLevel="0" collapsed="false">
      <c r="A4277" s="13" t="n">
        <v>4276</v>
      </c>
      <c r="B4277" s="12" t="s">
        <v>22</v>
      </c>
      <c r="C4277" s="26" t="str">
        <f aca="false">$C$4258</f>
        <v>Fonds Gournay - M87</v>
      </c>
      <c r="D4277" s="12" t="n">
        <v>6</v>
      </c>
      <c r="E4277" s="14" t="n">
        <v>1749</v>
      </c>
      <c r="F4277" s="14" t="s">
        <v>40</v>
      </c>
      <c r="G4277" s="14" t="s">
        <v>650</v>
      </c>
      <c r="H4277" s="14" t="s">
        <v>1806</v>
      </c>
      <c r="I4277" s="41" t="s">
        <v>186</v>
      </c>
      <c r="J4277" s="20" t="n">
        <v>122</v>
      </c>
      <c r="K4277" s="27" t="s">
        <v>437</v>
      </c>
      <c r="L4277" s="20" t="n">
        <v>4</v>
      </c>
      <c r="M4277" s="34"/>
      <c r="N4277" s="34"/>
      <c r="O4277" s="20" t="n">
        <f aca="false">L4277+(0.05*M4277)+(N4277/240)</f>
        <v>4</v>
      </c>
      <c r="P4277" s="36" t="n">
        <v>488</v>
      </c>
      <c r="Q4277" s="33"/>
      <c r="R4277" s="37"/>
      <c r="S4277" s="38" t="n">
        <f aca="false">P4277+(0.05*Q4277)+(R4277/240)</f>
        <v>488</v>
      </c>
      <c r="T4277" s="22" t="n">
        <f aca="false">J4277*O4277</f>
        <v>488</v>
      </c>
      <c r="U4277" s="22" t="n">
        <f aca="false">S4277-T4277</f>
        <v>0</v>
      </c>
      <c r="V4277" s="12"/>
    </row>
    <row r="4278" customFormat="false" ht="13.8" hidden="false" customHeight="false" outlineLevel="0" collapsed="false">
      <c r="A4278" s="13" t="n">
        <v>4277</v>
      </c>
      <c r="B4278" s="12" t="s">
        <v>22</v>
      </c>
      <c r="C4278" s="26" t="str">
        <f aca="false">$C$4258</f>
        <v>Fonds Gournay - M87</v>
      </c>
      <c r="D4278" s="12" t="n">
        <v>6</v>
      </c>
      <c r="E4278" s="14" t="n">
        <v>1749</v>
      </c>
      <c r="F4278" s="14" t="s">
        <v>40</v>
      </c>
      <c r="G4278" s="14" t="s">
        <v>661</v>
      </c>
      <c r="H4278" s="14" t="s">
        <v>1806</v>
      </c>
      <c r="I4278" s="41" t="s">
        <v>186</v>
      </c>
      <c r="J4278" s="20" t="n">
        <v>2025</v>
      </c>
      <c r="K4278" s="27" t="s">
        <v>79</v>
      </c>
      <c r="L4278" s="20" t="n">
        <v>3</v>
      </c>
      <c r="M4278" s="34"/>
      <c r="N4278" s="34"/>
      <c r="O4278" s="20" t="n">
        <f aca="false">L4278+(0.05*M4278)+(N4278/240)</f>
        <v>3</v>
      </c>
      <c r="P4278" s="36" t="n">
        <v>6075</v>
      </c>
      <c r="Q4278" s="33"/>
      <c r="R4278" s="37"/>
      <c r="S4278" s="38" t="n">
        <f aca="false">P4278+(0.05*Q4278)+(R4278/240)</f>
        <v>6075</v>
      </c>
      <c r="T4278" s="22" t="n">
        <f aca="false">J4278*O4278</f>
        <v>6075</v>
      </c>
      <c r="U4278" s="22" t="n">
        <f aca="false">S4278-T4278</f>
        <v>0</v>
      </c>
      <c r="V4278" s="12"/>
    </row>
    <row r="4279" customFormat="false" ht="13.8" hidden="false" customHeight="false" outlineLevel="0" collapsed="false">
      <c r="A4279" s="13" t="n">
        <v>4278</v>
      </c>
      <c r="B4279" s="12" t="s">
        <v>22</v>
      </c>
      <c r="C4279" s="26" t="str">
        <f aca="false">$C$4258</f>
        <v>Fonds Gournay - M87</v>
      </c>
      <c r="D4279" s="12" t="n">
        <v>6</v>
      </c>
      <c r="E4279" s="14" t="n">
        <v>1749</v>
      </c>
      <c r="F4279" s="14" t="s">
        <v>40</v>
      </c>
      <c r="G4279" s="14" t="s">
        <v>788</v>
      </c>
      <c r="H4279" s="14" t="s">
        <v>1806</v>
      </c>
      <c r="I4279" s="41" t="s">
        <v>186</v>
      </c>
      <c r="J4279" s="20" t="n">
        <v>18.25</v>
      </c>
      <c r="K4279" s="27" t="s">
        <v>44</v>
      </c>
      <c r="L4279" s="20" t="n">
        <v>216</v>
      </c>
      <c r="M4279" s="34"/>
      <c r="N4279" s="34"/>
      <c r="O4279" s="20" t="n">
        <f aca="false">L4279+(0.05*M4279)+(N4279/240)</f>
        <v>216</v>
      </c>
      <c r="P4279" s="36" t="n">
        <v>3942</v>
      </c>
      <c r="Q4279" s="33"/>
      <c r="R4279" s="37"/>
      <c r="S4279" s="38" t="n">
        <f aca="false">P4279+(0.05*Q4279)+(R4279/240)</f>
        <v>3942</v>
      </c>
      <c r="T4279" s="22" t="n">
        <f aca="false">J4279*O4279</f>
        <v>3942</v>
      </c>
      <c r="U4279" s="22" t="n">
        <f aca="false">S4279-T4279</f>
        <v>0</v>
      </c>
      <c r="V4279" s="12"/>
    </row>
    <row r="4280" customFormat="false" ht="13.8" hidden="false" customHeight="false" outlineLevel="0" collapsed="false">
      <c r="A4280" s="13" t="n">
        <v>4279</v>
      </c>
      <c r="B4280" s="12" t="s">
        <v>22</v>
      </c>
      <c r="C4280" s="26" t="str">
        <f aca="false">$C$4258</f>
        <v>Fonds Gournay - M87</v>
      </c>
      <c r="D4280" s="12" t="n">
        <v>6</v>
      </c>
      <c r="E4280" s="14" t="n">
        <v>1749</v>
      </c>
      <c r="F4280" s="14" t="s">
        <v>40</v>
      </c>
      <c r="G4280" s="14" t="s">
        <v>788</v>
      </c>
      <c r="H4280" s="14" t="s">
        <v>1806</v>
      </c>
      <c r="I4280" s="41" t="s">
        <v>186</v>
      </c>
      <c r="J4280" s="20" t="n">
        <v>1</v>
      </c>
      <c r="K4280" s="27" t="s">
        <v>1814</v>
      </c>
      <c r="L4280" s="20" t="n">
        <v>144</v>
      </c>
      <c r="M4280" s="34"/>
      <c r="N4280" s="34"/>
      <c r="O4280" s="20" t="n">
        <f aca="false">L4280+(0.05*M4280)+(N4280/240)</f>
        <v>144</v>
      </c>
      <c r="P4280" s="36" t="n">
        <v>144</v>
      </c>
      <c r="Q4280" s="33"/>
      <c r="R4280" s="37"/>
      <c r="S4280" s="38" t="n">
        <f aca="false">P4280+(0.05*Q4280)+(R4280/240)</f>
        <v>144</v>
      </c>
      <c r="T4280" s="22" t="n">
        <f aca="false">J4280*O4280</f>
        <v>144</v>
      </c>
      <c r="U4280" s="22" t="n">
        <f aca="false">S4280-T4280</f>
        <v>0</v>
      </c>
      <c r="V4280" s="12"/>
    </row>
    <row r="4281" customFormat="false" ht="13.8" hidden="false" customHeight="false" outlineLevel="0" collapsed="false">
      <c r="A4281" s="13" t="n">
        <v>4280</v>
      </c>
      <c r="B4281" s="12" t="s">
        <v>22</v>
      </c>
      <c r="C4281" s="26" t="str">
        <f aca="false">$C$4258</f>
        <v>Fonds Gournay - M87</v>
      </c>
      <c r="D4281" s="12" t="n">
        <v>6</v>
      </c>
      <c r="E4281" s="14" t="n">
        <v>1749</v>
      </c>
      <c r="F4281" s="14" t="s">
        <v>40</v>
      </c>
      <c r="G4281" s="40" t="s">
        <v>1815</v>
      </c>
      <c r="H4281" s="14" t="s">
        <v>1806</v>
      </c>
      <c r="I4281" s="41" t="s">
        <v>186</v>
      </c>
      <c r="J4281" s="20" t="n">
        <v>3.25</v>
      </c>
      <c r="K4281" s="27" t="s">
        <v>44</v>
      </c>
      <c r="L4281" s="20" t="n">
        <v>216</v>
      </c>
      <c r="M4281" s="34"/>
      <c r="N4281" s="34"/>
      <c r="O4281" s="20" t="n">
        <f aca="false">L4281+(0.05*M4281)+(N4281/240)</f>
        <v>216</v>
      </c>
      <c r="P4281" s="36" t="n">
        <v>702</v>
      </c>
      <c r="Q4281" s="33"/>
      <c r="R4281" s="37"/>
      <c r="S4281" s="38" t="n">
        <f aca="false">P4281+(0.05*Q4281)+(R4281/240)</f>
        <v>702</v>
      </c>
      <c r="T4281" s="22" t="n">
        <f aca="false">J4281*O4281</f>
        <v>702</v>
      </c>
      <c r="U4281" s="22" t="n">
        <f aca="false">S4281-T4281</f>
        <v>0</v>
      </c>
      <c r="V4281" s="12"/>
    </row>
    <row r="4282" customFormat="false" ht="13.8" hidden="false" customHeight="false" outlineLevel="0" collapsed="false">
      <c r="A4282" s="13" t="n">
        <v>4281</v>
      </c>
      <c r="B4282" s="12" t="s">
        <v>22</v>
      </c>
      <c r="C4282" s="26" t="str">
        <f aca="false">$C$4258</f>
        <v>Fonds Gournay - M87</v>
      </c>
      <c r="D4282" s="12" t="n">
        <v>6</v>
      </c>
      <c r="E4282" s="14" t="n">
        <v>1749</v>
      </c>
      <c r="F4282" s="14" t="s">
        <v>40</v>
      </c>
      <c r="G4282" s="40" t="s">
        <v>1815</v>
      </c>
      <c r="H4282" s="14" t="s">
        <v>1806</v>
      </c>
      <c r="I4282" s="41" t="s">
        <v>186</v>
      </c>
      <c r="J4282" s="20" t="n">
        <v>12</v>
      </c>
      <c r="K4282" s="27" t="s">
        <v>437</v>
      </c>
      <c r="L4282" s="20"/>
      <c r="M4282" s="34" t="n">
        <v>30</v>
      </c>
      <c r="N4282" s="34"/>
      <c r="O4282" s="20" t="n">
        <f aca="false">L4282+(0.05*M4282)+(N4282/240)</f>
        <v>1.5</v>
      </c>
      <c r="P4282" s="36" t="n">
        <v>18</v>
      </c>
      <c r="Q4282" s="33"/>
      <c r="R4282" s="37"/>
      <c r="S4282" s="38" t="n">
        <f aca="false">P4282+(0.05*Q4282)+(R4282/240)</f>
        <v>18</v>
      </c>
      <c r="T4282" s="22" t="n">
        <f aca="false">J4282*O4282</f>
        <v>18</v>
      </c>
      <c r="U4282" s="22" t="n">
        <f aca="false">S4282-T4282</f>
        <v>0</v>
      </c>
      <c r="V4282" s="12"/>
    </row>
    <row r="4283" customFormat="false" ht="13.8" hidden="false" customHeight="false" outlineLevel="0" collapsed="false">
      <c r="A4283" s="13" t="n">
        <v>4282</v>
      </c>
      <c r="B4283" s="12" t="s">
        <v>22</v>
      </c>
      <c r="C4283" s="26" t="str">
        <f aca="false">$C$4258</f>
        <v>Fonds Gournay - M87</v>
      </c>
      <c r="D4283" s="12" t="n">
        <v>7</v>
      </c>
      <c r="E4283" s="14" t="n">
        <v>1749</v>
      </c>
      <c r="F4283" s="14" t="s">
        <v>40</v>
      </c>
      <c r="G4283" s="14" t="s">
        <v>667</v>
      </c>
      <c r="H4283" s="14" t="s">
        <v>1806</v>
      </c>
      <c r="I4283" s="41" t="s">
        <v>678</v>
      </c>
      <c r="J4283" s="20" t="n">
        <v>29</v>
      </c>
      <c r="K4283" s="27" t="s">
        <v>176</v>
      </c>
      <c r="L4283" s="20" t="n">
        <v>150</v>
      </c>
      <c r="M4283" s="34"/>
      <c r="N4283" s="34"/>
      <c r="O4283" s="20" t="n">
        <f aca="false">L4283+(0.05*M4283)+(N4283/240)</f>
        <v>150</v>
      </c>
      <c r="P4283" s="36" t="n">
        <v>4350</v>
      </c>
      <c r="Q4283" s="33"/>
      <c r="R4283" s="37"/>
      <c r="S4283" s="38" t="n">
        <f aca="false">P4283+(0.05*Q4283)+(R4283/240)</f>
        <v>4350</v>
      </c>
      <c r="T4283" s="22" t="n">
        <f aca="false">J4283*O4283</f>
        <v>4350</v>
      </c>
      <c r="U4283" s="22" t="n">
        <f aca="false">S4283-T4283</f>
        <v>0</v>
      </c>
      <c r="V4283" s="12"/>
    </row>
    <row r="4284" customFormat="false" ht="13.8" hidden="false" customHeight="false" outlineLevel="0" collapsed="false">
      <c r="A4284" s="13" t="n">
        <v>4283</v>
      </c>
      <c r="B4284" s="12" t="s">
        <v>22</v>
      </c>
      <c r="C4284" s="26" t="str">
        <f aca="false">$C$4258</f>
        <v>Fonds Gournay - M87</v>
      </c>
      <c r="D4284" s="12" t="n">
        <v>7</v>
      </c>
      <c r="E4284" s="14" t="n">
        <v>1749</v>
      </c>
      <c r="F4284" s="14" t="s">
        <v>40</v>
      </c>
      <c r="G4284" s="14" t="s">
        <v>667</v>
      </c>
      <c r="H4284" s="14" t="s">
        <v>1806</v>
      </c>
      <c r="I4284" s="41" t="s">
        <v>678</v>
      </c>
      <c r="J4284" s="20" t="n">
        <v>1</v>
      </c>
      <c r="K4284" s="27" t="s">
        <v>715</v>
      </c>
      <c r="L4284" s="20" t="n">
        <v>435</v>
      </c>
      <c r="M4284" s="34"/>
      <c r="N4284" s="34"/>
      <c r="O4284" s="20" t="n">
        <f aca="false">L4284+(0.05*M4284)+(N4284/240)</f>
        <v>435</v>
      </c>
      <c r="P4284" s="36" t="n">
        <v>435</v>
      </c>
      <c r="Q4284" s="33"/>
      <c r="R4284" s="37"/>
      <c r="S4284" s="38" t="n">
        <f aca="false">P4284+(0.05*Q4284)+(R4284/240)</f>
        <v>435</v>
      </c>
      <c r="T4284" s="22" t="n">
        <f aca="false">J4284*O4284</f>
        <v>435</v>
      </c>
      <c r="U4284" s="22" t="n">
        <f aca="false">S4284-T4284</f>
        <v>0</v>
      </c>
      <c r="V4284" s="12"/>
    </row>
    <row r="4285" customFormat="false" ht="13.8" hidden="false" customHeight="false" outlineLevel="0" collapsed="false">
      <c r="A4285" s="13" t="n">
        <v>4284</v>
      </c>
      <c r="B4285" s="12" t="s">
        <v>22</v>
      </c>
      <c r="C4285" s="26" t="str">
        <f aca="false">$C$4258</f>
        <v>Fonds Gournay - M87</v>
      </c>
      <c r="D4285" s="12" t="n">
        <v>7</v>
      </c>
      <c r="E4285" s="14" t="n">
        <v>1749</v>
      </c>
      <c r="F4285" s="14" t="s">
        <v>40</v>
      </c>
      <c r="G4285" s="14" t="s">
        <v>667</v>
      </c>
      <c r="H4285" s="14" t="s">
        <v>1806</v>
      </c>
      <c r="I4285" s="41" t="s">
        <v>186</v>
      </c>
      <c r="J4285" s="20" t="n">
        <v>6</v>
      </c>
      <c r="K4285" s="27" t="s">
        <v>714</v>
      </c>
      <c r="L4285" s="20" t="n">
        <v>82</v>
      </c>
      <c r="M4285" s="34" t="n">
        <v>10</v>
      </c>
      <c r="N4285" s="34"/>
      <c r="O4285" s="20" t="n">
        <f aca="false">L4285+(0.05*M4285)+(N4285/240)</f>
        <v>82.5</v>
      </c>
      <c r="P4285" s="36" t="n">
        <v>495</v>
      </c>
      <c r="Q4285" s="33"/>
      <c r="R4285" s="37"/>
      <c r="S4285" s="38" t="n">
        <f aca="false">P4285+(0.05*Q4285)+(R4285/240)</f>
        <v>495</v>
      </c>
      <c r="T4285" s="22" t="n">
        <f aca="false">J4285*O4285</f>
        <v>495</v>
      </c>
      <c r="U4285" s="22" t="n">
        <f aca="false">S4285-T4285</f>
        <v>0</v>
      </c>
      <c r="V4285" s="12"/>
    </row>
    <row r="4286" customFormat="false" ht="13.8" hidden="false" customHeight="false" outlineLevel="0" collapsed="false">
      <c r="A4286" s="13" t="n">
        <v>4285</v>
      </c>
      <c r="B4286" s="12" t="s">
        <v>22</v>
      </c>
      <c r="C4286" s="26" t="str">
        <f aca="false">$C$4258</f>
        <v>Fonds Gournay - M87</v>
      </c>
      <c r="D4286" s="12" t="n">
        <v>7</v>
      </c>
      <c r="E4286" s="14" t="n">
        <v>1749</v>
      </c>
      <c r="F4286" s="14" t="s">
        <v>40</v>
      </c>
      <c r="G4286" s="14" t="s">
        <v>667</v>
      </c>
      <c r="H4286" s="14" t="s">
        <v>1806</v>
      </c>
      <c r="I4286" s="41" t="s">
        <v>186</v>
      </c>
      <c r="J4286" s="20" t="n">
        <v>60</v>
      </c>
      <c r="K4286" s="27" t="s">
        <v>79</v>
      </c>
      <c r="L4286" s="20"/>
      <c r="M4286" s="34" t="n">
        <v>7</v>
      </c>
      <c r="N4286" s="34" t="n">
        <v>6</v>
      </c>
      <c r="O4286" s="20" t="n">
        <f aca="false">L4286+(0.05*M4286)+(N4286/240)</f>
        <v>0.375</v>
      </c>
      <c r="P4286" s="36" t="n">
        <v>22</v>
      </c>
      <c r="Q4286" s="33" t="n">
        <v>10</v>
      </c>
      <c r="R4286" s="37"/>
      <c r="S4286" s="38" t="n">
        <f aca="false">P4286+(0.05*Q4286)+(R4286/240)</f>
        <v>22.5</v>
      </c>
      <c r="T4286" s="22" t="n">
        <f aca="false">J4286*O4286</f>
        <v>22.5</v>
      </c>
      <c r="U4286" s="22" t="n">
        <f aca="false">S4286-T4286</f>
        <v>0</v>
      </c>
      <c r="V4286" s="12"/>
    </row>
    <row r="4287" customFormat="false" ht="13.8" hidden="false" customHeight="false" outlineLevel="0" collapsed="false">
      <c r="A4287" s="13" t="n">
        <v>4286</v>
      </c>
      <c r="B4287" s="12" t="s">
        <v>22</v>
      </c>
      <c r="C4287" s="26" t="s">
        <v>676</v>
      </c>
      <c r="D4287" s="12" t="n">
        <v>2</v>
      </c>
      <c r="E4287" s="14" t="n">
        <v>1749</v>
      </c>
      <c r="F4287" s="14" t="s">
        <v>24</v>
      </c>
      <c r="G4287" s="14" t="s">
        <v>25</v>
      </c>
      <c r="H4287" s="0" t="s">
        <v>1816</v>
      </c>
      <c r="I4287" s="16" t="s">
        <v>678</v>
      </c>
      <c r="J4287" s="28" t="n">
        <v>970</v>
      </c>
      <c r="K4287" s="27" t="s">
        <v>28</v>
      </c>
      <c r="L4287" s="53"/>
      <c r="M4287" s="33" t="n">
        <v>6</v>
      </c>
      <c r="N4287" s="34"/>
      <c r="O4287" s="35" t="n">
        <f aca="false">L4287+(0.05*M4287)+(N4287/240)</f>
        <v>0.3</v>
      </c>
      <c r="P4287" s="36" t="n">
        <v>291</v>
      </c>
      <c r="Q4287" s="33"/>
      <c r="R4287" s="37"/>
      <c r="S4287" s="38" t="n">
        <f aca="false">P4287+(0.05*Q4287)+(R4287/240)</f>
        <v>291</v>
      </c>
      <c r="T4287" s="22" t="n">
        <f aca="false">J4287*O4287</f>
        <v>291</v>
      </c>
      <c r="U4287" s="22" t="n">
        <f aca="false">S4287-T4287</f>
        <v>0</v>
      </c>
      <c r="V4287" s="12"/>
    </row>
    <row r="4288" customFormat="false" ht="13.8" hidden="false" customHeight="false" outlineLevel="0" collapsed="false">
      <c r="A4288" s="13" t="n">
        <v>4287</v>
      </c>
      <c r="B4288" s="12" t="s">
        <v>22</v>
      </c>
      <c r="C4288" s="26" t="s">
        <v>676</v>
      </c>
      <c r="D4288" s="12" t="n">
        <v>2</v>
      </c>
      <c r="E4288" s="14" t="n">
        <v>1749</v>
      </c>
      <c r="F4288" s="14" t="s">
        <v>24</v>
      </c>
      <c r="G4288" s="14" t="s">
        <v>25</v>
      </c>
      <c r="H4288" s="0" t="s">
        <v>1816</v>
      </c>
      <c r="I4288" s="16" t="s">
        <v>679</v>
      </c>
      <c r="J4288" s="28" t="n">
        <v>123550</v>
      </c>
      <c r="K4288" s="27" t="s">
        <v>28</v>
      </c>
      <c r="L4288" s="53"/>
      <c r="M4288" s="33" t="n">
        <v>5</v>
      </c>
      <c r="N4288" s="34"/>
      <c r="O4288" s="35" t="n">
        <f aca="false">L4288+(0.05*M4288)+(N4288/240)</f>
        <v>0.25</v>
      </c>
      <c r="P4288" s="36" t="n">
        <v>30887</v>
      </c>
      <c r="Q4288" s="33" t="n">
        <v>10</v>
      </c>
      <c r="R4288" s="37"/>
      <c r="S4288" s="38" t="n">
        <f aca="false">P4288+(0.05*Q4288)+(R4288/240)</f>
        <v>30887.5</v>
      </c>
      <c r="T4288" s="22" t="n">
        <f aca="false">J4288*O4288</f>
        <v>30887.5</v>
      </c>
      <c r="U4288" s="22" t="n">
        <f aca="false">S4288-T4288</f>
        <v>0</v>
      </c>
      <c r="V4288" s="12"/>
    </row>
    <row r="4289" customFormat="false" ht="14.2" hidden="false" customHeight="false" outlineLevel="0" collapsed="false">
      <c r="A4289" s="13" t="n">
        <v>4288</v>
      </c>
      <c r="B4289" s="12" t="s">
        <v>22</v>
      </c>
      <c r="C4289" s="26" t="s">
        <v>676</v>
      </c>
      <c r="D4289" s="12" t="n">
        <v>2</v>
      </c>
      <c r="E4289" s="14" t="n">
        <v>1749</v>
      </c>
      <c r="F4289" s="14" t="s">
        <v>24</v>
      </c>
      <c r="G4289" s="14" t="s">
        <v>25</v>
      </c>
      <c r="H4289" s="0" t="s">
        <v>1816</v>
      </c>
      <c r="I4289" s="16" t="s">
        <v>682</v>
      </c>
      <c r="J4289" s="28" t="n">
        <v>682</v>
      </c>
      <c r="K4289" s="27" t="s">
        <v>148</v>
      </c>
      <c r="L4289" s="53" t="n">
        <v>25</v>
      </c>
      <c r="M4289" s="33"/>
      <c r="N4289" s="34"/>
      <c r="O4289" s="35" t="n">
        <f aca="false">L4289+(0.05*M4289)+(N4289/240)</f>
        <v>25</v>
      </c>
      <c r="P4289" s="36" t="n">
        <v>21050</v>
      </c>
      <c r="Q4289" s="33"/>
      <c r="R4289" s="37"/>
      <c r="S4289" s="38" t="n">
        <f aca="false">P4289+(0.05*Q4289)+(R4289/240)</f>
        <v>21050</v>
      </c>
      <c r="T4289" s="22" t="n">
        <f aca="false">J4289*O4289</f>
        <v>17050</v>
      </c>
      <c r="U4289" s="22" t="n">
        <f aca="false">S4289-T4289</f>
        <v>4000</v>
      </c>
      <c r="V4289" s="12" t="s">
        <v>31</v>
      </c>
    </row>
    <row r="4290" customFormat="false" ht="13.8" hidden="false" customHeight="false" outlineLevel="0" collapsed="false">
      <c r="A4290" s="13" t="n">
        <v>4289</v>
      </c>
      <c r="B4290" s="12" t="s">
        <v>22</v>
      </c>
      <c r="C4290" s="26" t="s">
        <v>676</v>
      </c>
      <c r="D4290" s="12" t="n">
        <v>2</v>
      </c>
      <c r="E4290" s="14" t="n">
        <v>1749</v>
      </c>
      <c r="F4290" s="14" t="s">
        <v>24</v>
      </c>
      <c r="G4290" s="14" t="s">
        <v>25</v>
      </c>
      <c r="H4290" s="0" t="s">
        <v>1816</v>
      </c>
      <c r="I4290" s="16" t="s">
        <v>682</v>
      </c>
      <c r="J4290" s="28" t="n">
        <v>110200</v>
      </c>
      <c r="K4290" s="27" t="s">
        <v>28</v>
      </c>
      <c r="L4290" s="53"/>
      <c r="M4290" s="33" t="n">
        <v>5</v>
      </c>
      <c r="N4290" s="34"/>
      <c r="O4290" s="35" t="n">
        <f aca="false">L4290+(0.05*M4290)+(N4290/240)</f>
        <v>0.25</v>
      </c>
      <c r="P4290" s="36" t="n">
        <v>27550</v>
      </c>
      <c r="Q4290" s="33"/>
      <c r="R4290" s="39"/>
      <c r="S4290" s="38" t="n">
        <f aca="false">P4290+(0.05*Q4290)+(R4290/240)</f>
        <v>27550</v>
      </c>
      <c r="T4290" s="22" t="n">
        <f aca="false">J4290*O4290</f>
        <v>27550</v>
      </c>
      <c r="U4290" s="22" t="n">
        <f aca="false">S4290-T4290</f>
        <v>0</v>
      </c>
      <c r="V4290" s="12"/>
    </row>
    <row r="4291" customFormat="false" ht="13.8" hidden="false" customHeight="false" outlineLevel="0" collapsed="false">
      <c r="A4291" s="13" t="n">
        <v>4290</v>
      </c>
      <c r="B4291" s="12" t="s">
        <v>22</v>
      </c>
      <c r="C4291" s="26" t="s">
        <v>676</v>
      </c>
      <c r="D4291" s="12" t="n">
        <v>2</v>
      </c>
      <c r="E4291" s="14" t="n">
        <v>1749</v>
      </c>
      <c r="F4291" s="14" t="s">
        <v>24</v>
      </c>
      <c r="G4291" s="14" t="s">
        <v>25</v>
      </c>
      <c r="H4291" s="0" t="s">
        <v>1816</v>
      </c>
      <c r="I4291" s="16" t="s">
        <v>186</v>
      </c>
      <c r="J4291" s="28" t="n">
        <v>27525</v>
      </c>
      <c r="K4291" s="27" t="s">
        <v>28</v>
      </c>
      <c r="L4291" s="53"/>
      <c r="M4291" s="33" t="n">
        <v>6</v>
      </c>
      <c r="N4291" s="34"/>
      <c r="O4291" s="35" t="n">
        <f aca="false">L4291+(0.05*M4291)+(N4291/240)</f>
        <v>0.3</v>
      </c>
      <c r="P4291" s="36" t="n">
        <v>8257</v>
      </c>
      <c r="Q4291" s="33" t="n">
        <v>10</v>
      </c>
      <c r="R4291" s="37"/>
      <c r="S4291" s="38" t="n">
        <f aca="false">P4291+(0.05*Q4291)+(R4291/240)</f>
        <v>8257.5</v>
      </c>
      <c r="T4291" s="22" t="n">
        <f aca="false">J4291*O4291</f>
        <v>8257.5</v>
      </c>
      <c r="U4291" s="22" t="n">
        <f aca="false">S4291-T4291</f>
        <v>0</v>
      </c>
      <c r="V4291" s="12"/>
    </row>
    <row r="4292" customFormat="false" ht="13.8" hidden="false" customHeight="false" outlineLevel="0" collapsed="false">
      <c r="A4292" s="13" t="n">
        <v>4291</v>
      </c>
      <c r="B4292" s="12" t="s">
        <v>22</v>
      </c>
      <c r="C4292" s="26" t="s">
        <v>676</v>
      </c>
      <c r="D4292" s="12" t="n">
        <v>2</v>
      </c>
      <c r="E4292" s="14" t="n">
        <v>1749</v>
      </c>
      <c r="F4292" s="14" t="s">
        <v>24</v>
      </c>
      <c r="G4292" s="14" t="s">
        <v>38</v>
      </c>
      <c r="H4292" s="0" t="s">
        <v>1816</v>
      </c>
      <c r="I4292" s="16" t="s">
        <v>678</v>
      </c>
      <c r="J4292" s="28" t="n">
        <v>33450</v>
      </c>
      <c r="K4292" s="27" t="s">
        <v>28</v>
      </c>
      <c r="L4292" s="53"/>
      <c r="M4292" s="33" t="n">
        <v>3</v>
      </c>
      <c r="N4292" s="34"/>
      <c r="O4292" s="35" t="n">
        <f aca="false">L4292+(0.05*M4292)+(N4292/240)</f>
        <v>0.15</v>
      </c>
      <c r="P4292" s="36" t="n">
        <v>5017</v>
      </c>
      <c r="Q4292" s="33" t="n">
        <v>10</v>
      </c>
      <c r="R4292" s="37"/>
      <c r="S4292" s="38" t="n">
        <f aca="false">P4292+(0.05*Q4292)+(R4292/240)</f>
        <v>5017.5</v>
      </c>
      <c r="T4292" s="22" t="n">
        <f aca="false">J4292*O4292</f>
        <v>5017.5</v>
      </c>
      <c r="U4292" s="22" t="n">
        <f aca="false">S4292-T4292</f>
        <v>0</v>
      </c>
      <c r="V4292" s="12"/>
    </row>
    <row r="4293" customFormat="false" ht="13.8" hidden="false" customHeight="false" outlineLevel="0" collapsed="false">
      <c r="A4293" s="13" t="n">
        <v>4292</v>
      </c>
      <c r="B4293" s="12" t="s">
        <v>22</v>
      </c>
      <c r="C4293" s="26" t="s">
        <v>676</v>
      </c>
      <c r="D4293" s="12" t="n">
        <v>2</v>
      </c>
      <c r="E4293" s="14" t="n">
        <v>1749</v>
      </c>
      <c r="F4293" s="14" t="s">
        <v>24</v>
      </c>
      <c r="G4293" s="14" t="s">
        <v>38</v>
      </c>
      <c r="H4293" s="0" t="s">
        <v>1816</v>
      </c>
      <c r="I4293" s="16" t="s">
        <v>186</v>
      </c>
      <c r="J4293" s="28" t="n">
        <v>101937.5</v>
      </c>
      <c r="K4293" s="27" t="s">
        <v>28</v>
      </c>
      <c r="L4293" s="53"/>
      <c r="M4293" s="33" t="n">
        <v>4</v>
      </c>
      <c r="N4293" s="34"/>
      <c r="O4293" s="35" t="n">
        <f aca="false">L4293+(0.05*M4293)+(N4293/240)</f>
        <v>0.2</v>
      </c>
      <c r="P4293" s="36" t="n">
        <v>20387</v>
      </c>
      <c r="Q4293" s="33" t="n">
        <v>10</v>
      </c>
      <c r="R4293" s="37"/>
      <c r="S4293" s="38" t="n">
        <f aca="false">P4293+(0.05*Q4293)+(R4293/240)</f>
        <v>20387.5</v>
      </c>
      <c r="T4293" s="22" t="n">
        <f aca="false">J4293*O4293</f>
        <v>20387.5</v>
      </c>
      <c r="U4293" s="22" t="n">
        <f aca="false">S4293-T4293</f>
        <v>0</v>
      </c>
      <c r="V4293" s="12"/>
    </row>
    <row r="4294" customFormat="false" ht="13.8" hidden="false" customHeight="false" outlineLevel="0" collapsed="false">
      <c r="A4294" s="13" t="n">
        <v>4293</v>
      </c>
      <c r="B4294" s="12" t="s">
        <v>22</v>
      </c>
      <c r="C4294" s="26" t="s">
        <v>676</v>
      </c>
      <c r="D4294" s="12" t="n">
        <v>2</v>
      </c>
      <c r="E4294" s="14" t="n">
        <v>1749</v>
      </c>
      <c r="F4294" s="14" t="s">
        <v>24</v>
      </c>
      <c r="G4294" s="14" t="s">
        <v>681</v>
      </c>
      <c r="H4294" s="0" t="s">
        <v>1816</v>
      </c>
      <c r="I4294" s="16" t="s">
        <v>382</v>
      </c>
      <c r="J4294" s="28" t="n">
        <v>268</v>
      </c>
      <c r="K4294" s="27" t="s">
        <v>35</v>
      </c>
      <c r="L4294" s="53"/>
      <c r="M4294" s="33" t="n">
        <v>5</v>
      </c>
      <c r="N4294" s="34"/>
      <c r="O4294" s="35" t="n">
        <f aca="false">L4294+(0.05*M4294)+(N4294/240)</f>
        <v>0.25</v>
      </c>
      <c r="P4294" s="36" t="n">
        <v>67</v>
      </c>
      <c r="Q4294" s="33"/>
      <c r="R4294" s="37"/>
      <c r="S4294" s="38" t="n">
        <f aca="false">P4294+(0.05*Q4294)+(R4294/240)</f>
        <v>67</v>
      </c>
      <c r="T4294" s="22" t="n">
        <f aca="false">J4294*O4294</f>
        <v>67</v>
      </c>
      <c r="U4294" s="22" t="n">
        <f aca="false">S4294-T4294</f>
        <v>0</v>
      </c>
      <c r="V4294" s="12"/>
    </row>
    <row r="4295" customFormat="false" ht="13.8" hidden="false" customHeight="false" outlineLevel="0" collapsed="false">
      <c r="A4295" s="13" t="n">
        <v>4294</v>
      </c>
      <c r="B4295" s="12" t="s">
        <v>22</v>
      </c>
      <c r="C4295" s="26" t="s">
        <v>676</v>
      </c>
      <c r="D4295" s="12" t="n">
        <v>2</v>
      </c>
      <c r="E4295" s="14" t="n">
        <v>1749</v>
      </c>
      <c r="F4295" s="14" t="s">
        <v>24</v>
      </c>
      <c r="G4295" s="40" t="s">
        <v>681</v>
      </c>
      <c r="H4295" s="0" t="s">
        <v>1816</v>
      </c>
      <c r="I4295" s="16" t="s">
        <v>186</v>
      </c>
      <c r="J4295" s="28" t="n">
        <v>196</v>
      </c>
      <c r="K4295" s="27" t="s">
        <v>28</v>
      </c>
      <c r="L4295" s="53"/>
      <c r="M4295" s="33" t="n">
        <v>6</v>
      </c>
      <c r="N4295" s="34"/>
      <c r="O4295" s="35" t="n">
        <f aca="false">L4295+(0.05*M4295)+(N4295/240)</f>
        <v>0.3</v>
      </c>
      <c r="P4295" s="36" t="n">
        <v>58</v>
      </c>
      <c r="Q4295" s="33" t="n">
        <v>16</v>
      </c>
      <c r="R4295" s="37"/>
      <c r="S4295" s="38" t="n">
        <f aca="false">P4295+(0.05*Q4295)+(R4295/240)</f>
        <v>58.8</v>
      </c>
      <c r="T4295" s="22" t="n">
        <f aca="false">J4295*O4295</f>
        <v>58.8</v>
      </c>
      <c r="U4295" s="22" t="n">
        <f aca="false">S4295-T4295</f>
        <v>0</v>
      </c>
      <c r="V4295" s="12"/>
    </row>
    <row r="4296" customFormat="false" ht="13.8" hidden="false" customHeight="false" outlineLevel="0" collapsed="false">
      <c r="A4296" s="13" t="n">
        <v>4295</v>
      </c>
      <c r="B4296" s="12" t="s">
        <v>22</v>
      </c>
      <c r="C4296" s="26" t="s">
        <v>676</v>
      </c>
      <c r="D4296" s="12" t="n">
        <v>2</v>
      </c>
      <c r="E4296" s="14" t="n">
        <v>1749</v>
      </c>
      <c r="F4296" s="14" t="s">
        <v>24</v>
      </c>
      <c r="G4296" s="40" t="s">
        <v>683</v>
      </c>
      <c r="H4296" s="0" t="s">
        <v>1816</v>
      </c>
      <c r="I4296" s="16" t="s">
        <v>682</v>
      </c>
      <c r="J4296" s="28" t="n">
        <v>89</v>
      </c>
      <c r="K4296" s="27" t="s">
        <v>35</v>
      </c>
      <c r="L4296" s="53"/>
      <c r="M4296" s="33" t="n">
        <v>30</v>
      </c>
      <c r="N4296" s="34"/>
      <c r="O4296" s="35" t="n">
        <f aca="false">L4296+(0.05*M4296)+(N4296/240)</f>
        <v>1.5</v>
      </c>
      <c r="P4296" s="36" t="n">
        <v>133</v>
      </c>
      <c r="Q4296" s="33" t="n">
        <v>10</v>
      </c>
      <c r="R4296" s="37"/>
      <c r="S4296" s="38" t="n">
        <f aca="false">P4296+(0.05*Q4296)+(R4296/240)</f>
        <v>133.5</v>
      </c>
      <c r="T4296" s="22" t="n">
        <f aca="false">J4296*O4296</f>
        <v>133.5</v>
      </c>
      <c r="U4296" s="22" t="n">
        <f aca="false">S4296-T4296</f>
        <v>0</v>
      </c>
      <c r="V4296" s="12"/>
    </row>
    <row r="4297" customFormat="false" ht="13.8" hidden="false" customHeight="false" outlineLevel="0" collapsed="false">
      <c r="A4297" s="13" t="n">
        <v>4296</v>
      </c>
      <c r="B4297" s="12" t="s">
        <v>22</v>
      </c>
      <c r="C4297" s="26" t="s">
        <v>676</v>
      </c>
      <c r="D4297" s="12" t="n">
        <v>2</v>
      </c>
      <c r="E4297" s="14" t="n">
        <v>1749</v>
      </c>
      <c r="F4297" s="14" t="s">
        <v>40</v>
      </c>
      <c r="G4297" s="14" t="s">
        <v>41</v>
      </c>
      <c r="H4297" s="0" t="s">
        <v>1816</v>
      </c>
      <c r="I4297" s="16" t="s">
        <v>685</v>
      </c>
      <c r="J4297" s="28" t="n">
        <v>142</v>
      </c>
      <c r="K4297" s="27" t="s">
        <v>28</v>
      </c>
      <c r="L4297" s="53"/>
      <c r="M4297" s="33" t="n">
        <v>6</v>
      </c>
      <c r="N4297" s="33"/>
      <c r="O4297" s="35" t="n">
        <f aca="false">L4297+(0.05*M4297)+(N4297/240)</f>
        <v>0.3</v>
      </c>
      <c r="P4297" s="36" t="n">
        <v>42</v>
      </c>
      <c r="Q4297" s="33" t="n">
        <v>12</v>
      </c>
      <c r="R4297" s="37"/>
      <c r="S4297" s="38" t="n">
        <f aca="false">P4297+(0.05*Q4297)+(R4297/240)</f>
        <v>42.6</v>
      </c>
      <c r="T4297" s="22" t="n">
        <f aca="false">J4297*O4297</f>
        <v>42.6</v>
      </c>
      <c r="U4297" s="22" t="n">
        <f aca="false">S4297-T4297</f>
        <v>0</v>
      </c>
      <c r="V4297" s="12"/>
    </row>
    <row r="4298" customFormat="false" ht="13.8" hidden="false" customHeight="false" outlineLevel="0" collapsed="false">
      <c r="A4298" s="13" t="n">
        <v>4297</v>
      </c>
      <c r="B4298" s="12" t="s">
        <v>22</v>
      </c>
      <c r="C4298" s="26" t="s">
        <v>676</v>
      </c>
      <c r="D4298" s="12" t="n">
        <v>2</v>
      </c>
      <c r="E4298" s="14" t="n">
        <v>1749</v>
      </c>
      <c r="F4298" s="14" t="s">
        <v>40</v>
      </c>
      <c r="G4298" s="14" t="s">
        <v>41</v>
      </c>
      <c r="H4298" s="0" t="s">
        <v>1816</v>
      </c>
      <c r="I4298" s="16" t="s">
        <v>679</v>
      </c>
      <c r="J4298" s="28" t="n">
        <v>600</v>
      </c>
      <c r="K4298" s="27" t="s">
        <v>28</v>
      </c>
      <c r="L4298" s="53"/>
      <c r="M4298" s="33" t="n">
        <v>8</v>
      </c>
      <c r="N4298" s="33"/>
      <c r="O4298" s="35" t="n">
        <f aca="false">L4298+(0.05*M4298)+(N4298/240)</f>
        <v>0.4</v>
      </c>
      <c r="P4298" s="36" t="n">
        <v>240</v>
      </c>
      <c r="Q4298" s="33"/>
      <c r="R4298" s="37"/>
      <c r="S4298" s="38" t="n">
        <f aca="false">P4298+(0.05*Q4298)+(R4298/240)</f>
        <v>240</v>
      </c>
      <c r="T4298" s="22" t="n">
        <f aca="false">J4298*O4298</f>
        <v>240</v>
      </c>
      <c r="U4298" s="22" t="n">
        <f aca="false">S4298-T4298</f>
        <v>0</v>
      </c>
      <c r="V4298" s="12"/>
    </row>
    <row r="4299" customFormat="false" ht="13.8" hidden="false" customHeight="false" outlineLevel="0" collapsed="false">
      <c r="A4299" s="13" t="n">
        <v>4298</v>
      </c>
      <c r="B4299" s="12" t="s">
        <v>22</v>
      </c>
      <c r="C4299" s="26" t="s">
        <v>676</v>
      </c>
      <c r="D4299" s="12" t="n">
        <v>2</v>
      </c>
      <c r="E4299" s="14" t="n">
        <v>1749</v>
      </c>
      <c r="F4299" s="14" t="s">
        <v>40</v>
      </c>
      <c r="G4299" s="14" t="s">
        <v>41</v>
      </c>
      <c r="H4299" s="0" t="s">
        <v>1816</v>
      </c>
      <c r="I4299" s="16" t="s">
        <v>679</v>
      </c>
      <c r="J4299" s="28" t="n">
        <v>150</v>
      </c>
      <c r="K4299" s="27" t="s">
        <v>28</v>
      </c>
      <c r="L4299" s="53"/>
      <c r="M4299" s="33" t="n">
        <v>6</v>
      </c>
      <c r="N4299" s="33"/>
      <c r="O4299" s="35" t="n">
        <f aca="false">L4299+(0.05*M4299)+(N4299/240)</f>
        <v>0.3</v>
      </c>
      <c r="P4299" s="36" t="n">
        <v>45</v>
      </c>
      <c r="Q4299" s="33"/>
      <c r="R4299" s="37"/>
      <c r="S4299" s="38" t="n">
        <f aca="false">P4299+(0.05*Q4299)+(R4299/240)</f>
        <v>45</v>
      </c>
      <c r="T4299" s="22" t="n">
        <f aca="false">J4299*O4299</f>
        <v>45</v>
      </c>
      <c r="U4299" s="22" t="n">
        <f aca="false">S4299-T4299</f>
        <v>0</v>
      </c>
      <c r="V4299" s="12"/>
    </row>
    <row r="4300" customFormat="false" ht="13.8" hidden="false" customHeight="false" outlineLevel="0" collapsed="false">
      <c r="A4300" s="13" t="n">
        <v>4299</v>
      </c>
      <c r="B4300" s="12" t="s">
        <v>22</v>
      </c>
      <c r="C4300" s="26" t="s">
        <v>676</v>
      </c>
      <c r="D4300" s="12" t="n">
        <v>2</v>
      </c>
      <c r="E4300" s="14" t="n">
        <v>1749</v>
      </c>
      <c r="F4300" s="14" t="s">
        <v>40</v>
      </c>
      <c r="G4300" s="14" t="s">
        <v>1817</v>
      </c>
      <c r="H4300" s="0" t="s">
        <v>1816</v>
      </c>
      <c r="I4300" s="16" t="s">
        <v>186</v>
      </c>
      <c r="J4300" s="28" t="n">
        <v>1</v>
      </c>
      <c r="K4300" s="27" t="s">
        <v>46</v>
      </c>
      <c r="L4300" s="53" t="n">
        <v>38</v>
      </c>
      <c r="M4300" s="33" t="n">
        <v>10</v>
      </c>
      <c r="N4300" s="33"/>
      <c r="O4300" s="35" t="n">
        <f aca="false">L4300+(0.05*M4300)+(N4300/240)</f>
        <v>38.5</v>
      </c>
      <c r="P4300" s="36" t="n">
        <v>38</v>
      </c>
      <c r="Q4300" s="33" t="n">
        <v>10</v>
      </c>
      <c r="R4300" s="37"/>
      <c r="S4300" s="38" t="n">
        <f aca="false">P4300+(0.05*Q4300)+(R4300/240)</f>
        <v>38.5</v>
      </c>
      <c r="T4300" s="22" t="n">
        <f aca="false">J4300*O4300</f>
        <v>38.5</v>
      </c>
      <c r="U4300" s="22" t="n">
        <f aca="false">S4300-T4300</f>
        <v>0</v>
      </c>
      <c r="V4300" s="12"/>
    </row>
    <row r="4301" customFormat="false" ht="13.8" hidden="false" customHeight="false" outlineLevel="0" collapsed="false">
      <c r="A4301" s="13" t="n">
        <v>4300</v>
      </c>
      <c r="B4301" s="12" t="s">
        <v>22</v>
      </c>
      <c r="C4301" s="26" t="s">
        <v>676</v>
      </c>
      <c r="D4301" s="12" t="n">
        <v>2</v>
      </c>
      <c r="E4301" s="14" t="n">
        <v>1749</v>
      </c>
      <c r="F4301" s="14" t="s">
        <v>40</v>
      </c>
      <c r="G4301" s="14" t="s">
        <v>1818</v>
      </c>
      <c r="H4301" s="0" t="s">
        <v>1816</v>
      </c>
      <c r="I4301" s="16" t="s">
        <v>186</v>
      </c>
      <c r="J4301" s="28" t="n">
        <v>80</v>
      </c>
      <c r="K4301" s="27" t="s">
        <v>28</v>
      </c>
      <c r="L4301" s="53"/>
      <c r="M4301" s="33" t="n">
        <v>10</v>
      </c>
      <c r="N4301" s="33"/>
      <c r="O4301" s="35" t="n">
        <f aca="false">L4301+(0.05*M4301)+(N4301/240)</f>
        <v>0.5</v>
      </c>
      <c r="P4301" s="36" t="n">
        <v>40</v>
      </c>
      <c r="Q4301" s="33"/>
      <c r="R4301" s="37"/>
      <c r="S4301" s="38" t="n">
        <f aca="false">P4301+(0.05*Q4301)+(R4301/240)</f>
        <v>40</v>
      </c>
      <c r="T4301" s="22" t="n">
        <f aca="false">J4301*O4301</f>
        <v>40</v>
      </c>
      <c r="U4301" s="22" t="n">
        <f aca="false">S4301-T4301</f>
        <v>0</v>
      </c>
      <c r="V4301" s="12"/>
    </row>
    <row r="4302" customFormat="false" ht="13.8" hidden="false" customHeight="false" outlineLevel="0" collapsed="false">
      <c r="A4302" s="13" t="n">
        <v>4301</v>
      </c>
      <c r="B4302" s="12" t="s">
        <v>22</v>
      </c>
      <c r="C4302" s="26" t="s">
        <v>676</v>
      </c>
      <c r="D4302" s="12" t="n">
        <v>3</v>
      </c>
      <c r="E4302" s="14" t="n">
        <v>1749</v>
      </c>
      <c r="F4302" s="14" t="s">
        <v>24</v>
      </c>
      <c r="G4302" s="14" t="s">
        <v>1819</v>
      </c>
      <c r="H4302" s="0" t="s">
        <v>1816</v>
      </c>
      <c r="I4302" s="41" t="s">
        <v>682</v>
      </c>
      <c r="J4302" s="20" t="n">
        <v>21</v>
      </c>
      <c r="K4302" s="27" t="s">
        <v>35</v>
      </c>
      <c r="L4302" s="53"/>
      <c r="M4302" s="33" t="n">
        <v>20</v>
      </c>
      <c r="N4302" s="33"/>
      <c r="O4302" s="35" t="n">
        <f aca="false">L4302+(0.05*M4302)+(N4302/240)</f>
        <v>1</v>
      </c>
      <c r="P4302" s="36" t="n">
        <v>21</v>
      </c>
      <c r="Q4302" s="33"/>
      <c r="R4302" s="37"/>
      <c r="S4302" s="38" t="n">
        <f aca="false">P4302+(0.05*Q4302)+(R4302/240)</f>
        <v>21</v>
      </c>
      <c r="T4302" s="22" t="n">
        <f aca="false">J4302*O4302</f>
        <v>21</v>
      </c>
      <c r="U4302" s="22" t="n">
        <f aca="false">S4302-T4302</f>
        <v>0</v>
      </c>
      <c r="V4302" s="12"/>
    </row>
    <row r="4303" customFormat="false" ht="13.8" hidden="false" customHeight="false" outlineLevel="0" collapsed="false">
      <c r="A4303" s="13" t="n">
        <v>4302</v>
      </c>
      <c r="B4303" s="12" t="s">
        <v>22</v>
      </c>
      <c r="C4303" s="26" t="s">
        <v>676</v>
      </c>
      <c r="D4303" s="12" t="n">
        <v>3</v>
      </c>
      <c r="E4303" s="14" t="n">
        <v>1749</v>
      </c>
      <c r="F4303" s="14" t="s">
        <v>24</v>
      </c>
      <c r="G4303" s="14" t="s">
        <v>1820</v>
      </c>
      <c r="H4303" s="0" t="s">
        <v>1816</v>
      </c>
      <c r="I4303" s="41" t="s">
        <v>679</v>
      </c>
      <c r="J4303" s="20" t="n">
        <v>12</v>
      </c>
      <c r="K4303" s="27" t="s">
        <v>61</v>
      </c>
      <c r="L4303" s="53" t="n">
        <v>50</v>
      </c>
      <c r="M4303" s="33"/>
      <c r="N4303" s="33"/>
      <c r="O4303" s="35" t="n">
        <f aca="false">L4303+(0.05*M4303)+(N4303/240)</f>
        <v>50</v>
      </c>
      <c r="P4303" s="36" t="n">
        <v>600</v>
      </c>
      <c r="Q4303" s="33"/>
      <c r="R4303" s="37"/>
      <c r="S4303" s="38" t="n">
        <f aca="false">P4303+(0.05*Q4303)+(R4303/240)</f>
        <v>600</v>
      </c>
      <c r="T4303" s="22" t="n">
        <f aca="false">J4303*O4303</f>
        <v>600</v>
      </c>
      <c r="U4303" s="22" t="n">
        <f aca="false">S4303-T4303</f>
        <v>0</v>
      </c>
      <c r="V4303" s="12"/>
    </row>
    <row r="4304" customFormat="false" ht="13.8" hidden="false" customHeight="false" outlineLevel="0" collapsed="false">
      <c r="A4304" s="13" t="n">
        <v>4303</v>
      </c>
      <c r="B4304" s="12" t="s">
        <v>22</v>
      </c>
      <c r="C4304" s="26" t="s">
        <v>676</v>
      </c>
      <c r="D4304" s="12" t="n">
        <v>3</v>
      </c>
      <c r="E4304" s="14" t="n">
        <v>1749</v>
      </c>
      <c r="F4304" s="14" t="s">
        <v>24</v>
      </c>
      <c r="G4304" s="14" t="s">
        <v>90</v>
      </c>
      <c r="H4304" s="0" t="s">
        <v>1816</v>
      </c>
      <c r="I4304" s="41" t="s">
        <v>186</v>
      </c>
      <c r="J4304" s="20" t="n">
        <v>120</v>
      </c>
      <c r="K4304" s="27" t="s">
        <v>1821</v>
      </c>
      <c r="L4304" s="53"/>
      <c r="M4304" s="33" t="n">
        <v>40</v>
      </c>
      <c r="N4304" s="33"/>
      <c r="O4304" s="35" t="n">
        <f aca="false">L4304+(0.05*M4304)+(N4304/240)</f>
        <v>2</v>
      </c>
      <c r="P4304" s="36" t="n">
        <v>240</v>
      </c>
      <c r="Q4304" s="33"/>
      <c r="R4304" s="37"/>
      <c r="S4304" s="38" t="n">
        <f aca="false">P4304+(0.05*Q4304)+(R4304/240)</f>
        <v>240</v>
      </c>
      <c r="T4304" s="22" t="n">
        <f aca="false">J4304*O4304</f>
        <v>240</v>
      </c>
      <c r="U4304" s="22" t="n">
        <f aca="false">S4304-T4304</f>
        <v>0</v>
      </c>
      <c r="V4304" s="12"/>
    </row>
    <row r="4305" customFormat="false" ht="13.8" hidden="false" customHeight="false" outlineLevel="0" collapsed="false">
      <c r="A4305" s="13" t="n">
        <v>4304</v>
      </c>
      <c r="B4305" s="12" t="s">
        <v>22</v>
      </c>
      <c r="C4305" s="26" t="s">
        <v>676</v>
      </c>
      <c r="D4305" s="12" t="n">
        <v>3</v>
      </c>
      <c r="E4305" s="14" t="n">
        <v>1749</v>
      </c>
      <c r="F4305" s="14" t="s">
        <v>24</v>
      </c>
      <c r="G4305" s="14" t="s">
        <v>93</v>
      </c>
      <c r="H4305" s="0" t="s">
        <v>1816</v>
      </c>
      <c r="I4305" s="41" t="s">
        <v>186</v>
      </c>
      <c r="J4305" s="20" t="n">
        <v>3</v>
      </c>
      <c r="K4305" s="27" t="s">
        <v>688</v>
      </c>
      <c r="L4305" s="53"/>
      <c r="M4305" s="33" t="n">
        <v>6</v>
      </c>
      <c r="N4305" s="33"/>
      <c r="O4305" s="35" t="n">
        <f aca="false">L4305+(0.05*M4305)+(N4305/240)</f>
        <v>0.3</v>
      </c>
      <c r="P4305" s="36"/>
      <c r="Q4305" s="33" t="n">
        <v>18</v>
      </c>
      <c r="R4305" s="37"/>
      <c r="S4305" s="38" t="n">
        <f aca="false">P4305+(0.05*Q4305)+(R4305/240)</f>
        <v>0.9</v>
      </c>
      <c r="T4305" s="22" t="n">
        <f aca="false">J4305*O4305</f>
        <v>0.9</v>
      </c>
      <c r="U4305" s="22" t="n">
        <f aca="false">S4305-T4305</f>
        <v>0</v>
      </c>
      <c r="V4305" s="12"/>
    </row>
    <row r="4306" customFormat="false" ht="13.8" hidden="false" customHeight="false" outlineLevel="0" collapsed="false">
      <c r="A4306" s="13" t="n">
        <v>4305</v>
      </c>
      <c r="B4306" s="12" t="s">
        <v>22</v>
      </c>
      <c r="C4306" s="26" t="s">
        <v>676</v>
      </c>
      <c r="D4306" s="12" t="n">
        <v>3</v>
      </c>
      <c r="E4306" s="14" t="n">
        <v>1749</v>
      </c>
      <c r="F4306" s="14" t="s">
        <v>24</v>
      </c>
      <c r="G4306" s="14" t="s">
        <v>93</v>
      </c>
      <c r="H4306" s="0" t="s">
        <v>1816</v>
      </c>
      <c r="I4306" s="41" t="s">
        <v>186</v>
      </c>
      <c r="J4306" s="20" t="n">
        <v>2</v>
      </c>
      <c r="K4306" s="27" t="s">
        <v>834</v>
      </c>
      <c r="L4306" s="53" t="n">
        <v>12</v>
      </c>
      <c r="M4306" s="33"/>
      <c r="N4306" s="33"/>
      <c r="O4306" s="35" t="n">
        <f aca="false">L4306+(0.05*M4306)+(N4306/240)</f>
        <v>12</v>
      </c>
      <c r="P4306" s="36" t="n">
        <v>24</v>
      </c>
      <c r="Q4306" s="33"/>
      <c r="R4306" s="37"/>
      <c r="S4306" s="38" t="n">
        <f aca="false">P4306+(0.05*Q4306)+(R4306/240)</f>
        <v>24</v>
      </c>
      <c r="T4306" s="22" t="n">
        <f aca="false">J4306*O4306</f>
        <v>24</v>
      </c>
      <c r="U4306" s="22" t="n">
        <f aca="false">S4306-T4306</f>
        <v>0</v>
      </c>
      <c r="V4306" s="12"/>
    </row>
    <row r="4307" customFormat="false" ht="13.8" hidden="false" customHeight="false" outlineLevel="0" collapsed="false">
      <c r="A4307" s="13" t="n">
        <v>4306</v>
      </c>
      <c r="B4307" s="12" t="s">
        <v>22</v>
      </c>
      <c r="C4307" s="26" t="s">
        <v>676</v>
      </c>
      <c r="D4307" s="12" t="n">
        <v>3</v>
      </c>
      <c r="E4307" s="14" t="n">
        <v>1749</v>
      </c>
      <c r="F4307" s="14" t="s">
        <v>24</v>
      </c>
      <c r="G4307" s="14" t="s">
        <v>1822</v>
      </c>
      <c r="H4307" s="0" t="s">
        <v>1816</v>
      </c>
      <c r="I4307" s="41" t="s">
        <v>382</v>
      </c>
      <c r="J4307" s="20" t="n">
        <v>104</v>
      </c>
      <c r="K4307" s="27" t="s">
        <v>35</v>
      </c>
      <c r="L4307" s="53" t="n">
        <v>15</v>
      </c>
      <c r="M4307" s="33"/>
      <c r="N4307" s="33"/>
      <c r="O4307" s="35" t="n">
        <f aca="false">L4307+(0.05*M4307)+(N4307/240)</f>
        <v>15</v>
      </c>
      <c r="P4307" s="36" t="n">
        <v>1560</v>
      </c>
      <c r="Q4307" s="33"/>
      <c r="R4307" s="37"/>
      <c r="S4307" s="38" t="n">
        <f aca="false">P4307+(0.05*Q4307)+(R4307/240)</f>
        <v>1560</v>
      </c>
      <c r="T4307" s="22" t="n">
        <f aca="false">J4307*O4307</f>
        <v>1560</v>
      </c>
      <c r="U4307" s="22" t="n">
        <f aca="false">S4307-T4307</f>
        <v>0</v>
      </c>
      <c r="V4307" s="12"/>
    </row>
    <row r="4308" customFormat="false" ht="13.8" hidden="false" customHeight="false" outlineLevel="0" collapsed="false">
      <c r="A4308" s="13" t="n">
        <v>4307</v>
      </c>
      <c r="B4308" s="12" t="s">
        <v>22</v>
      </c>
      <c r="C4308" s="26" t="s">
        <v>676</v>
      </c>
      <c r="D4308" s="12" t="n">
        <v>3</v>
      </c>
      <c r="E4308" s="14" t="n">
        <v>1749</v>
      </c>
      <c r="F4308" s="14" t="s">
        <v>24</v>
      </c>
      <c r="G4308" s="14" t="s">
        <v>845</v>
      </c>
      <c r="H4308" s="0" t="s">
        <v>1816</v>
      </c>
      <c r="I4308" s="41" t="s">
        <v>382</v>
      </c>
      <c r="J4308" s="20" t="n">
        <v>25</v>
      </c>
      <c r="K4308" s="27" t="s">
        <v>35</v>
      </c>
      <c r="L4308" s="53" t="n">
        <v>12</v>
      </c>
      <c r="M4308" s="33"/>
      <c r="N4308" s="33"/>
      <c r="O4308" s="35" t="n">
        <f aca="false">L4308+(0.05*M4308)+(N4308/240)</f>
        <v>12</v>
      </c>
      <c r="P4308" s="36" t="n">
        <v>300</v>
      </c>
      <c r="Q4308" s="33"/>
      <c r="R4308" s="37"/>
      <c r="S4308" s="38" t="n">
        <f aca="false">P4308+(0.05*Q4308)+(R4308/240)</f>
        <v>300</v>
      </c>
      <c r="T4308" s="22" t="n">
        <f aca="false">J4308*O4308</f>
        <v>300</v>
      </c>
      <c r="U4308" s="22" t="n">
        <f aca="false">S4308-T4308</f>
        <v>0</v>
      </c>
      <c r="V4308" s="12"/>
    </row>
    <row r="4309" customFormat="false" ht="13.8" hidden="false" customHeight="false" outlineLevel="0" collapsed="false">
      <c r="A4309" s="13" t="n">
        <v>4308</v>
      </c>
      <c r="B4309" s="12" t="s">
        <v>22</v>
      </c>
      <c r="C4309" s="26" t="s">
        <v>676</v>
      </c>
      <c r="D4309" s="12" t="n">
        <v>3</v>
      </c>
      <c r="E4309" s="14" t="n">
        <v>1749</v>
      </c>
      <c r="F4309" s="14" t="s">
        <v>24</v>
      </c>
      <c r="G4309" s="14" t="s">
        <v>691</v>
      </c>
      <c r="H4309" s="0" t="s">
        <v>1816</v>
      </c>
      <c r="I4309" s="41" t="s">
        <v>815</v>
      </c>
      <c r="J4309" s="20" t="n">
        <v>123</v>
      </c>
      <c r="K4309" s="27" t="s">
        <v>148</v>
      </c>
      <c r="L4309" s="53" t="n">
        <v>30</v>
      </c>
      <c r="M4309" s="33"/>
      <c r="N4309" s="33"/>
      <c r="O4309" s="35" t="n">
        <f aca="false">L4309+(0.05*M4309)+(N4309/240)</f>
        <v>30</v>
      </c>
      <c r="P4309" s="36" t="n">
        <v>3690</v>
      </c>
      <c r="Q4309" s="33"/>
      <c r="R4309" s="37"/>
      <c r="S4309" s="38" t="n">
        <f aca="false">P4309+(0.05*Q4309)+(R4309/240)</f>
        <v>3690</v>
      </c>
      <c r="T4309" s="22" t="n">
        <f aca="false">J4309*O4309</f>
        <v>3690</v>
      </c>
      <c r="U4309" s="22" t="n">
        <f aca="false">S4309-T4309</f>
        <v>0</v>
      </c>
      <c r="V4309" s="12"/>
    </row>
    <row r="4310" customFormat="false" ht="13.8" hidden="false" customHeight="false" outlineLevel="0" collapsed="false">
      <c r="A4310" s="13" t="n">
        <v>4309</v>
      </c>
      <c r="B4310" s="12" t="s">
        <v>22</v>
      </c>
      <c r="C4310" s="26" t="s">
        <v>676</v>
      </c>
      <c r="D4310" s="12" t="n">
        <v>3</v>
      </c>
      <c r="E4310" s="14" t="n">
        <v>1749</v>
      </c>
      <c r="F4310" s="14" t="s">
        <v>24</v>
      </c>
      <c r="G4310" s="14" t="s">
        <v>691</v>
      </c>
      <c r="H4310" s="0" t="s">
        <v>1816</v>
      </c>
      <c r="I4310" s="41" t="s">
        <v>382</v>
      </c>
      <c r="J4310" s="20" t="n">
        <v>22</v>
      </c>
      <c r="K4310" s="27" t="s">
        <v>148</v>
      </c>
      <c r="L4310" s="53" t="n">
        <v>21</v>
      </c>
      <c r="M4310" s="33"/>
      <c r="N4310" s="33"/>
      <c r="O4310" s="35" t="n">
        <f aca="false">L4310+(0.05*M4310)+(N4310/240)</f>
        <v>21</v>
      </c>
      <c r="P4310" s="36" t="n">
        <v>462</v>
      </c>
      <c r="Q4310" s="33"/>
      <c r="R4310" s="37"/>
      <c r="S4310" s="38" t="n">
        <f aca="false">P4310+(0.05*Q4310)+(R4310/240)</f>
        <v>462</v>
      </c>
      <c r="T4310" s="22" t="n">
        <f aca="false">J4310*O4310</f>
        <v>462</v>
      </c>
      <c r="U4310" s="22" t="n">
        <f aca="false">S4310-T4310</f>
        <v>0</v>
      </c>
      <c r="V4310" s="12"/>
    </row>
    <row r="4311" customFormat="false" ht="13.8" hidden="false" customHeight="false" outlineLevel="0" collapsed="false">
      <c r="A4311" s="13" t="n">
        <v>4310</v>
      </c>
      <c r="B4311" s="12" t="s">
        <v>22</v>
      </c>
      <c r="C4311" s="26" t="s">
        <v>676</v>
      </c>
      <c r="D4311" s="12" t="n">
        <v>3</v>
      </c>
      <c r="E4311" s="14" t="n">
        <v>1749</v>
      </c>
      <c r="F4311" s="14" t="s">
        <v>24</v>
      </c>
      <c r="G4311" s="14" t="s">
        <v>691</v>
      </c>
      <c r="H4311" s="0" t="s">
        <v>1816</v>
      </c>
      <c r="I4311" s="41" t="s">
        <v>679</v>
      </c>
      <c r="J4311" s="20" t="n">
        <v>778</v>
      </c>
      <c r="K4311" s="27" t="s">
        <v>148</v>
      </c>
      <c r="L4311" s="53" t="n">
        <v>23</v>
      </c>
      <c r="M4311" s="33"/>
      <c r="N4311" s="33"/>
      <c r="O4311" s="35" t="n">
        <f aca="false">L4311+(0.05*M4311)+(N4311/240)</f>
        <v>23</v>
      </c>
      <c r="P4311" s="36" t="n">
        <v>2345</v>
      </c>
      <c r="Q4311" s="33" t="n">
        <v>10</v>
      </c>
      <c r="R4311" s="37"/>
      <c r="S4311" s="38" t="n">
        <f aca="false">P4311+(0.05*Q4311)+(R4311/240)</f>
        <v>2345.5</v>
      </c>
      <c r="T4311" s="22" t="n">
        <f aca="false">J4311*O4311</f>
        <v>17894</v>
      </c>
      <c r="U4311" s="22" t="n">
        <f aca="false">S4311-T4311</f>
        <v>-15548.5</v>
      </c>
      <c r="V4311" s="12" t="s">
        <v>31</v>
      </c>
    </row>
    <row r="4312" customFormat="false" ht="13.8" hidden="false" customHeight="false" outlineLevel="0" collapsed="false">
      <c r="A4312" s="13" t="n">
        <v>4311</v>
      </c>
      <c r="B4312" s="12" t="s">
        <v>22</v>
      </c>
      <c r="C4312" s="26" t="s">
        <v>676</v>
      </c>
      <c r="D4312" s="12" t="n">
        <v>3</v>
      </c>
      <c r="E4312" s="14" t="n">
        <v>1749</v>
      </c>
      <c r="F4312" s="14" t="s">
        <v>24</v>
      </c>
      <c r="G4312" s="14" t="s">
        <v>691</v>
      </c>
      <c r="H4312" s="0" t="s">
        <v>1816</v>
      </c>
      <c r="I4312" s="41" t="s">
        <v>682</v>
      </c>
      <c r="J4312" s="20" t="n">
        <v>1021</v>
      </c>
      <c r="K4312" s="27" t="s">
        <v>148</v>
      </c>
      <c r="L4312" s="53" t="n">
        <v>23</v>
      </c>
      <c r="M4312" s="33"/>
      <c r="N4312" s="33"/>
      <c r="O4312" s="35" t="n">
        <f aca="false">L4312+(0.05*M4312)+(N4312/240)</f>
        <v>23</v>
      </c>
      <c r="P4312" s="36" t="n">
        <v>23483</v>
      </c>
      <c r="Q4312" s="33"/>
      <c r="R4312" s="37"/>
      <c r="S4312" s="38" t="n">
        <f aca="false">P4312+(0.05*Q4312)+(R4312/240)</f>
        <v>23483</v>
      </c>
      <c r="T4312" s="22" t="n">
        <f aca="false">J4312*O4312</f>
        <v>23483</v>
      </c>
      <c r="U4312" s="22" t="n">
        <f aca="false">S4312-T4312</f>
        <v>0</v>
      </c>
      <c r="V4312" s="12"/>
    </row>
    <row r="4313" customFormat="false" ht="13.8" hidden="false" customHeight="false" outlineLevel="0" collapsed="false">
      <c r="A4313" s="13" t="n">
        <v>4312</v>
      </c>
      <c r="B4313" s="12" t="s">
        <v>22</v>
      </c>
      <c r="C4313" s="26" t="s">
        <v>676</v>
      </c>
      <c r="D4313" s="12" t="n">
        <v>3</v>
      </c>
      <c r="E4313" s="14" t="n">
        <v>1749</v>
      </c>
      <c r="F4313" s="14" t="s">
        <v>24</v>
      </c>
      <c r="G4313" s="14" t="s">
        <v>691</v>
      </c>
      <c r="H4313" s="0" t="s">
        <v>1816</v>
      </c>
      <c r="I4313" s="41" t="s">
        <v>186</v>
      </c>
      <c r="J4313" s="20" t="n">
        <v>2246</v>
      </c>
      <c r="K4313" s="27" t="s">
        <v>148</v>
      </c>
      <c r="L4313" s="53" t="n">
        <v>40</v>
      </c>
      <c r="M4313" s="33"/>
      <c r="N4313" s="33"/>
      <c r="O4313" s="35" t="n">
        <f aca="false">L4313+(0.05*M4313)+(N4313/240)</f>
        <v>40</v>
      </c>
      <c r="P4313" s="36" t="n">
        <v>89840</v>
      </c>
      <c r="Q4313" s="33"/>
      <c r="R4313" s="37"/>
      <c r="S4313" s="38" t="n">
        <f aca="false">P4313+(0.05*Q4313)+(R4313/240)</f>
        <v>89840</v>
      </c>
      <c r="T4313" s="22" t="n">
        <f aca="false">J4313*O4313</f>
        <v>89840</v>
      </c>
      <c r="U4313" s="22" t="n">
        <f aca="false">S4313-T4313</f>
        <v>0</v>
      </c>
      <c r="V4313" s="12"/>
    </row>
    <row r="4314" customFormat="false" ht="13.8" hidden="false" customHeight="false" outlineLevel="0" collapsed="false">
      <c r="A4314" s="13" t="n">
        <v>4313</v>
      </c>
      <c r="B4314" s="12" t="s">
        <v>22</v>
      </c>
      <c r="C4314" s="26" t="s">
        <v>676</v>
      </c>
      <c r="D4314" s="12" t="n">
        <v>3</v>
      </c>
      <c r="E4314" s="14" t="n">
        <v>1749</v>
      </c>
      <c r="F4314" s="14" t="s">
        <v>24</v>
      </c>
      <c r="G4314" s="14" t="s">
        <v>1823</v>
      </c>
      <c r="H4314" s="0" t="s">
        <v>1816</v>
      </c>
      <c r="I4314" s="41" t="s">
        <v>382</v>
      </c>
      <c r="J4314" s="20" t="n">
        <v>712</v>
      </c>
      <c r="K4314" s="27" t="s">
        <v>35</v>
      </c>
      <c r="L4314" s="53" t="n">
        <v>5</v>
      </c>
      <c r="M4314" s="33"/>
      <c r="N4314" s="33"/>
      <c r="O4314" s="35" t="n">
        <f aca="false">L4314+(0.05*M4314)+(N4314/240)</f>
        <v>5</v>
      </c>
      <c r="P4314" s="36" t="n">
        <v>3560</v>
      </c>
      <c r="Q4314" s="33"/>
      <c r="R4314" s="37"/>
      <c r="S4314" s="38" t="n">
        <f aca="false">P4314+(0.05*Q4314)+(R4314/240)</f>
        <v>3560</v>
      </c>
      <c r="T4314" s="22" t="n">
        <f aca="false">J4314*O4314</f>
        <v>3560</v>
      </c>
      <c r="U4314" s="22" t="n">
        <f aca="false">S4314-T4314</f>
        <v>0</v>
      </c>
      <c r="V4314" s="12"/>
    </row>
    <row r="4315" customFormat="false" ht="13.8" hidden="false" customHeight="false" outlineLevel="0" collapsed="false">
      <c r="A4315" s="13" t="n">
        <v>4314</v>
      </c>
      <c r="B4315" s="12" t="s">
        <v>22</v>
      </c>
      <c r="C4315" s="26" t="s">
        <v>676</v>
      </c>
      <c r="D4315" s="12" t="n">
        <v>3</v>
      </c>
      <c r="E4315" s="14" t="n">
        <v>1749</v>
      </c>
      <c r="F4315" s="14" t="s">
        <v>40</v>
      </c>
      <c r="G4315" s="14" t="s">
        <v>74</v>
      </c>
      <c r="H4315" s="0" t="s">
        <v>1816</v>
      </c>
      <c r="I4315" s="41" t="s">
        <v>682</v>
      </c>
      <c r="J4315" s="20" t="n">
        <v>3</v>
      </c>
      <c r="K4315" s="27" t="s">
        <v>110</v>
      </c>
      <c r="L4315" s="53" t="n">
        <v>12</v>
      </c>
      <c r="M4315" s="33"/>
      <c r="N4315" s="33"/>
      <c r="O4315" s="35" t="n">
        <f aca="false">L4315+(0.05*M4315)+(N4315/240)</f>
        <v>12</v>
      </c>
      <c r="P4315" s="36" t="n">
        <v>36</v>
      </c>
      <c r="Q4315" s="33"/>
      <c r="R4315" s="37"/>
      <c r="S4315" s="38" t="n">
        <f aca="false">P4315+(0.05*Q4315)+(R4315/240)</f>
        <v>36</v>
      </c>
      <c r="T4315" s="22" t="n">
        <f aca="false">J4315*O4315</f>
        <v>36</v>
      </c>
      <c r="U4315" s="22" t="n">
        <f aca="false">S4315-T4315</f>
        <v>0</v>
      </c>
      <c r="V4315" s="12"/>
    </row>
    <row r="4316" customFormat="false" ht="13.8" hidden="false" customHeight="false" outlineLevel="0" collapsed="false">
      <c r="A4316" s="13" t="n">
        <v>4315</v>
      </c>
      <c r="B4316" s="12" t="s">
        <v>22</v>
      </c>
      <c r="C4316" s="26" t="s">
        <v>676</v>
      </c>
      <c r="D4316" s="12" t="n">
        <v>3</v>
      </c>
      <c r="E4316" s="14" t="n">
        <v>1749</v>
      </c>
      <c r="F4316" s="14" t="s">
        <v>40</v>
      </c>
      <c r="G4316" s="40" t="s">
        <v>74</v>
      </c>
      <c r="H4316" s="0" t="s">
        <v>1816</v>
      </c>
      <c r="I4316" s="41" t="s">
        <v>186</v>
      </c>
      <c r="J4316" s="20" t="n">
        <v>5.5</v>
      </c>
      <c r="K4316" s="27" t="s">
        <v>28</v>
      </c>
      <c r="L4316" s="53" t="n">
        <v>40</v>
      </c>
      <c r="M4316" s="33"/>
      <c r="N4316" s="33"/>
      <c r="O4316" s="35" t="n">
        <f aca="false">L4316+(0.05*M4316)+(N4316/240)</f>
        <v>40</v>
      </c>
      <c r="P4316" s="36" t="n">
        <v>220</v>
      </c>
      <c r="Q4316" s="33"/>
      <c r="R4316" s="37"/>
      <c r="S4316" s="38" t="n">
        <f aca="false">P4316+(0.05*Q4316)+(R4316/240)</f>
        <v>220</v>
      </c>
      <c r="T4316" s="22" t="n">
        <f aca="false">J4316*O4316</f>
        <v>220</v>
      </c>
      <c r="U4316" s="22" t="n">
        <f aca="false">S4316-T4316</f>
        <v>0</v>
      </c>
      <c r="V4316" s="12"/>
    </row>
    <row r="4317" customFormat="false" ht="13.8" hidden="false" customHeight="false" outlineLevel="0" collapsed="false">
      <c r="A4317" s="13" t="n">
        <v>4316</v>
      </c>
      <c r="B4317" s="12" t="s">
        <v>22</v>
      </c>
      <c r="C4317" s="26" t="s">
        <v>676</v>
      </c>
      <c r="D4317" s="12" t="n">
        <v>3</v>
      </c>
      <c r="E4317" s="14" t="n">
        <v>1749</v>
      </c>
      <c r="F4317" s="14" t="s">
        <v>40</v>
      </c>
      <c r="G4317" s="14" t="s">
        <v>85</v>
      </c>
      <c r="H4317" s="0" t="s">
        <v>1816</v>
      </c>
      <c r="I4317" s="41" t="s">
        <v>186</v>
      </c>
      <c r="J4317" s="20" t="n">
        <v>411</v>
      </c>
      <c r="K4317" s="27" t="s">
        <v>28</v>
      </c>
      <c r="L4317" s="53"/>
      <c r="M4317" s="33" t="n">
        <v>12</v>
      </c>
      <c r="N4317" s="33"/>
      <c r="O4317" s="35" t="n">
        <f aca="false">L4317+(0.05*M4317)+(N4317/240)</f>
        <v>0.6</v>
      </c>
      <c r="P4317" s="36" t="n">
        <v>246</v>
      </c>
      <c r="Q4317" s="33" t="n">
        <v>12</v>
      </c>
      <c r="R4317" s="37"/>
      <c r="S4317" s="38" t="n">
        <f aca="false">P4317+(0.05*Q4317)+(R4317/240)</f>
        <v>246.6</v>
      </c>
      <c r="T4317" s="22" t="n">
        <f aca="false">J4317*O4317</f>
        <v>246.6</v>
      </c>
      <c r="U4317" s="22" t="n">
        <f aca="false">S4317-T4317</f>
        <v>0</v>
      </c>
      <c r="V4317" s="12"/>
    </row>
    <row r="4318" customFormat="false" ht="13.8" hidden="false" customHeight="false" outlineLevel="0" collapsed="false">
      <c r="A4318" s="13" t="n">
        <v>4317</v>
      </c>
      <c r="B4318" s="12" t="s">
        <v>22</v>
      </c>
      <c r="C4318" s="26" t="s">
        <v>676</v>
      </c>
      <c r="D4318" s="12" t="n">
        <v>3</v>
      </c>
      <c r="E4318" s="14" t="n">
        <v>1749</v>
      </c>
      <c r="F4318" s="14" t="s">
        <v>40</v>
      </c>
      <c r="G4318" s="14" t="s">
        <v>698</v>
      </c>
      <c r="H4318" s="0" t="s">
        <v>1816</v>
      </c>
      <c r="I4318" s="41" t="s">
        <v>678</v>
      </c>
      <c r="J4318" s="20" t="n">
        <v>18739</v>
      </c>
      <c r="K4318" s="27" t="s">
        <v>28</v>
      </c>
      <c r="L4318" s="53"/>
      <c r="M4318" s="33" t="n">
        <v>18</v>
      </c>
      <c r="N4318" s="33"/>
      <c r="O4318" s="35" t="n">
        <f aca="false">L4318+(0.05*M4318)+(N4318/240)</f>
        <v>0.9</v>
      </c>
      <c r="P4318" s="36" t="n">
        <v>16865</v>
      </c>
      <c r="Q4318" s="33" t="n">
        <v>2</v>
      </c>
      <c r="R4318" s="37"/>
      <c r="S4318" s="38" t="n">
        <f aca="false">P4318+(0.05*Q4318)+(R4318/240)</f>
        <v>16865.1</v>
      </c>
      <c r="T4318" s="22" t="n">
        <f aca="false">J4318*O4318</f>
        <v>16865.1</v>
      </c>
      <c r="U4318" s="22" t="n">
        <f aca="false">S4318-T4318</f>
        <v>0</v>
      </c>
      <c r="V4318" s="12"/>
    </row>
    <row r="4319" customFormat="false" ht="13.8" hidden="false" customHeight="false" outlineLevel="0" collapsed="false">
      <c r="A4319" s="13" t="n">
        <v>4318</v>
      </c>
      <c r="B4319" s="12" t="s">
        <v>22</v>
      </c>
      <c r="C4319" s="26" t="s">
        <v>676</v>
      </c>
      <c r="D4319" s="12" t="n">
        <v>3</v>
      </c>
      <c r="E4319" s="14" t="n">
        <v>1749</v>
      </c>
      <c r="F4319" s="14" t="s">
        <v>40</v>
      </c>
      <c r="G4319" s="14" t="s">
        <v>698</v>
      </c>
      <c r="H4319" s="0" t="s">
        <v>1816</v>
      </c>
      <c r="I4319" s="41" t="s">
        <v>679</v>
      </c>
      <c r="J4319" s="20" t="n">
        <v>608</v>
      </c>
      <c r="K4319" s="27" t="s">
        <v>28</v>
      </c>
      <c r="L4319" s="53"/>
      <c r="M4319" s="33" t="n">
        <v>16</v>
      </c>
      <c r="N4319" s="33"/>
      <c r="O4319" s="35" t="n">
        <f aca="false">L4319+(0.05*M4319)+(N4319/240)</f>
        <v>0.8</v>
      </c>
      <c r="P4319" s="36" t="n">
        <v>486</v>
      </c>
      <c r="Q4319" s="33" t="n">
        <v>4</v>
      </c>
      <c r="R4319" s="37"/>
      <c r="S4319" s="38" t="n">
        <f aca="false">P4319+(0.05*Q4319)+(R4319/240)</f>
        <v>486.2</v>
      </c>
      <c r="T4319" s="22" t="n">
        <f aca="false">J4319*O4319</f>
        <v>486.4</v>
      </c>
      <c r="U4319" s="22" t="n">
        <f aca="false">S4319-T4319</f>
        <v>-0.200000000000045</v>
      </c>
      <c r="V4319" s="12"/>
    </row>
    <row r="4320" customFormat="false" ht="13.8" hidden="false" customHeight="false" outlineLevel="0" collapsed="false">
      <c r="A4320" s="13" t="n">
        <v>4319</v>
      </c>
      <c r="B4320" s="12" t="s">
        <v>22</v>
      </c>
      <c r="C4320" s="26" t="s">
        <v>676</v>
      </c>
      <c r="D4320" s="12" t="n">
        <v>3</v>
      </c>
      <c r="E4320" s="14" t="n">
        <v>1749</v>
      </c>
      <c r="F4320" s="14" t="s">
        <v>40</v>
      </c>
      <c r="G4320" s="14" t="s">
        <v>698</v>
      </c>
      <c r="H4320" s="0" t="s">
        <v>1816</v>
      </c>
      <c r="I4320" s="41" t="s">
        <v>682</v>
      </c>
      <c r="J4320" s="20" t="n">
        <v>80</v>
      </c>
      <c r="K4320" s="27" t="s">
        <v>28</v>
      </c>
      <c r="L4320" s="53"/>
      <c r="M4320" s="33" t="n">
        <v>16</v>
      </c>
      <c r="N4320" s="33"/>
      <c r="O4320" s="35" t="n">
        <f aca="false">L4320+(0.05*M4320)+(N4320/240)</f>
        <v>0.8</v>
      </c>
      <c r="P4320" s="36" t="n">
        <v>64</v>
      </c>
      <c r="Q4320" s="33"/>
      <c r="R4320" s="37"/>
      <c r="S4320" s="38" t="n">
        <f aca="false">P4320+(0.05*Q4320)+(R4320/240)</f>
        <v>64</v>
      </c>
      <c r="T4320" s="22" t="n">
        <f aca="false">J4320*O4320</f>
        <v>64</v>
      </c>
      <c r="U4320" s="22" t="n">
        <f aca="false">S4320-T4320</f>
        <v>0</v>
      </c>
      <c r="V4320" s="12"/>
    </row>
    <row r="4321" customFormat="false" ht="13.8" hidden="false" customHeight="false" outlineLevel="0" collapsed="false">
      <c r="A4321" s="13" t="n">
        <v>4320</v>
      </c>
      <c r="B4321" s="12" t="s">
        <v>22</v>
      </c>
      <c r="C4321" s="26" t="s">
        <v>676</v>
      </c>
      <c r="D4321" s="12" t="n">
        <v>4</v>
      </c>
      <c r="E4321" s="14" t="n">
        <v>1749</v>
      </c>
      <c r="F4321" s="14" t="s">
        <v>24</v>
      </c>
      <c r="G4321" s="14" t="s">
        <v>161</v>
      </c>
      <c r="H4321" s="0" t="s">
        <v>1816</v>
      </c>
      <c r="I4321" s="41" t="s">
        <v>382</v>
      </c>
      <c r="J4321" s="20" t="n">
        <v>27000</v>
      </c>
      <c r="K4321" s="27" t="s">
        <v>28</v>
      </c>
      <c r="L4321" s="53"/>
      <c r="M4321" s="33" t="n">
        <v>6</v>
      </c>
      <c r="N4321" s="33"/>
      <c r="O4321" s="35" t="n">
        <f aca="false">L4321+(0.05*M4321)+(N4321/240)</f>
        <v>0.3</v>
      </c>
      <c r="P4321" s="36" t="n">
        <v>8100</v>
      </c>
      <c r="Q4321" s="33"/>
      <c r="R4321" s="37"/>
      <c r="S4321" s="38" t="n">
        <f aca="false">P4321+(0.05*Q4321)+(R4321/240)</f>
        <v>8100</v>
      </c>
      <c r="T4321" s="22" t="n">
        <f aca="false">J4321*O4321</f>
        <v>8100</v>
      </c>
      <c r="U4321" s="22" t="n">
        <f aca="false">S4321-T4321</f>
        <v>0</v>
      </c>
      <c r="V4321" s="12"/>
    </row>
    <row r="4322" customFormat="false" ht="13.8" hidden="false" customHeight="false" outlineLevel="0" collapsed="false">
      <c r="A4322" s="13" t="n">
        <v>4321</v>
      </c>
      <c r="B4322" s="12" t="s">
        <v>22</v>
      </c>
      <c r="C4322" s="26" t="s">
        <v>676</v>
      </c>
      <c r="D4322" s="12" t="n">
        <v>4</v>
      </c>
      <c r="E4322" s="14" t="n">
        <v>1749</v>
      </c>
      <c r="F4322" s="14" t="s">
        <v>24</v>
      </c>
      <c r="G4322" s="14" t="s">
        <v>161</v>
      </c>
      <c r="H4322" s="0" t="s">
        <v>1816</v>
      </c>
      <c r="I4322" s="41" t="s">
        <v>679</v>
      </c>
      <c r="J4322" s="20" t="n">
        <v>272519</v>
      </c>
      <c r="K4322" s="27" t="s">
        <v>28</v>
      </c>
      <c r="L4322" s="53" t="n">
        <v>0.21</v>
      </c>
      <c r="M4322" s="33"/>
      <c r="N4322" s="33"/>
      <c r="O4322" s="35" t="n">
        <f aca="false">L4322+(0.05*M4322)+(N4322/240)</f>
        <v>0.21</v>
      </c>
      <c r="P4322" s="36" t="n">
        <v>57228</v>
      </c>
      <c r="Q4322" s="33" t="n">
        <v>19</v>
      </c>
      <c r="R4322" s="37"/>
      <c r="S4322" s="38" t="n">
        <f aca="false">P4322+(0.05*Q4322)+(R4322/240)</f>
        <v>57228.95</v>
      </c>
      <c r="T4322" s="22" t="n">
        <f aca="false">J4322*O4322</f>
        <v>57228.99</v>
      </c>
      <c r="U4322" s="22" t="n">
        <f aca="false">S4322-T4322</f>
        <v>-0.0400000000008731</v>
      </c>
      <c r="V4322" s="12"/>
    </row>
    <row r="4323" customFormat="false" ht="13.8" hidden="false" customHeight="false" outlineLevel="0" collapsed="false">
      <c r="A4323" s="13" t="n">
        <v>4322</v>
      </c>
      <c r="B4323" s="12" t="s">
        <v>22</v>
      </c>
      <c r="C4323" s="26" t="s">
        <v>676</v>
      </c>
      <c r="D4323" s="12" t="n">
        <v>4</v>
      </c>
      <c r="E4323" s="14" t="n">
        <v>1749</v>
      </c>
      <c r="F4323" s="14" t="s">
        <v>24</v>
      </c>
      <c r="G4323" s="14" t="s">
        <v>161</v>
      </c>
      <c r="H4323" s="0" t="s">
        <v>1816</v>
      </c>
      <c r="I4323" s="41" t="s">
        <v>682</v>
      </c>
      <c r="J4323" s="20" t="n">
        <v>163</v>
      </c>
      <c r="K4323" s="27" t="s">
        <v>971</v>
      </c>
      <c r="L4323" s="53" t="n">
        <v>300</v>
      </c>
      <c r="M4323" s="33"/>
      <c r="N4323" s="33"/>
      <c r="O4323" s="35" t="n">
        <f aca="false">L4323+(0.05*M4323)+(N4323/240)</f>
        <v>300</v>
      </c>
      <c r="P4323" s="36" t="n">
        <v>48900</v>
      </c>
      <c r="Q4323" s="33"/>
      <c r="R4323" s="37"/>
      <c r="S4323" s="38" t="n">
        <f aca="false">P4323+(0.05*Q4323)+(R4323/240)</f>
        <v>48900</v>
      </c>
      <c r="T4323" s="22" t="n">
        <f aca="false">J4323*O4323</f>
        <v>48900</v>
      </c>
      <c r="U4323" s="22" t="n">
        <f aca="false">S4323-T4323</f>
        <v>0</v>
      </c>
      <c r="V4323" s="12"/>
    </row>
    <row r="4324" customFormat="false" ht="13.8" hidden="false" customHeight="false" outlineLevel="0" collapsed="false">
      <c r="A4324" s="13" t="n">
        <v>4323</v>
      </c>
      <c r="B4324" s="12" t="s">
        <v>22</v>
      </c>
      <c r="C4324" s="26" t="s">
        <v>676</v>
      </c>
      <c r="D4324" s="12" t="n">
        <v>4</v>
      </c>
      <c r="E4324" s="14" t="n">
        <v>1749</v>
      </c>
      <c r="F4324" s="14" t="s">
        <v>24</v>
      </c>
      <c r="G4324" s="14" t="s">
        <v>161</v>
      </c>
      <c r="H4324" s="0" t="s">
        <v>1816</v>
      </c>
      <c r="I4324" s="41" t="s">
        <v>682</v>
      </c>
      <c r="J4324" s="20" t="n">
        <v>430000</v>
      </c>
      <c r="K4324" s="27" t="s">
        <v>28</v>
      </c>
      <c r="L4324" s="53"/>
      <c r="M4324" s="33" t="n">
        <v>6</v>
      </c>
      <c r="N4324" s="33"/>
      <c r="O4324" s="35" t="n">
        <f aca="false">L4324+(0.05*M4324)+(N4324/240)</f>
        <v>0.3</v>
      </c>
      <c r="P4324" s="36" t="n">
        <v>129000</v>
      </c>
      <c r="Q4324" s="33"/>
      <c r="R4324" s="37"/>
      <c r="S4324" s="38" t="n">
        <f aca="false">P4324+(0.05*Q4324)+(R4324/240)</f>
        <v>129000</v>
      </c>
      <c r="T4324" s="22" t="n">
        <f aca="false">J4324*O4324</f>
        <v>129000</v>
      </c>
      <c r="U4324" s="22" t="n">
        <f aca="false">S4324-T4324</f>
        <v>0</v>
      </c>
      <c r="V4324" s="12"/>
    </row>
    <row r="4325" customFormat="false" ht="13.8" hidden="false" customHeight="false" outlineLevel="0" collapsed="false">
      <c r="A4325" s="13" t="n">
        <v>4324</v>
      </c>
      <c r="B4325" s="12" t="s">
        <v>22</v>
      </c>
      <c r="C4325" s="26" t="s">
        <v>676</v>
      </c>
      <c r="D4325" s="12" t="n">
        <v>4</v>
      </c>
      <c r="E4325" s="14" t="n">
        <v>1749</v>
      </c>
      <c r="F4325" s="14" t="s">
        <v>24</v>
      </c>
      <c r="G4325" s="14" t="s">
        <v>161</v>
      </c>
      <c r="H4325" s="0" t="s">
        <v>1816</v>
      </c>
      <c r="I4325" s="41" t="s">
        <v>186</v>
      </c>
      <c r="J4325" s="20" t="n">
        <v>2250</v>
      </c>
      <c r="K4325" s="27" t="s">
        <v>28</v>
      </c>
      <c r="L4325" s="53"/>
      <c r="M4325" s="33" t="n">
        <v>6</v>
      </c>
      <c r="N4325" s="33"/>
      <c r="O4325" s="35" t="n">
        <f aca="false">L4325+(0.05*M4325)+(N4325/240)</f>
        <v>0.3</v>
      </c>
      <c r="P4325" s="36" t="n">
        <v>675</v>
      </c>
      <c r="Q4325" s="33"/>
      <c r="R4325" s="37"/>
      <c r="S4325" s="38" t="n">
        <f aca="false">P4325+(0.05*Q4325)+(R4325/240)</f>
        <v>675</v>
      </c>
      <c r="T4325" s="22" t="n">
        <f aca="false">J4325*O4325</f>
        <v>675</v>
      </c>
      <c r="U4325" s="22" t="n">
        <f aca="false">S4325-T4325</f>
        <v>0</v>
      </c>
      <c r="V4325" s="12"/>
    </row>
    <row r="4326" customFormat="false" ht="13.8" hidden="false" customHeight="false" outlineLevel="0" collapsed="false">
      <c r="A4326" s="13" t="n">
        <v>4325</v>
      </c>
      <c r="B4326" s="12" t="s">
        <v>22</v>
      </c>
      <c r="C4326" s="26" t="s">
        <v>676</v>
      </c>
      <c r="D4326" s="12" t="n">
        <v>4</v>
      </c>
      <c r="E4326" s="14" t="n">
        <v>1749</v>
      </c>
      <c r="F4326" s="14" t="s">
        <v>24</v>
      </c>
      <c r="G4326" s="14" t="s">
        <v>1824</v>
      </c>
      <c r="H4326" s="0" t="s">
        <v>1816</v>
      </c>
      <c r="I4326" s="41" t="s">
        <v>679</v>
      </c>
      <c r="J4326" s="20" t="n">
        <v>4320</v>
      </c>
      <c r="K4326" s="27" t="s">
        <v>28</v>
      </c>
      <c r="L4326" s="53"/>
      <c r="M4326" s="33" t="n">
        <v>2</v>
      </c>
      <c r="N4326" s="33"/>
      <c r="O4326" s="35" t="n">
        <f aca="false">L4326+(0.05*M4326)+(N4326/240)</f>
        <v>0.1</v>
      </c>
      <c r="P4326" s="36" t="n">
        <v>432</v>
      </c>
      <c r="Q4326" s="33"/>
      <c r="R4326" s="37"/>
      <c r="S4326" s="38" t="n">
        <f aca="false">P4326+(0.05*Q4326)+(R4326/240)</f>
        <v>432</v>
      </c>
      <c r="T4326" s="22" t="n">
        <f aca="false">J4326*O4326</f>
        <v>432</v>
      </c>
      <c r="U4326" s="22" t="n">
        <f aca="false">S4326-T4326</f>
        <v>0</v>
      </c>
      <c r="V4326" s="12"/>
    </row>
    <row r="4327" customFormat="false" ht="13.8" hidden="false" customHeight="false" outlineLevel="0" collapsed="false">
      <c r="A4327" s="13" t="n">
        <v>4326</v>
      </c>
      <c r="B4327" s="12" t="s">
        <v>22</v>
      </c>
      <c r="C4327" s="26" t="s">
        <v>676</v>
      </c>
      <c r="D4327" s="12" t="n">
        <v>4</v>
      </c>
      <c r="E4327" s="14" t="n">
        <v>1749</v>
      </c>
      <c r="F4327" s="14" t="s">
        <v>24</v>
      </c>
      <c r="G4327" s="14" t="s">
        <v>187</v>
      </c>
      <c r="H4327" s="0" t="s">
        <v>1816</v>
      </c>
      <c r="I4327" s="41" t="s">
        <v>678</v>
      </c>
      <c r="J4327" s="20" t="n">
        <v>1075</v>
      </c>
      <c r="K4327" s="27" t="s">
        <v>28</v>
      </c>
      <c r="L4327" s="53"/>
      <c r="M4327" s="33" t="n">
        <v>35</v>
      </c>
      <c r="N4327" s="33"/>
      <c r="O4327" s="35" t="n">
        <f aca="false">L4327+(0.05*M4327)+(N4327/240)</f>
        <v>1.75</v>
      </c>
      <c r="P4327" s="36" t="n">
        <v>1881</v>
      </c>
      <c r="Q4327" s="33" t="n">
        <v>5</v>
      </c>
      <c r="R4327" s="37"/>
      <c r="S4327" s="38" t="n">
        <f aca="false">P4327+(0.05*Q4327)+(R4327/240)</f>
        <v>1881.25</v>
      </c>
      <c r="T4327" s="22" t="n">
        <f aca="false">J4327*O4327</f>
        <v>1881.25</v>
      </c>
      <c r="U4327" s="22" t="n">
        <f aca="false">S4327-T4327</f>
        <v>0</v>
      </c>
      <c r="V4327" s="12"/>
    </row>
    <row r="4328" customFormat="false" ht="13.8" hidden="false" customHeight="false" outlineLevel="0" collapsed="false">
      <c r="A4328" s="13" t="n">
        <v>4327</v>
      </c>
      <c r="B4328" s="12" t="s">
        <v>22</v>
      </c>
      <c r="C4328" s="26" t="s">
        <v>676</v>
      </c>
      <c r="D4328" s="12" t="n">
        <v>4</v>
      </c>
      <c r="E4328" s="14" t="n">
        <v>1749</v>
      </c>
      <c r="F4328" s="14" t="s">
        <v>24</v>
      </c>
      <c r="G4328" s="14" t="s">
        <v>189</v>
      </c>
      <c r="H4328" s="0" t="s">
        <v>1816</v>
      </c>
      <c r="I4328" s="41" t="s">
        <v>678</v>
      </c>
      <c r="J4328" s="20" t="n">
        <v>15494</v>
      </c>
      <c r="K4328" s="27" t="s">
        <v>28</v>
      </c>
      <c r="L4328" s="53"/>
      <c r="M4328" s="33" t="n">
        <v>5</v>
      </c>
      <c r="N4328" s="33"/>
      <c r="O4328" s="35" t="n">
        <f aca="false">L4328+(0.05*M4328)+(N4328/240)</f>
        <v>0.25</v>
      </c>
      <c r="P4328" s="36" t="n">
        <v>3873</v>
      </c>
      <c r="Q4328" s="33" t="n">
        <v>10</v>
      </c>
      <c r="R4328" s="37"/>
      <c r="S4328" s="38" t="n">
        <f aca="false">P4328+(0.05*Q4328)+(R4328/240)</f>
        <v>3873.5</v>
      </c>
      <c r="T4328" s="22" t="n">
        <f aca="false">J4328*O4328</f>
        <v>3873.5</v>
      </c>
      <c r="U4328" s="22" t="n">
        <f aca="false">S4328-T4328</f>
        <v>0</v>
      </c>
      <c r="V4328" s="12"/>
    </row>
    <row r="4329" customFormat="false" ht="13.8" hidden="false" customHeight="false" outlineLevel="0" collapsed="false">
      <c r="A4329" s="13" t="n">
        <v>4328</v>
      </c>
      <c r="B4329" s="12" t="s">
        <v>22</v>
      </c>
      <c r="C4329" s="26" t="s">
        <v>676</v>
      </c>
      <c r="D4329" s="12" t="n">
        <v>4</v>
      </c>
      <c r="E4329" s="14" t="n">
        <v>1749</v>
      </c>
      <c r="F4329" s="14" t="s">
        <v>24</v>
      </c>
      <c r="G4329" s="14" t="s">
        <v>189</v>
      </c>
      <c r="H4329" s="0" t="s">
        <v>1816</v>
      </c>
      <c r="I4329" s="41" t="s">
        <v>815</v>
      </c>
      <c r="J4329" s="20" t="n">
        <v>26000</v>
      </c>
      <c r="K4329" s="27" t="s">
        <v>28</v>
      </c>
      <c r="L4329" s="53"/>
      <c r="M4329" s="33" t="n">
        <v>8</v>
      </c>
      <c r="N4329" s="33"/>
      <c r="O4329" s="35" t="n">
        <f aca="false">L4329+(0.05*M4329)+(N4329/240)</f>
        <v>0.4</v>
      </c>
      <c r="P4329" s="36" t="n">
        <v>10400</v>
      </c>
      <c r="Q4329" s="33"/>
      <c r="R4329" s="37"/>
      <c r="S4329" s="38" t="n">
        <f aca="false">P4329+(0.05*Q4329)+(R4329/240)</f>
        <v>10400</v>
      </c>
      <c r="T4329" s="22" t="n">
        <f aca="false">J4329*O4329</f>
        <v>10400</v>
      </c>
      <c r="U4329" s="22" t="n">
        <f aca="false">S4329-T4329</f>
        <v>0</v>
      </c>
      <c r="V4329" s="12"/>
    </row>
    <row r="4330" customFormat="false" ht="14.2" hidden="false" customHeight="false" outlineLevel="0" collapsed="false">
      <c r="A4330" s="13" t="n">
        <v>4329</v>
      </c>
      <c r="B4330" s="12" t="s">
        <v>22</v>
      </c>
      <c r="C4330" s="26" t="s">
        <v>676</v>
      </c>
      <c r="D4330" s="12" t="n">
        <v>4</v>
      </c>
      <c r="E4330" s="14" t="n">
        <v>1749</v>
      </c>
      <c r="F4330" s="14" t="s">
        <v>24</v>
      </c>
      <c r="G4330" s="14" t="s">
        <v>189</v>
      </c>
      <c r="H4330" s="0" t="s">
        <v>1816</v>
      </c>
      <c r="I4330" s="41" t="s">
        <v>679</v>
      </c>
      <c r="J4330" s="20" t="n">
        <v>48528</v>
      </c>
      <c r="K4330" s="27" t="s">
        <v>28</v>
      </c>
      <c r="L4330" s="53"/>
      <c r="M4330" s="33" t="n">
        <v>5</v>
      </c>
      <c r="N4330" s="33"/>
      <c r="O4330" s="35" t="n">
        <f aca="false">L4330+(0.05*M4330)+(N4330/240)</f>
        <v>0.25</v>
      </c>
      <c r="P4330" s="36" t="n">
        <v>13123</v>
      </c>
      <c r="Q4330" s="33"/>
      <c r="R4330" s="37"/>
      <c r="S4330" s="38" t="n">
        <f aca="false">P4330+(0.05*Q4330)+(R4330/240)</f>
        <v>13123</v>
      </c>
      <c r="T4330" s="22" t="n">
        <f aca="false">J4330*O4330</f>
        <v>12132</v>
      </c>
      <c r="U4330" s="22" t="n">
        <f aca="false">S4330-T4330</f>
        <v>991</v>
      </c>
      <c r="V4330" s="12" t="s">
        <v>1825</v>
      </c>
    </row>
    <row r="4331" customFormat="false" ht="13.8" hidden="false" customHeight="false" outlineLevel="0" collapsed="false">
      <c r="A4331" s="13" t="n">
        <v>4330</v>
      </c>
      <c r="B4331" s="12" t="s">
        <v>22</v>
      </c>
      <c r="C4331" s="26" t="s">
        <v>676</v>
      </c>
      <c r="D4331" s="12" t="n">
        <v>4</v>
      </c>
      <c r="E4331" s="14" t="n">
        <v>1749</v>
      </c>
      <c r="F4331" s="14" t="s">
        <v>24</v>
      </c>
      <c r="G4331" s="14" t="s">
        <v>189</v>
      </c>
      <c r="H4331" s="0" t="s">
        <v>1816</v>
      </c>
      <c r="I4331" s="41" t="s">
        <v>682</v>
      </c>
      <c r="J4331" s="20" t="n">
        <v>117550</v>
      </c>
      <c r="K4331" s="27" t="s">
        <v>28</v>
      </c>
      <c r="L4331" s="53"/>
      <c r="M4331" s="33" t="n">
        <v>5</v>
      </c>
      <c r="N4331" s="33"/>
      <c r="O4331" s="35" t="n">
        <f aca="false">L4331+(0.05*M4331)+(N4331/240)</f>
        <v>0.25</v>
      </c>
      <c r="P4331" s="36" t="n">
        <v>29387</v>
      </c>
      <c r="Q4331" s="33" t="n">
        <v>10</v>
      </c>
      <c r="R4331" s="37"/>
      <c r="S4331" s="38" t="n">
        <f aca="false">P4331+(0.05*Q4331)+(R4331/240)</f>
        <v>29387.5</v>
      </c>
      <c r="T4331" s="22" t="n">
        <f aca="false">J4331*O4331</f>
        <v>29387.5</v>
      </c>
      <c r="U4331" s="22" t="n">
        <f aca="false">S4331-T4331</f>
        <v>0</v>
      </c>
      <c r="V4331" s="12"/>
    </row>
    <row r="4332" customFormat="false" ht="13.8" hidden="false" customHeight="false" outlineLevel="0" collapsed="false">
      <c r="A4332" s="13" t="n">
        <v>4331</v>
      </c>
      <c r="B4332" s="12" t="s">
        <v>22</v>
      </c>
      <c r="C4332" s="26" t="s">
        <v>676</v>
      </c>
      <c r="D4332" s="12" t="n">
        <v>4</v>
      </c>
      <c r="E4332" s="14" t="n">
        <v>1749</v>
      </c>
      <c r="F4332" s="14" t="s">
        <v>40</v>
      </c>
      <c r="G4332" s="14" t="s">
        <v>143</v>
      </c>
      <c r="H4332" s="0" t="s">
        <v>1816</v>
      </c>
      <c r="I4332" s="41" t="s">
        <v>186</v>
      </c>
      <c r="J4332" s="20" t="n">
        <v>37</v>
      </c>
      <c r="K4332" s="27" t="s">
        <v>28</v>
      </c>
      <c r="L4332" s="53" t="n">
        <v>4</v>
      </c>
      <c r="M4332" s="33"/>
      <c r="N4332" s="33"/>
      <c r="O4332" s="35" t="n">
        <f aca="false">L4332+(0.05*M4332)+(N4332/240)</f>
        <v>4</v>
      </c>
      <c r="P4332" s="36" t="n">
        <v>148</v>
      </c>
      <c r="Q4332" s="33"/>
      <c r="R4332" s="37"/>
      <c r="S4332" s="38" t="n">
        <f aca="false">P4332+(0.05*Q4332)+(R4332/240)</f>
        <v>148</v>
      </c>
      <c r="T4332" s="22" t="n">
        <f aca="false">J4332*O4332</f>
        <v>148</v>
      </c>
      <c r="U4332" s="22" t="n">
        <f aca="false">S4332-T4332</f>
        <v>0</v>
      </c>
      <c r="V4332" s="12"/>
    </row>
    <row r="4333" customFormat="false" ht="13.8" hidden="false" customHeight="false" outlineLevel="0" collapsed="false">
      <c r="A4333" s="13" t="n">
        <v>4332</v>
      </c>
      <c r="B4333" s="12" t="s">
        <v>22</v>
      </c>
      <c r="C4333" s="26" t="s">
        <v>676</v>
      </c>
      <c r="D4333" s="12" t="n">
        <v>4</v>
      </c>
      <c r="E4333" s="14" t="n">
        <v>1749</v>
      </c>
      <c r="F4333" s="14" t="s">
        <v>40</v>
      </c>
      <c r="G4333" s="14" t="s">
        <v>145</v>
      </c>
      <c r="H4333" s="0" t="s">
        <v>1816</v>
      </c>
      <c r="I4333" s="41" t="s">
        <v>678</v>
      </c>
      <c r="J4333" s="20" t="n">
        <v>225</v>
      </c>
      <c r="K4333" s="27" t="s">
        <v>28</v>
      </c>
      <c r="L4333" s="53"/>
      <c r="M4333" s="33" t="n">
        <v>40</v>
      </c>
      <c r="N4333" s="33"/>
      <c r="O4333" s="35" t="n">
        <f aca="false">L4333+(0.05*M4333)+(N4333/240)</f>
        <v>2</v>
      </c>
      <c r="P4333" s="36" t="n">
        <v>450</v>
      </c>
      <c r="Q4333" s="33"/>
      <c r="R4333" s="37"/>
      <c r="S4333" s="38" t="n">
        <f aca="false">P4333+(0.05*Q4333)+(R4333/240)</f>
        <v>450</v>
      </c>
      <c r="T4333" s="22" t="n">
        <f aca="false">J4333*O4333</f>
        <v>450</v>
      </c>
      <c r="U4333" s="22" t="n">
        <f aca="false">S4333-T4333</f>
        <v>0</v>
      </c>
      <c r="V4333" s="12"/>
    </row>
    <row r="4334" customFormat="false" ht="13.8" hidden="false" customHeight="false" outlineLevel="0" collapsed="false">
      <c r="A4334" s="13" t="n">
        <v>4333</v>
      </c>
      <c r="B4334" s="12" t="s">
        <v>22</v>
      </c>
      <c r="C4334" s="26" t="s">
        <v>676</v>
      </c>
      <c r="D4334" s="12" t="n">
        <v>4</v>
      </c>
      <c r="E4334" s="14" t="n">
        <v>1749</v>
      </c>
      <c r="F4334" s="14" t="s">
        <v>40</v>
      </c>
      <c r="G4334" s="14" t="s">
        <v>145</v>
      </c>
      <c r="H4334" s="0" t="s">
        <v>1816</v>
      </c>
      <c r="I4334" s="41" t="s">
        <v>685</v>
      </c>
      <c r="J4334" s="20" t="n">
        <v>184</v>
      </c>
      <c r="K4334" s="27" t="s">
        <v>28</v>
      </c>
      <c r="L4334" s="53"/>
      <c r="M4334" s="33" t="n">
        <v>7</v>
      </c>
      <c r="N4334" s="33"/>
      <c r="O4334" s="35" t="n">
        <f aca="false">L4334+(0.05*M4334)+(N4334/240)</f>
        <v>0.35</v>
      </c>
      <c r="P4334" s="36" t="n">
        <v>64</v>
      </c>
      <c r="Q4334" s="33" t="n">
        <v>8</v>
      </c>
      <c r="R4334" s="37"/>
      <c r="S4334" s="38" t="n">
        <f aca="false">P4334+(0.05*Q4334)+(R4334/240)</f>
        <v>64.4</v>
      </c>
      <c r="T4334" s="22" t="n">
        <f aca="false">J4334*O4334</f>
        <v>64.4</v>
      </c>
      <c r="U4334" s="22" t="n">
        <f aca="false">S4334-T4334</f>
        <v>0</v>
      </c>
      <c r="V4334" s="12"/>
    </row>
    <row r="4335" customFormat="false" ht="13.8" hidden="false" customHeight="false" outlineLevel="0" collapsed="false">
      <c r="A4335" s="13" t="n">
        <v>4334</v>
      </c>
      <c r="B4335" s="12" t="s">
        <v>22</v>
      </c>
      <c r="C4335" s="26" t="s">
        <v>676</v>
      </c>
      <c r="D4335" s="12" t="n">
        <v>4</v>
      </c>
      <c r="E4335" s="14" t="n">
        <v>1749</v>
      </c>
      <c r="F4335" s="14" t="s">
        <v>40</v>
      </c>
      <c r="G4335" s="14" t="s">
        <v>1826</v>
      </c>
      <c r="H4335" s="0" t="s">
        <v>1816</v>
      </c>
      <c r="I4335" s="41" t="s">
        <v>186</v>
      </c>
      <c r="J4335" s="20" t="n">
        <v>22</v>
      </c>
      <c r="K4335" s="27" t="s">
        <v>697</v>
      </c>
      <c r="L4335" s="53" t="n">
        <v>60</v>
      </c>
      <c r="M4335" s="33"/>
      <c r="N4335" s="33"/>
      <c r="O4335" s="35" t="n">
        <f aca="false">L4335+(0.05*M4335)+(N4335/240)</f>
        <v>60</v>
      </c>
      <c r="P4335" s="36" t="n">
        <v>1320</v>
      </c>
      <c r="Q4335" s="33"/>
      <c r="R4335" s="37"/>
      <c r="S4335" s="38" t="n">
        <f aca="false">P4335+(0.05*Q4335)+(R4335/240)</f>
        <v>1320</v>
      </c>
      <c r="T4335" s="22" t="n">
        <f aca="false">J4335*O4335</f>
        <v>1320</v>
      </c>
      <c r="U4335" s="22" t="n">
        <f aca="false">S4335-T4335</f>
        <v>0</v>
      </c>
      <c r="V4335" s="12"/>
    </row>
    <row r="4336" customFormat="false" ht="13.8" hidden="false" customHeight="false" outlineLevel="0" collapsed="false">
      <c r="A4336" s="13" t="n">
        <v>4335</v>
      </c>
      <c r="B4336" s="12" t="s">
        <v>22</v>
      </c>
      <c r="C4336" s="26" t="s">
        <v>676</v>
      </c>
      <c r="D4336" s="12" t="n">
        <v>4</v>
      </c>
      <c r="E4336" s="14" t="n">
        <v>1749</v>
      </c>
      <c r="F4336" s="14" t="s">
        <v>40</v>
      </c>
      <c r="G4336" s="14" t="s">
        <v>174</v>
      </c>
      <c r="H4336" s="0" t="s">
        <v>1816</v>
      </c>
      <c r="I4336" s="41" t="s">
        <v>679</v>
      </c>
      <c r="J4336" s="20" t="n">
        <v>32</v>
      </c>
      <c r="K4336" s="27" t="s">
        <v>58</v>
      </c>
      <c r="L4336" s="53"/>
      <c r="M4336" s="33" t="n">
        <v>8</v>
      </c>
      <c r="N4336" s="33"/>
      <c r="O4336" s="35" t="n">
        <f aca="false">L4336+(0.05*M4336)+(N4336/240)</f>
        <v>0.4</v>
      </c>
      <c r="P4336" s="36" t="n">
        <v>12</v>
      </c>
      <c r="Q4336" s="33" t="n">
        <v>16</v>
      </c>
      <c r="R4336" s="37"/>
      <c r="S4336" s="38" t="n">
        <f aca="false">P4336+(0.05*Q4336)+(R4336/240)</f>
        <v>12.8</v>
      </c>
      <c r="T4336" s="22" t="n">
        <f aca="false">J4336*O4336</f>
        <v>12.8</v>
      </c>
      <c r="U4336" s="22" t="n">
        <f aca="false">S4336-T4336</f>
        <v>0</v>
      </c>
      <c r="V4336" s="12"/>
    </row>
    <row r="4337" customFormat="false" ht="13.8" hidden="false" customHeight="false" outlineLevel="0" collapsed="false">
      <c r="A4337" s="13" t="n">
        <v>4336</v>
      </c>
      <c r="B4337" s="12" t="s">
        <v>22</v>
      </c>
      <c r="C4337" s="26" t="s">
        <v>676</v>
      </c>
      <c r="D4337" s="12" t="n">
        <v>4</v>
      </c>
      <c r="E4337" s="14" t="n">
        <v>1749</v>
      </c>
      <c r="F4337" s="14" t="s">
        <v>40</v>
      </c>
      <c r="G4337" s="14" t="s">
        <v>185</v>
      </c>
      <c r="H4337" s="0" t="s">
        <v>1816</v>
      </c>
      <c r="I4337" s="41" t="s">
        <v>186</v>
      </c>
      <c r="J4337" s="20" t="n">
        <v>1</v>
      </c>
      <c r="K4337" s="27" t="s">
        <v>789</v>
      </c>
      <c r="L4337" s="53" t="n">
        <v>30</v>
      </c>
      <c r="M4337" s="33"/>
      <c r="N4337" s="33"/>
      <c r="O4337" s="35" t="n">
        <f aca="false">L4337+(0.05*M4337)+(N4337/240)</f>
        <v>30</v>
      </c>
      <c r="P4337" s="36" t="n">
        <v>30</v>
      </c>
      <c r="Q4337" s="33"/>
      <c r="R4337" s="37"/>
      <c r="S4337" s="38" t="n">
        <f aca="false">P4337+(0.05*Q4337)+(R4337/240)</f>
        <v>30</v>
      </c>
      <c r="T4337" s="22" t="n">
        <f aca="false">J4337*O4337</f>
        <v>30</v>
      </c>
      <c r="U4337" s="22" t="n">
        <f aca="false">S4337-T4337</f>
        <v>0</v>
      </c>
      <c r="V4337" s="12"/>
    </row>
    <row r="4338" customFormat="false" ht="13.8" hidden="false" customHeight="false" outlineLevel="0" collapsed="false">
      <c r="A4338" s="13" t="n">
        <v>4337</v>
      </c>
      <c r="B4338" s="12" t="s">
        <v>22</v>
      </c>
      <c r="C4338" s="26" t="s">
        <v>676</v>
      </c>
      <c r="D4338" s="12" t="n">
        <v>4</v>
      </c>
      <c r="E4338" s="14" t="n">
        <v>1749</v>
      </c>
      <c r="F4338" s="14" t="s">
        <v>40</v>
      </c>
      <c r="G4338" s="14" t="s">
        <v>188</v>
      </c>
      <c r="H4338" s="0" t="s">
        <v>1816</v>
      </c>
      <c r="I4338" s="41" t="s">
        <v>685</v>
      </c>
      <c r="J4338" s="20" t="n">
        <v>97400</v>
      </c>
      <c r="K4338" s="27" t="s">
        <v>28</v>
      </c>
      <c r="L4338" s="53" t="n">
        <v>0.015</v>
      </c>
      <c r="M4338" s="33"/>
      <c r="N4338" s="33"/>
      <c r="O4338" s="35" t="n">
        <f aca="false">L4338+(0.05*M4338)+(N4338/240)</f>
        <v>0.015</v>
      </c>
      <c r="P4338" s="36" t="n">
        <v>1461</v>
      </c>
      <c r="Q4338" s="33"/>
      <c r="R4338" s="37"/>
      <c r="S4338" s="38" t="n">
        <f aca="false">P4338+(0.05*Q4338)+(R4338/240)</f>
        <v>1461</v>
      </c>
      <c r="T4338" s="22" t="n">
        <f aca="false">J4338*O4338</f>
        <v>1461</v>
      </c>
      <c r="U4338" s="22" t="n">
        <f aca="false">S4338-T4338</f>
        <v>0</v>
      </c>
      <c r="V4338" s="12" t="s">
        <v>333</v>
      </c>
    </row>
    <row r="4339" customFormat="false" ht="13.8" hidden="false" customHeight="false" outlineLevel="0" collapsed="false">
      <c r="A4339" s="13" t="n">
        <v>4338</v>
      </c>
      <c r="B4339" s="12" t="s">
        <v>22</v>
      </c>
      <c r="C4339" s="26" t="s">
        <v>676</v>
      </c>
      <c r="D4339" s="12" t="n">
        <v>4</v>
      </c>
      <c r="E4339" s="14" t="n">
        <v>1749</v>
      </c>
      <c r="F4339" s="14" t="s">
        <v>40</v>
      </c>
      <c r="G4339" s="14" t="s">
        <v>188</v>
      </c>
      <c r="H4339" s="0" t="s">
        <v>1816</v>
      </c>
      <c r="I4339" s="41" t="s">
        <v>682</v>
      </c>
      <c r="J4339" s="20" t="n">
        <v>1</v>
      </c>
      <c r="K4339" s="27" t="s">
        <v>46</v>
      </c>
      <c r="L4339" s="53" t="n">
        <v>50</v>
      </c>
      <c r="M4339" s="33"/>
      <c r="N4339" s="33"/>
      <c r="O4339" s="35" t="n">
        <f aca="false">L4339+(0.05*M4339)+(N4339/240)</f>
        <v>50</v>
      </c>
      <c r="P4339" s="36" t="n">
        <v>50</v>
      </c>
      <c r="Q4339" s="33"/>
      <c r="R4339" s="37"/>
      <c r="S4339" s="38" t="n">
        <f aca="false">P4339+(0.05*Q4339)+(R4339/240)</f>
        <v>50</v>
      </c>
      <c r="T4339" s="22" t="n">
        <f aca="false">J4339*O4339</f>
        <v>50</v>
      </c>
      <c r="U4339" s="22" t="n">
        <f aca="false">S4339-T4339</f>
        <v>0</v>
      </c>
      <c r="V4339" s="12"/>
    </row>
    <row r="4340" customFormat="false" ht="13.8" hidden="false" customHeight="false" outlineLevel="0" collapsed="false">
      <c r="A4340" s="13" t="n">
        <v>4339</v>
      </c>
      <c r="B4340" s="12" t="s">
        <v>22</v>
      </c>
      <c r="C4340" s="26" t="s">
        <v>676</v>
      </c>
      <c r="D4340" s="12" t="n">
        <v>4</v>
      </c>
      <c r="E4340" s="14" t="n">
        <v>1749</v>
      </c>
      <c r="F4340" s="14" t="s">
        <v>40</v>
      </c>
      <c r="G4340" s="14" t="s">
        <v>1827</v>
      </c>
      <c r="H4340" s="0" t="s">
        <v>1816</v>
      </c>
      <c r="I4340" s="41" t="s">
        <v>186</v>
      </c>
      <c r="J4340" s="20" t="n">
        <v>26</v>
      </c>
      <c r="K4340" s="27" t="s">
        <v>28</v>
      </c>
      <c r="L4340" s="53"/>
      <c r="M4340" s="33" t="n">
        <v>25</v>
      </c>
      <c r="N4340" s="33"/>
      <c r="O4340" s="35" t="n">
        <f aca="false">L4340+(0.05*M4340)+(N4340/240)</f>
        <v>1.25</v>
      </c>
      <c r="P4340" s="36" t="n">
        <v>32</v>
      </c>
      <c r="Q4340" s="33" t="n">
        <v>10</v>
      </c>
      <c r="R4340" s="37"/>
      <c r="S4340" s="38" t="n">
        <f aca="false">P4340+(0.05*Q4340)+(R4340/240)</f>
        <v>32.5</v>
      </c>
      <c r="T4340" s="22" t="n">
        <f aca="false">J4340*O4340</f>
        <v>32.5</v>
      </c>
      <c r="U4340" s="22" t="n">
        <f aca="false">S4340-T4340</f>
        <v>0</v>
      </c>
      <c r="V4340" s="12"/>
    </row>
    <row r="4341" customFormat="false" ht="13.8" hidden="false" customHeight="false" outlineLevel="0" collapsed="false">
      <c r="A4341" s="13" t="n">
        <v>4340</v>
      </c>
      <c r="B4341" s="12" t="s">
        <v>22</v>
      </c>
      <c r="C4341" s="26" t="s">
        <v>676</v>
      </c>
      <c r="D4341" s="12" t="n">
        <v>5</v>
      </c>
      <c r="E4341" s="14" t="n">
        <v>1749</v>
      </c>
      <c r="F4341" s="14" t="s">
        <v>24</v>
      </c>
      <c r="G4341" s="14" t="s">
        <v>1828</v>
      </c>
      <c r="H4341" s="0" t="s">
        <v>1816</v>
      </c>
      <c r="I4341" s="41" t="s">
        <v>679</v>
      </c>
      <c r="J4341" s="20" t="n">
        <v>90</v>
      </c>
      <c r="K4341" s="27" t="s">
        <v>28</v>
      </c>
      <c r="L4341" s="53"/>
      <c r="M4341" s="33" t="n">
        <v>30</v>
      </c>
      <c r="N4341" s="33"/>
      <c r="O4341" s="35" t="n">
        <f aca="false">L4341+(0.05*M4341)+(N4341/240)</f>
        <v>1.5</v>
      </c>
      <c r="P4341" s="36" t="n">
        <v>135</v>
      </c>
      <c r="Q4341" s="33"/>
      <c r="R4341" s="37"/>
      <c r="S4341" s="38" t="n">
        <f aca="false">P4341+(0.05*Q4341)+(R4341/240)</f>
        <v>135</v>
      </c>
      <c r="T4341" s="22" t="n">
        <f aca="false">J4341*O4341</f>
        <v>135</v>
      </c>
      <c r="U4341" s="22" t="n">
        <f aca="false">S4341-T4341</f>
        <v>0</v>
      </c>
      <c r="V4341" s="12"/>
    </row>
    <row r="4342" customFormat="false" ht="13.8" hidden="false" customHeight="false" outlineLevel="0" collapsed="false">
      <c r="A4342" s="13" t="n">
        <v>4341</v>
      </c>
      <c r="B4342" s="12" t="s">
        <v>22</v>
      </c>
      <c r="C4342" s="26" t="s">
        <v>676</v>
      </c>
      <c r="D4342" s="12" t="n">
        <v>5</v>
      </c>
      <c r="E4342" s="14" t="n">
        <v>1749</v>
      </c>
      <c r="F4342" s="14" t="s">
        <v>24</v>
      </c>
      <c r="G4342" s="14" t="s">
        <v>227</v>
      </c>
      <c r="H4342" s="0" t="s">
        <v>1816</v>
      </c>
      <c r="I4342" s="41" t="s">
        <v>678</v>
      </c>
      <c r="J4342" s="20" t="n">
        <v>1</v>
      </c>
      <c r="K4342" s="27" t="s">
        <v>46</v>
      </c>
      <c r="L4342" s="53" t="n">
        <v>430</v>
      </c>
      <c r="M4342" s="33"/>
      <c r="N4342" s="33"/>
      <c r="O4342" s="35" t="n">
        <f aca="false">L4342+(0.05*M4342)+(N4342/240)</f>
        <v>430</v>
      </c>
      <c r="P4342" s="36" t="n">
        <v>430</v>
      </c>
      <c r="Q4342" s="33"/>
      <c r="R4342" s="37"/>
      <c r="S4342" s="38" t="n">
        <f aca="false">P4342+(0.05*Q4342)+(R4342/240)</f>
        <v>430</v>
      </c>
      <c r="T4342" s="22" t="n">
        <f aca="false">J4342*O4342</f>
        <v>430</v>
      </c>
      <c r="U4342" s="22" t="n">
        <f aca="false">S4342-T4342</f>
        <v>0</v>
      </c>
      <c r="V4342" s="12"/>
    </row>
    <row r="4343" customFormat="false" ht="13.8" hidden="false" customHeight="false" outlineLevel="0" collapsed="false">
      <c r="A4343" s="13" t="n">
        <v>4342</v>
      </c>
      <c r="B4343" s="12" t="s">
        <v>22</v>
      </c>
      <c r="C4343" s="26" t="s">
        <v>676</v>
      </c>
      <c r="D4343" s="12" t="n">
        <v>5</v>
      </c>
      <c r="E4343" s="14" t="n">
        <v>1749</v>
      </c>
      <c r="F4343" s="14" t="s">
        <v>24</v>
      </c>
      <c r="G4343" s="40" t="s">
        <v>1829</v>
      </c>
      <c r="H4343" s="0" t="s">
        <v>1816</v>
      </c>
      <c r="I4343" s="41" t="s">
        <v>186</v>
      </c>
      <c r="J4343" s="20" t="n">
        <v>180</v>
      </c>
      <c r="K4343" s="27" t="s">
        <v>28</v>
      </c>
      <c r="L4343" s="53"/>
      <c r="M4343" s="33" t="n">
        <v>28</v>
      </c>
      <c r="N4343" s="33"/>
      <c r="O4343" s="35" t="n">
        <f aca="false">L4343+(0.05*M4343)+(N4343/240)</f>
        <v>1.4</v>
      </c>
      <c r="P4343" s="36" t="n">
        <v>252</v>
      </c>
      <c r="Q4343" s="33"/>
      <c r="R4343" s="37"/>
      <c r="S4343" s="38" t="n">
        <f aca="false">P4343+(0.05*Q4343)+(R4343/240)</f>
        <v>252</v>
      </c>
      <c r="T4343" s="22" t="n">
        <f aca="false">J4343*O4343</f>
        <v>252</v>
      </c>
      <c r="U4343" s="22" t="n">
        <f aca="false">S4343-T4343</f>
        <v>0</v>
      </c>
      <c r="V4343" s="12"/>
    </row>
    <row r="4344" customFormat="false" ht="13.8" hidden="false" customHeight="false" outlineLevel="0" collapsed="false">
      <c r="A4344" s="13" t="n">
        <v>4343</v>
      </c>
      <c r="B4344" s="12" t="s">
        <v>22</v>
      </c>
      <c r="C4344" s="26" t="s">
        <v>676</v>
      </c>
      <c r="D4344" s="12" t="n">
        <v>5</v>
      </c>
      <c r="E4344" s="14" t="n">
        <v>1749</v>
      </c>
      <c r="F4344" s="14" t="s">
        <v>24</v>
      </c>
      <c r="G4344" s="40" t="s">
        <v>703</v>
      </c>
      <c r="H4344" s="0" t="s">
        <v>1816</v>
      </c>
      <c r="I4344" s="41" t="s">
        <v>186</v>
      </c>
      <c r="J4344" s="20" t="n">
        <v>5100</v>
      </c>
      <c r="K4344" s="27" t="s">
        <v>28</v>
      </c>
      <c r="L4344" s="53"/>
      <c r="M4344" s="33" t="n">
        <v>35</v>
      </c>
      <c r="N4344" s="33"/>
      <c r="O4344" s="35" t="n">
        <f aca="false">L4344+(0.05*M4344)+(N4344/240)</f>
        <v>1.75</v>
      </c>
      <c r="P4344" s="36" t="n">
        <v>8925</v>
      </c>
      <c r="Q4344" s="33"/>
      <c r="R4344" s="37"/>
      <c r="S4344" s="38" t="n">
        <f aca="false">P4344+(0.05*Q4344)+(R4344/240)</f>
        <v>8925</v>
      </c>
      <c r="T4344" s="22" t="n">
        <f aca="false">J4344*O4344</f>
        <v>8925</v>
      </c>
      <c r="U4344" s="22" t="n">
        <f aca="false">S4344-T4344</f>
        <v>0</v>
      </c>
      <c r="V4344" s="12"/>
    </row>
    <row r="4345" customFormat="false" ht="13.8" hidden="false" customHeight="false" outlineLevel="0" collapsed="false">
      <c r="A4345" s="13" t="n">
        <v>4344</v>
      </c>
      <c r="B4345" s="12" t="s">
        <v>22</v>
      </c>
      <c r="C4345" s="26" t="s">
        <v>676</v>
      </c>
      <c r="D4345" s="12" t="n">
        <v>5</v>
      </c>
      <c r="E4345" s="14" t="n">
        <v>1749</v>
      </c>
      <c r="F4345" s="14" t="s">
        <v>24</v>
      </c>
      <c r="G4345" s="14" t="s">
        <v>1830</v>
      </c>
      <c r="H4345" s="0" t="s">
        <v>1816</v>
      </c>
      <c r="I4345" s="41" t="s">
        <v>678</v>
      </c>
      <c r="J4345" s="20" t="n">
        <v>138</v>
      </c>
      <c r="K4345" s="27" t="s">
        <v>693</v>
      </c>
      <c r="L4345" s="53" t="n">
        <v>280</v>
      </c>
      <c r="M4345" s="33"/>
      <c r="N4345" s="33"/>
      <c r="O4345" s="35" t="n">
        <f aca="false">L4345+(0.05*M4345)+(N4345/240)</f>
        <v>280</v>
      </c>
      <c r="P4345" s="36" t="n">
        <v>38640</v>
      </c>
      <c r="Q4345" s="33"/>
      <c r="R4345" s="37"/>
      <c r="S4345" s="38" t="n">
        <f aca="false">P4345+(0.05*Q4345)+(R4345/240)</f>
        <v>38640</v>
      </c>
      <c r="T4345" s="22" t="n">
        <f aca="false">J4345*O4345</f>
        <v>38640</v>
      </c>
      <c r="U4345" s="22" t="n">
        <f aca="false">S4345-T4345</f>
        <v>0</v>
      </c>
      <c r="V4345" s="12"/>
    </row>
    <row r="4346" customFormat="false" ht="13.8" hidden="false" customHeight="false" outlineLevel="0" collapsed="false">
      <c r="A4346" s="13" t="n">
        <v>4345</v>
      </c>
      <c r="B4346" s="12" t="s">
        <v>22</v>
      </c>
      <c r="C4346" s="26" t="s">
        <v>676</v>
      </c>
      <c r="D4346" s="12" t="n">
        <v>5</v>
      </c>
      <c r="E4346" s="14" t="n">
        <v>1749</v>
      </c>
      <c r="F4346" s="14" t="s">
        <v>24</v>
      </c>
      <c r="G4346" s="14" t="s">
        <v>1830</v>
      </c>
      <c r="H4346" s="0" t="s">
        <v>1816</v>
      </c>
      <c r="I4346" s="41" t="s">
        <v>382</v>
      </c>
      <c r="J4346" s="20" t="n">
        <v>12340</v>
      </c>
      <c r="K4346" s="27" t="s">
        <v>35</v>
      </c>
      <c r="L4346" s="53"/>
      <c r="M4346" s="33" t="n">
        <v>4</v>
      </c>
      <c r="N4346" s="33"/>
      <c r="O4346" s="35" t="n">
        <f aca="false">L4346+(0.05*M4346)+(N4346/240)</f>
        <v>0.2</v>
      </c>
      <c r="P4346" s="36" t="n">
        <v>2468</v>
      </c>
      <c r="Q4346" s="33"/>
      <c r="R4346" s="37"/>
      <c r="S4346" s="38" t="n">
        <f aca="false">P4346+(0.05*Q4346)+(R4346/240)</f>
        <v>2468</v>
      </c>
      <c r="T4346" s="22" t="n">
        <f aca="false">J4346*O4346</f>
        <v>2468</v>
      </c>
      <c r="U4346" s="22" t="n">
        <f aca="false">S4346-T4346</f>
        <v>0</v>
      </c>
      <c r="V4346" s="12"/>
    </row>
    <row r="4347" customFormat="false" ht="13.8" hidden="false" customHeight="false" outlineLevel="0" collapsed="false">
      <c r="A4347" s="13" t="n">
        <v>4346</v>
      </c>
      <c r="B4347" s="12" t="s">
        <v>22</v>
      </c>
      <c r="C4347" s="26" t="s">
        <v>676</v>
      </c>
      <c r="D4347" s="12" t="n">
        <v>5</v>
      </c>
      <c r="E4347" s="14" t="n">
        <v>1749</v>
      </c>
      <c r="F4347" s="14" t="s">
        <v>24</v>
      </c>
      <c r="G4347" s="40" t="s">
        <v>709</v>
      </c>
      <c r="H4347" s="0" t="s">
        <v>1816</v>
      </c>
      <c r="I4347" s="41" t="s">
        <v>382</v>
      </c>
      <c r="J4347" s="20" t="n">
        <v>36075</v>
      </c>
      <c r="K4347" s="27" t="s">
        <v>28</v>
      </c>
      <c r="L4347" s="53"/>
      <c r="M4347" s="33" t="n">
        <v>8</v>
      </c>
      <c r="N4347" s="33"/>
      <c r="O4347" s="35" t="n">
        <f aca="false">L4347+(0.05*M4347)+(N4347/240)</f>
        <v>0.4</v>
      </c>
      <c r="P4347" s="36" t="n">
        <v>14430</v>
      </c>
      <c r="Q4347" s="33"/>
      <c r="R4347" s="37"/>
      <c r="S4347" s="38" t="n">
        <f aca="false">P4347+(0.05*Q4347)+(R4347/240)</f>
        <v>14430</v>
      </c>
      <c r="T4347" s="22" t="n">
        <f aca="false">J4347*O4347</f>
        <v>14430</v>
      </c>
      <c r="U4347" s="22" t="n">
        <f aca="false">S4347-T4347</f>
        <v>0</v>
      </c>
      <c r="V4347" s="12"/>
    </row>
    <row r="4348" customFormat="false" ht="13.8" hidden="false" customHeight="false" outlineLevel="0" collapsed="false">
      <c r="A4348" s="13" t="n">
        <v>4347</v>
      </c>
      <c r="B4348" s="12" t="s">
        <v>22</v>
      </c>
      <c r="C4348" s="26" t="s">
        <v>676</v>
      </c>
      <c r="D4348" s="12" t="n">
        <v>5</v>
      </c>
      <c r="E4348" s="14" t="n">
        <v>1749</v>
      </c>
      <c r="F4348" s="14" t="s">
        <v>24</v>
      </c>
      <c r="G4348" s="40" t="s">
        <v>709</v>
      </c>
      <c r="H4348" s="0" t="s">
        <v>1816</v>
      </c>
      <c r="I4348" s="41" t="s">
        <v>679</v>
      </c>
      <c r="J4348" s="20" t="n">
        <v>4000</v>
      </c>
      <c r="K4348" s="27" t="s">
        <v>28</v>
      </c>
      <c r="L4348" s="53"/>
      <c r="M4348" s="33" t="n">
        <v>8</v>
      </c>
      <c r="N4348" s="33"/>
      <c r="O4348" s="35" t="n">
        <f aca="false">L4348+(0.05*M4348)+(N4348/240)</f>
        <v>0.4</v>
      </c>
      <c r="P4348" s="36" t="n">
        <v>1600</v>
      </c>
      <c r="Q4348" s="33"/>
      <c r="R4348" s="37"/>
      <c r="S4348" s="38" t="n">
        <f aca="false">P4348+(0.05*Q4348)+(R4348/240)</f>
        <v>1600</v>
      </c>
      <c r="T4348" s="22" t="n">
        <f aca="false">J4348*O4348</f>
        <v>1600</v>
      </c>
      <c r="U4348" s="22" t="n">
        <f aca="false">S4348-T4348</f>
        <v>0</v>
      </c>
      <c r="V4348" s="12"/>
    </row>
    <row r="4349" customFormat="false" ht="13.8" hidden="false" customHeight="false" outlineLevel="0" collapsed="false">
      <c r="A4349" s="13" t="n">
        <v>4348</v>
      </c>
      <c r="B4349" s="12" t="s">
        <v>22</v>
      </c>
      <c r="C4349" s="26" t="s">
        <v>676</v>
      </c>
      <c r="D4349" s="12" t="n">
        <v>5</v>
      </c>
      <c r="E4349" s="14" t="n">
        <v>1749</v>
      </c>
      <c r="F4349" s="14" t="s">
        <v>24</v>
      </c>
      <c r="G4349" s="14" t="s">
        <v>1831</v>
      </c>
      <c r="H4349" s="0" t="s">
        <v>1816</v>
      </c>
      <c r="I4349" s="41" t="s">
        <v>382</v>
      </c>
      <c r="J4349" s="20" t="n">
        <v>3125</v>
      </c>
      <c r="K4349" s="27" t="s">
        <v>28</v>
      </c>
      <c r="L4349" s="53"/>
      <c r="M4349" s="33" t="n">
        <v>1</v>
      </c>
      <c r="N4349" s="33" t="n">
        <v>6</v>
      </c>
      <c r="O4349" s="35" t="n">
        <f aca="false">L4349+(0.05*M4349)+(N4349/240)</f>
        <v>0.075</v>
      </c>
      <c r="P4349" s="36" t="n">
        <v>234</v>
      </c>
      <c r="Q4349" s="33" t="n">
        <v>7</v>
      </c>
      <c r="R4349" s="37"/>
      <c r="S4349" s="38" t="n">
        <f aca="false">P4349+(0.05*Q4349)+(R4349/240)</f>
        <v>234.35</v>
      </c>
      <c r="T4349" s="22" t="n">
        <f aca="false">J4349*O4349</f>
        <v>234.375</v>
      </c>
      <c r="U4349" s="22" t="n">
        <f aca="false">S4349-T4349</f>
        <v>-0.0250000000000341</v>
      </c>
      <c r="V4349" s="12"/>
    </row>
    <row r="4350" customFormat="false" ht="14.2" hidden="false" customHeight="false" outlineLevel="0" collapsed="false">
      <c r="A4350" s="13" t="n">
        <v>4349</v>
      </c>
      <c r="B4350" s="12" t="s">
        <v>22</v>
      </c>
      <c r="C4350" s="26" t="s">
        <v>676</v>
      </c>
      <c r="D4350" s="12" t="n">
        <v>5</v>
      </c>
      <c r="E4350" s="14" t="n">
        <v>1749</v>
      </c>
      <c r="F4350" s="14" t="s">
        <v>24</v>
      </c>
      <c r="G4350" s="14" t="s">
        <v>710</v>
      </c>
      <c r="H4350" s="0" t="s">
        <v>1816</v>
      </c>
      <c r="I4350" s="41" t="s">
        <v>679</v>
      </c>
      <c r="J4350" s="20" t="n">
        <v>3582</v>
      </c>
      <c r="K4350" s="27" t="s">
        <v>28</v>
      </c>
      <c r="L4350" s="53" t="n">
        <v>0.06</v>
      </c>
      <c r="M4350" s="33"/>
      <c r="N4350" s="33"/>
      <c r="O4350" s="35" t="n">
        <f aca="false">L4350+(0.05*M4350)+(N4350/240)</f>
        <v>0.06</v>
      </c>
      <c r="P4350" s="36" t="n">
        <v>314</v>
      </c>
      <c r="Q4350" s="33" t="n">
        <v>18</v>
      </c>
      <c r="R4350" s="37"/>
      <c r="S4350" s="38" t="n">
        <f aca="false">P4350+(0.05*Q4350)+(R4350/240)</f>
        <v>314.9</v>
      </c>
      <c r="T4350" s="22" t="n">
        <f aca="false">J4350*O4350</f>
        <v>214.92</v>
      </c>
      <c r="U4350" s="22" t="n">
        <f aca="false">S4350-T4350</f>
        <v>99.98</v>
      </c>
      <c r="V4350" s="12" t="s">
        <v>1770</v>
      </c>
    </row>
    <row r="4351" customFormat="false" ht="13.8" hidden="false" customHeight="false" outlineLevel="0" collapsed="false">
      <c r="A4351" s="13" t="n">
        <v>4350</v>
      </c>
      <c r="B4351" s="12" t="s">
        <v>22</v>
      </c>
      <c r="C4351" s="26" t="s">
        <v>676</v>
      </c>
      <c r="D4351" s="12" t="n">
        <v>5</v>
      </c>
      <c r="E4351" s="14" t="n">
        <v>1749</v>
      </c>
      <c r="F4351" s="14" t="s">
        <v>24</v>
      </c>
      <c r="G4351" s="14" t="s">
        <v>1832</v>
      </c>
      <c r="H4351" s="0" t="s">
        <v>1816</v>
      </c>
      <c r="I4351" s="41" t="s">
        <v>186</v>
      </c>
      <c r="J4351" s="20" t="n">
        <v>6831</v>
      </c>
      <c r="K4351" s="27" t="s">
        <v>28</v>
      </c>
      <c r="L4351" s="53"/>
      <c r="M4351" s="33" t="n">
        <v>6</v>
      </c>
      <c r="N4351" s="33"/>
      <c r="O4351" s="35" t="n">
        <f aca="false">L4351+(0.05*M4351)+(N4351/240)</f>
        <v>0.3</v>
      </c>
      <c r="P4351" s="36" t="n">
        <v>2049</v>
      </c>
      <c r="Q4351" s="33" t="n">
        <v>6</v>
      </c>
      <c r="R4351" s="37"/>
      <c r="S4351" s="38" t="n">
        <f aca="false">P4351+(0.05*Q4351)+(R4351/240)</f>
        <v>2049.3</v>
      </c>
      <c r="T4351" s="22" t="n">
        <f aca="false">J4351*O4351</f>
        <v>2049.3</v>
      </c>
      <c r="U4351" s="22" t="n">
        <f aca="false">S4351-T4351</f>
        <v>0</v>
      </c>
      <c r="V4351" s="12"/>
    </row>
    <row r="4352" customFormat="false" ht="13.8" hidden="false" customHeight="false" outlineLevel="0" collapsed="false">
      <c r="A4352" s="13" t="n">
        <v>4351</v>
      </c>
      <c r="B4352" s="12" t="s">
        <v>22</v>
      </c>
      <c r="C4352" s="26" t="s">
        <v>676</v>
      </c>
      <c r="D4352" s="12" t="n">
        <v>5</v>
      </c>
      <c r="E4352" s="14" t="n">
        <v>1749</v>
      </c>
      <c r="F4352" s="14" t="s">
        <v>40</v>
      </c>
      <c r="G4352" s="14" t="s">
        <v>190</v>
      </c>
      <c r="H4352" s="0" t="s">
        <v>1816</v>
      </c>
      <c r="I4352" s="41" t="s">
        <v>685</v>
      </c>
      <c r="J4352" s="20" t="n">
        <v>80</v>
      </c>
      <c r="K4352" s="27" t="s">
        <v>28</v>
      </c>
      <c r="L4352" s="53"/>
      <c r="M4352" s="33" t="n">
        <v>20</v>
      </c>
      <c r="N4352" s="33"/>
      <c r="O4352" s="35" t="n">
        <f aca="false">L4352+(0.05*M4352)+(N4352/240)</f>
        <v>1</v>
      </c>
      <c r="P4352" s="36" t="n">
        <v>80</v>
      </c>
      <c r="Q4352" s="33"/>
      <c r="R4352" s="37"/>
      <c r="S4352" s="38" t="n">
        <f aca="false">P4352+(0.05*Q4352)+(R4352/240)</f>
        <v>80</v>
      </c>
      <c r="T4352" s="22" t="n">
        <f aca="false">J4352*O4352</f>
        <v>80</v>
      </c>
      <c r="U4352" s="22" t="n">
        <f aca="false">S4352-T4352</f>
        <v>0</v>
      </c>
      <c r="V4352" s="12"/>
    </row>
    <row r="4353" customFormat="false" ht="13.8" hidden="false" customHeight="false" outlineLevel="0" collapsed="false">
      <c r="A4353" s="13" t="n">
        <v>4352</v>
      </c>
      <c r="B4353" s="12" t="s">
        <v>22</v>
      </c>
      <c r="C4353" s="26" t="s">
        <v>676</v>
      </c>
      <c r="D4353" s="12" t="n">
        <v>5</v>
      </c>
      <c r="E4353" s="14" t="n">
        <v>1749</v>
      </c>
      <c r="F4353" s="14" t="s">
        <v>40</v>
      </c>
      <c r="G4353" s="14" t="s">
        <v>190</v>
      </c>
      <c r="H4353" s="0" t="s">
        <v>1816</v>
      </c>
      <c r="I4353" s="41" t="s">
        <v>679</v>
      </c>
      <c r="J4353" s="20" t="n">
        <v>18</v>
      </c>
      <c r="K4353" s="27" t="s">
        <v>28</v>
      </c>
      <c r="L4353" s="53"/>
      <c r="M4353" s="33" t="n">
        <v>20</v>
      </c>
      <c r="N4353" s="33"/>
      <c r="O4353" s="35" t="n">
        <f aca="false">L4353+(0.05*M4353)+(N4353/240)</f>
        <v>1</v>
      </c>
      <c r="P4353" s="36" t="n">
        <v>18</v>
      </c>
      <c r="Q4353" s="33"/>
      <c r="R4353" s="37"/>
      <c r="S4353" s="38" t="n">
        <f aca="false">P4353+(0.05*Q4353)+(R4353/240)</f>
        <v>18</v>
      </c>
      <c r="T4353" s="22" t="n">
        <f aca="false">J4353*O4353</f>
        <v>18</v>
      </c>
      <c r="U4353" s="22" t="n">
        <f aca="false">S4353-T4353</f>
        <v>0</v>
      </c>
      <c r="V4353" s="12"/>
    </row>
    <row r="4354" customFormat="false" ht="13.8" hidden="false" customHeight="false" outlineLevel="0" collapsed="false">
      <c r="A4354" s="13" t="n">
        <v>4353</v>
      </c>
      <c r="B4354" s="12" t="s">
        <v>22</v>
      </c>
      <c r="C4354" s="26" t="s">
        <v>676</v>
      </c>
      <c r="D4354" s="12" t="n">
        <v>5</v>
      </c>
      <c r="E4354" s="14" t="n">
        <v>1749</v>
      </c>
      <c r="F4354" s="14" t="s">
        <v>40</v>
      </c>
      <c r="G4354" s="14" t="s">
        <v>190</v>
      </c>
      <c r="H4354" s="0" t="s">
        <v>1816</v>
      </c>
      <c r="I4354" s="41" t="s">
        <v>186</v>
      </c>
      <c r="J4354" s="20" t="n">
        <v>1616</v>
      </c>
      <c r="K4354" s="27" t="s">
        <v>28</v>
      </c>
      <c r="L4354" s="53"/>
      <c r="M4354" s="33" t="n">
        <v>22</v>
      </c>
      <c r="N4354" s="33"/>
      <c r="O4354" s="35" t="n">
        <f aca="false">L4354+(0.05*M4354)+(N4354/240)</f>
        <v>1.1</v>
      </c>
      <c r="P4354" s="36" t="n">
        <v>1777</v>
      </c>
      <c r="Q4354" s="33" t="n">
        <v>12</v>
      </c>
      <c r="R4354" s="37"/>
      <c r="S4354" s="38" t="n">
        <f aca="false">P4354+(0.05*Q4354)+(R4354/240)</f>
        <v>1777.6</v>
      </c>
      <c r="T4354" s="22" t="n">
        <f aca="false">J4354*O4354</f>
        <v>1777.6</v>
      </c>
      <c r="U4354" s="22" t="n">
        <f aca="false">S4354-T4354</f>
        <v>0</v>
      </c>
      <c r="V4354" s="12"/>
    </row>
    <row r="4355" customFormat="false" ht="13.8" hidden="false" customHeight="false" outlineLevel="0" collapsed="false">
      <c r="A4355" s="13" t="n">
        <v>4354</v>
      </c>
      <c r="B4355" s="12" t="s">
        <v>22</v>
      </c>
      <c r="C4355" s="26" t="s">
        <v>676</v>
      </c>
      <c r="D4355" s="12" t="n">
        <v>5</v>
      </c>
      <c r="E4355" s="14" t="n">
        <v>1749</v>
      </c>
      <c r="F4355" s="14" t="s">
        <v>40</v>
      </c>
      <c r="G4355" s="14" t="s">
        <v>198</v>
      </c>
      <c r="H4355" s="0" t="s">
        <v>1816</v>
      </c>
      <c r="I4355" s="41" t="s">
        <v>186</v>
      </c>
      <c r="J4355" s="20" t="n">
        <v>4</v>
      </c>
      <c r="K4355" s="27" t="s">
        <v>28</v>
      </c>
      <c r="L4355" s="53" t="n">
        <v>10</v>
      </c>
      <c r="M4355" s="33"/>
      <c r="N4355" s="33"/>
      <c r="O4355" s="35" t="n">
        <f aca="false">L4355+(0.05*M4355)+(N4355/240)</f>
        <v>10</v>
      </c>
      <c r="P4355" s="36" t="n">
        <v>40</v>
      </c>
      <c r="Q4355" s="33"/>
      <c r="R4355" s="37"/>
      <c r="S4355" s="38" t="n">
        <f aca="false">P4355+(0.05*Q4355)+(R4355/240)</f>
        <v>40</v>
      </c>
      <c r="T4355" s="22" t="n">
        <f aca="false">J4355*O4355</f>
        <v>40</v>
      </c>
      <c r="U4355" s="22" t="n">
        <f aca="false">S4355-T4355</f>
        <v>0</v>
      </c>
      <c r="V4355" s="12"/>
    </row>
    <row r="4356" customFormat="false" ht="13.8" hidden="false" customHeight="false" outlineLevel="0" collapsed="false">
      <c r="A4356" s="13" t="n">
        <v>4355</v>
      </c>
      <c r="B4356" s="12" t="s">
        <v>22</v>
      </c>
      <c r="C4356" s="26" t="s">
        <v>676</v>
      </c>
      <c r="D4356" s="12" t="n">
        <v>5</v>
      </c>
      <c r="E4356" s="14" t="n">
        <v>1749</v>
      </c>
      <c r="F4356" s="14" t="s">
        <v>40</v>
      </c>
      <c r="G4356" s="14" t="s">
        <v>199</v>
      </c>
      <c r="H4356" s="0" t="s">
        <v>1816</v>
      </c>
      <c r="I4356" s="41" t="s">
        <v>186</v>
      </c>
      <c r="J4356" s="20" t="n">
        <v>75</v>
      </c>
      <c r="K4356" s="27" t="s">
        <v>28</v>
      </c>
      <c r="L4356" s="53" t="n">
        <v>5</v>
      </c>
      <c r="M4356" s="33"/>
      <c r="N4356" s="33"/>
      <c r="O4356" s="35" t="n">
        <f aca="false">L4356+(0.05*M4356)+(N4356/240)</f>
        <v>5</v>
      </c>
      <c r="P4356" s="36" t="n">
        <v>375</v>
      </c>
      <c r="Q4356" s="33"/>
      <c r="R4356" s="37"/>
      <c r="S4356" s="38" t="n">
        <f aca="false">P4356+(0.05*Q4356)+(R4356/240)</f>
        <v>375</v>
      </c>
      <c r="T4356" s="22" t="n">
        <f aca="false">J4356*O4356</f>
        <v>375</v>
      </c>
      <c r="U4356" s="22" t="n">
        <f aca="false">S4356-T4356</f>
        <v>0</v>
      </c>
      <c r="V4356" s="12"/>
    </row>
    <row r="4357" customFormat="false" ht="13.8" hidden="false" customHeight="false" outlineLevel="0" collapsed="false">
      <c r="A4357" s="13" t="n">
        <v>4356</v>
      </c>
      <c r="B4357" s="12" t="s">
        <v>22</v>
      </c>
      <c r="C4357" s="26" t="s">
        <v>676</v>
      </c>
      <c r="D4357" s="12" t="n">
        <v>5</v>
      </c>
      <c r="E4357" s="14" t="n">
        <v>1749</v>
      </c>
      <c r="F4357" s="14" t="s">
        <v>40</v>
      </c>
      <c r="G4357" s="14" t="s">
        <v>706</v>
      </c>
      <c r="H4357" s="0" t="s">
        <v>1816</v>
      </c>
      <c r="I4357" s="41" t="s">
        <v>679</v>
      </c>
      <c r="J4357" s="20" t="n">
        <v>8</v>
      </c>
      <c r="K4357" s="27" t="s">
        <v>248</v>
      </c>
      <c r="L4357" s="53"/>
      <c r="M4357" s="33" t="n">
        <v>30</v>
      </c>
      <c r="N4357" s="33"/>
      <c r="O4357" s="35" t="n">
        <f aca="false">L4357+(0.05*M4357)+(N4357/240)</f>
        <v>1.5</v>
      </c>
      <c r="P4357" s="36" t="n">
        <v>12</v>
      </c>
      <c r="Q4357" s="33"/>
      <c r="R4357" s="37"/>
      <c r="S4357" s="38" t="n">
        <f aca="false">P4357+(0.05*Q4357)+(R4357/240)</f>
        <v>12</v>
      </c>
      <c r="T4357" s="22" t="n">
        <f aca="false">J4357*O4357</f>
        <v>12</v>
      </c>
      <c r="U4357" s="22" t="n">
        <f aca="false">S4357-T4357</f>
        <v>0</v>
      </c>
      <c r="V4357" s="12"/>
    </row>
    <row r="4358" customFormat="false" ht="13.8" hidden="false" customHeight="false" outlineLevel="0" collapsed="false">
      <c r="A4358" s="13" t="n">
        <v>4357</v>
      </c>
      <c r="B4358" s="12" t="s">
        <v>22</v>
      </c>
      <c r="C4358" s="26" t="s">
        <v>676</v>
      </c>
      <c r="D4358" s="12" t="n">
        <v>5</v>
      </c>
      <c r="E4358" s="14" t="n">
        <v>1749</v>
      </c>
      <c r="F4358" s="14" t="s">
        <v>40</v>
      </c>
      <c r="G4358" s="14" t="s">
        <v>1833</v>
      </c>
      <c r="H4358" s="0" t="s">
        <v>1816</v>
      </c>
      <c r="I4358" s="41" t="s">
        <v>679</v>
      </c>
      <c r="J4358" s="20" t="n">
        <v>6</v>
      </c>
      <c r="K4358" s="27" t="s">
        <v>248</v>
      </c>
      <c r="L4358" s="53" t="n">
        <v>12</v>
      </c>
      <c r="M4358" s="33"/>
      <c r="N4358" s="33"/>
      <c r="O4358" s="35" t="n">
        <f aca="false">L4358+(0.05*M4358)+(N4358/240)</f>
        <v>12</v>
      </c>
      <c r="P4358" s="36" t="n">
        <v>72</v>
      </c>
      <c r="Q4358" s="33"/>
      <c r="R4358" s="37"/>
      <c r="S4358" s="38" t="n">
        <f aca="false">P4358+(0.05*Q4358)+(R4358/240)</f>
        <v>72</v>
      </c>
      <c r="T4358" s="22" t="n">
        <f aca="false">J4358*O4358</f>
        <v>72</v>
      </c>
      <c r="U4358" s="22" t="n">
        <f aca="false">S4358-T4358</f>
        <v>0</v>
      </c>
      <c r="V4358" s="12"/>
    </row>
    <row r="4359" customFormat="false" ht="13.8" hidden="false" customHeight="false" outlineLevel="0" collapsed="false">
      <c r="A4359" s="13" t="n">
        <v>4358</v>
      </c>
      <c r="B4359" s="12" t="s">
        <v>22</v>
      </c>
      <c r="C4359" s="26" t="s">
        <v>676</v>
      </c>
      <c r="D4359" s="12" t="n">
        <v>5</v>
      </c>
      <c r="E4359" s="14" t="n">
        <v>1749</v>
      </c>
      <c r="F4359" s="14" t="s">
        <v>40</v>
      </c>
      <c r="G4359" s="14" t="s">
        <v>1834</v>
      </c>
      <c r="H4359" s="0" t="s">
        <v>1816</v>
      </c>
      <c r="I4359" s="41" t="s">
        <v>679</v>
      </c>
      <c r="J4359" s="20" t="n">
        <v>3</v>
      </c>
      <c r="K4359" s="27" t="s">
        <v>248</v>
      </c>
      <c r="L4359" s="53" t="n">
        <v>10</v>
      </c>
      <c r="M4359" s="33"/>
      <c r="N4359" s="33"/>
      <c r="O4359" s="35" t="n">
        <f aca="false">L4359+(0.05*M4359)+(N4359/240)</f>
        <v>10</v>
      </c>
      <c r="P4359" s="36" t="n">
        <v>30</v>
      </c>
      <c r="Q4359" s="33"/>
      <c r="R4359" s="37"/>
      <c r="S4359" s="38" t="n">
        <f aca="false">P4359+(0.05*Q4359)+(R4359/240)</f>
        <v>30</v>
      </c>
      <c r="T4359" s="22" t="n">
        <f aca="false">J4359*O4359</f>
        <v>30</v>
      </c>
      <c r="U4359" s="22" t="n">
        <f aca="false">S4359-T4359</f>
        <v>0</v>
      </c>
      <c r="V4359" s="12"/>
    </row>
    <row r="4360" customFormat="false" ht="14.2" hidden="false" customHeight="false" outlineLevel="0" collapsed="false">
      <c r="A4360" s="13" t="n">
        <v>4359</v>
      </c>
      <c r="B4360" s="12" t="s">
        <v>22</v>
      </c>
      <c r="C4360" s="26" t="s">
        <v>676</v>
      </c>
      <c r="D4360" s="12" t="n">
        <v>5</v>
      </c>
      <c r="E4360" s="14" t="n">
        <v>1749</v>
      </c>
      <c r="F4360" s="14" t="s">
        <v>40</v>
      </c>
      <c r="G4360" s="14" t="s">
        <v>1834</v>
      </c>
      <c r="H4360" s="0" t="s">
        <v>1816</v>
      </c>
      <c r="I4360" s="41" t="s">
        <v>682</v>
      </c>
      <c r="J4360" s="20" t="n">
        <v>19</v>
      </c>
      <c r="K4360" s="27" t="s">
        <v>248</v>
      </c>
      <c r="L4360" s="53" t="n">
        <v>17</v>
      </c>
      <c r="M4360" s="33"/>
      <c r="N4360" s="33"/>
      <c r="O4360" s="35" t="n">
        <f aca="false">L4360+(0.05*M4360)+(N4360/240)</f>
        <v>17</v>
      </c>
      <c r="P4360" s="36" t="n">
        <v>343</v>
      </c>
      <c r="Q4360" s="33"/>
      <c r="R4360" s="37"/>
      <c r="S4360" s="38" t="n">
        <f aca="false">P4360+(0.05*Q4360)+(R4360/240)</f>
        <v>343</v>
      </c>
      <c r="T4360" s="22" t="n">
        <f aca="false">J4360*O4360</f>
        <v>323</v>
      </c>
      <c r="U4360" s="22" t="n">
        <f aca="false">S4360-T4360</f>
        <v>20</v>
      </c>
      <c r="V4360" s="12" t="s">
        <v>31</v>
      </c>
    </row>
    <row r="4361" customFormat="false" ht="13.8" hidden="false" customHeight="false" outlineLevel="0" collapsed="false">
      <c r="A4361" s="13" t="n">
        <v>4360</v>
      </c>
      <c r="B4361" s="12" t="s">
        <v>22</v>
      </c>
      <c r="C4361" s="26" t="s">
        <v>676</v>
      </c>
      <c r="D4361" s="12" t="n">
        <v>5</v>
      </c>
      <c r="E4361" s="14" t="n">
        <v>1749</v>
      </c>
      <c r="F4361" s="14" t="s">
        <v>40</v>
      </c>
      <c r="G4361" s="40" t="s">
        <v>1835</v>
      </c>
      <c r="H4361" s="0" t="s">
        <v>1816</v>
      </c>
      <c r="I4361" s="41" t="s">
        <v>186</v>
      </c>
      <c r="J4361" s="20" t="n">
        <v>1</v>
      </c>
      <c r="K4361" s="27" t="s">
        <v>260</v>
      </c>
      <c r="L4361" s="53" t="n">
        <v>40</v>
      </c>
      <c r="M4361" s="33"/>
      <c r="N4361" s="33"/>
      <c r="O4361" s="35" t="n">
        <f aca="false">L4361+(0.05*M4361)+(N4361/240)</f>
        <v>40</v>
      </c>
      <c r="P4361" s="36" t="n">
        <v>40</v>
      </c>
      <c r="Q4361" s="33"/>
      <c r="R4361" s="37"/>
      <c r="S4361" s="38" t="n">
        <f aca="false">P4361+(0.05*Q4361)+(R4361/240)</f>
        <v>40</v>
      </c>
      <c r="T4361" s="22" t="n">
        <f aca="false">J4361*O4361</f>
        <v>40</v>
      </c>
      <c r="U4361" s="22" t="n">
        <f aca="false">S4361-T4361</f>
        <v>0</v>
      </c>
      <c r="V4361" s="12"/>
    </row>
    <row r="4362" customFormat="false" ht="13.8" hidden="false" customHeight="false" outlineLevel="0" collapsed="false">
      <c r="A4362" s="13" t="n">
        <v>4361</v>
      </c>
      <c r="B4362" s="12" t="s">
        <v>22</v>
      </c>
      <c r="C4362" s="26" t="s">
        <v>676</v>
      </c>
      <c r="D4362" s="12" t="n">
        <v>6</v>
      </c>
      <c r="E4362" s="14" t="n">
        <v>1749</v>
      </c>
      <c r="F4362" s="14" t="s">
        <v>24</v>
      </c>
      <c r="G4362" s="14" t="s">
        <v>1003</v>
      </c>
      <c r="H4362" s="0" t="s">
        <v>1816</v>
      </c>
      <c r="I4362" s="41" t="s">
        <v>382</v>
      </c>
      <c r="J4362" s="20" t="n">
        <v>400</v>
      </c>
      <c r="K4362" s="27" t="s">
        <v>35</v>
      </c>
      <c r="L4362" s="53"/>
      <c r="M4362" s="33" t="n">
        <v>20</v>
      </c>
      <c r="N4362" s="33"/>
      <c r="O4362" s="35" t="n">
        <f aca="false">L4362+(0.05*M4362)+(N4362/240)</f>
        <v>1</v>
      </c>
      <c r="P4362" s="36" t="n">
        <v>400</v>
      </c>
      <c r="Q4362" s="33"/>
      <c r="R4362" s="37"/>
      <c r="S4362" s="38" t="n">
        <f aca="false">P4362+(0.05*Q4362)+(R4362/240)</f>
        <v>400</v>
      </c>
      <c r="T4362" s="22" t="n">
        <f aca="false">J4362*O4362</f>
        <v>400</v>
      </c>
      <c r="U4362" s="22" t="n">
        <f aca="false">S4362-T4362</f>
        <v>0</v>
      </c>
      <c r="V4362" s="12"/>
    </row>
    <row r="4363" customFormat="false" ht="13.8" hidden="false" customHeight="false" outlineLevel="0" collapsed="false">
      <c r="A4363" s="13" t="n">
        <v>4362</v>
      </c>
      <c r="B4363" s="12" t="s">
        <v>22</v>
      </c>
      <c r="C4363" s="26" t="s">
        <v>676</v>
      </c>
      <c r="D4363" s="12" t="n">
        <v>6</v>
      </c>
      <c r="E4363" s="14" t="n">
        <v>1749</v>
      </c>
      <c r="F4363" s="14" t="s">
        <v>24</v>
      </c>
      <c r="G4363" s="14" t="s">
        <v>1003</v>
      </c>
      <c r="H4363" s="0" t="s">
        <v>1816</v>
      </c>
      <c r="I4363" s="41" t="s">
        <v>679</v>
      </c>
      <c r="J4363" s="20" t="n">
        <v>40</v>
      </c>
      <c r="K4363" s="27" t="s">
        <v>35</v>
      </c>
      <c r="L4363" s="53" t="n">
        <v>3</v>
      </c>
      <c r="M4363" s="33"/>
      <c r="N4363" s="33"/>
      <c r="O4363" s="35" t="n">
        <f aca="false">L4363+(0.05*M4363)+(N4363/240)</f>
        <v>3</v>
      </c>
      <c r="P4363" s="36" t="n">
        <v>120</v>
      </c>
      <c r="Q4363" s="33"/>
      <c r="R4363" s="37"/>
      <c r="S4363" s="38" t="n">
        <f aca="false">P4363+(0.05*Q4363)+(R4363/240)</f>
        <v>120</v>
      </c>
      <c r="T4363" s="22" t="n">
        <f aca="false">J4363*O4363</f>
        <v>120</v>
      </c>
      <c r="U4363" s="22" t="n">
        <f aca="false">S4363-T4363</f>
        <v>0</v>
      </c>
      <c r="V4363" s="12"/>
    </row>
    <row r="4364" customFormat="false" ht="13.8" hidden="false" customHeight="false" outlineLevel="0" collapsed="false">
      <c r="A4364" s="13" t="n">
        <v>4363</v>
      </c>
      <c r="B4364" s="12" t="s">
        <v>22</v>
      </c>
      <c r="C4364" s="26" t="s">
        <v>676</v>
      </c>
      <c r="D4364" s="12" t="n">
        <v>6</v>
      </c>
      <c r="E4364" s="14" t="n">
        <v>1749</v>
      </c>
      <c r="F4364" s="14" t="s">
        <v>24</v>
      </c>
      <c r="G4364" s="14" t="s">
        <v>1003</v>
      </c>
      <c r="H4364" s="0" t="s">
        <v>1816</v>
      </c>
      <c r="I4364" s="41" t="s">
        <v>679</v>
      </c>
      <c r="J4364" s="20" t="n">
        <v>116</v>
      </c>
      <c r="K4364" s="27" t="s">
        <v>35</v>
      </c>
      <c r="L4364" s="53"/>
      <c r="M4364" s="33" t="n">
        <v>5</v>
      </c>
      <c r="N4364" s="33"/>
      <c r="O4364" s="35" t="n">
        <f aca="false">L4364+(0.05*M4364)+(N4364/240)</f>
        <v>0.25</v>
      </c>
      <c r="P4364" s="36" t="n">
        <v>29</v>
      </c>
      <c r="Q4364" s="33"/>
      <c r="R4364" s="37"/>
      <c r="S4364" s="38" t="n">
        <f aca="false">P4364+(0.05*Q4364)+(R4364/240)</f>
        <v>29</v>
      </c>
      <c r="T4364" s="22" t="n">
        <f aca="false">J4364*O4364</f>
        <v>29</v>
      </c>
      <c r="U4364" s="22" t="n">
        <f aca="false">S4364-T4364</f>
        <v>0</v>
      </c>
      <c r="V4364" s="12"/>
    </row>
    <row r="4365" customFormat="false" ht="13.8" hidden="false" customHeight="false" outlineLevel="0" collapsed="false">
      <c r="A4365" s="13" t="n">
        <v>4364</v>
      </c>
      <c r="B4365" s="12" t="s">
        <v>22</v>
      </c>
      <c r="C4365" s="26" t="s">
        <v>676</v>
      </c>
      <c r="D4365" s="12" t="n">
        <v>6</v>
      </c>
      <c r="E4365" s="14" t="n">
        <v>1749</v>
      </c>
      <c r="F4365" s="14" t="s">
        <v>24</v>
      </c>
      <c r="G4365" s="14" t="s">
        <v>1003</v>
      </c>
      <c r="H4365" s="0" t="s">
        <v>1816</v>
      </c>
      <c r="I4365" s="41" t="s">
        <v>682</v>
      </c>
      <c r="J4365" s="20" t="n">
        <v>1</v>
      </c>
      <c r="K4365" s="27" t="s">
        <v>46</v>
      </c>
      <c r="L4365" s="53" t="n">
        <v>1057</v>
      </c>
      <c r="M4365" s="33" t="n">
        <v>4</v>
      </c>
      <c r="N4365" s="33"/>
      <c r="O4365" s="35" t="n">
        <f aca="false">L4365+(0.05*M4365)+(N4365/240)</f>
        <v>1057.2</v>
      </c>
      <c r="P4365" s="55" t="n">
        <v>1057</v>
      </c>
      <c r="Q4365" s="34" t="n">
        <v>4</v>
      </c>
      <c r="R4365" s="37"/>
      <c r="S4365" s="38" t="n">
        <f aca="false">P4365+(0.05*Q4365)+(R4365/240)</f>
        <v>1057.2</v>
      </c>
      <c r="T4365" s="22" t="n">
        <f aca="false">J4365*O4365</f>
        <v>1057.2</v>
      </c>
      <c r="U4365" s="22" t="n">
        <f aca="false">S4365-T4365</f>
        <v>0</v>
      </c>
      <c r="V4365" s="12"/>
    </row>
    <row r="4366" customFormat="false" ht="13.8" hidden="false" customHeight="false" outlineLevel="0" collapsed="false">
      <c r="A4366" s="13" t="n">
        <v>4365</v>
      </c>
      <c r="B4366" s="12" t="s">
        <v>22</v>
      </c>
      <c r="C4366" s="26" t="s">
        <v>676</v>
      </c>
      <c r="D4366" s="12" t="n">
        <v>6</v>
      </c>
      <c r="E4366" s="14" t="n">
        <v>1749</v>
      </c>
      <c r="F4366" s="14" t="s">
        <v>40</v>
      </c>
      <c r="G4366" s="14" t="s">
        <v>1516</v>
      </c>
      <c r="H4366" s="0" t="s">
        <v>1816</v>
      </c>
      <c r="I4366" s="41" t="s">
        <v>186</v>
      </c>
      <c r="J4366" s="20" t="n">
        <v>124</v>
      </c>
      <c r="K4366" s="27" t="s">
        <v>28</v>
      </c>
      <c r="L4366" s="53"/>
      <c r="M4366" s="33" t="n">
        <v>25</v>
      </c>
      <c r="N4366" s="33"/>
      <c r="O4366" s="35" t="n">
        <f aca="false">L4366+(0.05*M4366)+(N4366/240)</f>
        <v>1.25</v>
      </c>
      <c r="P4366" s="36" t="n">
        <v>155</v>
      </c>
      <c r="Q4366" s="33"/>
      <c r="R4366" s="37"/>
      <c r="S4366" s="38" t="n">
        <f aca="false">P4366+(0.05*Q4366)+(R4366/240)</f>
        <v>155</v>
      </c>
      <c r="T4366" s="22" t="n">
        <f aca="false">J4366*O4366</f>
        <v>155</v>
      </c>
      <c r="U4366" s="22" t="n">
        <f aca="false">S4366-T4366</f>
        <v>0</v>
      </c>
      <c r="V4366" s="12"/>
    </row>
    <row r="4367" customFormat="false" ht="13.8" hidden="false" customHeight="false" outlineLevel="0" collapsed="false">
      <c r="A4367" s="13" t="n">
        <v>4366</v>
      </c>
      <c r="B4367" s="12" t="s">
        <v>22</v>
      </c>
      <c r="C4367" s="26" t="s">
        <v>676</v>
      </c>
      <c r="D4367" s="12" t="n">
        <v>6</v>
      </c>
      <c r="E4367" s="14" t="n">
        <v>1749</v>
      </c>
      <c r="F4367" s="14" t="s">
        <v>40</v>
      </c>
      <c r="G4367" s="14" t="s">
        <v>1739</v>
      </c>
      <c r="H4367" s="0" t="s">
        <v>1816</v>
      </c>
      <c r="I4367" s="41" t="s">
        <v>679</v>
      </c>
      <c r="J4367" s="20" t="n">
        <v>240</v>
      </c>
      <c r="K4367" s="27" t="s">
        <v>727</v>
      </c>
      <c r="L4367" s="53" t="n">
        <v>3</v>
      </c>
      <c r="M4367" s="33"/>
      <c r="N4367" s="33"/>
      <c r="O4367" s="35" t="n">
        <f aca="false">L4367+(0.05*M4367)+(N4367/240)</f>
        <v>3</v>
      </c>
      <c r="P4367" s="36" t="n">
        <v>720</v>
      </c>
      <c r="Q4367" s="33"/>
      <c r="R4367" s="37"/>
      <c r="S4367" s="38" t="n">
        <f aca="false">P4367+(0.05*Q4367)+(R4367/240)</f>
        <v>720</v>
      </c>
      <c r="T4367" s="22" t="n">
        <f aca="false">J4367*O4367</f>
        <v>720</v>
      </c>
      <c r="U4367" s="22" t="n">
        <f aca="false">S4367-T4367</f>
        <v>0</v>
      </c>
      <c r="V4367" s="12"/>
    </row>
    <row r="4368" customFormat="false" ht="13.8" hidden="false" customHeight="false" outlineLevel="0" collapsed="false">
      <c r="A4368" s="13" t="n">
        <v>4367</v>
      </c>
      <c r="B4368" s="12" t="s">
        <v>22</v>
      </c>
      <c r="C4368" s="26" t="s">
        <v>676</v>
      </c>
      <c r="D4368" s="12" t="n">
        <v>6</v>
      </c>
      <c r="E4368" s="14" t="n">
        <v>1749</v>
      </c>
      <c r="F4368" s="14" t="s">
        <v>40</v>
      </c>
      <c r="G4368" s="14" t="s">
        <v>259</v>
      </c>
      <c r="H4368" s="0" t="s">
        <v>1816</v>
      </c>
      <c r="I4368" s="41" t="s">
        <v>678</v>
      </c>
      <c r="J4368" s="20" t="n">
        <v>244</v>
      </c>
      <c r="K4368" s="27" t="s">
        <v>714</v>
      </c>
      <c r="L4368" s="53" t="n">
        <v>80</v>
      </c>
      <c r="M4368" s="33"/>
      <c r="N4368" s="33"/>
      <c r="O4368" s="35" t="n">
        <f aca="false">L4368+(0.05*M4368)+(N4368/240)</f>
        <v>80</v>
      </c>
      <c r="P4368" s="36" t="n">
        <v>19520</v>
      </c>
      <c r="Q4368" s="33"/>
      <c r="R4368" s="37"/>
      <c r="S4368" s="38" t="n">
        <f aca="false">P4368+(0.05*Q4368)+(R4368/240)</f>
        <v>19520</v>
      </c>
      <c r="T4368" s="22" t="n">
        <f aca="false">J4368*O4368</f>
        <v>19520</v>
      </c>
      <c r="U4368" s="22" t="n">
        <f aca="false">S4368-T4368</f>
        <v>0</v>
      </c>
      <c r="V4368" s="12"/>
    </row>
    <row r="4369" customFormat="false" ht="13.8" hidden="false" customHeight="false" outlineLevel="0" collapsed="false">
      <c r="A4369" s="13" t="n">
        <v>4368</v>
      </c>
      <c r="B4369" s="12" t="s">
        <v>22</v>
      </c>
      <c r="C4369" s="26" t="s">
        <v>676</v>
      </c>
      <c r="D4369" s="12" t="n">
        <v>6</v>
      </c>
      <c r="E4369" s="14" t="n">
        <v>1749</v>
      </c>
      <c r="F4369" s="14" t="s">
        <v>40</v>
      </c>
      <c r="G4369" s="14" t="s">
        <v>259</v>
      </c>
      <c r="H4369" s="0" t="s">
        <v>1816</v>
      </c>
      <c r="I4369" s="41" t="s">
        <v>678</v>
      </c>
      <c r="J4369" s="20" t="n">
        <v>1</v>
      </c>
      <c r="K4369" s="27" t="s">
        <v>715</v>
      </c>
      <c r="L4369" s="53" t="n">
        <v>4880</v>
      </c>
      <c r="M4369" s="33"/>
      <c r="N4369" s="33"/>
      <c r="O4369" s="35" t="n">
        <f aca="false">L4369+(0.05*M4369)+(N4369/240)</f>
        <v>4880</v>
      </c>
      <c r="P4369" s="36" t="n">
        <v>4880</v>
      </c>
      <c r="Q4369" s="33"/>
      <c r="R4369" s="37"/>
      <c r="S4369" s="38" t="n">
        <f aca="false">P4369+(0.05*Q4369)+(R4369/240)</f>
        <v>4880</v>
      </c>
      <c r="T4369" s="22" t="n">
        <f aca="false">J4369*O4369</f>
        <v>4880</v>
      </c>
      <c r="U4369" s="22" t="n">
        <f aca="false">S4369-T4369</f>
        <v>0</v>
      </c>
      <c r="V4369" s="12"/>
    </row>
    <row r="4370" customFormat="false" ht="13.8" hidden="false" customHeight="false" outlineLevel="0" collapsed="false">
      <c r="A4370" s="13" t="n">
        <v>4369</v>
      </c>
      <c r="B4370" s="12" t="s">
        <v>22</v>
      </c>
      <c r="C4370" s="26" t="s">
        <v>676</v>
      </c>
      <c r="D4370" s="12" t="n">
        <v>6</v>
      </c>
      <c r="E4370" s="14" t="n">
        <v>1749</v>
      </c>
      <c r="F4370" s="14" t="s">
        <v>40</v>
      </c>
      <c r="G4370" s="14" t="s">
        <v>259</v>
      </c>
      <c r="H4370" s="0" t="s">
        <v>1816</v>
      </c>
      <c r="I4370" s="41" t="s">
        <v>382</v>
      </c>
      <c r="J4370" s="20" t="n">
        <v>26</v>
      </c>
      <c r="K4370" s="27" t="s">
        <v>714</v>
      </c>
      <c r="L4370" s="53" t="n">
        <v>84</v>
      </c>
      <c r="M4370" s="33"/>
      <c r="N4370" s="33"/>
      <c r="O4370" s="35" t="n">
        <f aca="false">L4370+(0.05*M4370)+(N4370/240)</f>
        <v>84</v>
      </c>
      <c r="P4370" s="36" t="n">
        <v>2184</v>
      </c>
      <c r="Q4370" s="33"/>
      <c r="R4370" s="37"/>
      <c r="S4370" s="38" t="n">
        <f aca="false">P4370+(0.05*Q4370)+(R4370/240)</f>
        <v>2184</v>
      </c>
      <c r="T4370" s="22" t="n">
        <f aca="false">J4370*O4370</f>
        <v>2184</v>
      </c>
      <c r="U4370" s="22" t="n">
        <f aca="false">S4370-T4370</f>
        <v>0</v>
      </c>
      <c r="V4370" s="12"/>
    </row>
    <row r="4371" customFormat="false" ht="13.8" hidden="false" customHeight="false" outlineLevel="0" collapsed="false">
      <c r="A4371" s="13" t="n">
        <v>4370</v>
      </c>
      <c r="B4371" s="12" t="s">
        <v>22</v>
      </c>
      <c r="C4371" s="26" t="s">
        <v>676</v>
      </c>
      <c r="D4371" s="12" t="n">
        <v>6</v>
      </c>
      <c r="E4371" s="14" t="n">
        <v>1749</v>
      </c>
      <c r="F4371" s="14" t="s">
        <v>40</v>
      </c>
      <c r="G4371" s="14" t="s">
        <v>259</v>
      </c>
      <c r="H4371" s="0" t="s">
        <v>1816</v>
      </c>
      <c r="I4371" s="41" t="s">
        <v>685</v>
      </c>
      <c r="J4371" s="20" t="n">
        <v>12066</v>
      </c>
      <c r="K4371" s="27" t="s">
        <v>28</v>
      </c>
      <c r="L4371" s="53"/>
      <c r="M4371" s="33" t="n">
        <v>50</v>
      </c>
      <c r="N4371" s="33"/>
      <c r="O4371" s="35" t="n">
        <f aca="false">L4371+(0.05*M4371)+(N4371/240)</f>
        <v>2.5</v>
      </c>
      <c r="P4371" s="36" t="n">
        <v>30165</v>
      </c>
      <c r="Q4371" s="33"/>
      <c r="R4371" s="37"/>
      <c r="S4371" s="38" t="n">
        <f aca="false">P4371+(0.05*Q4371)+(R4371/240)</f>
        <v>30165</v>
      </c>
      <c r="T4371" s="22" t="n">
        <f aca="false">J4371*O4371</f>
        <v>30165</v>
      </c>
      <c r="U4371" s="22" t="n">
        <f aca="false">S4371-T4371</f>
        <v>0</v>
      </c>
      <c r="V4371" s="12"/>
    </row>
    <row r="4372" customFormat="false" ht="13.8" hidden="false" customHeight="false" outlineLevel="0" collapsed="false">
      <c r="A4372" s="13" t="n">
        <v>4371</v>
      </c>
      <c r="B4372" s="12" t="s">
        <v>22</v>
      </c>
      <c r="C4372" s="26" t="s">
        <v>676</v>
      </c>
      <c r="D4372" s="12" t="n">
        <v>6</v>
      </c>
      <c r="E4372" s="14" t="n">
        <v>1749</v>
      </c>
      <c r="F4372" s="14" t="s">
        <v>40</v>
      </c>
      <c r="G4372" s="14" t="s">
        <v>259</v>
      </c>
      <c r="H4372" s="0" t="s">
        <v>1816</v>
      </c>
      <c r="I4372" s="41" t="s">
        <v>679</v>
      </c>
      <c r="J4372" s="20" t="n">
        <v>2977</v>
      </c>
      <c r="K4372" s="27" t="s">
        <v>718</v>
      </c>
      <c r="L4372" s="53" t="n">
        <v>3</v>
      </c>
      <c r="M4372" s="33"/>
      <c r="N4372" s="33"/>
      <c r="O4372" s="35" t="n">
        <f aca="false">L4372+(0.05*M4372)+(N4372/240)</f>
        <v>3</v>
      </c>
      <c r="P4372" s="36" t="n">
        <v>8931</v>
      </c>
      <c r="Q4372" s="33"/>
      <c r="R4372" s="37"/>
      <c r="S4372" s="38" t="n">
        <f aca="false">P4372+(0.05*Q4372)+(R4372/240)</f>
        <v>8931</v>
      </c>
      <c r="T4372" s="22" t="n">
        <f aca="false">J4372*O4372</f>
        <v>8931</v>
      </c>
      <c r="U4372" s="22" t="n">
        <f aca="false">S4372-T4372</f>
        <v>0</v>
      </c>
      <c r="V4372" s="12"/>
    </row>
    <row r="4373" customFormat="false" ht="13.8" hidden="false" customHeight="false" outlineLevel="0" collapsed="false">
      <c r="A4373" s="13" t="n">
        <v>4372</v>
      </c>
      <c r="B4373" s="12" t="s">
        <v>22</v>
      </c>
      <c r="C4373" s="26" t="s">
        <v>676</v>
      </c>
      <c r="D4373" s="12" t="n">
        <v>6</v>
      </c>
      <c r="E4373" s="14" t="n">
        <v>1749</v>
      </c>
      <c r="F4373" s="14" t="s">
        <v>40</v>
      </c>
      <c r="G4373" s="14" t="s">
        <v>276</v>
      </c>
      <c r="H4373" s="0" t="s">
        <v>1816</v>
      </c>
      <c r="I4373" s="41" t="s">
        <v>186</v>
      </c>
      <c r="J4373" s="20" t="n">
        <v>3</v>
      </c>
      <c r="K4373" s="27" t="s">
        <v>28</v>
      </c>
      <c r="L4373" s="53" t="n">
        <v>40</v>
      </c>
      <c r="M4373" s="33"/>
      <c r="N4373" s="33"/>
      <c r="O4373" s="35" t="n">
        <f aca="false">L4373+(0.05*M4373)+(N4373/240)</f>
        <v>40</v>
      </c>
      <c r="P4373" s="36" t="n">
        <v>120</v>
      </c>
      <c r="Q4373" s="33"/>
      <c r="R4373" s="37"/>
      <c r="S4373" s="38" t="n">
        <f aca="false">P4373+(0.05*Q4373)+(R4373/240)</f>
        <v>120</v>
      </c>
      <c r="T4373" s="22" t="n">
        <f aca="false">J4373*O4373</f>
        <v>120</v>
      </c>
      <c r="U4373" s="22" t="n">
        <f aca="false">S4373-T4373</f>
        <v>0</v>
      </c>
      <c r="V4373" s="12"/>
    </row>
    <row r="4374" customFormat="false" ht="13.8" hidden="false" customHeight="false" outlineLevel="0" collapsed="false">
      <c r="A4374" s="13" t="n">
        <v>4373</v>
      </c>
      <c r="B4374" s="12" t="s">
        <v>22</v>
      </c>
      <c r="C4374" s="26" t="s">
        <v>676</v>
      </c>
      <c r="D4374" s="12" t="n">
        <v>6</v>
      </c>
      <c r="E4374" s="14" t="n">
        <v>1749</v>
      </c>
      <c r="F4374" s="14" t="s">
        <v>40</v>
      </c>
      <c r="G4374" s="14" t="s">
        <v>280</v>
      </c>
      <c r="H4374" s="0" t="s">
        <v>1816</v>
      </c>
      <c r="I4374" s="41" t="s">
        <v>186</v>
      </c>
      <c r="J4374" s="20" t="n">
        <v>13.5</v>
      </c>
      <c r="K4374" s="27" t="s">
        <v>28</v>
      </c>
      <c r="L4374" s="53" t="n">
        <v>12</v>
      </c>
      <c r="M4374" s="33"/>
      <c r="N4374" s="33"/>
      <c r="O4374" s="35" t="n">
        <f aca="false">L4374+(0.05*M4374)+(N4374/240)</f>
        <v>12</v>
      </c>
      <c r="P4374" s="36" t="n">
        <v>162</v>
      </c>
      <c r="Q4374" s="33"/>
      <c r="R4374" s="37"/>
      <c r="S4374" s="38" t="n">
        <f aca="false">P4374+(0.05*Q4374)+(R4374/240)</f>
        <v>162</v>
      </c>
      <c r="T4374" s="22" t="n">
        <f aca="false">J4374*O4374</f>
        <v>162</v>
      </c>
      <c r="U4374" s="22" t="n">
        <f aca="false">S4374-T4374</f>
        <v>0</v>
      </c>
      <c r="V4374" s="12"/>
    </row>
    <row r="4375" customFormat="false" ht="13.8" hidden="false" customHeight="false" outlineLevel="0" collapsed="false">
      <c r="A4375" s="13" t="n">
        <v>4374</v>
      </c>
      <c r="B4375" s="12" t="s">
        <v>22</v>
      </c>
      <c r="C4375" s="26" t="s">
        <v>676</v>
      </c>
      <c r="D4375" s="12" t="n">
        <v>6</v>
      </c>
      <c r="E4375" s="14" t="n">
        <v>1749</v>
      </c>
      <c r="F4375" s="14" t="s">
        <v>40</v>
      </c>
      <c r="G4375" s="14" t="s">
        <v>721</v>
      </c>
      <c r="H4375" s="0" t="s">
        <v>1816</v>
      </c>
      <c r="I4375" s="41" t="s">
        <v>186</v>
      </c>
      <c r="J4375" s="20" t="n">
        <v>1</v>
      </c>
      <c r="K4375" s="27" t="s">
        <v>46</v>
      </c>
      <c r="L4375" s="53" t="n">
        <v>127</v>
      </c>
      <c r="M4375" s="33" t="n">
        <v>10</v>
      </c>
      <c r="N4375" s="33"/>
      <c r="O4375" s="35" t="n">
        <f aca="false">L4375+(0.05*M4375)+(N4375/240)</f>
        <v>127.5</v>
      </c>
      <c r="P4375" s="36" t="n">
        <v>127</v>
      </c>
      <c r="Q4375" s="33" t="n">
        <v>10</v>
      </c>
      <c r="R4375" s="37"/>
      <c r="S4375" s="38" t="n">
        <f aca="false">P4375+(0.05*Q4375)+(R4375/240)</f>
        <v>127.5</v>
      </c>
      <c r="T4375" s="22" t="n">
        <f aca="false">J4375*O4375</f>
        <v>127.5</v>
      </c>
      <c r="U4375" s="22" t="n">
        <f aca="false">S4375-T4375</f>
        <v>0</v>
      </c>
      <c r="V4375" s="12"/>
    </row>
    <row r="4376" customFormat="false" ht="13.8" hidden="false" customHeight="false" outlineLevel="0" collapsed="false">
      <c r="A4376" s="13" t="n">
        <v>4375</v>
      </c>
      <c r="B4376" s="12" t="s">
        <v>22</v>
      </c>
      <c r="C4376" s="26" t="s">
        <v>676</v>
      </c>
      <c r="D4376" s="12" t="n">
        <v>6</v>
      </c>
      <c r="E4376" s="14" t="n">
        <v>1749</v>
      </c>
      <c r="F4376" s="14" t="s">
        <v>40</v>
      </c>
      <c r="G4376" s="14" t="s">
        <v>286</v>
      </c>
      <c r="H4376" s="0" t="s">
        <v>1816</v>
      </c>
      <c r="I4376" s="41" t="s">
        <v>186</v>
      </c>
      <c r="J4376" s="20" t="n">
        <v>525</v>
      </c>
      <c r="K4376" s="27" t="s">
        <v>28</v>
      </c>
      <c r="L4376" s="53"/>
      <c r="M4376" s="33" t="n">
        <v>6</v>
      </c>
      <c r="N4376" s="33"/>
      <c r="O4376" s="35" t="n">
        <f aca="false">L4376+(0.05*M4376)+(N4376/240)</f>
        <v>0.3</v>
      </c>
      <c r="P4376" s="36" t="n">
        <v>157</v>
      </c>
      <c r="Q4376" s="33" t="n">
        <v>10</v>
      </c>
      <c r="R4376" s="37"/>
      <c r="S4376" s="38" t="n">
        <f aca="false">P4376+(0.05*Q4376)+(R4376/240)</f>
        <v>157.5</v>
      </c>
      <c r="T4376" s="22" t="n">
        <f aca="false">J4376*O4376</f>
        <v>157.5</v>
      </c>
      <c r="U4376" s="22" t="n">
        <f aca="false">S4376-T4376</f>
        <v>0</v>
      </c>
      <c r="V4376" s="12"/>
    </row>
    <row r="4377" customFormat="false" ht="13.8" hidden="false" customHeight="false" outlineLevel="0" collapsed="false">
      <c r="A4377" s="13" t="n">
        <v>4376</v>
      </c>
      <c r="B4377" s="12" t="s">
        <v>22</v>
      </c>
      <c r="C4377" s="26" t="s">
        <v>676</v>
      </c>
      <c r="D4377" s="12" t="n">
        <v>7</v>
      </c>
      <c r="E4377" s="14" t="n">
        <v>1749</v>
      </c>
      <c r="F4377" s="14" t="s">
        <v>24</v>
      </c>
      <c r="G4377" s="14" t="s">
        <v>287</v>
      </c>
      <c r="H4377" s="0" t="s">
        <v>1816</v>
      </c>
      <c r="I4377" s="41" t="s">
        <v>678</v>
      </c>
      <c r="J4377" s="20" t="n">
        <v>275900</v>
      </c>
      <c r="K4377" s="27" t="s">
        <v>28</v>
      </c>
      <c r="L4377" s="53" t="n">
        <v>0.13</v>
      </c>
      <c r="M4377" s="33"/>
      <c r="N4377" s="33"/>
      <c r="O4377" s="35" t="n">
        <f aca="false">L4377+(0.05*M4377)+(N4377/240)</f>
        <v>0.13</v>
      </c>
      <c r="P4377" s="36" t="n">
        <v>35867</v>
      </c>
      <c r="Q4377" s="33"/>
      <c r="R4377" s="37"/>
      <c r="S4377" s="38" t="n">
        <f aca="false">P4377+(0.05*Q4377)+(R4377/240)</f>
        <v>35867</v>
      </c>
      <c r="T4377" s="22" t="n">
        <f aca="false">J4377*O4377</f>
        <v>35867</v>
      </c>
      <c r="U4377" s="22" t="n">
        <f aca="false">S4377-T4377</f>
        <v>0</v>
      </c>
      <c r="V4377" s="12" t="s">
        <v>89</v>
      </c>
    </row>
    <row r="4378" customFormat="false" ht="13.8" hidden="false" customHeight="false" outlineLevel="0" collapsed="false">
      <c r="A4378" s="13" t="n">
        <v>4377</v>
      </c>
      <c r="B4378" s="12" t="s">
        <v>22</v>
      </c>
      <c r="C4378" s="26" t="s">
        <v>676</v>
      </c>
      <c r="D4378" s="12" t="n">
        <v>7</v>
      </c>
      <c r="E4378" s="14" t="n">
        <v>1749</v>
      </c>
      <c r="F4378" s="14" t="s">
        <v>24</v>
      </c>
      <c r="G4378" s="14" t="s">
        <v>287</v>
      </c>
      <c r="H4378" s="0" t="s">
        <v>1816</v>
      </c>
      <c r="I4378" s="41" t="s">
        <v>815</v>
      </c>
      <c r="J4378" s="20" t="n">
        <v>107150</v>
      </c>
      <c r="K4378" s="27" t="s">
        <v>28</v>
      </c>
      <c r="L4378" s="53"/>
      <c r="M4378" s="33" t="n">
        <v>3</v>
      </c>
      <c r="N4378" s="33"/>
      <c r="O4378" s="35" t="n">
        <f aca="false">L4378+(0.05*M4378)+(N4378/240)</f>
        <v>0.15</v>
      </c>
      <c r="P4378" s="36" t="n">
        <v>16072</v>
      </c>
      <c r="Q4378" s="33" t="n">
        <v>10</v>
      </c>
      <c r="R4378" s="37"/>
      <c r="S4378" s="38" t="n">
        <f aca="false">P4378+(0.05*Q4378)+(R4378/240)</f>
        <v>16072.5</v>
      </c>
      <c r="T4378" s="22" t="n">
        <f aca="false">J4378*O4378</f>
        <v>16072.5</v>
      </c>
      <c r="U4378" s="22" t="n">
        <f aca="false">S4378-T4378</f>
        <v>0</v>
      </c>
      <c r="V4378" s="12"/>
    </row>
    <row r="4379" customFormat="false" ht="13.8" hidden="false" customHeight="false" outlineLevel="0" collapsed="false">
      <c r="A4379" s="13" t="n">
        <v>4378</v>
      </c>
      <c r="B4379" s="12" t="s">
        <v>22</v>
      </c>
      <c r="C4379" s="26" t="s">
        <v>676</v>
      </c>
      <c r="D4379" s="12" t="n">
        <v>7</v>
      </c>
      <c r="E4379" s="14" t="n">
        <v>1749</v>
      </c>
      <c r="F4379" s="14" t="s">
        <v>24</v>
      </c>
      <c r="G4379" s="14" t="s">
        <v>287</v>
      </c>
      <c r="H4379" s="0" t="s">
        <v>1816</v>
      </c>
      <c r="I4379" s="41" t="s">
        <v>382</v>
      </c>
      <c r="J4379" s="20" t="n">
        <v>33375</v>
      </c>
      <c r="K4379" s="27" t="s">
        <v>28</v>
      </c>
      <c r="L4379" s="53"/>
      <c r="M4379" s="33" t="n">
        <v>3</v>
      </c>
      <c r="N4379" s="33"/>
      <c r="O4379" s="35" t="n">
        <f aca="false">L4379+(0.05*M4379)+(N4379/240)</f>
        <v>0.15</v>
      </c>
      <c r="P4379" s="36" t="n">
        <v>5006</v>
      </c>
      <c r="Q4379" s="33" t="n">
        <v>5</v>
      </c>
      <c r="R4379" s="37"/>
      <c r="S4379" s="38" t="n">
        <f aca="false">P4379+(0.05*Q4379)+(R4379/240)</f>
        <v>5006.25</v>
      </c>
      <c r="T4379" s="22" t="n">
        <f aca="false">J4379*O4379</f>
        <v>5006.25</v>
      </c>
      <c r="U4379" s="22" t="n">
        <f aca="false">S4379-T4379</f>
        <v>0</v>
      </c>
      <c r="V4379" s="12"/>
    </row>
    <row r="4380" customFormat="false" ht="13.8" hidden="false" customHeight="false" outlineLevel="0" collapsed="false">
      <c r="A4380" s="13" t="n">
        <v>4379</v>
      </c>
      <c r="B4380" s="12" t="s">
        <v>22</v>
      </c>
      <c r="C4380" s="26" t="s">
        <v>676</v>
      </c>
      <c r="D4380" s="12" t="n">
        <v>7</v>
      </c>
      <c r="E4380" s="14" t="n">
        <v>1749</v>
      </c>
      <c r="F4380" s="14" t="s">
        <v>24</v>
      </c>
      <c r="G4380" s="14" t="s">
        <v>287</v>
      </c>
      <c r="H4380" s="0" t="s">
        <v>1816</v>
      </c>
      <c r="I4380" s="41" t="s">
        <v>679</v>
      </c>
      <c r="J4380" s="20" t="n">
        <v>241237</v>
      </c>
      <c r="K4380" s="27" t="s">
        <v>28</v>
      </c>
      <c r="L4380" s="53" t="n">
        <v>0.14</v>
      </c>
      <c r="M4380" s="33"/>
      <c r="N4380" s="33"/>
      <c r="O4380" s="35" t="n">
        <f aca="false">L4380+(0.05*M4380)+(N4380/240)</f>
        <v>0.14</v>
      </c>
      <c r="P4380" s="36" t="n">
        <v>33773</v>
      </c>
      <c r="Q4380" s="33" t="n">
        <v>3</v>
      </c>
      <c r="R4380" s="37"/>
      <c r="S4380" s="38" t="n">
        <f aca="false">P4380+(0.05*Q4380)+(R4380/240)</f>
        <v>33773.15</v>
      </c>
      <c r="T4380" s="22" t="n">
        <f aca="false">J4380*O4380</f>
        <v>33773.18</v>
      </c>
      <c r="U4380" s="22" t="n">
        <f aca="false">S4380-T4380</f>
        <v>-0.0299999999988358</v>
      </c>
      <c r="V4380" s="12" t="s">
        <v>89</v>
      </c>
    </row>
    <row r="4381" customFormat="false" ht="14.2" hidden="false" customHeight="false" outlineLevel="0" collapsed="false">
      <c r="A4381" s="13" t="n">
        <v>4380</v>
      </c>
      <c r="B4381" s="12" t="s">
        <v>22</v>
      </c>
      <c r="C4381" s="26" t="s">
        <v>676</v>
      </c>
      <c r="D4381" s="12" t="n">
        <v>7</v>
      </c>
      <c r="E4381" s="14" t="n">
        <v>1749</v>
      </c>
      <c r="F4381" s="14" t="s">
        <v>24</v>
      </c>
      <c r="G4381" s="14" t="s">
        <v>287</v>
      </c>
      <c r="H4381" s="0" t="s">
        <v>1816</v>
      </c>
      <c r="I4381" s="41" t="s">
        <v>682</v>
      </c>
      <c r="J4381" s="20" t="n">
        <v>424675</v>
      </c>
      <c r="K4381" s="27" t="s">
        <v>28</v>
      </c>
      <c r="L4381" s="53" t="n">
        <v>0.13</v>
      </c>
      <c r="M4381" s="33"/>
      <c r="N4381" s="33"/>
      <c r="O4381" s="35" t="n">
        <f aca="false">L4381+(0.05*M4381)+(N4381/240)</f>
        <v>0.13</v>
      </c>
      <c r="P4381" s="36" t="n">
        <v>57207</v>
      </c>
      <c r="Q4381" s="33" t="n">
        <v>15</v>
      </c>
      <c r="R4381" s="37"/>
      <c r="S4381" s="38" t="n">
        <f aca="false">P4381+(0.05*Q4381)+(R4381/240)</f>
        <v>57207.75</v>
      </c>
      <c r="T4381" s="22" t="n">
        <f aca="false">J4381*O4381</f>
        <v>55207.75</v>
      </c>
      <c r="U4381" s="22" t="n">
        <f aca="false">S4381-T4381</f>
        <v>2000</v>
      </c>
      <c r="V4381" s="12" t="s">
        <v>1770</v>
      </c>
    </row>
    <row r="4382" customFormat="false" ht="13.8" hidden="false" customHeight="false" outlineLevel="0" collapsed="false">
      <c r="A4382" s="13" t="n">
        <v>4381</v>
      </c>
      <c r="B4382" s="12" t="s">
        <v>22</v>
      </c>
      <c r="C4382" s="26" t="s">
        <v>676</v>
      </c>
      <c r="D4382" s="12" t="n">
        <v>7</v>
      </c>
      <c r="E4382" s="14" t="n">
        <v>1749</v>
      </c>
      <c r="F4382" s="14" t="s">
        <v>24</v>
      </c>
      <c r="G4382" s="14" t="s">
        <v>287</v>
      </c>
      <c r="H4382" s="0" t="s">
        <v>1816</v>
      </c>
      <c r="I4382" s="41" t="s">
        <v>186</v>
      </c>
      <c r="J4382" s="20" t="n">
        <v>240562</v>
      </c>
      <c r="K4382" s="27" t="s">
        <v>28</v>
      </c>
      <c r="L4382" s="53"/>
      <c r="M4382" s="33" t="n">
        <v>3</v>
      </c>
      <c r="N4382" s="33"/>
      <c r="O4382" s="35" t="n">
        <f aca="false">L4382+(0.05*M4382)+(N4382/240)</f>
        <v>0.15</v>
      </c>
      <c r="P4382" s="36" t="n">
        <v>36084</v>
      </c>
      <c r="Q4382" s="33" t="n">
        <v>6</v>
      </c>
      <c r="R4382" s="37"/>
      <c r="S4382" s="38" t="n">
        <f aca="false">P4382+(0.05*Q4382)+(R4382/240)</f>
        <v>36084.3</v>
      </c>
      <c r="T4382" s="22" t="n">
        <f aca="false">J4382*O4382</f>
        <v>36084.3</v>
      </c>
      <c r="U4382" s="22" t="n">
        <f aca="false">S4382-T4382</f>
        <v>0</v>
      </c>
      <c r="V4382" s="12"/>
    </row>
    <row r="4383" customFormat="false" ht="13.8" hidden="false" customHeight="false" outlineLevel="0" collapsed="false">
      <c r="A4383" s="13" t="n">
        <v>4382</v>
      </c>
      <c r="B4383" s="12" t="s">
        <v>22</v>
      </c>
      <c r="C4383" s="26" t="s">
        <v>676</v>
      </c>
      <c r="D4383" s="12" t="n">
        <v>7</v>
      </c>
      <c r="E4383" s="14" t="n">
        <v>1749</v>
      </c>
      <c r="F4383" s="14" t="s">
        <v>24</v>
      </c>
      <c r="G4383" s="14" t="s">
        <v>291</v>
      </c>
      <c r="H4383" s="0" t="s">
        <v>1816</v>
      </c>
      <c r="I4383" s="41" t="s">
        <v>682</v>
      </c>
      <c r="J4383" s="20" t="n">
        <v>13</v>
      </c>
      <c r="K4383" s="27" t="s">
        <v>148</v>
      </c>
      <c r="L4383" s="53" t="n">
        <v>90</v>
      </c>
      <c r="M4383" s="33"/>
      <c r="N4383" s="33"/>
      <c r="O4383" s="35" t="n">
        <f aca="false">L4383+(0.05*M4383)+(N4383/240)</f>
        <v>90</v>
      </c>
      <c r="P4383" s="36" t="n">
        <v>1170</v>
      </c>
      <c r="Q4383" s="33"/>
      <c r="R4383" s="37"/>
      <c r="S4383" s="38" t="n">
        <f aca="false">P4383+(0.05*Q4383)+(R4383/240)</f>
        <v>1170</v>
      </c>
      <c r="T4383" s="22" t="n">
        <f aca="false">J4383*O4383</f>
        <v>1170</v>
      </c>
      <c r="U4383" s="22" t="n">
        <f aca="false">S4383-T4383</f>
        <v>0</v>
      </c>
      <c r="V4383" s="12"/>
    </row>
    <row r="4384" customFormat="false" ht="13.8" hidden="false" customHeight="false" outlineLevel="0" collapsed="false">
      <c r="A4384" s="13" t="n">
        <v>4383</v>
      </c>
      <c r="B4384" s="12" t="s">
        <v>22</v>
      </c>
      <c r="C4384" s="26" t="s">
        <v>676</v>
      </c>
      <c r="D4384" s="12" t="n">
        <v>7</v>
      </c>
      <c r="E4384" s="14" t="n">
        <v>1749</v>
      </c>
      <c r="F4384" s="14" t="s">
        <v>24</v>
      </c>
      <c r="G4384" s="14" t="s">
        <v>297</v>
      </c>
      <c r="H4384" s="0" t="s">
        <v>1816</v>
      </c>
      <c r="I4384" s="41" t="s">
        <v>186</v>
      </c>
      <c r="J4384" s="20" t="n">
        <v>9</v>
      </c>
      <c r="K4384" s="27" t="s">
        <v>148</v>
      </c>
      <c r="L4384" s="53" t="n">
        <v>90</v>
      </c>
      <c r="M4384" s="33"/>
      <c r="N4384" s="56"/>
      <c r="O4384" s="35" t="n">
        <f aca="false">L4384+(0.05*M4384)+(N4384/240)</f>
        <v>90</v>
      </c>
      <c r="P4384" s="36" t="n">
        <v>810</v>
      </c>
      <c r="Q4384" s="33"/>
      <c r="R4384" s="43"/>
      <c r="S4384" s="38" t="n">
        <f aca="false">P4384+(0.05*Q4384)+(R4384/240)</f>
        <v>810</v>
      </c>
      <c r="T4384" s="22" t="n">
        <f aca="false">J4384*O4384</f>
        <v>810</v>
      </c>
      <c r="U4384" s="22" t="n">
        <f aca="false">S4384-T4384</f>
        <v>0</v>
      </c>
      <c r="V4384" s="12"/>
    </row>
    <row r="4385" customFormat="false" ht="13.8" hidden="false" customHeight="false" outlineLevel="0" collapsed="false">
      <c r="A4385" s="13" t="n">
        <v>4384</v>
      </c>
      <c r="B4385" s="12" t="s">
        <v>22</v>
      </c>
      <c r="C4385" s="26" t="s">
        <v>676</v>
      </c>
      <c r="D4385" s="12" t="n">
        <v>7</v>
      </c>
      <c r="E4385" s="14" t="n">
        <v>1749</v>
      </c>
      <c r="F4385" s="14" t="s">
        <v>24</v>
      </c>
      <c r="G4385" s="14" t="s">
        <v>298</v>
      </c>
      <c r="H4385" s="0" t="s">
        <v>1816</v>
      </c>
      <c r="I4385" s="41" t="s">
        <v>186</v>
      </c>
      <c r="J4385" s="20" t="n">
        <v>8425</v>
      </c>
      <c r="K4385" s="27" t="s">
        <v>28</v>
      </c>
      <c r="L4385" s="53"/>
      <c r="M4385" s="33" t="n">
        <v>8</v>
      </c>
      <c r="N4385" s="33"/>
      <c r="O4385" s="35" t="n">
        <f aca="false">L4385+(0.05*M4385)+(N4385/240)</f>
        <v>0.4</v>
      </c>
      <c r="P4385" s="36" t="n">
        <v>3370</v>
      </c>
      <c r="Q4385" s="33"/>
      <c r="R4385" s="37"/>
      <c r="S4385" s="38" t="n">
        <f aca="false">P4385+(0.05*Q4385)+(R4385/240)</f>
        <v>3370</v>
      </c>
      <c r="T4385" s="22" t="n">
        <f aca="false">J4385*O4385</f>
        <v>3370</v>
      </c>
      <c r="U4385" s="22" t="n">
        <f aca="false">S4385-T4385</f>
        <v>0</v>
      </c>
      <c r="V4385" s="12"/>
    </row>
    <row r="4386" customFormat="false" ht="13.8" hidden="false" customHeight="false" outlineLevel="0" collapsed="false">
      <c r="A4386" s="13" t="n">
        <v>4385</v>
      </c>
      <c r="B4386" s="12" t="s">
        <v>22</v>
      </c>
      <c r="C4386" s="26" t="s">
        <v>676</v>
      </c>
      <c r="D4386" s="12" t="n">
        <v>7</v>
      </c>
      <c r="E4386" s="14" t="n">
        <v>1749</v>
      </c>
      <c r="F4386" s="14" t="s">
        <v>24</v>
      </c>
      <c r="G4386" s="14" t="s">
        <v>1836</v>
      </c>
      <c r="H4386" s="0" t="s">
        <v>1816</v>
      </c>
      <c r="I4386" s="41" t="s">
        <v>682</v>
      </c>
      <c r="J4386" s="20" t="n">
        <v>2700</v>
      </c>
      <c r="K4386" s="27" t="s">
        <v>28</v>
      </c>
      <c r="L4386" s="53" t="n">
        <v>0.08</v>
      </c>
      <c r="M4386" s="33"/>
      <c r="N4386" s="33"/>
      <c r="O4386" s="35" t="n">
        <f aca="false">L4386+(0.05*M4386)+(N4386/240)</f>
        <v>0.08</v>
      </c>
      <c r="P4386" s="36" t="n">
        <v>216</v>
      </c>
      <c r="Q4386" s="33"/>
      <c r="R4386" s="37"/>
      <c r="S4386" s="38" t="n">
        <f aca="false">P4386+(0.05*Q4386)+(R4386/240)</f>
        <v>216</v>
      </c>
      <c r="T4386" s="22" t="n">
        <f aca="false">J4386*O4386</f>
        <v>216</v>
      </c>
      <c r="U4386" s="22" t="n">
        <f aca="false">S4386-T4386</f>
        <v>0</v>
      </c>
      <c r="V4386" s="12"/>
    </row>
    <row r="4387" customFormat="false" ht="13.8" hidden="false" customHeight="false" outlineLevel="0" collapsed="false">
      <c r="A4387" s="13" t="n">
        <v>4386</v>
      </c>
      <c r="B4387" s="12" t="s">
        <v>22</v>
      </c>
      <c r="C4387" s="26" t="s">
        <v>676</v>
      </c>
      <c r="D4387" s="12" t="n">
        <v>7</v>
      </c>
      <c r="E4387" s="14" t="n">
        <v>1749</v>
      </c>
      <c r="F4387" s="14" t="s">
        <v>24</v>
      </c>
      <c r="G4387" s="14" t="s">
        <v>302</v>
      </c>
      <c r="H4387" s="0" t="s">
        <v>1816</v>
      </c>
      <c r="I4387" s="41" t="s">
        <v>186</v>
      </c>
      <c r="J4387" s="20" t="n">
        <v>8285</v>
      </c>
      <c r="K4387" s="27" t="s">
        <v>28</v>
      </c>
      <c r="L4387" s="53"/>
      <c r="M4387" s="33" t="n">
        <v>6</v>
      </c>
      <c r="N4387" s="33"/>
      <c r="O4387" s="35" t="n">
        <f aca="false">L4387+(0.05*M4387)+(N4387/240)</f>
        <v>0.3</v>
      </c>
      <c r="P4387" s="36" t="n">
        <v>2485</v>
      </c>
      <c r="Q4387" s="33" t="n">
        <v>10</v>
      </c>
      <c r="R4387" s="37"/>
      <c r="S4387" s="38" t="n">
        <f aca="false">P4387+(0.05*Q4387)+(R4387/240)</f>
        <v>2485.5</v>
      </c>
      <c r="T4387" s="22" t="n">
        <f aca="false">J4387*O4387</f>
        <v>2485.5</v>
      </c>
      <c r="U4387" s="22" t="n">
        <f aca="false">S4387-T4387</f>
        <v>0</v>
      </c>
      <c r="V4387" s="12"/>
    </row>
    <row r="4388" customFormat="false" ht="13.8" hidden="false" customHeight="false" outlineLevel="0" collapsed="false">
      <c r="A4388" s="13" t="n">
        <v>4387</v>
      </c>
      <c r="B4388" s="12" t="s">
        <v>22</v>
      </c>
      <c r="C4388" s="26" t="s">
        <v>676</v>
      </c>
      <c r="D4388" s="12" t="n">
        <v>7</v>
      </c>
      <c r="E4388" s="14" t="n">
        <v>1749</v>
      </c>
      <c r="F4388" s="14" t="s">
        <v>24</v>
      </c>
      <c r="G4388" s="14" t="s">
        <v>1837</v>
      </c>
      <c r="H4388" s="0" t="s">
        <v>1816</v>
      </c>
      <c r="I4388" s="41" t="s">
        <v>678</v>
      </c>
      <c r="J4388" s="20" t="n">
        <v>5280</v>
      </c>
      <c r="K4388" s="27" t="s">
        <v>28</v>
      </c>
      <c r="L4388" s="53"/>
      <c r="M4388" s="33" t="n">
        <v>28</v>
      </c>
      <c r="N4388" s="33"/>
      <c r="O4388" s="35" t="n">
        <f aca="false">L4388+(0.05*M4388)+(N4388/240)</f>
        <v>1.4</v>
      </c>
      <c r="P4388" s="36" t="n">
        <v>7392</v>
      </c>
      <c r="Q4388" s="33"/>
      <c r="R4388" s="37"/>
      <c r="S4388" s="38" t="n">
        <f aca="false">P4388+(0.05*Q4388)+(R4388/240)</f>
        <v>7392</v>
      </c>
      <c r="T4388" s="22" t="n">
        <f aca="false">J4388*O4388</f>
        <v>7392</v>
      </c>
      <c r="U4388" s="22" t="n">
        <f aca="false">S4388-T4388</f>
        <v>0</v>
      </c>
      <c r="V4388" s="12"/>
    </row>
    <row r="4389" customFormat="false" ht="13.8" hidden="false" customHeight="false" outlineLevel="0" collapsed="false">
      <c r="A4389" s="13" t="n">
        <v>4388</v>
      </c>
      <c r="B4389" s="12" t="s">
        <v>22</v>
      </c>
      <c r="C4389" s="26" t="s">
        <v>676</v>
      </c>
      <c r="D4389" s="12" t="n">
        <v>7</v>
      </c>
      <c r="E4389" s="14" t="n">
        <v>1749</v>
      </c>
      <c r="F4389" s="14" t="s">
        <v>24</v>
      </c>
      <c r="G4389" s="14" t="s">
        <v>1837</v>
      </c>
      <c r="H4389" s="0" t="s">
        <v>1816</v>
      </c>
      <c r="I4389" s="41" t="s">
        <v>679</v>
      </c>
      <c r="J4389" s="20" t="n">
        <v>1884</v>
      </c>
      <c r="K4389" s="27" t="s">
        <v>28</v>
      </c>
      <c r="L4389" s="53"/>
      <c r="M4389" s="33" t="n">
        <v>30</v>
      </c>
      <c r="N4389" s="33"/>
      <c r="O4389" s="35" t="n">
        <f aca="false">L4389+(0.05*M4389)+(N4389/240)</f>
        <v>1.5</v>
      </c>
      <c r="P4389" s="36" t="n">
        <v>2826</v>
      </c>
      <c r="Q4389" s="33"/>
      <c r="R4389" s="37"/>
      <c r="S4389" s="38" t="n">
        <f aca="false">P4389+(0.05*Q4389)+(R4389/240)</f>
        <v>2826</v>
      </c>
      <c r="T4389" s="22" t="n">
        <f aca="false">J4389*O4389</f>
        <v>2826</v>
      </c>
      <c r="U4389" s="22" t="n">
        <f aca="false">S4389-T4389</f>
        <v>0</v>
      </c>
      <c r="V4389" s="12"/>
    </row>
    <row r="4390" customFormat="false" ht="13.8" hidden="false" customHeight="false" outlineLevel="0" collapsed="false">
      <c r="A4390" s="13" t="n">
        <v>4389</v>
      </c>
      <c r="B4390" s="12" t="s">
        <v>22</v>
      </c>
      <c r="C4390" s="26" t="s">
        <v>676</v>
      </c>
      <c r="D4390" s="12" t="n">
        <v>7</v>
      </c>
      <c r="E4390" s="14" t="n">
        <v>1749</v>
      </c>
      <c r="F4390" s="14" t="s">
        <v>24</v>
      </c>
      <c r="G4390" s="14" t="s">
        <v>1837</v>
      </c>
      <c r="H4390" s="0" t="s">
        <v>1816</v>
      </c>
      <c r="I4390" s="41" t="s">
        <v>186</v>
      </c>
      <c r="J4390" s="20" t="n">
        <v>332222</v>
      </c>
      <c r="K4390" s="27" t="s">
        <v>28</v>
      </c>
      <c r="L4390" s="53"/>
      <c r="M4390" s="33" t="n">
        <v>28</v>
      </c>
      <c r="N4390" s="33"/>
      <c r="O4390" s="35" t="n">
        <f aca="false">L4390+(0.05*M4390)+(N4390/240)</f>
        <v>1.4</v>
      </c>
      <c r="P4390" s="36" t="n">
        <v>465110</v>
      </c>
      <c r="Q4390" s="33" t="n">
        <v>16</v>
      </c>
      <c r="R4390" s="37"/>
      <c r="S4390" s="38" t="n">
        <f aca="false">P4390+(0.05*Q4390)+(R4390/240)</f>
        <v>465110.8</v>
      </c>
      <c r="T4390" s="22" t="n">
        <f aca="false">J4390*O4390</f>
        <v>465110.8</v>
      </c>
      <c r="U4390" s="22" t="n">
        <f aca="false">S4390-T4390</f>
        <v>0</v>
      </c>
      <c r="V4390" s="12"/>
    </row>
    <row r="4391" customFormat="false" ht="13.8" hidden="false" customHeight="false" outlineLevel="0" collapsed="false">
      <c r="A4391" s="13" t="n">
        <v>4390</v>
      </c>
      <c r="B4391" s="12" t="s">
        <v>22</v>
      </c>
      <c r="C4391" s="26" t="s">
        <v>676</v>
      </c>
      <c r="D4391" s="12" t="n">
        <v>7</v>
      </c>
      <c r="E4391" s="14" t="n">
        <v>1749</v>
      </c>
      <c r="F4391" s="14" t="s">
        <v>24</v>
      </c>
      <c r="G4391" s="14" t="s">
        <v>324</v>
      </c>
      <c r="H4391" s="0" t="s">
        <v>1816</v>
      </c>
      <c r="I4391" s="41" t="s">
        <v>678</v>
      </c>
      <c r="J4391" s="20" t="n">
        <v>645</v>
      </c>
      <c r="K4391" s="27" t="s">
        <v>28</v>
      </c>
      <c r="L4391" s="53"/>
      <c r="M4391" s="33" t="n">
        <v>6</v>
      </c>
      <c r="N4391" s="33"/>
      <c r="O4391" s="35" t="n">
        <f aca="false">L4391+(0.05*M4391)+(N4391/240)</f>
        <v>0.3</v>
      </c>
      <c r="P4391" s="36" t="n">
        <v>193</v>
      </c>
      <c r="Q4391" s="33" t="n">
        <v>10</v>
      </c>
      <c r="R4391" s="37"/>
      <c r="S4391" s="38" t="n">
        <f aca="false">P4391+(0.05*Q4391)+(R4391/240)</f>
        <v>193.5</v>
      </c>
      <c r="T4391" s="22" t="n">
        <f aca="false">J4391*O4391</f>
        <v>193.5</v>
      </c>
      <c r="U4391" s="22" t="n">
        <f aca="false">S4391-T4391</f>
        <v>0</v>
      </c>
      <c r="V4391" s="12"/>
    </row>
    <row r="4392" customFormat="false" ht="13.8" hidden="false" customHeight="false" outlineLevel="0" collapsed="false">
      <c r="A4392" s="13" t="n">
        <v>4391</v>
      </c>
      <c r="B4392" s="12" t="s">
        <v>22</v>
      </c>
      <c r="C4392" s="26" t="s">
        <v>676</v>
      </c>
      <c r="D4392" s="12" t="n">
        <v>7</v>
      </c>
      <c r="E4392" s="14" t="n">
        <v>1749</v>
      </c>
      <c r="F4392" s="14" t="s">
        <v>40</v>
      </c>
      <c r="G4392" s="14" t="s">
        <v>324</v>
      </c>
      <c r="H4392" s="0" t="s">
        <v>1816</v>
      </c>
      <c r="I4392" s="41" t="s">
        <v>186</v>
      </c>
      <c r="J4392" s="20" t="n">
        <v>630</v>
      </c>
      <c r="K4392" s="27" t="s">
        <v>28</v>
      </c>
      <c r="L4392" s="53"/>
      <c r="M4392" s="33" t="n">
        <v>8</v>
      </c>
      <c r="N4392" s="33"/>
      <c r="O4392" s="35" t="n">
        <f aca="false">L4392+(0.05*M4392)+(N4392/240)</f>
        <v>0.4</v>
      </c>
      <c r="P4392" s="36" t="n">
        <v>252</v>
      </c>
      <c r="Q4392" s="33"/>
      <c r="R4392" s="37"/>
      <c r="S4392" s="38" t="n">
        <f aca="false">P4392+(0.05*Q4392)+(R4392/240)</f>
        <v>252</v>
      </c>
      <c r="T4392" s="22" t="n">
        <f aca="false">J4392*O4392</f>
        <v>252</v>
      </c>
      <c r="U4392" s="22" t="n">
        <f aca="false">S4392-T4392</f>
        <v>0</v>
      </c>
      <c r="V4392" s="12"/>
    </row>
    <row r="4393" customFormat="false" ht="13.8" hidden="false" customHeight="false" outlineLevel="0" collapsed="false">
      <c r="A4393" s="13" t="n">
        <v>4392</v>
      </c>
      <c r="B4393" s="12" t="s">
        <v>22</v>
      </c>
      <c r="C4393" s="26" t="s">
        <v>676</v>
      </c>
      <c r="D4393" s="12" t="n">
        <v>7</v>
      </c>
      <c r="E4393" s="14" t="n">
        <v>1749</v>
      </c>
      <c r="F4393" s="14" t="s">
        <v>40</v>
      </c>
      <c r="G4393" s="14" t="s">
        <v>334</v>
      </c>
      <c r="H4393" s="0" t="s">
        <v>1816</v>
      </c>
      <c r="I4393" s="41" t="s">
        <v>186</v>
      </c>
      <c r="J4393" s="20" t="n">
        <v>170</v>
      </c>
      <c r="K4393" s="27" t="s">
        <v>148</v>
      </c>
      <c r="L4393" s="53" t="n">
        <v>25</v>
      </c>
      <c r="M4393" s="33"/>
      <c r="N4393" s="33"/>
      <c r="O4393" s="35" t="n">
        <f aca="false">L4393+(0.05*M4393)+(N4393/240)</f>
        <v>25</v>
      </c>
      <c r="P4393" s="36" t="n">
        <v>4250</v>
      </c>
      <c r="Q4393" s="33"/>
      <c r="R4393" s="37"/>
      <c r="S4393" s="38" t="n">
        <f aca="false">P4393+(0.05*Q4393)+(R4393/240)</f>
        <v>4250</v>
      </c>
      <c r="T4393" s="22" t="n">
        <f aca="false">J4393*O4393</f>
        <v>4250</v>
      </c>
      <c r="U4393" s="22" t="n">
        <f aca="false">S4393-T4393</f>
        <v>0</v>
      </c>
      <c r="V4393" s="12"/>
    </row>
    <row r="4394" customFormat="false" ht="13.8" hidden="false" customHeight="false" outlineLevel="0" collapsed="false">
      <c r="A4394" s="13" t="n">
        <v>4393</v>
      </c>
      <c r="B4394" s="12" t="s">
        <v>22</v>
      </c>
      <c r="C4394" s="26" t="s">
        <v>676</v>
      </c>
      <c r="D4394" s="12" t="n">
        <v>7</v>
      </c>
      <c r="E4394" s="14" t="n">
        <v>1749</v>
      </c>
      <c r="F4394" s="14" t="s">
        <v>40</v>
      </c>
      <c r="G4394" s="14" t="s">
        <v>1808</v>
      </c>
      <c r="H4394" s="0" t="s">
        <v>1816</v>
      </c>
      <c r="I4394" s="41" t="s">
        <v>685</v>
      </c>
      <c r="J4394" s="20" t="n">
        <v>25</v>
      </c>
      <c r="K4394" s="27" t="s">
        <v>28</v>
      </c>
      <c r="L4394" s="53"/>
      <c r="M4394" s="33" t="n">
        <v>10</v>
      </c>
      <c r="N4394" s="33"/>
      <c r="O4394" s="35" t="n">
        <f aca="false">L4394+(0.05*M4394)+(N4394/240)</f>
        <v>0.5</v>
      </c>
      <c r="P4394" s="36" t="n">
        <v>12</v>
      </c>
      <c r="Q4394" s="33" t="n">
        <v>10</v>
      </c>
      <c r="R4394" s="37"/>
      <c r="S4394" s="38" t="n">
        <f aca="false">P4394+(0.05*Q4394)+(R4394/240)</f>
        <v>12.5</v>
      </c>
      <c r="T4394" s="22" t="n">
        <f aca="false">J4394*O4394</f>
        <v>12.5</v>
      </c>
      <c r="U4394" s="22" t="n">
        <f aca="false">S4394-T4394</f>
        <v>0</v>
      </c>
      <c r="V4394" s="12"/>
    </row>
    <row r="4395" customFormat="false" ht="13.8" hidden="false" customHeight="false" outlineLevel="0" collapsed="false">
      <c r="A4395" s="13" t="n">
        <v>4394</v>
      </c>
      <c r="B4395" s="12" t="s">
        <v>22</v>
      </c>
      <c r="C4395" s="26" t="s">
        <v>676</v>
      </c>
      <c r="D4395" s="12" t="n">
        <v>7</v>
      </c>
      <c r="E4395" s="14" t="n">
        <v>1749</v>
      </c>
      <c r="F4395" s="14" t="s">
        <v>40</v>
      </c>
      <c r="G4395" s="14" t="s">
        <v>1808</v>
      </c>
      <c r="H4395" s="0" t="s">
        <v>1816</v>
      </c>
      <c r="I4395" s="41" t="s">
        <v>186</v>
      </c>
      <c r="J4395" s="20" t="n">
        <v>1</v>
      </c>
      <c r="K4395" s="27" t="s">
        <v>46</v>
      </c>
      <c r="L4395" s="53" t="n">
        <v>70</v>
      </c>
      <c r="M4395" s="33"/>
      <c r="N4395" s="33"/>
      <c r="O4395" s="35" t="n">
        <f aca="false">L4395+(0.05*M4395)+(N4395/240)</f>
        <v>70</v>
      </c>
      <c r="P4395" s="36" t="n">
        <v>70</v>
      </c>
      <c r="Q4395" s="33"/>
      <c r="R4395" s="37"/>
      <c r="S4395" s="38" t="n">
        <f aca="false">P4395+(0.05*Q4395)+(R4395/240)</f>
        <v>70</v>
      </c>
      <c r="T4395" s="22" t="n">
        <f aca="false">J4395*O4395</f>
        <v>70</v>
      </c>
      <c r="U4395" s="22" t="n">
        <f aca="false">S4395-T4395</f>
        <v>0</v>
      </c>
      <c r="V4395" s="12"/>
    </row>
    <row r="4396" customFormat="false" ht="13.8" hidden="false" customHeight="false" outlineLevel="0" collapsed="false">
      <c r="A4396" s="13" t="n">
        <v>4395</v>
      </c>
      <c r="B4396" s="12" t="s">
        <v>22</v>
      </c>
      <c r="C4396" s="26" t="s">
        <v>676</v>
      </c>
      <c r="D4396" s="12" t="n">
        <v>7</v>
      </c>
      <c r="E4396" s="14" t="n">
        <v>1749</v>
      </c>
      <c r="F4396" s="14" t="s">
        <v>40</v>
      </c>
      <c r="G4396" s="14" t="s">
        <v>1838</v>
      </c>
      <c r="H4396" s="0" t="s">
        <v>1816</v>
      </c>
      <c r="I4396" s="41" t="s">
        <v>679</v>
      </c>
      <c r="J4396" s="20" t="n">
        <v>20</v>
      </c>
      <c r="K4396" s="27" t="s">
        <v>28</v>
      </c>
      <c r="L4396" s="53" t="n">
        <v>4</v>
      </c>
      <c r="M4396" s="33"/>
      <c r="N4396" s="33"/>
      <c r="O4396" s="35" t="n">
        <f aca="false">L4396+(0.05*M4396)+(N4396/240)</f>
        <v>4</v>
      </c>
      <c r="P4396" s="36" t="n">
        <v>80</v>
      </c>
      <c r="Q4396" s="33"/>
      <c r="R4396" s="37"/>
      <c r="S4396" s="38" t="n">
        <f aca="false">P4396+(0.05*Q4396)+(R4396/240)</f>
        <v>80</v>
      </c>
      <c r="T4396" s="22" t="n">
        <f aca="false">J4396*O4396</f>
        <v>80</v>
      </c>
      <c r="U4396" s="22" t="n">
        <f aca="false">S4396-T4396</f>
        <v>0</v>
      </c>
      <c r="V4396" s="12"/>
    </row>
    <row r="4397" customFormat="false" ht="13.8" hidden="false" customHeight="false" outlineLevel="0" collapsed="false">
      <c r="A4397" s="13" t="n">
        <v>4396</v>
      </c>
      <c r="B4397" s="12" t="s">
        <v>22</v>
      </c>
      <c r="C4397" s="26" t="s">
        <v>676</v>
      </c>
      <c r="D4397" s="12" t="n">
        <v>7</v>
      </c>
      <c r="E4397" s="14" t="n">
        <v>1749</v>
      </c>
      <c r="F4397" s="14" t="s">
        <v>40</v>
      </c>
      <c r="G4397" s="14" t="s">
        <v>1838</v>
      </c>
      <c r="H4397" s="0" t="s">
        <v>1816</v>
      </c>
      <c r="I4397" s="41" t="s">
        <v>682</v>
      </c>
      <c r="J4397" s="20" t="n">
        <v>72</v>
      </c>
      <c r="K4397" s="27" t="s">
        <v>110</v>
      </c>
      <c r="L4397" s="53"/>
      <c r="M4397" s="33" t="n">
        <v>15</v>
      </c>
      <c r="N4397" s="33"/>
      <c r="O4397" s="35" t="n">
        <f aca="false">L4397+(0.05*M4397)+(N4397/240)</f>
        <v>0.75</v>
      </c>
      <c r="P4397" s="36" t="n">
        <v>54</v>
      </c>
      <c r="Q4397" s="33"/>
      <c r="R4397" s="37"/>
      <c r="S4397" s="38" t="n">
        <f aca="false">P4397+(0.05*Q4397)+(R4397/240)</f>
        <v>54</v>
      </c>
      <c r="T4397" s="22" t="n">
        <f aca="false">J4397*O4397</f>
        <v>54</v>
      </c>
      <c r="U4397" s="22" t="n">
        <f aca="false">S4397-T4397</f>
        <v>0</v>
      </c>
      <c r="V4397" s="12"/>
    </row>
    <row r="4398" customFormat="false" ht="13.8" hidden="false" customHeight="false" outlineLevel="0" collapsed="false">
      <c r="A4398" s="13" t="n">
        <v>4397</v>
      </c>
      <c r="B4398" s="12" t="s">
        <v>22</v>
      </c>
      <c r="C4398" s="26" t="s">
        <v>676</v>
      </c>
      <c r="D4398" s="12" t="n">
        <v>7</v>
      </c>
      <c r="E4398" s="14" t="n">
        <v>1749</v>
      </c>
      <c r="F4398" s="14" t="s">
        <v>40</v>
      </c>
      <c r="G4398" s="14" t="s">
        <v>1838</v>
      </c>
      <c r="H4398" s="0" t="s">
        <v>1816</v>
      </c>
      <c r="I4398" s="41" t="s">
        <v>186</v>
      </c>
      <c r="J4398" s="20" t="n">
        <v>394</v>
      </c>
      <c r="K4398" s="27" t="s">
        <v>28</v>
      </c>
      <c r="L4398" s="53" t="n">
        <v>16</v>
      </c>
      <c r="M4398" s="33"/>
      <c r="N4398" s="33"/>
      <c r="O4398" s="35" t="n">
        <f aca="false">L4398+(0.05*M4398)+(N4398/240)</f>
        <v>16</v>
      </c>
      <c r="P4398" s="36" t="n">
        <v>6304</v>
      </c>
      <c r="Q4398" s="33"/>
      <c r="R4398" s="37"/>
      <c r="S4398" s="38" t="n">
        <f aca="false">P4398+(0.05*Q4398)+(R4398/240)</f>
        <v>6304</v>
      </c>
      <c r="T4398" s="22" t="n">
        <f aca="false">J4398*O4398</f>
        <v>6304</v>
      </c>
      <c r="U4398" s="22" t="n">
        <f aca="false">S4398-T4398</f>
        <v>0</v>
      </c>
      <c r="V4398" s="12"/>
    </row>
    <row r="4399" customFormat="false" ht="13.8" hidden="false" customHeight="false" outlineLevel="0" collapsed="false">
      <c r="A4399" s="13" t="n">
        <v>4398</v>
      </c>
      <c r="B4399" s="12" t="s">
        <v>22</v>
      </c>
      <c r="C4399" s="26" t="s">
        <v>676</v>
      </c>
      <c r="D4399" s="12" t="n">
        <v>8</v>
      </c>
      <c r="E4399" s="14" t="n">
        <v>1749</v>
      </c>
      <c r="F4399" s="14" t="s">
        <v>24</v>
      </c>
      <c r="G4399" s="14" t="s">
        <v>726</v>
      </c>
      <c r="H4399" s="0" t="s">
        <v>1816</v>
      </c>
      <c r="I4399" s="41" t="s">
        <v>678</v>
      </c>
      <c r="J4399" s="20" t="n">
        <v>90</v>
      </c>
      <c r="K4399" s="27" t="s">
        <v>148</v>
      </c>
      <c r="L4399" s="53" t="n">
        <v>25</v>
      </c>
      <c r="M4399" s="33"/>
      <c r="N4399" s="33"/>
      <c r="O4399" s="35" t="n">
        <f aca="false">L4399+(0.05*M4399)+(N4399/240)</f>
        <v>25</v>
      </c>
      <c r="P4399" s="36" t="n">
        <v>2250</v>
      </c>
      <c r="Q4399" s="33"/>
      <c r="R4399" s="37"/>
      <c r="S4399" s="38" t="n">
        <f aca="false">P4399+(0.05*Q4399)+(R4399/240)</f>
        <v>2250</v>
      </c>
      <c r="T4399" s="22" t="n">
        <f aca="false">J4399*O4399</f>
        <v>2250</v>
      </c>
      <c r="U4399" s="22" t="n">
        <f aca="false">S4399-T4399</f>
        <v>0</v>
      </c>
      <c r="V4399" s="12"/>
    </row>
    <row r="4400" customFormat="false" ht="13.8" hidden="false" customHeight="false" outlineLevel="0" collapsed="false">
      <c r="A4400" s="13" t="n">
        <v>4399</v>
      </c>
      <c r="B4400" s="12" t="s">
        <v>22</v>
      </c>
      <c r="C4400" s="26" t="s">
        <v>676</v>
      </c>
      <c r="D4400" s="12" t="n">
        <v>8</v>
      </c>
      <c r="E4400" s="14" t="n">
        <v>1749</v>
      </c>
      <c r="F4400" s="14" t="s">
        <v>24</v>
      </c>
      <c r="G4400" s="14" t="s">
        <v>726</v>
      </c>
      <c r="H4400" s="0" t="s">
        <v>1816</v>
      </c>
      <c r="I4400" s="41" t="s">
        <v>815</v>
      </c>
      <c r="J4400" s="20" t="n">
        <v>123</v>
      </c>
      <c r="K4400" s="27" t="s">
        <v>148</v>
      </c>
      <c r="L4400" s="53" t="n">
        <v>35</v>
      </c>
      <c r="M4400" s="33"/>
      <c r="N4400" s="33"/>
      <c r="O4400" s="35" t="n">
        <f aca="false">L4400+(0.05*M4400)+(N4400/240)</f>
        <v>35</v>
      </c>
      <c r="P4400" s="36" t="n">
        <v>4305</v>
      </c>
      <c r="Q4400" s="33"/>
      <c r="R4400" s="37"/>
      <c r="S4400" s="38" t="n">
        <f aca="false">P4400+(0.05*Q4400)+(R4400/240)</f>
        <v>4305</v>
      </c>
      <c r="T4400" s="22" t="n">
        <f aca="false">J4400*O4400</f>
        <v>4305</v>
      </c>
      <c r="U4400" s="22" t="n">
        <f aca="false">S4400-T4400</f>
        <v>0</v>
      </c>
      <c r="V4400" s="12"/>
    </row>
    <row r="4401" customFormat="false" ht="13.8" hidden="false" customHeight="false" outlineLevel="0" collapsed="false">
      <c r="A4401" s="13" t="n">
        <v>4400</v>
      </c>
      <c r="B4401" s="12" t="s">
        <v>22</v>
      </c>
      <c r="C4401" s="26" t="s">
        <v>676</v>
      </c>
      <c r="D4401" s="12" t="n">
        <v>8</v>
      </c>
      <c r="E4401" s="14" t="n">
        <v>1749</v>
      </c>
      <c r="F4401" s="14" t="s">
        <v>24</v>
      </c>
      <c r="G4401" s="14" t="s">
        <v>726</v>
      </c>
      <c r="H4401" s="0" t="s">
        <v>1816</v>
      </c>
      <c r="I4401" s="41" t="s">
        <v>382</v>
      </c>
      <c r="J4401" s="20" t="n">
        <v>175</v>
      </c>
      <c r="K4401" s="27" t="s">
        <v>148</v>
      </c>
      <c r="L4401" s="53" t="n">
        <v>18</v>
      </c>
      <c r="M4401" s="33"/>
      <c r="N4401" s="33"/>
      <c r="O4401" s="35" t="n">
        <f aca="false">L4401+(0.05*M4401)+(N4401/240)</f>
        <v>18</v>
      </c>
      <c r="P4401" s="36" t="n">
        <v>3150</v>
      </c>
      <c r="Q4401" s="33"/>
      <c r="R4401" s="37"/>
      <c r="S4401" s="38" t="n">
        <f aca="false">P4401+(0.05*Q4401)+(R4401/240)</f>
        <v>3150</v>
      </c>
      <c r="T4401" s="22" t="n">
        <f aca="false">J4401*O4401</f>
        <v>3150</v>
      </c>
      <c r="U4401" s="22" t="n">
        <f aca="false">S4401-T4401</f>
        <v>0</v>
      </c>
      <c r="V4401" s="12"/>
    </row>
    <row r="4402" customFormat="false" ht="13.8" hidden="false" customHeight="false" outlineLevel="0" collapsed="false">
      <c r="A4402" s="13" t="n">
        <v>4401</v>
      </c>
      <c r="B4402" s="12" t="s">
        <v>22</v>
      </c>
      <c r="C4402" s="26" t="s">
        <v>676</v>
      </c>
      <c r="D4402" s="12" t="n">
        <v>8</v>
      </c>
      <c r="E4402" s="14" t="n">
        <v>1749</v>
      </c>
      <c r="F4402" s="14" t="s">
        <v>24</v>
      </c>
      <c r="G4402" s="14" t="s">
        <v>726</v>
      </c>
      <c r="H4402" s="0" t="s">
        <v>1816</v>
      </c>
      <c r="I4402" s="41" t="s">
        <v>679</v>
      </c>
      <c r="J4402" s="20" t="n">
        <v>1894</v>
      </c>
      <c r="K4402" s="27" t="s">
        <v>148</v>
      </c>
      <c r="L4402" s="53" t="n">
        <v>22</v>
      </c>
      <c r="M4402" s="33"/>
      <c r="N4402" s="33"/>
      <c r="O4402" s="35" t="n">
        <f aca="false">L4402+(0.05*M4402)+(N4402/240)</f>
        <v>22</v>
      </c>
      <c r="P4402" s="36" t="n">
        <v>41668</v>
      </c>
      <c r="Q4402" s="33"/>
      <c r="R4402" s="37"/>
      <c r="S4402" s="38" t="n">
        <f aca="false">P4402+(0.05*Q4402)+(R4402/240)</f>
        <v>41668</v>
      </c>
      <c r="T4402" s="22" t="n">
        <f aca="false">J4402*O4402</f>
        <v>41668</v>
      </c>
      <c r="U4402" s="22" t="n">
        <f aca="false">S4402-T4402</f>
        <v>0</v>
      </c>
      <c r="V4402" s="12"/>
    </row>
    <row r="4403" customFormat="false" ht="13.8" hidden="false" customHeight="false" outlineLevel="0" collapsed="false">
      <c r="A4403" s="13" t="n">
        <v>4402</v>
      </c>
      <c r="B4403" s="12" t="s">
        <v>22</v>
      </c>
      <c r="C4403" s="26" t="s">
        <v>676</v>
      </c>
      <c r="D4403" s="12" t="n">
        <v>8</v>
      </c>
      <c r="E4403" s="14" t="n">
        <v>1749</v>
      </c>
      <c r="F4403" s="14" t="s">
        <v>24</v>
      </c>
      <c r="G4403" s="14" t="s">
        <v>726</v>
      </c>
      <c r="H4403" s="0" t="s">
        <v>1816</v>
      </c>
      <c r="I4403" s="41" t="s">
        <v>682</v>
      </c>
      <c r="J4403" s="20" t="n">
        <v>2641</v>
      </c>
      <c r="K4403" s="27" t="s">
        <v>148</v>
      </c>
      <c r="L4403" s="53" t="n">
        <v>25</v>
      </c>
      <c r="M4403" s="33"/>
      <c r="N4403" s="33"/>
      <c r="O4403" s="35" t="n">
        <f aca="false">L4403+(0.05*M4403)+(N4403/240)</f>
        <v>25</v>
      </c>
      <c r="P4403" s="36" t="n">
        <v>66025</v>
      </c>
      <c r="Q4403" s="33"/>
      <c r="R4403" s="37"/>
      <c r="S4403" s="38" t="n">
        <f aca="false">P4403+(0.05*Q4403)+(R4403/240)</f>
        <v>66025</v>
      </c>
      <c r="T4403" s="22" t="n">
        <f aca="false">J4403*O4403</f>
        <v>66025</v>
      </c>
      <c r="U4403" s="22" t="n">
        <f aca="false">S4403-T4403</f>
        <v>0</v>
      </c>
      <c r="V4403" s="12"/>
    </row>
    <row r="4404" customFormat="false" ht="13.8" hidden="false" customHeight="false" outlineLevel="0" collapsed="false">
      <c r="A4404" s="13" t="n">
        <v>4403</v>
      </c>
      <c r="B4404" s="12" t="s">
        <v>22</v>
      </c>
      <c r="C4404" s="26" t="s">
        <v>676</v>
      </c>
      <c r="D4404" s="12" t="n">
        <v>8</v>
      </c>
      <c r="E4404" s="14" t="n">
        <v>1749</v>
      </c>
      <c r="F4404" s="14" t="s">
        <v>24</v>
      </c>
      <c r="G4404" s="14" t="s">
        <v>726</v>
      </c>
      <c r="H4404" s="0" t="s">
        <v>1816</v>
      </c>
      <c r="I4404" s="41" t="s">
        <v>682</v>
      </c>
      <c r="J4404" s="20" t="n">
        <v>20</v>
      </c>
      <c r="K4404" s="27" t="s">
        <v>1839</v>
      </c>
      <c r="L4404" s="53" t="n">
        <v>16</v>
      </c>
      <c r="M4404" s="33"/>
      <c r="N4404" s="33"/>
      <c r="O4404" s="35" t="n">
        <f aca="false">L4404+(0.05*M4404)+(N4404/240)</f>
        <v>16</v>
      </c>
      <c r="P4404" s="36" t="n">
        <v>320</v>
      </c>
      <c r="Q4404" s="33"/>
      <c r="R4404" s="37"/>
      <c r="S4404" s="38" t="n">
        <f aca="false">P4404+(0.05*Q4404)+(R4404/240)</f>
        <v>320</v>
      </c>
      <c r="T4404" s="22" t="n">
        <f aca="false">J4404*O4404</f>
        <v>320</v>
      </c>
      <c r="U4404" s="22" t="n">
        <f aca="false">S4404-T4404</f>
        <v>0</v>
      </c>
      <c r="V4404" s="12"/>
    </row>
    <row r="4405" customFormat="false" ht="13.8" hidden="false" customHeight="false" outlineLevel="0" collapsed="false">
      <c r="A4405" s="13" t="n">
        <v>4404</v>
      </c>
      <c r="B4405" s="12" t="s">
        <v>22</v>
      </c>
      <c r="C4405" s="26" t="s">
        <v>676</v>
      </c>
      <c r="D4405" s="12" t="n">
        <v>8</v>
      </c>
      <c r="E4405" s="14" t="n">
        <v>1749</v>
      </c>
      <c r="F4405" s="14" t="s">
        <v>24</v>
      </c>
      <c r="G4405" s="14" t="s">
        <v>726</v>
      </c>
      <c r="H4405" s="0" t="s">
        <v>1816</v>
      </c>
      <c r="I4405" s="41" t="s">
        <v>186</v>
      </c>
      <c r="J4405" s="20" t="n">
        <v>3596</v>
      </c>
      <c r="K4405" s="27" t="s">
        <v>148</v>
      </c>
      <c r="L4405" s="53" t="n">
        <v>40</v>
      </c>
      <c r="M4405" s="33"/>
      <c r="N4405" s="33"/>
      <c r="O4405" s="35" t="n">
        <f aca="false">L4405+(0.05*M4405)+(N4405/240)</f>
        <v>40</v>
      </c>
      <c r="P4405" s="36" t="n">
        <v>143840</v>
      </c>
      <c r="Q4405" s="33"/>
      <c r="R4405" s="37"/>
      <c r="S4405" s="38" t="n">
        <f aca="false">P4405+(0.05*Q4405)+(R4405/240)</f>
        <v>143840</v>
      </c>
      <c r="T4405" s="22" t="n">
        <f aca="false">J4405*O4405</f>
        <v>143840</v>
      </c>
      <c r="U4405" s="22" t="n">
        <f aca="false">S4405-T4405</f>
        <v>0</v>
      </c>
      <c r="V4405" s="12"/>
    </row>
    <row r="4406" customFormat="false" ht="13.8" hidden="false" customHeight="false" outlineLevel="0" collapsed="false">
      <c r="A4406" s="13" t="n">
        <v>4405</v>
      </c>
      <c r="B4406" s="12" t="s">
        <v>22</v>
      </c>
      <c r="C4406" s="26" t="s">
        <v>676</v>
      </c>
      <c r="D4406" s="12" t="n">
        <v>8</v>
      </c>
      <c r="E4406" s="14" t="n">
        <v>1749</v>
      </c>
      <c r="F4406" s="14" t="s">
        <v>24</v>
      </c>
      <c r="G4406" s="14" t="s">
        <v>726</v>
      </c>
      <c r="H4406" s="0" t="s">
        <v>1816</v>
      </c>
      <c r="I4406" s="41" t="s">
        <v>186</v>
      </c>
      <c r="J4406" s="20" t="n">
        <v>124</v>
      </c>
      <c r="K4406" s="27" t="s">
        <v>727</v>
      </c>
      <c r="L4406" s="53" t="n">
        <v>30</v>
      </c>
      <c r="M4406" s="33"/>
      <c r="N4406" s="33"/>
      <c r="O4406" s="35" t="n">
        <f aca="false">L4406+(0.05*M4406)+(N4406/240)</f>
        <v>30</v>
      </c>
      <c r="P4406" s="36" t="n">
        <v>3720</v>
      </c>
      <c r="Q4406" s="33"/>
      <c r="R4406" s="37"/>
      <c r="S4406" s="38" t="n">
        <f aca="false">P4406+(0.05*Q4406)+(R4406/240)</f>
        <v>3720</v>
      </c>
      <c r="T4406" s="22" t="n">
        <f aca="false">J4406*O4406</f>
        <v>3720</v>
      </c>
      <c r="U4406" s="22" t="n">
        <f aca="false">S4406-T4406</f>
        <v>0</v>
      </c>
      <c r="V4406" s="12"/>
    </row>
    <row r="4407" customFormat="false" ht="13.8" hidden="false" customHeight="false" outlineLevel="0" collapsed="false">
      <c r="A4407" s="13" t="n">
        <v>4406</v>
      </c>
      <c r="B4407" s="12" t="s">
        <v>22</v>
      </c>
      <c r="C4407" s="26" t="s">
        <v>676</v>
      </c>
      <c r="D4407" s="12" t="n">
        <v>8</v>
      </c>
      <c r="E4407" s="14" t="n">
        <v>1749</v>
      </c>
      <c r="F4407" s="14" t="s">
        <v>24</v>
      </c>
      <c r="G4407" s="14" t="s">
        <v>726</v>
      </c>
      <c r="H4407" s="0" t="s">
        <v>1816</v>
      </c>
      <c r="I4407" s="41" t="s">
        <v>186</v>
      </c>
      <c r="J4407" s="20" t="n">
        <v>60</v>
      </c>
      <c r="K4407" s="27" t="s">
        <v>728</v>
      </c>
      <c r="L4407" s="53" t="n">
        <v>24</v>
      </c>
      <c r="M4407" s="33"/>
      <c r="N4407" s="33"/>
      <c r="O4407" s="35" t="n">
        <f aca="false">L4407+(0.05*M4407)+(N4407/240)</f>
        <v>24</v>
      </c>
      <c r="P4407" s="36" t="n">
        <v>1440</v>
      </c>
      <c r="Q4407" s="33"/>
      <c r="R4407" s="37"/>
      <c r="S4407" s="38" t="n">
        <f aca="false">P4407+(0.05*Q4407)+(R4407/240)</f>
        <v>1440</v>
      </c>
      <c r="T4407" s="22" t="n">
        <f aca="false">J4407*O4407</f>
        <v>1440</v>
      </c>
      <c r="U4407" s="22" t="n">
        <f aca="false">S4407-T4407</f>
        <v>0</v>
      </c>
      <c r="V4407" s="12"/>
    </row>
    <row r="4408" customFormat="false" ht="13.8" hidden="false" customHeight="false" outlineLevel="0" collapsed="false">
      <c r="A4408" s="13" t="n">
        <v>4407</v>
      </c>
      <c r="B4408" s="12" t="s">
        <v>22</v>
      </c>
      <c r="C4408" s="26" t="s">
        <v>676</v>
      </c>
      <c r="D4408" s="12" t="n">
        <v>8</v>
      </c>
      <c r="E4408" s="14" t="n">
        <v>1749</v>
      </c>
      <c r="F4408" s="14" t="s">
        <v>24</v>
      </c>
      <c r="G4408" s="14" t="s">
        <v>729</v>
      </c>
      <c r="H4408" s="0" t="s">
        <v>1816</v>
      </c>
      <c r="I4408" s="41" t="s">
        <v>682</v>
      </c>
      <c r="J4408" s="20" t="n">
        <v>4</v>
      </c>
      <c r="K4408" s="27" t="s">
        <v>35</v>
      </c>
      <c r="L4408" s="53" t="n">
        <v>15</v>
      </c>
      <c r="M4408" s="33"/>
      <c r="N4408" s="33"/>
      <c r="O4408" s="35" t="n">
        <f aca="false">L4408+(0.05*M4408)+(N4408/240)</f>
        <v>15</v>
      </c>
      <c r="P4408" s="36" t="n">
        <v>60</v>
      </c>
      <c r="Q4408" s="33"/>
      <c r="R4408" s="37"/>
      <c r="S4408" s="38" t="n">
        <f aca="false">P4408+(0.05*Q4408)+(R4408/240)</f>
        <v>60</v>
      </c>
      <c r="T4408" s="22" t="n">
        <f aca="false">J4408*O4408</f>
        <v>60</v>
      </c>
      <c r="U4408" s="22" t="n">
        <f aca="false">S4408-T4408</f>
        <v>0</v>
      </c>
      <c r="V4408" s="12"/>
    </row>
    <row r="4409" customFormat="false" ht="13.8" hidden="false" customHeight="false" outlineLevel="0" collapsed="false">
      <c r="A4409" s="13" t="n">
        <v>4408</v>
      </c>
      <c r="B4409" s="12" t="s">
        <v>22</v>
      </c>
      <c r="C4409" s="26" t="s">
        <v>676</v>
      </c>
      <c r="D4409" s="12" t="n">
        <v>8</v>
      </c>
      <c r="E4409" s="14" t="n">
        <v>1749</v>
      </c>
      <c r="F4409" s="14" t="s">
        <v>24</v>
      </c>
      <c r="G4409" s="14" t="s">
        <v>729</v>
      </c>
      <c r="H4409" s="0" t="s">
        <v>1816</v>
      </c>
      <c r="I4409" s="41" t="s">
        <v>682</v>
      </c>
      <c r="J4409" s="20" t="n">
        <v>6</v>
      </c>
      <c r="K4409" s="27" t="s">
        <v>35</v>
      </c>
      <c r="L4409" s="53" t="n">
        <v>8</v>
      </c>
      <c r="M4409" s="33"/>
      <c r="N4409" s="33"/>
      <c r="O4409" s="35" t="n">
        <f aca="false">L4409+(0.05*M4409)+(N4409/240)</f>
        <v>8</v>
      </c>
      <c r="P4409" s="36" t="n">
        <v>48</v>
      </c>
      <c r="Q4409" s="33"/>
      <c r="R4409" s="37"/>
      <c r="S4409" s="38" t="n">
        <f aca="false">P4409+(0.05*Q4409)+(R4409/240)</f>
        <v>48</v>
      </c>
      <c r="T4409" s="22" t="n">
        <f aca="false">J4409*O4409</f>
        <v>48</v>
      </c>
      <c r="U4409" s="22" t="n">
        <f aca="false">S4409-T4409</f>
        <v>0</v>
      </c>
      <c r="V4409" s="12"/>
    </row>
    <row r="4410" customFormat="false" ht="13.8" hidden="false" customHeight="false" outlineLevel="0" collapsed="false">
      <c r="A4410" s="13" t="n">
        <v>4409</v>
      </c>
      <c r="B4410" s="12" t="s">
        <v>22</v>
      </c>
      <c r="C4410" s="26" t="s">
        <v>676</v>
      </c>
      <c r="D4410" s="12" t="n">
        <v>8</v>
      </c>
      <c r="E4410" s="14" t="n">
        <v>1749</v>
      </c>
      <c r="F4410" s="14" t="s">
        <v>24</v>
      </c>
      <c r="G4410" s="14" t="s">
        <v>729</v>
      </c>
      <c r="H4410" s="0" t="s">
        <v>1816</v>
      </c>
      <c r="I4410" s="41" t="s">
        <v>682</v>
      </c>
      <c r="J4410" s="20" t="n">
        <v>46</v>
      </c>
      <c r="K4410" s="27" t="s">
        <v>35</v>
      </c>
      <c r="L4410" s="53" t="n">
        <v>3</v>
      </c>
      <c r="M4410" s="33"/>
      <c r="N4410" s="33"/>
      <c r="O4410" s="35" t="n">
        <f aca="false">L4410+(0.05*M4410)+(N4410/240)</f>
        <v>3</v>
      </c>
      <c r="P4410" s="36" t="n">
        <v>138</v>
      </c>
      <c r="Q4410" s="33"/>
      <c r="R4410" s="37"/>
      <c r="S4410" s="38" t="n">
        <f aca="false">P4410+(0.05*Q4410)+(R4410/240)</f>
        <v>138</v>
      </c>
      <c r="T4410" s="22" t="n">
        <f aca="false">J4410*O4410</f>
        <v>138</v>
      </c>
      <c r="U4410" s="22" t="n">
        <f aca="false">S4410-T4410</f>
        <v>0</v>
      </c>
      <c r="V4410" s="12"/>
    </row>
    <row r="4411" customFormat="false" ht="13.8" hidden="false" customHeight="false" outlineLevel="0" collapsed="false">
      <c r="A4411" s="13" t="n">
        <v>4410</v>
      </c>
      <c r="B4411" s="12" t="s">
        <v>22</v>
      </c>
      <c r="C4411" s="26" t="s">
        <v>676</v>
      </c>
      <c r="D4411" s="12" t="n">
        <v>8</v>
      </c>
      <c r="E4411" s="14" t="n">
        <v>1749</v>
      </c>
      <c r="F4411" s="14" t="s">
        <v>24</v>
      </c>
      <c r="G4411" s="14" t="s">
        <v>729</v>
      </c>
      <c r="H4411" s="0" t="s">
        <v>1816</v>
      </c>
      <c r="I4411" s="41" t="s">
        <v>682</v>
      </c>
      <c r="J4411" s="20" t="n">
        <v>12</v>
      </c>
      <c r="K4411" s="27" t="s">
        <v>35</v>
      </c>
      <c r="L4411" s="53"/>
      <c r="M4411" s="33" t="n">
        <v>40</v>
      </c>
      <c r="N4411" s="33"/>
      <c r="O4411" s="35" t="n">
        <f aca="false">L4411+(0.05*M4411)+(N4411/240)</f>
        <v>2</v>
      </c>
      <c r="P4411" s="36" t="n">
        <v>24</v>
      </c>
      <c r="Q4411" s="33"/>
      <c r="R4411" s="37"/>
      <c r="S4411" s="38" t="n">
        <f aca="false">P4411+(0.05*Q4411)+(R4411/240)</f>
        <v>24</v>
      </c>
      <c r="T4411" s="22" t="n">
        <f aca="false">J4411*O4411</f>
        <v>24</v>
      </c>
      <c r="U4411" s="22" t="n">
        <f aca="false">S4411-T4411</f>
        <v>0</v>
      </c>
      <c r="V4411" s="12"/>
    </row>
    <row r="4412" customFormat="false" ht="13.8" hidden="false" customHeight="false" outlineLevel="0" collapsed="false">
      <c r="A4412" s="13" t="n">
        <v>4411</v>
      </c>
      <c r="B4412" s="12" t="s">
        <v>22</v>
      </c>
      <c r="C4412" s="26" t="s">
        <v>676</v>
      </c>
      <c r="D4412" s="12" t="n">
        <v>8</v>
      </c>
      <c r="E4412" s="14" t="n">
        <v>1749</v>
      </c>
      <c r="F4412" s="14" t="s">
        <v>24</v>
      </c>
      <c r="G4412" s="14" t="s">
        <v>733</v>
      </c>
      <c r="H4412" s="0" t="s">
        <v>1816</v>
      </c>
      <c r="I4412" s="41" t="s">
        <v>68</v>
      </c>
      <c r="J4412" s="20" t="n">
        <v>279.5</v>
      </c>
      <c r="K4412" s="27" t="s">
        <v>57</v>
      </c>
      <c r="L4412" s="53" t="n">
        <v>12</v>
      </c>
      <c r="M4412" s="33"/>
      <c r="N4412" s="33"/>
      <c r="O4412" s="35" t="n">
        <f aca="false">L4412+(0.05*M4412)+(N4412/240)</f>
        <v>12</v>
      </c>
      <c r="P4412" s="36" t="n">
        <v>3354</v>
      </c>
      <c r="Q4412" s="33"/>
      <c r="R4412" s="37"/>
      <c r="S4412" s="38" t="n">
        <f aca="false">P4412+(0.05*Q4412)+(R4412/240)</f>
        <v>3354</v>
      </c>
      <c r="T4412" s="22" t="n">
        <f aca="false">J4412*O4412</f>
        <v>3354</v>
      </c>
      <c r="U4412" s="22" t="n">
        <f aca="false">S4412-T4412</f>
        <v>0</v>
      </c>
      <c r="V4412" s="12"/>
    </row>
    <row r="4413" customFormat="false" ht="13.8" hidden="false" customHeight="false" outlineLevel="0" collapsed="false">
      <c r="A4413" s="13" t="n">
        <v>4412</v>
      </c>
      <c r="B4413" s="12" t="s">
        <v>22</v>
      </c>
      <c r="C4413" s="26" t="s">
        <v>676</v>
      </c>
      <c r="D4413" s="12" t="n">
        <v>8</v>
      </c>
      <c r="E4413" s="14" t="n">
        <v>1749</v>
      </c>
      <c r="F4413" s="14" t="s">
        <v>40</v>
      </c>
      <c r="G4413" s="14" t="s">
        <v>352</v>
      </c>
      <c r="H4413" s="0" t="s">
        <v>1816</v>
      </c>
      <c r="I4413" s="41" t="s">
        <v>186</v>
      </c>
      <c r="J4413" s="20" t="n">
        <v>11</v>
      </c>
      <c r="K4413" s="27" t="s">
        <v>28</v>
      </c>
      <c r="L4413" s="53" t="n">
        <v>50</v>
      </c>
      <c r="M4413" s="33"/>
      <c r="N4413" s="33"/>
      <c r="O4413" s="35" t="n">
        <f aca="false">L4413+(0.05*M4413)+(N4413/240)</f>
        <v>50</v>
      </c>
      <c r="P4413" s="36" t="n">
        <v>550</v>
      </c>
      <c r="Q4413" s="33"/>
      <c r="R4413" s="37"/>
      <c r="S4413" s="38" t="n">
        <f aca="false">P4413+(0.05*Q4413)+(R4413/240)</f>
        <v>550</v>
      </c>
      <c r="T4413" s="22" t="n">
        <f aca="false">J4413*O4413</f>
        <v>550</v>
      </c>
      <c r="U4413" s="22" t="n">
        <f aca="false">S4413-T4413</f>
        <v>0</v>
      </c>
      <c r="V4413" s="46"/>
    </row>
    <row r="4414" customFormat="false" ht="13.8" hidden="false" customHeight="false" outlineLevel="0" collapsed="false">
      <c r="A4414" s="13" t="n">
        <v>4413</v>
      </c>
      <c r="B4414" s="12" t="s">
        <v>22</v>
      </c>
      <c r="C4414" s="26" t="s">
        <v>676</v>
      </c>
      <c r="D4414" s="12" t="n">
        <v>8</v>
      </c>
      <c r="E4414" s="14" t="n">
        <v>1749</v>
      </c>
      <c r="F4414" s="14" t="s">
        <v>40</v>
      </c>
      <c r="G4414" s="14" t="s">
        <v>1840</v>
      </c>
      <c r="H4414" s="0" t="s">
        <v>1816</v>
      </c>
      <c r="I4414" s="41" t="s">
        <v>679</v>
      </c>
      <c r="J4414" s="20" t="n">
        <v>1300</v>
      </c>
      <c r="K4414" s="27" t="s">
        <v>28</v>
      </c>
      <c r="L4414" s="53"/>
      <c r="M4414" s="33" t="n">
        <v>8</v>
      </c>
      <c r="N4414" s="33"/>
      <c r="O4414" s="35" t="n">
        <f aca="false">L4414+(0.05*M4414)+(N4414/240)</f>
        <v>0.4</v>
      </c>
      <c r="P4414" s="36" t="n">
        <v>520</v>
      </c>
      <c r="Q4414" s="33"/>
      <c r="R4414" s="37"/>
      <c r="S4414" s="38" t="n">
        <f aca="false">P4414+(0.05*Q4414)+(R4414/240)</f>
        <v>520</v>
      </c>
      <c r="T4414" s="22" t="n">
        <f aca="false">J4414*O4414</f>
        <v>520</v>
      </c>
      <c r="U4414" s="22" t="n">
        <f aca="false">S4414-T4414</f>
        <v>0</v>
      </c>
      <c r="V4414" s="46"/>
    </row>
    <row r="4415" customFormat="false" ht="13.8" hidden="false" customHeight="false" outlineLevel="0" collapsed="false">
      <c r="A4415" s="13" t="n">
        <v>4414</v>
      </c>
      <c r="B4415" s="12" t="s">
        <v>22</v>
      </c>
      <c r="C4415" s="26" t="s">
        <v>676</v>
      </c>
      <c r="D4415" s="12" t="n">
        <v>8</v>
      </c>
      <c r="E4415" s="14" t="n">
        <v>1749</v>
      </c>
      <c r="F4415" s="14" t="s">
        <v>40</v>
      </c>
      <c r="G4415" s="14" t="s">
        <v>1065</v>
      </c>
      <c r="H4415" s="0" t="s">
        <v>1816</v>
      </c>
      <c r="I4415" s="41" t="s">
        <v>678</v>
      </c>
      <c r="J4415" s="20" t="n">
        <v>2500</v>
      </c>
      <c r="K4415" s="27" t="s">
        <v>28</v>
      </c>
      <c r="L4415" s="53"/>
      <c r="M4415" s="33" t="n">
        <v>1</v>
      </c>
      <c r="N4415" s="33"/>
      <c r="O4415" s="35" t="n">
        <f aca="false">L4415+(0.05*M4415)+(N4415/240)</f>
        <v>0.05</v>
      </c>
      <c r="P4415" s="36" t="n">
        <v>125</v>
      </c>
      <c r="Q4415" s="33"/>
      <c r="R4415" s="37"/>
      <c r="S4415" s="38" t="n">
        <f aca="false">P4415+(0.05*Q4415)+(R4415/240)</f>
        <v>125</v>
      </c>
      <c r="T4415" s="22" t="n">
        <f aca="false">J4415*O4415</f>
        <v>125</v>
      </c>
      <c r="U4415" s="22" t="n">
        <f aca="false">S4415-T4415</f>
        <v>0</v>
      </c>
      <c r="V4415" s="46"/>
    </row>
    <row r="4416" customFormat="false" ht="13.8" hidden="false" customHeight="false" outlineLevel="0" collapsed="false">
      <c r="A4416" s="13" t="n">
        <v>4415</v>
      </c>
      <c r="B4416" s="12" t="s">
        <v>22</v>
      </c>
      <c r="C4416" s="26" t="s">
        <v>676</v>
      </c>
      <c r="D4416" s="12" t="n">
        <v>8</v>
      </c>
      <c r="E4416" s="14" t="n">
        <v>1749</v>
      </c>
      <c r="F4416" s="14" t="s">
        <v>40</v>
      </c>
      <c r="G4416" s="14" t="s">
        <v>349</v>
      </c>
      <c r="H4416" s="0" t="s">
        <v>1816</v>
      </c>
      <c r="I4416" s="41" t="s">
        <v>685</v>
      </c>
      <c r="J4416" s="20" t="n">
        <v>873</v>
      </c>
      <c r="K4416" s="27" t="s">
        <v>28</v>
      </c>
      <c r="L4416" s="53"/>
      <c r="M4416" s="33" t="n">
        <v>5</v>
      </c>
      <c r="N4416" s="33"/>
      <c r="O4416" s="35" t="n">
        <f aca="false">L4416+(0.05*M4416)+(N4416/240)</f>
        <v>0.25</v>
      </c>
      <c r="P4416" s="36" t="n">
        <v>218</v>
      </c>
      <c r="Q4416" s="33" t="n">
        <v>5</v>
      </c>
      <c r="R4416" s="37"/>
      <c r="S4416" s="38" t="n">
        <f aca="false">P4416+(0.05*Q4416)+(R4416/240)</f>
        <v>218.25</v>
      </c>
      <c r="T4416" s="22" t="n">
        <f aca="false">J4416*O4416</f>
        <v>218.25</v>
      </c>
      <c r="U4416" s="22" t="n">
        <f aca="false">S4416-T4416</f>
        <v>0</v>
      </c>
      <c r="V4416" s="46"/>
    </row>
    <row r="4417" customFormat="false" ht="13.8" hidden="false" customHeight="false" outlineLevel="0" collapsed="false">
      <c r="A4417" s="13" t="n">
        <v>4416</v>
      </c>
      <c r="B4417" s="12" t="s">
        <v>22</v>
      </c>
      <c r="C4417" s="26" t="s">
        <v>676</v>
      </c>
      <c r="D4417" s="12" t="n">
        <v>8</v>
      </c>
      <c r="E4417" s="14" t="n">
        <v>1749</v>
      </c>
      <c r="F4417" s="14" t="s">
        <v>40</v>
      </c>
      <c r="G4417" s="14" t="s">
        <v>376</v>
      </c>
      <c r="H4417" s="0" t="s">
        <v>1816</v>
      </c>
      <c r="I4417" s="41" t="s">
        <v>685</v>
      </c>
      <c r="J4417" s="20" t="n">
        <v>460</v>
      </c>
      <c r="K4417" s="27" t="s">
        <v>28</v>
      </c>
      <c r="L4417" s="53"/>
      <c r="M4417" s="33" t="n">
        <v>10</v>
      </c>
      <c r="N4417" s="33"/>
      <c r="O4417" s="35" t="n">
        <f aca="false">L4417+(0.05*M4417)+(N4417/240)</f>
        <v>0.5</v>
      </c>
      <c r="P4417" s="36" t="n">
        <v>230</v>
      </c>
      <c r="Q4417" s="33"/>
      <c r="R4417" s="37"/>
      <c r="S4417" s="38" t="n">
        <f aca="false">P4417+(0.05*Q4417)+(R4417/240)</f>
        <v>230</v>
      </c>
      <c r="T4417" s="22" t="n">
        <f aca="false">J4417*O4417</f>
        <v>230</v>
      </c>
      <c r="U4417" s="22" t="n">
        <f aca="false">S4417-T4417</f>
        <v>0</v>
      </c>
      <c r="V4417" s="46"/>
    </row>
    <row r="4418" customFormat="false" ht="13.8" hidden="false" customHeight="false" outlineLevel="0" collapsed="false">
      <c r="A4418" s="13" t="n">
        <v>4417</v>
      </c>
      <c r="B4418" s="12" t="s">
        <v>22</v>
      </c>
      <c r="C4418" s="26" t="s">
        <v>676</v>
      </c>
      <c r="D4418" s="12" t="n">
        <v>8</v>
      </c>
      <c r="E4418" s="14" t="n">
        <v>1749</v>
      </c>
      <c r="F4418" s="14" t="s">
        <v>40</v>
      </c>
      <c r="G4418" s="14" t="s">
        <v>377</v>
      </c>
      <c r="H4418" s="0" t="s">
        <v>1816</v>
      </c>
      <c r="I4418" s="41" t="s">
        <v>678</v>
      </c>
      <c r="J4418" s="20" t="n">
        <v>400</v>
      </c>
      <c r="K4418" s="27" t="s">
        <v>28</v>
      </c>
      <c r="L4418" s="53"/>
      <c r="M4418" s="33" t="n">
        <v>12</v>
      </c>
      <c r="N4418" s="33"/>
      <c r="O4418" s="35" t="n">
        <f aca="false">L4418+(0.05*M4418)+(N4418/240)</f>
        <v>0.6</v>
      </c>
      <c r="P4418" s="36" t="n">
        <v>240</v>
      </c>
      <c r="Q4418" s="33"/>
      <c r="R4418" s="37"/>
      <c r="S4418" s="38" t="n">
        <f aca="false">P4418+(0.05*Q4418)+(R4418/240)</f>
        <v>240</v>
      </c>
      <c r="T4418" s="22" t="n">
        <f aca="false">J4418*O4418</f>
        <v>240</v>
      </c>
      <c r="U4418" s="22" t="n">
        <f aca="false">S4418-T4418</f>
        <v>0</v>
      </c>
      <c r="V4418" s="46"/>
    </row>
    <row r="4419" customFormat="false" ht="13.8" hidden="false" customHeight="false" outlineLevel="0" collapsed="false">
      <c r="A4419" s="13" t="n">
        <v>4418</v>
      </c>
      <c r="B4419" s="12" t="s">
        <v>22</v>
      </c>
      <c r="C4419" s="26" t="s">
        <v>676</v>
      </c>
      <c r="D4419" s="12" t="n">
        <v>8</v>
      </c>
      <c r="E4419" s="14" t="n">
        <v>1749</v>
      </c>
      <c r="F4419" s="14" t="s">
        <v>40</v>
      </c>
      <c r="G4419" s="14" t="s">
        <v>377</v>
      </c>
      <c r="H4419" s="0" t="s">
        <v>1816</v>
      </c>
      <c r="I4419" s="41" t="s">
        <v>685</v>
      </c>
      <c r="J4419" s="20" t="n">
        <v>1725</v>
      </c>
      <c r="K4419" s="27" t="s">
        <v>28</v>
      </c>
      <c r="L4419" s="53"/>
      <c r="M4419" s="33" t="n">
        <v>6</v>
      </c>
      <c r="N4419" s="33"/>
      <c r="O4419" s="35" t="n">
        <f aca="false">L4419+(0.05*M4419)+(N4419/240)</f>
        <v>0.3</v>
      </c>
      <c r="P4419" s="36" t="n">
        <v>517</v>
      </c>
      <c r="Q4419" s="33" t="n">
        <v>10</v>
      </c>
      <c r="R4419" s="37"/>
      <c r="S4419" s="38" t="n">
        <f aca="false">P4419+(0.05*Q4419)+(R4419/240)</f>
        <v>517.5</v>
      </c>
      <c r="T4419" s="22" t="n">
        <f aca="false">J4419*O4419</f>
        <v>517.5</v>
      </c>
      <c r="U4419" s="22" t="n">
        <f aca="false">S4419-T4419</f>
        <v>0</v>
      </c>
      <c r="V4419" s="46"/>
    </row>
    <row r="4420" customFormat="false" ht="13.8" hidden="false" customHeight="false" outlineLevel="0" collapsed="false">
      <c r="A4420" s="13" t="n">
        <v>4419</v>
      </c>
      <c r="B4420" s="12" t="s">
        <v>22</v>
      </c>
      <c r="C4420" s="26" t="s">
        <v>676</v>
      </c>
      <c r="D4420" s="12" t="n">
        <v>8</v>
      </c>
      <c r="E4420" s="14" t="n">
        <v>1749</v>
      </c>
      <c r="F4420" s="14" t="s">
        <v>40</v>
      </c>
      <c r="G4420" s="14" t="s">
        <v>377</v>
      </c>
      <c r="H4420" s="0" t="s">
        <v>1816</v>
      </c>
      <c r="I4420" s="41" t="s">
        <v>679</v>
      </c>
      <c r="J4420" s="20" t="n">
        <v>37</v>
      </c>
      <c r="K4420" s="27" t="s">
        <v>28</v>
      </c>
      <c r="L4420" s="53"/>
      <c r="M4420" s="33" t="n">
        <v>15</v>
      </c>
      <c r="N4420" s="33"/>
      <c r="O4420" s="35" t="n">
        <f aca="false">L4420+(0.05*M4420)+(N4420/240)</f>
        <v>0.75</v>
      </c>
      <c r="P4420" s="36" t="n">
        <v>27</v>
      </c>
      <c r="Q4420" s="33" t="n">
        <v>15</v>
      </c>
      <c r="R4420" s="37"/>
      <c r="S4420" s="38" t="n">
        <f aca="false">P4420+(0.05*Q4420)+(R4420/240)</f>
        <v>27.75</v>
      </c>
      <c r="T4420" s="22" t="n">
        <f aca="false">J4420*O4420</f>
        <v>27.75</v>
      </c>
      <c r="U4420" s="22" t="n">
        <f aca="false">S4420-T4420</f>
        <v>0</v>
      </c>
      <c r="V4420" s="46"/>
    </row>
    <row r="4421" customFormat="false" ht="13.8" hidden="false" customHeight="false" outlineLevel="0" collapsed="false">
      <c r="A4421" s="13" t="n">
        <v>4420</v>
      </c>
      <c r="B4421" s="12" t="s">
        <v>22</v>
      </c>
      <c r="C4421" s="26" t="s">
        <v>676</v>
      </c>
      <c r="D4421" s="12" t="n">
        <v>8</v>
      </c>
      <c r="E4421" s="14" t="n">
        <v>1749</v>
      </c>
      <c r="F4421" s="14" t="s">
        <v>40</v>
      </c>
      <c r="G4421" s="14" t="s">
        <v>377</v>
      </c>
      <c r="H4421" s="0" t="s">
        <v>1816</v>
      </c>
      <c r="I4421" s="41" t="s">
        <v>186</v>
      </c>
      <c r="J4421" s="20" t="n">
        <v>545</v>
      </c>
      <c r="K4421" s="27" t="s">
        <v>28</v>
      </c>
      <c r="L4421" s="53"/>
      <c r="M4421" s="33" t="n">
        <v>12</v>
      </c>
      <c r="N4421" s="33"/>
      <c r="O4421" s="35" t="n">
        <f aca="false">L4421+(0.05*M4421)+(N4421/240)</f>
        <v>0.6</v>
      </c>
      <c r="P4421" s="36" t="n">
        <v>327</v>
      </c>
      <c r="Q4421" s="33"/>
      <c r="R4421" s="37"/>
      <c r="S4421" s="38" t="n">
        <f aca="false">P4421+(0.05*Q4421)+(R4421/240)</f>
        <v>327</v>
      </c>
      <c r="T4421" s="22" t="n">
        <f aca="false">J4421*O4421</f>
        <v>327</v>
      </c>
      <c r="U4421" s="22" t="n">
        <f aca="false">S4421-T4421</f>
        <v>0</v>
      </c>
      <c r="V4421" s="46"/>
    </row>
    <row r="4422" customFormat="false" ht="13.8" hidden="false" customHeight="false" outlineLevel="0" collapsed="false">
      <c r="A4422" s="13" t="n">
        <v>4421</v>
      </c>
      <c r="B4422" s="12" t="s">
        <v>22</v>
      </c>
      <c r="C4422" s="26" t="s">
        <v>676</v>
      </c>
      <c r="D4422" s="12" t="n">
        <v>8</v>
      </c>
      <c r="E4422" s="14" t="n">
        <v>1749</v>
      </c>
      <c r="F4422" s="14" t="s">
        <v>40</v>
      </c>
      <c r="G4422" s="14" t="s">
        <v>1841</v>
      </c>
      <c r="H4422" s="0" t="s">
        <v>1816</v>
      </c>
      <c r="I4422" s="41" t="s">
        <v>685</v>
      </c>
      <c r="J4422" s="20" t="n">
        <v>162</v>
      </c>
      <c r="K4422" s="27" t="s">
        <v>28</v>
      </c>
      <c r="L4422" s="53"/>
      <c r="M4422" s="33" t="n">
        <v>14</v>
      </c>
      <c r="N4422" s="33"/>
      <c r="O4422" s="35" t="n">
        <f aca="false">L4422+(0.05*M4422)+(N4422/240)</f>
        <v>0.7</v>
      </c>
      <c r="P4422" s="36" t="n">
        <v>113</v>
      </c>
      <c r="Q4422" s="33" t="n">
        <v>8</v>
      </c>
      <c r="R4422" s="37"/>
      <c r="S4422" s="38" t="n">
        <f aca="false">P4422+(0.05*Q4422)+(R4422/240)</f>
        <v>113.4</v>
      </c>
      <c r="T4422" s="22" t="n">
        <f aca="false">J4422*O4422</f>
        <v>113.4</v>
      </c>
      <c r="U4422" s="22" t="n">
        <f aca="false">S4422-T4422</f>
        <v>0</v>
      </c>
      <c r="V4422" s="46"/>
    </row>
    <row r="4423" customFormat="false" ht="13.8" hidden="false" customHeight="false" outlineLevel="0" collapsed="false">
      <c r="A4423" s="13" t="n">
        <v>4422</v>
      </c>
      <c r="B4423" s="12" t="s">
        <v>22</v>
      </c>
      <c r="C4423" s="26" t="s">
        <v>676</v>
      </c>
      <c r="D4423" s="12" t="n">
        <v>9</v>
      </c>
      <c r="E4423" s="14" t="n">
        <v>1749</v>
      </c>
      <c r="F4423" s="14" t="s">
        <v>24</v>
      </c>
      <c r="G4423" s="14" t="s">
        <v>1080</v>
      </c>
      <c r="H4423" s="0" t="s">
        <v>1816</v>
      </c>
      <c r="I4423" s="41" t="s">
        <v>682</v>
      </c>
      <c r="J4423" s="20" t="n">
        <v>101</v>
      </c>
      <c r="K4423" s="27" t="s">
        <v>35</v>
      </c>
      <c r="L4423" s="53" t="n">
        <v>25</v>
      </c>
      <c r="M4423" s="33"/>
      <c r="N4423" s="33"/>
      <c r="O4423" s="35" t="n">
        <f aca="false">L4423+(0.05*M4423)+(N4423/240)</f>
        <v>25</v>
      </c>
      <c r="P4423" s="36" t="n">
        <v>2525</v>
      </c>
      <c r="Q4423" s="33"/>
      <c r="R4423" s="37"/>
      <c r="S4423" s="38" t="n">
        <f aca="false">P4423+(0.05*Q4423)+(R4423/240)</f>
        <v>2525</v>
      </c>
      <c r="T4423" s="22" t="n">
        <f aca="false">J4423*O4423</f>
        <v>2525</v>
      </c>
      <c r="U4423" s="22" t="n">
        <f aca="false">S4423-T4423</f>
        <v>0</v>
      </c>
      <c r="V4423" s="46"/>
    </row>
    <row r="4424" customFormat="false" ht="13.8" hidden="false" customHeight="false" outlineLevel="0" collapsed="false">
      <c r="A4424" s="13" t="n">
        <v>4423</v>
      </c>
      <c r="B4424" s="12" t="s">
        <v>22</v>
      </c>
      <c r="C4424" s="26" t="s">
        <v>676</v>
      </c>
      <c r="D4424" s="12" t="n">
        <v>9</v>
      </c>
      <c r="E4424" s="14" t="n">
        <v>1749</v>
      </c>
      <c r="F4424" s="14" t="s">
        <v>24</v>
      </c>
      <c r="G4424" s="40" t="s">
        <v>403</v>
      </c>
      <c r="H4424" s="0" t="s">
        <v>1816</v>
      </c>
      <c r="I4424" s="41" t="s">
        <v>68</v>
      </c>
      <c r="J4424" s="20" t="n">
        <v>1720</v>
      </c>
      <c r="K4424" s="27" t="s">
        <v>28</v>
      </c>
      <c r="L4424" s="53"/>
      <c r="M4424" s="33" t="n">
        <v>25</v>
      </c>
      <c r="N4424" s="56"/>
      <c r="O4424" s="35" t="n">
        <f aca="false">L4424+(0.05*M4424)+(N4424/240)</f>
        <v>1.25</v>
      </c>
      <c r="P4424" s="36" t="n">
        <v>2150</v>
      </c>
      <c r="Q4424" s="33"/>
      <c r="R4424" s="43"/>
      <c r="S4424" s="38" t="n">
        <f aca="false">P4424+(0.05*Q4424)+(R4424/240)</f>
        <v>2150</v>
      </c>
      <c r="T4424" s="22" t="n">
        <f aca="false">J4424*O4424</f>
        <v>2150</v>
      </c>
      <c r="U4424" s="22" t="n">
        <f aca="false">S4424-T4424</f>
        <v>0</v>
      </c>
      <c r="V4424" s="46"/>
    </row>
    <row r="4425" customFormat="false" ht="13.8" hidden="false" customHeight="false" outlineLevel="0" collapsed="false">
      <c r="A4425" s="13" t="n">
        <v>4424</v>
      </c>
      <c r="B4425" s="12" t="s">
        <v>22</v>
      </c>
      <c r="C4425" s="26" t="s">
        <v>676</v>
      </c>
      <c r="D4425" s="12" t="n">
        <v>9</v>
      </c>
      <c r="E4425" s="14" t="n">
        <v>1749</v>
      </c>
      <c r="F4425" s="14" t="s">
        <v>24</v>
      </c>
      <c r="G4425" s="14" t="s">
        <v>408</v>
      </c>
      <c r="H4425" s="0" t="s">
        <v>1816</v>
      </c>
      <c r="I4425" s="41" t="s">
        <v>186</v>
      </c>
      <c r="J4425" s="20" t="n">
        <v>15</v>
      </c>
      <c r="K4425" s="27" t="s">
        <v>437</v>
      </c>
      <c r="L4425" s="53" t="n">
        <v>3</v>
      </c>
      <c r="M4425" s="33"/>
      <c r="N4425" s="33"/>
      <c r="O4425" s="35" t="n">
        <f aca="false">L4425+(0.05*M4425)+(N4425/240)</f>
        <v>3</v>
      </c>
      <c r="P4425" s="36" t="n">
        <v>45</v>
      </c>
      <c r="Q4425" s="33"/>
      <c r="R4425" s="37"/>
      <c r="S4425" s="38" t="n">
        <f aca="false">P4425+(0.05*Q4425)+(R4425/240)</f>
        <v>45</v>
      </c>
      <c r="T4425" s="22" t="n">
        <f aca="false">J4425*O4425</f>
        <v>45</v>
      </c>
      <c r="U4425" s="22" t="n">
        <f aca="false">S4425-T4425</f>
        <v>0</v>
      </c>
      <c r="V4425" s="46"/>
    </row>
    <row r="4426" customFormat="false" ht="13.8" hidden="false" customHeight="false" outlineLevel="0" collapsed="false">
      <c r="A4426" s="13" t="n">
        <v>4425</v>
      </c>
      <c r="B4426" s="12" t="s">
        <v>22</v>
      </c>
      <c r="C4426" s="26" t="s">
        <v>676</v>
      </c>
      <c r="D4426" s="12" t="n">
        <v>9</v>
      </c>
      <c r="E4426" s="14" t="n">
        <v>1749</v>
      </c>
      <c r="F4426" s="14" t="s">
        <v>24</v>
      </c>
      <c r="G4426" s="40" t="s">
        <v>1842</v>
      </c>
      <c r="H4426" s="0" t="s">
        <v>1816</v>
      </c>
      <c r="I4426" s="41" t="s">
        <v>382</v>
      </c>
      <c r="J4426" s="20" t="n">
        <v>100</v>
      </c>
      <c r="K4426" s="27" t="s">
        <v>35</v>
      </c>
      <c r="L4426" s="53"/>
      <c r="M4426" s="33" t="n">
        <v>10</v>
      </c>
      <c r="N4426" s="33"/>
      <c r="O4426" s="35" t="n">
        <f aca="false">L4426+(0.05*M4426)+(N4426/240)</f>
        <v>0.5</v>
      </c>
      <c r="P4426" s="36" t="n">
        <v>50</v>
      </c>
      <c r="Q4426" s="33"/>
      <c r="R4426" s="37"/>
      <c r="S4426" s="38" t="n">
        <f aca="false">P4426+(0.05*Q4426)+(R4426/240)</f>
        <v>50</v>
      </c>
      <c r="T4426" s="22" t="n">
        <f aca="false">J4426*O4426</f>
        <v>50</v>
      </c>
      <c r="U4426" s="22" t="n">
        <f aca="false">S4426-T4426</f>
        <v>0</v>
      </c>
      <c r="V4426" s="46"/>
    </row>
    <row r="4427" customFormat="false" ht="13.8" hidden="false" customHeight="false" outlineLevel="0" collapsed="false">
      <c r="A4427" s="13" t="n">
        <v>4426</v>
      </c>
      <c r="B4427" s="12" t="s">
        <v>22</v>
      </c>
      <c r="C4427" s="26" t="s">
        <v>676</v>
      </c>
      <c r="D4427" s="12" t="n">
        <v>9</v>
      </c>
      <c r="E4427" s="14" t="n">
        <v>1749</v>
      </c>
      <c r="F4427" s="14" t="s">
        <v>24</v>
      </c>
      <c r="G4427" s="40" t="s">
        <v>1842</v>
      </c>
      <c r="H4427" s="0" t="s">
        <v>1816</v>
      </c>
      <c r="I4427" s="41" t="s">
        <v>679</v>
      </c>
      <c r="J4427" s="20" t="n">
        <v>1.5</v>
      </c>
      <c r="K4427" s="27" t="s">
        <v>28</v>
      </c>
      <c r="L4427" s="53" t="n">
        <v>40</v>
      </c>
      <c r="M4427" s="33"/>
      <c r="N4427" s="33"/>
      <c r="O4427" s="35" t="n">
        <f aca="false">L4427+(0.05*M4427)+(N4427/240)</f>
        <v>40</v>
      </c>
      <c r="P4427" s="36" t="n">
        <v>60</v>
      </c>
      <c r="Q4427" s="33"/>
      <c r="R4427" s="37"/>
      <c r="S4427" s="38" t="n">
        <f aca="false">P4427+(0.05*Q4427)+(R4427/240)</f>
        <v>60</v>
      </c>
      <c r="T4427" s="22" t="n">
        <f aca="false">J4427*O4427</f>
        <v>60</v>
      </c>
      <c r="U4427" s="22" t="n">
        <f aca="false">S4427-T4427</f>
        <v>0</v>
      </c>
      <c r="V4427" s="46"/>
    </row>
    <row r="4428" customFormat="false" ht="13.8" hidden="false" customHeight="false" outlineLevel="0" collapsed="false">
      <c r="A4428" s="13" t="n">
        <v>4427</v>
      </c>
      <c r="B4428" s="12" t="s">
        <v>22</v>
      </c>
      <c r="C4428" s="26" t="s">
        <v>676</v>
      </c>
      <c r="D4428" s="12" t="n">
        <v>9</v>
      </c>
      <c r="E4428" s="14" t="n">
        <v>1749</v>
      </c>
      <c r="F4428" s="14" t="s">
        <v>24</v>
      </c>
      <c r="G4428" s="40" t="s">
        <v>1842</v>
      </c>
      <c r="H4428" s="0" t="s">
        <v>1816</v>
      </c>
      <c r="I4428" s="41" t="s">
        <v>682</v>
      </c>
      <c r="J4428" s="20" t="n">
        <v>220</v>
      </c>
      <c r="K4428" s="27" t="s">
        <v>28</v>
      </c>
      <c r="L4428" s="53"/>
      <c r="M4428" s="33" t="n">
        <v>6</v>
      </c>
      <c r="N4428" s="56"/>
      <c r="O4428" s="35" t="n">
        <f aca="false">L4428+(0.05*M4428)+(N4428/240)</f>
        <v>0.3</v>
      </c>
      <c r="P4428" s="36" t="n">
        <v>66</v>
      </c>
      <c r="Q4428" s="33"/>
      <c r="R4428" s="43"/>
      <c r="S4428" s="38" t="n">
        <f aca="false">P4428+(0.05*Q4428)+(R4428/240)</f>
        <v>66</v>
      </c>
      <c r="T4428" s="22" t="n">
        <f aca="false">J4428*O4428</f>
        <v>66</v>
      </c>
      <c r="U4428" s="22" t="n">
        <f aca="false">S4428-T4428</f>
        <v>0</v>
      </c>
      <c r="V4428" s="46"/>
    </row>
    <row r="4429" customFormat="false" ht="13.8" hidden="false" customHeight="false" outlineLevel="0" collapsed="false">
      <c r="A4429" s="13" t="n">
        <v>4428</v>
      </c>
      <c r="B4429" s="12" t="s">
        <v>22</v>
      </c>
      <c r="C4429" s="26" t="s">
        <v>676</v>
      </c>
      <c r="D4429" s="12" t="n">
        <v>9</v>
      </c>
      <c r="E4429" s="14" t="n">
        <v>1749</v>
      </c>
      <c r="F4429" s="14" t="s">
        <v>40</v>
      </c>
      <c r="G4429" s="40" t="s">
        <v>381</v>
      </c>
      <c r="H4429" s="0" t="s">
        <v>1816</v>
      </c>
      <c r="I4429" s="41" t="s">
        <v>678</v>
      </c>
      <c r="J4429" s="20" t="n">
        <v>26749</v>
      </c>
      <c r="K4429" s="27" t="s">
        <v>28</v>
      </c>
      <c r="L4429" s="53" t="n">
        <v>4</v>
      </c>
      <c r="M4429" s="33"/>
      <c r="N4429" s="33"/>
      <c r="O4429" s="35" t="n">
        <f aca="false">L4429+(0.05*M4429)+(N4429/240)</f>
        <v>4</v>
      </c>
      <c r="P4429" s="36" t="n">
        <v>106996</v>
      </c>
      <c r="Q4429" s="33"/>
      <c r="R4429" s="37"/>
      <c r="S4429" s="38" t="n">
        <f aca="false">P4429+(0.05*Q4429)+(R4429/240)</f>
        <v>106996</v>
      </c>
      <c r="T4429" s="22" t="n">
        <f aca="false">J4429*O4429</f>
        <v>106996</v>
      </c>
      <c r="U4429" s="22" t="n">
        <f aca="false">S4429-T4429</f>
        <v>0</v>
      </c>
      <c r="V4429" s="46"/>
    </row>
    <row r="4430" customFormat="false" ht="13.8" hidden="false" customHeight="false" outlineLevel="0" collapsed="false">
      <c r="A4430" s="13" t="n">
        <v>4429</v>
      </c>
      <c r="B4430" s="12" t="s">
        <v>22</v>
      </c>
      <c r="C4430" s="26" t="s">
        <v>676</v>
      </c>
      <c r="D4430" s="12" t="n">
        <v>9</v>
      </c>
      <c r="E4430" s="14" t="n">
        <v>1749</v>
      </c>
      <c r="F4430" s="14" t="s">
        <v>40</v>
      </c>
      <c r="G4430" s="40" t="s">
        <v>381</v>
      </c>
      <c r="H4430" s="0" t="s">
        <v>1816</v>
      </c>
      <c r="I4430" s="41" t="s">
        <v>679</v>
      </c>
      <c r="J4430" s="20" t="n">
        <v>10290</v>
      </c>
      <c r="K4430" s="27" t="s">
        <v>28</v>
      </c>
      <c r="L4430" s="53" t="n">
        <v>3</v>
      </c>
      <c r="M4430" s="33" t="n">
        <v>15</v>
      </c>
      <c r="N4430" s="33"/>
      <c r="O4430" s="35" t="n">
        <f aca="false">L4430+(0.05*M4430)+(N4430/240)</f>
        <v>3.75</v>
      </c>
      <c r="P4430" s="36" t="n">
        <v>38587</v>
      </c>
      <c r="Q4430" s="33" t="n">
        <v>10</v>
      </c>
      <c r="R4430" s="37"/>
      <c r="S4430" s="38" t="n">
        <f aca="false">P4430+(0.05*Q4430)+(R4430/240)</f>
        <v>38587.5</v>
      </c>
      <c r="T4430" s="22" t="n">
        <f aca="false">J4430*O4430</f>
        <v>38587.5</v>
      </c>
      <c r="U4430" s="22" t="n">
        <f aca="false">S4430-T4430</f>
        <v>0</v>
      </c>
      <c r="V4430" s="46"/>
    </row>
    <row r="4431" customFormat="false" ht="13.8" hidden="false" customHeight="false" outlineLevel="0" collapsed="false">
      <c r="A4431" s="13" t="n">
        <v>4430</v>
      </c>
      <c r="B4431" s="12" t="s">
        <v>22</v>
      </c>
      <c r="C4431" s="26" t="s">
        <v>676</v>
      </c>
      <c r="D4431" s="12" t="n">
        <v>9</v>
      </c>
      <c r="E4431" s="14" t="n">
        <v>1749</v>
      </c>
      <c r="F4431" s="14" t="s">
        <v>40</v>
      </c>
      <c r="G4431" s="40" t="s">
        <v>381</v>
      </c>
      <c r="H4431" s="0" t="s">
        <v>1816</v>
      </c>
      <c r="I4431" s="41" t="s">
        <v>682</v>
      </c>
      <c r="J4431" s="20" t="n">
        <v>10</v>
      </c>
      <c r="K4431" s="27" t="s">
        <v>28</v>
      </c>
      <c r="L4431" s="53" t="n">
        <v>3</v>
      </c>
      <c r="M4431" s="33" t="n">
        <v>15</v>
      </c>
      <c r="N4431" s="33"/>
      <c r="O4431" s="35" t="n">
        <f aca="false">L4431+(0.05*M4431)+(N4431/240)</f>
        <v>3.75</v>
      </c>
      <c r="P4431" s="36" t="n">
        <v>37</v>
      </c>
      <c r="Q4431" s="33" t="n">
        <v>10</v>
      </c>
      <c r="R4431" s="37"/>
      <c r="S4431" s="38" t="n">
        <f aca="false">P4431+(0.05*Q4431)+(R4431/240)</f>
        <v>37.5</v>
      </c>
      <c r="T4431" s="22" t="n">
        <f aca="false">J4431*O4431</f>
        <v>37.5</v>
      </c>
      <c r="U4431" s="22" t="n">
        <f aca="false">S4431-T4431</f>
        <v>0</v>
      </c>
      <c r="V4431" s="46"/>
    </row>
    <row r="4432" customFormat="false" ht="13.8" hidden="false" customHeight="false" outlineLevel="0" collapsed="false">
      <c r="A4432" s="13" t="n">
        <v>4431</v>
      </c>
      <c r="B4432" s="12" t="s">
        <v>22</v>
      </c>
      <c r="C4432" s="26" t="s">
        <v>676</v>
      </c>
      <c r="D4432" s="12" t="n">
        <v>9</v>
      </c>
      <c r="E4432" s="14" t="n">
        <v>1749</v>
      </c>
      <c r="F4432" s="14" t="s">
        <v>40</v>
      </c>
      <c r="G4432" s="40" t="s">
        <v>408</v>
      </c>
      <c r="H4432" s="0" t="s">
        <v>1816</v>
      </c>
      <c r="I4432" s="41" t="s">
        <v>685</v>
      </c>
      <c r="J4432" s="20" t="n">
        <v>3305</v>
      </c>
      <c r="K4432" s="27" t="s">
        <v>28</v>
      </c>
      <c r="L4432" s="53"/>
      <c r="M4432" s="33" t="n">
        <v>7</v>
      </c>
      <c r="N4432" s="56"/>
      <c r="O4432" s="35" t="n">
        <f aca="false">L4432+(0.05*M4432)+(N4432/240)</f>
        <v>0.35</v>
      </c>
      <c r="P4432" s="36" t="n">
        <v>1156</v>
      </c>
      <c r="Q4432" s="33" t="n">
        <v>15</v>
      </c>
      <c r="R4432" s="43"/>
      <c r="S4432" s="38" t="n">
        <f aca="false">P4432+(0.05*Q4432)+(R4432/240)</f>
        <v>1156.75</v>
      </c>
      <c r="T4432" s="22" t="n">
        <f aca="false">J4432*O4432</f>
        <v>1156.75</v>
      </c>
      <c r="U4432" s="22" t="n">
        <f aca="false">S4432-T4432</f>
        <v>0</v>
      </c>
      <c r="V4432" s="46"/>
    </row>
    <row r="4433" customFormat="false" ht="13.8" hidden="false" customHeight="false" outlineLevel="0" collapsed="false">
      <c r="A4433" s="13" t="n">
        <v>4432</v>
      </c>
      <c r="B4433" s="12" t="s">
        <v>22</v>
      </c>
      <c r="C4433" s="26" t="s">
        <v>676</v>
      </c>
      <c r="D4433" s="12" t="n">
        <v>9</v>
      </c>
      <c r="E4433" s="14" t="n">
        <v>1749</v>
      </c>
      <c r="F4433" s="14" t="s">
        <v>40</v>
      </c>
      <c r="G4433" s="40" t="s">
        <v>412</v>
      </c>
      <c r="H4433" s="0" t="s">
        <v>1816</v>
      </c>
      <c r="I4433" s="41" t="s">
        <v>186</v>
      </c>
      <c r="J4433" s="20" t="n">
        <v>1</v>
      </c>
      <c r="K4433" s="27" t="s">
        <v>46</v>
      </c>
      <c r="L4433" s="53" t="n">
        <v>300</v>
      </c>
      <c r="M4433" s="33"/>
      <c r="N4433" s="33"/>
      <c r="O4433" s="35" t="n">
        <f aca="false">L4433+(0.05*M4433)+(N4433/240)</f>
        <v>300</v>
      </c>
      <c r="P4433" s="36" t="n">
        <v>300</v>
      </c>
      <c r="Q4433" s="33"/>
      <c r="R4433" s="37"/>
      <c r="S4433" s="38" t="n">
        <f aca="false">P4433+(0.05*Q4433)+(R4433/240)</f>
        <v>300</v>
      </c>
      <c r="T4433" s="22" t="n">
        <f aca="false">J4433*O4433</f>
        <v>300</v>
      </c>
      <c r="U4433" s="22" t="n">
        <f aca="false">S4433-T4433</f>
        <v>0</v>
      </c>
      <c r="V4433" s="46"/>
    </row>
    <row r="4434" customFormat="false" ht="13.8" hidden="false" customHeight="false" outlineLevel="0" collapsed="false">
      <c r="A4434" s="13" t="n">
        <v>4433</v>
      </c>
      <c r="B4434" s="12" t="s">
        <v>22</v>
      </c>
      <c r="C4434" s="26" t="s">
        <v>676</v>
      </c>
      <c r="D4434" s="12" t="n">
        <v>9</v>
      </c>
      <c r="E4434" s="14" t="n">
        <v>1749</v>
      </c>
      <c r="F4434" s="14" t="s">
        <v>40</v>
      </c>
      <c r="G4434" s="40" t="s">
        <v>745</v>
      </c>
      <c r="H4434" s="0" t="s">
        <v>1816</v>
      </c>
      <c r="I4434" s="41" t="s">
        <v>679</v>
      </c>
      <c r="J4434" s="20" t="n">
        <v>40</v>
      </c>
      <c r="K4434" s="27" t="s">
        <v>35</v>
      </c>
      <c r="L4434" s="53"/>
      <c r="M4434" s="33" t="n">
        <v>30</v>
      </c>
      <c r="N4434" s="33"/>
      <c r="O4434" s="35" t="n">
        <f aca="false">L4434+(0.05*M4434)+(N4434/240)</f>
        <v>1.5</v>
      </c>
      <c r="P4434" s="36" t="n">
        <v>60</v>
      </c>
      <c r="Q4434" s="33"/>
      <c r="R4434" s="37"/>
      <c r="S4434" s="38" t="n">
        <f aca="false">P4434+(0.05*Q4434)+(R4434/240)</f>
        <v>60</v>
      </c>
      <c r="T4434" s="22" t="n">
        <f aca="false">J4434*O4434</f>
        <v>60</v>
      </c>
      <c r="U4434" s="22" t="n">
        <f aca="false">S4434-T4434</f>
        <v>0</v>
      </c>
      <c r="V4434" s="46"/>
    </row>
    <row r="4435" customFormat="false" ht="13.8" hidden="false" customHeight="false" outlineLevel="0" collapsed="false">
      <c r="A4435" s="13" t="n">
        <v>4434</v>
      </c>
      <c r="B4435" s="12" t="s">
        <v>22</v>
      </c>
      <c r="C4435" s="26" t="s">
        <v>676</v>
      </c>
      <c r="D4435" s="12" t="n">
        <v>9</v>
      </c>
      <c r="E4435" s="14" t="n">
        <v>1749</v>
      </c>
      <c r="F4435" s="14" t="s">
        <v>40</v>
      </c>
      <c r="G4435" s="14" t="s">
        <v>745</v>
      </c>
      <c r="H4435" s="0" t="s">
        <v>1816</v>
      </c>
      <c r="I4435" s="41" t="s">
        <v>186</v>
      </c>
      <c r="J4435" s="20" t="n">
        <v>33084</v>
      </c>
      <c r="K4435" s="27" t="s">
        <v>28</v>
      </c>
      <c r="L4435" s="53"/>
      <c r="M4435" s="33" t="n">
        <v>5</v>
      </c>
      <c r="N4435" s="33"/>
      <c r="O4435" s="35" t="n">
        <f aca="false">L4435+(0.05*M4435)+(N4435/240)</f>
        <v>0.25</v>
      </c>
      <c r="P4435" s="36" t="n">
        <v>8271</v>
      </c>
      <c r="Q4435" s="33"/>
      <c r="R4435" s="37"/>
      <c r="S4435" s="38" t="n">
        <f aca="false">P4435+(0.05*Q4435)+(R4435/240)</f>
        <v>8271</v>
      </c>
      <c r="T4435" s="22" t="n">
        <f aca="false">J4435*O4435</f>
        <v>8271</v>
      </c>
      <c r="U4435" s="22" t="n">
        <f aca="false">S4435-T4435</f>
        <v>0</v>
      </c>
      <c r="V4435" s="46"/>
    </row>
    <row r="4436" customFormat="false" ht="13.8" hidden="false" customHeight="false" outlineLevel="0" collapsed="false">
      <c r="A4436" s="13" t="n">
        <v>4435</v>
      </c>
      <c r="B4436" s="12" t="s">
        <v>22</v>
      </c>
      <c r="C4436" s="26" t="s">
        <v>676</v>
      </c>
      <c r="D4436" s="12" t="n">
        <v>9</v>
      </c>
      <c r="E4436" s="14" t="n">
        <v>1749</v>
      </c>
      <c r="F4436" s="14" t="s">
        <v>40</v>
      </c>
      <c r="G4436" s="14" t="s">
        <v>416</v>
      </c>
      <c r="H4436" s="0" t="s">
        <v>1816</v>
      </c>
      <c r="I4436" s="41" t="s">
        <v>186</v>
      </c>
      <c r="J4436" s="20" t="n">
        <v>300</v>
      </c>
      <c r="K4436" s="27" t="s">
        <v>28</v>
      </c>
      <c r="L4436" s="53"/>
      <c r="M4436" s="33" t="n">
        <v>3</v>
      </c>
      <c r="N4436" s="33"/>
      <c r="O4436" s="35" t="n">
        <f aca="false">L4436+(0.05*M4436)+(N4436/240)</f>
        <v>0.15</v>
      </c>
      <c r="P4436" s="36" t="n">
        <v>45</v>
      </c>
      <c r="Q4436" s="33"/>
      <c r="R4436" s="37"/>
      <c r="S4436" s="38" t="n">
        <f aca="false">P4436+(0.05*Q4436)+(R4436/240)</f>
        <v>45</v>
      </c>
      <c r="T4436" s="22" t="n">
        <f aca="false">J4436*O4436</f>
        <v>45</v>
      </c>
      <c r="U4436" s="22" t="n">
        <f aca="false">S4436-T4436</f>
        <v>0</v>
      </c>
      <c r="V4436" s="46"/>
    </row>
    <row r="4437" customFormat="false" ht="13.8" hidden="false" customHeight="false" outlineLevel="0" collapsed="false">
      <c r="A4437" s="13" t="n">
        <v>4436</v>
      </c>
      <c r="B4437" s="12" t="s">
        <v>22</v>
      </c>
      <c r="C4437" s="26" t="s">
        <v>676</v>
      </c>
      <c r="D4437" s="12" t="n">
        <v>10</v>
      </c>
      <c r="E4437" s="14" t="n">
        <v>1749</v>
      </c>
      <c r="F4437" s="14" t="s">
        <v>24</v>
      </c>
      <c r="G4437" s="40" t="s">
        <v>742</v>
      </c>
      <c r="H4437" s="0" t="s">
        <v>1816</v>
      </c>
      <c r="I4437" s="41" t="s">
        <v>382</v>
      </c>
      <c r="J4437" s="20" t="n">
        <v>66</v>
      </c>
      <c r="K4437" s="27" t="s">
        <v>35</v>
      </c>
      <c r="L4437" s="53" t="n">
        <v>200</v>
      </c>
      <c r="M4437" s="33"/>
      <c r="N4437" s="33"/>
      <c r="O4437" s="35" t="n">
        <f aca="false">L4437+(0.05*M4437)+(N4437/240)</f>
        <v>200</v>
      </c>
      <c r="P4437" s="36" t="n">
        <v>13200</v>
      </c>
      <c r="Q4437" s="33"/>
      <c r="R4437" s="43"/>
      <c r="S4437" s="38" t="n">
        <f aca="false">P4437+(0.05*Q4437)+(R4437/240)</f>
        <v>13200</v>
      </c>
      <c r="T4437" s="22" t="n">
        <f aca="false">J4437*O4437</f>
        <v>13200</v>
      </c>
      <c r="U4437" s="22" t="n">
        <f aca="false">S4437-T4437</f>
        <v>0</v>
      </c>
      <c r="V4437" s="46"/>
    </row>
    <row r="4438" customFormat="false" ht="13.8" hidden="false" customHeight="false" outlineLevel="0" collapsed="false">
      <c r="A4438" s="13" t="n">
        <v>4437</v>
      </c>
      <c r="B4438" s="12" t="s">
        <v>22</v>
      </c>
      <c r="C4438" s="26" t="s">
        <v>676</v>
      </c>
      <c r="D4438" s="12" t="n">
        <v>10</v>
      </c>
      <c r="E4438" s="14" t="n">
        <v>1749</v>
      </c>
      <c r="F4438" s="14" t="s">
        <v>24</v>
      </c>
      <c r="G4438" s="40" t="s">
        <v>742</v>
      </c>
      <c r="H4438" s="0" t="s">
        <v>1816</v>
      </c>
      <c r="I4438" s="41" t="s">
        <v>682</v>
      </c>
      <c r="J4438" s="20" t="n">
        <v>175</v>
      </c>
      <c r="K4438" s="27" t="s">
        <v>35</v>
      </c>
      <c r="L4438" s="53" t="n">
        <v>80</v>
      </c>
      <c r="M4438" s="33"/>
      <c r="N4438" s="33"/>
      <c r="O4438" s="35" t="n">
        <f aca="false">L4438+(0.05*M4438)+(N4438/240)</f>
        <v>80</v>
      </c>
      <c r="P4438" s="36" t="n">
        <v>14000</v>
      </c>
      <c r="Q4438" s="33"/>
      <c r="R4438" s="37"/>
      <c r="S4438" s="38" t="n">
        <f aca="false">P4438+(0.05*Q4438)+(R4438/240)</f>
        <v>14000</v>
      </c>
      <c r="T4438" s="22" t="n">
        <f aca="false">J4438*O4438</f>
        <v>14000</v>
      </c>
      <c r="U4438" s="22" t="n">
        <f aca="false">S4438-T4438</f>
        <v>0</v>
      </c>
      <c r="V4438" s="46"/>
    </row>
    <row r="4439" customFormat="false" ht="13.8" hidden="false" customHeight="false" outlineLevel="0" collapsed="false">
      <c r="A4439" s="13" t="n">
        <v>4438</v>
      </c>
      <c r="B4439" s="12" t="s">
        <v>22</v>
      </c>
      <c r="C4439" s="26" t="s">
        <v>676</v>
      </c>
      <c r="D4439" s="12" t="n">
        <v>10</v>
      </c>
      <c r="E4439" s="14" t="n">
        <v>1749</v>
      </c>
      <c r="F4439" s="14" t="s">
        <v>24</v>
      </c>
      <c r="G4439" s="40" t="s">
        <v>742</v>
      </c>
      <c r="H4439" s="0" t="s">
        <v>1816</v>
      </c>
      <c r="I4439" s="41" t="s">
        <v>682</v>
      </c>
      <c r="J4439" s="20" t="n">
        <v>50</v>
      </c>
      <c r="K4439" s="27" t="s">
        <v>35</v>
      </c>
      <c r="L4439" s="53" t="n">
        <v>50</v>
      </c>
      <c r="M4439" s="33"/>
      <c r="N4439" s="33"/>
      <c r="O4439" s="35" t="n">
        <f aca="false">L4439+(0.05*M4439)+(N4439/240)</f>
        <v>50</v>
      </c>
      <c r="P4439" s="36" t="n">
        <v>2500</v>
      </c>
      <c r="Q4439" s="33"/>
      <c r="R4439" s="37"/>
      <c r="S4439" s="38" t="n">
        <f aca="false">P4439+(0.05*Q4439)+(R4439/240)</f>
        <v>2500</v>
      </c>
      <c r="T4439" s="22" t="n">
        <f aca="false">J4439*O4439</f>
        <v>2500</v>
      </c>
      <c r="U4439" s="22" t="n">
        <f aca="false">S4439-T4439</f>
        <v>0</v>
      </c>
      <c r="V4439" s="46"/>
    </row>
    <row r="4440" customFormat="false" ht="13.8" hidden="false" customHeight="false" outlineLevel="0" collapsed="false">
      <c r="A4440" s="13" t="n">
        <v>4439</v>
      </c>
      <c r="B4440" s="12" t="s">
        <v>22</v>
      </c>
      <c r="C4440" s="26" t="s">
        <v>676</v>
      </c>
      <c r="D4440" s="12" t="n">
        <v>10</v>
      </c>
      <c r="E4440" s="14" t="n">
        <v>1749</v>
      </c>
      <c r="F4440" s="14" t="s">
        <v>24</v>
      </c>
      <c r="G4440" s="40" t="s">
        <v>742</v>
      </c>
      <c r="H4440" s="0" t="s">
        <v>1816</v>
      </c>
      <c r="I4440" s="41" t="s">
        <v>682</v>
      </c>
      <c r="J4440" s="20" t="n">
        <v>391</v>
      </c>
      <c r="K4440" s="27" t="s">
        <v>35</v>
      </c>
      <c r="L4440" s="53" t="n">
        <v>25</v>
      </c>
      <c r="M4440" s="33"/>
      <c r="N4440" s="56"/>
      <c r="O4440" s="35" t="n">
        <f aca="false">L4440+(0.05*M4440)+(N4440/240)</f>
        <v>25</v>
      </c>
      <c r="P4440" s="36" t="n">
        <v>9775</v>
      </c>
      <c r="Q4440" s="33"/>
      <c r="R4440" s="37"/>
      <c r="S4440" s="38" t="n">
        <f aca="false">P4440+(0.05*Q4440)+(R4440/240)</f>
        <v>9775</v>
      </c>
      <c r="T4440" s="22" t="n">
        <f aca="false">J4440*O4440</f>
        <v>9775</v>
      </c>
      <c r="U4440" s="22" t="n">
        <f aca="false">S4440-T4440</f>
        <v>0</v>
      </c>
      <c r="V4440" s="46"/>
    </row>
    <row r="4441" customFormat="false" ht="13.8" hidden="false" customHeight="false" outlineLevel="0" collapsed="false">
      <c r="A4441" s="13" t="n">
        <v>4440</v>
      </c>
      <c r="B4441" s="12" t="s">
        <v>22</v>
      </c>
      <c r="C4441" s="26" t="s">
        <v>676</v>
      </c>
      <c r="D4441" s="12" t="n">
        <v>10</v>
      </c>
      <c r="E4441" s="14" t="n">
        <v>1749</v>
      </c>
      <c r="F4441" s="14" t="s">
        <v>24</v>
      </c>
      <c r="G4441" s="40" t="s">
        <v>742</v>
      </c>
      <c r="H4441" s="0" t="s">
        <v>1816</v>
      </c>
      <c r="I4441" s="41" t="s">
        <v>186</v>
      </c>
      <c r="J4441" s="20" t="n">
        <v>88</v>
      </c>
      <c r="K4441" s="27" t="s">
        <v>35</v>
      </c>
      <c r="L4441" s="53" t="n">
        <v>50</v>
      </c>
      <c r="M4441" s="33"/>
      <c r="N4441" s="33"/>
      <c r="O4441" s="35" t="n">
        <f aca="false">L4441+(0.05*M4441)+(N4441/240)</f>
        <v>50</v>
      </c>
      <c r="P4441" s="36" t="n">
        <v>4400</v>
      </c>
      <c r="Q4441" s="33"/>
      <c r="R4441" s="37"/>
      <c r="S4441" s="38" t="n">
        <f aca="false">P4441+(0.05*Q4441)+(R4441/240)</f>
        <v>4400</v>
      </c>
      <c r="T4441" s="22" t="n">
        <f aca="false">J4441*O4441</f>
        <v>4400</v>
      </c>
      <c r="U4441" s="22" t="n">
        <f aca="false">S4441-T4441</f>
        <v>0</v>
      </c>
      <c r="V4441" s="46"/>
    </row>
    <row r="4442" customFormat="false" ht="13.8" hidden="false" customHeight="false" outlineLevel="0" collapsed="false">
      <c r="A4442" s="13" t="n">
        <v>4441</v>
      </c>
      <c r="B4442" s="12" t="s">
        <v>22</v>
      </c>
      <c r="C4442" s="26" t="s">
        <v>676</v>
      </c>
      <c r="D4442" s="12" t="n">
        <v>10</v>
      </c>
      <c r="E4442" s="14" t="n">
        <v>1749</v>
      </c>
      <c r="F4442" s="14" t="s">
        <v>24</v>
      </c>
      <c r="G4442" s="40" t="s">
        <v>742</v>
      </c>
      <c r="H4442" s="0" t="s">
        <v>1816</v>
      </c>
      <c r="I4442" s="41" t="s">
        <v>186</v>
      </c>
      <c r="J4442" s="20" t="n">
        <v>197</v>
      </c>
      <c r="K4442" s="27" t="s">
        <v>35</v>
      </c>
      <c r="L4442" s="53" t="n">
        <v>30</v>
      </c>
      <c r="M4442" s="33"/>
      <c r="N4442" s="33"/>
      <c r="O4442" s="35" t="n">
        <f aca="false">L4442+(0.05*M4442)+(N4442/240)</f>
        <v>30</v>
      </c>
      <c r="P4442" s="36" t="n">
        <v>5910</v>
      </c>
      <c r="Q4442" s="33"/>
      <c r="R4442" s="37"/>
      <c r="S4442" s="38" t="n">
        <f aca="false">P4442+(0.05*Q4442)+(R4442/240)</f>
        <v>5910</v>
      </c>
      <c r="T4442" s="22" t="n">
        <f aca="false">J4442*O4442</f>
        <v>5910</v>
      </c>
      <c r="U4442" s="22" t="n">
        <f aca="false">S4442-T4442</f>
        <v>0</v>
      </c>
      <c r="V4442" s="46"/>
    </row>
    <row r="4443" customFormat="false" ht="13.8" hidden="false" customHeight="false" outlineLevel="0" collapsed="false">
      <c r="A4443" s="13" t="n">
        <v>4442</v>
      </c>
      <c r="B4443" s="12" t="s">
        <v>22</v>
      </c>
      <c r="C4443" s="26" t="s">
        <v>676</v>
      </c>
      <c r="D4443" s="12" t="n">
        <v>10</v>
      </c>
      <c r="E4443" s="14" t="n">
        <v>1749</v>
      </c>
      <c r="F4443" s="14" t="s">
        <v>24</v>
      </c>
      <c r="G4443" s="14" t="s">
        <v>743</v>
      </c>
      <c r="H4443" s="0" t="s">
        <v>1816</v>
      </c>
      <c r="I4443" s="41" t="s">
        <v>382</v>
      </c>
      <c r="J4443" s="20" t="n">
        <v>95</v>
      </c>
      <c r="K4443" s="27" t="s">
        <v>35</v>
      </c>
      <c r="L4443" s="53" t="n">
        <v>15</v>
      </c>
      <c r="M4443" s="33"/>
      <c r="N4443" s="33"/>
      <c r="O4443" s="35" t="n">
        <f aca="false">L4443+(0.05*M4443)+(N4443/240)</f>
        <v>15</v>
      </c>
      <c r="P4443" s="36" t="n">
        <v>1425</v>
      </c>
      <c r="Q4443" s="33"/>
      <c r="R4443" s="37"/>
      <c r="S4443" s="38" t="n">
        <f aca="false">P4443+(0.05*Q4443)+(R4443/240)</f>
        <v>1425</v>
      </c>
      <c r="T4443" s="22" t="n">
        <f aca="false">J4443*O4443</f>
        <v>1425</v>
      </c>
      <c r="U4443" s="22" t="n">
        <f aca="false">S4443-T4443</f>
        <v>0</v>
      </c>
      <c r="V4443" s="46"/>
    </row>
    <row r="4444" customFormat="false" ht="13.8" hidden="false" customHeight="false" outlineLevel="0" collapsed="false">
      <c r="A4444" s="13" t="n">
        <v>4443</v>
      </c>
      <c r="B4444" s="12" t="s">
        <v>22</v>
      </c>
      <c r="C4444" s="26" t="s">
        <v>676</v>
      </c>
      <c r="D4444" s="12" t="n">
        <v>10</v>
      </c>
      <c r="E4444" s="14" t="n">
        <v>1749</v>
      </c>
      <c r="F4444" s="14" t="s">
        <v>24</v>
      </c>
      <c r="G4444" s="14" t="s">
        <v>743</v>
      </c>
      <c r="H4444" s="0" t="s">
        <v>1816</v>
      </c>
      <c r="I4444" s="41" t="s">
        <v>679</v>
      </c>
      <c r="J4444" s="20" t="n">
        <v>71</v>
      </c>
      <c r="K4444" s="27" t="s">
        <v>35</v>
      </c>
      <c r="L4444" s="53" t="n">
        <v>40</v>
      </c>
      <c r="M4444" s="33"/>
      <c r="N4444" s="33"/>
      <c r="O4444" s="35" t="n">
        <f aca="false">L4444+(0.05*M4444)+(N4444/240)</f>
        <v>40</v>
      </c>
      <c r="P4444" s="36" t="n">
        <v>2840</v>
      </c>
      <c r="Q4444" s="33"/>
      <c r="R4444" s="37"/>
      <c r="S4444" s="38" t="n">
        <f aca="false">P4444+(0.05*Q4444)+(R4444/240)</f>
        <v>2840</v>
      </c>
      <c r="T4444" s="22" t="n">
        <f aca="false">J4444*O4444</f>
        <v>2840</v>
      </c>
      <c r="U4444" s="22" t="n">
        <f aca="false">S4444-T4444</f>
        <v>0</v>
      </c>
      <c r="V4444" s="46"/>
    </row>
    <row r="4445" customFormat="false" ht="13.8" hidden="false" customHeight="false" outlineLevel="0" collapsed="false">
      <c r="A4445" s="13" t="n">
        <v>4444</v>
      </c>
      <c r="B4445" s="12" t="s">
        <v>22</v>
      </c>
      <c r="C4445" s="26" t="s">
        <v>676</v>
      </c>
      <c r="D4445" s="12" t="n">
        <v>10</v>
      </c>
      <c r="E4445" s="14" t="n">
        <v>1749</v>
      </c>
      <c r="F4445" s="14" t="s">
        <v>24</v>
      </c>
      <c r="G4445" s="14" t="s">
        <v>743</v>
      </c>
      <c r="H4445" s="0" t="s">
        <v>1816</v>
      </c>
      <c r="I4445" s="41" t="s">
        <v>679</v>
      </c>
      <c r="J4445" s="20" t="n">
        <v>30</v>
      </c>
      <c r="K4445" s="27" t="s">
        <v>35</v>
      </c>
      <c r="L4445" s="53" t="n">
        <v>30</v>
      </c>
      <c r="M4445" s="33"/>
      <c r="N4445" s="56"/>
      <c r="O4445" s="35" t="n">
        <f aca="false">L4445+(0.05*M4445)+(N4445/240)</f>
        <v>30</v>
      </c>
      <c r="P4445" s="36" t="n">
        <v>900</v>
      </c>
      <c r="Q4445" s="33"/>
      <c r="R4445" s="37"/>
      <c r="S4445" s="38" t="n">
        <f aca="false">P4445+(0.05*Q4445)+(R4445/240)</f>
        <v>900</v>
      </c>
      <c r="T4445" s="22" t="n">
        <f aca="false">J4445*O4445</f>
        <v>900</v>
      </c>
      <c r="U4445" s="22" t="n">
        <f aca="false">S4445-T4445</f>
        <v>0</v>
      </c>
      <c r="V4445" s="46"/>
    </row>
    <row r="4446" customFormat="false" ht="13.8" hidden="false" customHeight="false" outlineLevel="0" collapsed="false">
      <c r="A4446" s="13" t="n">
        <v>4445</v>
      </c>
      <c r="B4446" s="12" t="s">
        <v>22</v>
      </c>
      <c r="C4446" s="26" t="s">
        <v>676</v>
      </c>
      <c r="D4446" s="12" t="n">
        <v>10</v>
      </c>
      <c r="E4446" s="14" t="n">
        <v>1749</v>
      </c>
      <c r="F4446" s="14" t="s">
        <v>24</v>
      </c>
      <c r="G4446" s="14" t="s">
        <v>743</v>
      </c>
      <c r="H4446" s="0" t="s">
        <v>1816</v>
      </c>
      <c r="I4446" s="41" t="s">
        <v>679</v>
      </c>
      <c r="J4446" s="20" t="n">
        <v>49</v>
      </c>
      <c r="K4446" s="27" t="s">
        <v>35</v>
      </c>
      <c r="L4446" s="53" t="n">
        <v>25</v>
      </c>
      <c r="M4446" s="33"/>
      <c r="N4446" s="33"/>
      <c r="O4446" s="35" t="n">
        <f aca="false">L4446+(0.05*M4446)+(N4446/240)</f>
        <v>25</v>
      </c>
      <c r="P4446" s="36" t="n">
        <v>1225</v>
      </c>
      <c r="Q4446" s="33"/>
      <c r="R4446" s="37"/>
      <c r="S4446" s="38" t="n">
        <f aca="false">P4446+(0.05*Q4446)+(R4446/240)</f>
        <v>1225</v>
      </c>
      <c r="T4446" s="22" t="n">
        <f aca="false">J4446*O4446</f>
        <v>1225</v>
      </c>
      <c r="U4446" s="22" t="n">
        <f aca="false">S4446-T4446</f>
        <v>0</v>
      </c>
      <c r="V4446" s="46"/>
    </row>
    <row r="4447" customFormat="false" ht="13.8" hidden="false" customHeight="false" outlineLevel="0" collapsed="false">
      <c r="A4447" s="13" t="n">
        <v>4446</v>
      </c>
      <c r="B4447" s="12" t="s">
        <v>22</v>
      </c>
      <c r="C4447" s="26" t="s">
        <v>676</v>
      </c>
      <c r="D4447" s="12" t="n">
        <v>10</v>
      </c>
      <c r="E4447" s="14" t="n">
        <v>1749</v>
      </c>
      <c r="F4447" s="14" t="s">
        <v>24</v>
      </c>
      <c r="G4447" s="14" t="s">
        <v>743</v>
      </c>
      <c r="H4447" s="0" t="s">
        <v>1816</v>
      </c>
      <c r="I4447" s="41" t="s">
        <v>679</v>
      </c>
      <c r="J4447" s="20" t="n">
        <v>6</v>
      </c>
      <c r="K4447" s="27" t="s">
        <v>35</v>
      </c>
      <c r="L4447" s="53" t="n">
        <v>20</v>
      </c>
      <c r="M4447" s="33"/>
      <c r="N4447" s="33"/>
      <c r="O4447" s="35" t="n">
        <f aca="false">L4447+(0.05*M4447)+(N4447/240)</f>
        <v>20</v>
      </c>
      <c r="P4447" s="36" t="n">
        <v>120</v>
      </c>
      <c r="Q4447" s="33"/>
      <c r="R4447" s="37"/>
      <c r="S4447" s="38" t="n">
        <f aca="false">P4447+(0.05*Q4447)+(R4447/240)</f>
        <v>120</v>
      </c>
      <c r="T4447" s="22" t="n">
        <f aca="false">J4447*O4447</f>
        <v>120</v>
      </c>
      <c r="U4447" s="22" t="n">
        <f aca="false">S4447-T4447</f>
        <v>0</v>
      </c>
      <c r="V4447" s="46"/>
    </row>
    <row r="4448" customFormat="false" ht="13.8" hidden="false" customHeight="false" outlineLevel="0" collapsed="false">
      <c r="A4448" s="13" t="n">
        <v>4447</v>
      </c>
      <c r="B4448" s="12" t="s">
        <v>22</v>
      </c>
      <c r="C4448" s="26" t="s">
        <v>676</v>
      </c>
      <c r="D4448" s="12" t="n">
        <v>10</v>
      </c>
      <c r="E4448" s="14" t="n">
        <v>1749</v>
      </c>
      <c r="F4448" s="14" t="s">
        <v>24</v>
      </c>
      <c r="G4448" s="14" t="s">
        <v>743</v>
      </c>
      <c r="H4448" s="0" t="s">
        <v>1816</v>
      </c>
      <c r="I4448" s="41" t="s">
        <v>679</v>
      </c>
      <c r="J4448" s="20" t="n">
        <v>10</v>
      </c>
      <c r="K4448" s="27" t="s">
        <v>35</v>
      </c>
      <c r="L4448" s="53" t="n">
        <v>18</v>
      </c>
      <c r="M4448" s="33"/>
      <c r="N4448" s="33"/>
      <c r="O4448" s="35" t="n">
        <f aca="false">L4448+(0.05*M4448)+(N4448/240)</f>
        <v>18</v>
      </c>
      <c r="P4448" s="36" t="n">
        <v>180</v>
      </c>
      <c r="Q4448" s="33"/>
      <c r="R4448" s="37"/>
      <c r="S4448" s="38" t="n">
        <f aca="false">P4448+(0.05*Q4448)+(R4448/240)</f>
        <v>180</v>
      </c>
      <c r="T4448" s="22" t="n">
        <f aca="false">J4448*O4448</f>
        <v>180</v>
      </c>
      <c r="U4448" s="22" t="n">
        <f aca="false">S4448-T4448</f>
        <v>0</v>
      </c>
      <c r="V4448" s="46"/>
    </row>
    <row r="4449" customFormat="false" ht="13.8" hidden="false" customHeight="false" outlineLevel="0" collapsed="false">
      <c r="A4449" s="13" t="n">
        <v>4448</v>
      </c>
      <c r="B4449" s="12" t="s">
        <v>22</v>
      </c>
      <c r="C4449" s="26" t="s">
        <v>676</v>
      </c>
      <c r="D4449" s="12" t="n">
        <v>10</v>
      </c>
      <c r="E4449" s="14" t="n">
        <v>1749</v>
      </c>
      <c r="F4449" s="14" t="s">
        <v>24</v>
      </c>
      <c r="G4449" s="14" t="s">
        <v>1843</v>
      </c>
      <c r="H4449" s="0" t="s">
        <v>1816</v>
      </c>
      <c r="I4449" s="41" t="s">
        <v>679</v>
      </c>
      <c r="J4449" s="20" t="n">
        <v>0.5</v>
      </c>
      <c r="K4449" s="27" t="s">
        <v>260</v>
      </c>
      <c r="L4449" s="53"/>
      <c r="M4449" s="33"/>
      <c r="N4449" s="33"/>
      <c r="O4449" s="35" t="n">
        <f aca="false">L4449+(0.05*M4449)+(N4449/240)</f>
        <v>0</v>
      </c>
      <c r="P4449" s="36" t="n">
        <v>2500</v>
      </c>
      <c r="Q4449" s="33"/>
      <c r="R4449" s="43"/>
      <c r="S4449" s="38" t="n">
        <f aca="false">P4449+(0.05*Q4449)+(R4449/240)</f>
        <v>2500</v>
      </c>
      <c r="T4449" s="22" t="n">
        <v>2500</v>
      </c>
      <c r="U4449" s="22" t="n">
        <f aca="false">S4449-T4449</f>
        <v>0</v>
      </c>
      <c r="V4449" s="46" t="s">
        <v>1844</v>
      </c>
    </row>
    <row r="4450" customFormat="false" ht="13.8" hidden="false" customHeight="false" outlineLevel="0" collapsed="false">
      <c r="A4450" s="13" t="n">
        <v>4449</v>
      </c>
      <c r="B4450" s="12" t="s">
        <v>22</v>
      </c>
      <c r="C4450" s="26" t="s">
        <v>676</v>
      </c>
      <c r="D4450" s="12" t="n">
        <v>10</v>
      </c>
      <c r="E4450" s="14" t="n">
        <v>1749</v>
      </c>
      <c r="F4450" s="14" t="s">
        <v>24</v>
      </c>
      <c r="G4450" s="14" t="s">
        <v>1845</v>
      </c>
      <c r="H4450" s="0" t="s">
        <v>1816</v>
      </c>
      <c r="I4450" s="41" t="s">
        <v>815</v>
      </c>
      <c r="J4450" s="28" t="n">
        <v>1</v>
      </c>
      <c r="K4450" s="27" t="s">
        <v>46</v>
      </c>
      <c r="L4450" s="53" t="n">
        <v>100</v>
      </c>
      <c r="M4450" s="33"/>
      <c r="N4450" s="33"/>
      <c r="O4450" s="35" t="n">
        <f aca="false">L4450+(0.05*M4450)+(N4450/240)</f>
        <v>100</v>
      </c>
      <c r="P4450" s="36" t="n">
        <v>100</v>
      </c>
      <c r="Q4450" s="33"/>
      <c r="R4450" s="37"/>
      <c r="S4450" s="38" t="n">
        <f aca="false">P4450+(0.05*Q4450)+(R4450/240)</f>
        <v>100</v>
      </c>
      <c r="T4450" s="22" t="n">
        <f aca="false">J4450*O4450</f>
        <v>100</v>
      </c>
      <c r="U4450" s="22" t="n">
        <f aca="false">S4450-T4450</f>
        <v>0</v>
      </c>
      <c r="V4450" s="46"/>
    </row>
    <row r="4451" customFormat="false" ht="13.8" hidden="false" customHeight="false" outlineLevel="0" collapsed="false">
      <c r="A4451" s="13" t="n">
        <v>4450</v>
      </c>
      <c r="B4451" s="12" t="s">
        <v>22</v>
      </c>
      <c r="C4451" s="26" t="s">
        <v>676</v>
      </c>
      <c r="D4451" s="12" t="n">
        <v>10</v>
      </c>
      <c r="E4451" s="14" t="n">
        <v>1749</v>
      </c>
      <c r="F4451" s="14" t="s">
        <v>40</v>
      </c>
      <c r="G4451" s="14" t="s">
        <v>420</v>
      </c>
      <c r="H4451" s="0" t="s">
        <v>1816</v>
      </c>
      <c r="I4451" s="41" t="s">
        <v>679</v>
      </c>
      <c r="J4451" s="20" t="n">
        <v>25</v>
      </c>
      <c r="K4451" s="27" t="s">
        <v>28</v>
      </c>
      <c r="L4451" s="53" t="n">
        <v>3</v>
      </c>
      <c r="M4451" s="33" t="n">
        <v>10</v>
      </c>
      <c r="N4451" s="33"/>
      <c r="O4451" s="35" t="n">
        <f aca="false">L4451+(0.05*M4451)+(N4451/240)</f>
        <v>3.5</v>
      </c>
      <c r="P4451" s="36" t="n">
        <v>87</v>
      </c>
      <c r="Q4451" s="33" t="n">
        <v>10</v>
      </c>
      <c r="R4451" s="37"/>
      <c r="S4451" s="38" t="n">
        <f aca="false">P4451+(0.05*Q4451)+(R4451/240)</f>
        <v>87.5</v>
      </c>
      <c r="T4451" s="22" t="n">
        <f aca="false">J4451*O4451</f>
        <v>87.5</v>
      </c>
      <c r="U4451" s="22" t="n">
        <f aca="false">S4451-T4451</f>
        <v>0</v>
      </c>
      <c r="V4451" s="46"/>
    </row>
    <row r="4452" customFormat="false" ht="13.8" hidden="false" customHeight="false" outlineLevel="0" collapsed="false">
      <c r="A4452" s="13" t="n">
        <v>4451</v>
      </c>
      <c r="B4452" s="12" t="s">
        <v>22</v>
      </c>
      <c r="C4452" s="26" t="s">
        <v>676</v>
      </c>
      <c r="D4452" s="12" t="n">
        <v>10</v>
      </c>
      <c r="E4452" s="14" t="n">
        <v>1749</v>
      </c>
      <c r="F4452" s="14" t="s">
        <v>40</v>
      </c>
      <c r="G4452" s="40" t="s">
        <v>420</v>
      </c>
      <c r="H4452" s="0" t="s">
        <v>1816</v>
      </c>
      <c r="I4452" s="41" t="s">
        <v>186</v>
      </c>
      <c r="J4452" s="20" t="n">
        <v>1600</v>
      </c>
      <c r="K4452" s="27" t="s">
        <v>28</v>
      </c>
      <c r="L4452" s="53" t="n">
        <v>4</v>
      </c>
      <c r="M4452" s="33"/>
      <c r="N4452" s="33"/>
      <c r="O4452" s="35" t="n">
        <f aca="false">L4452+(0.05*M4452)+(N4452/240)</f>
        <v>4</v>
      </c>
      <c r="P4452" s="36" t="n">
        <v>6400</v>
      </c>
      <c r="Q4452" s="33"/>
      <c r="R4452" s="37"/>
      <c r="S4452" s="38" t="n">
        <f aca="false">P4452+(0.05*Q4452)+(R4452/240)</f>
        <v>6400</v>
      </c>
      <c r="T4452" s="22" t="n">
        <f aca="false">J4452*O4452</f>
        <v>6400</v>
      </c>
      <c r="U4452" s="22" t="n">
        <f aca="false">S4452-T4452</f>
        <v>0</v>
      </c>
      <c r="V4452" s="46"/>
    </row>
    <row r="4453" customFormat="false" ht="13.8" hidden="false" customHeight="false" outlineLevel="0" collapsed="false">
      <c r="A4453" s="13" t="n">
        <v>4452</v>
      </c>
      <c r="B4453" s="12" t="s">
        <v>22</v>
      </c>
      <c r="C4453" s="26" t="s">
        <v>676</v>
      </c>
      <c r="D4453" s="12" t="n">
        <v>10</v>
      </c>
      <c r="E4453" s="14" t="n">
        <v>1749</v>
      </c>
      <c r="F4453" s="14" t="s">
        <v>40</v>
      </c>
      <c r="G4453" s="14" t="s">
        <v>1630</v>
      </c>
      <c r="H4453" s="0" t="s">
        <v>1816</v>
      </c>
      <c r="I4453" s="41" t="s">
        <v>679</v>
      </c>
      <c r="J4453" s="20" t="n">
        <v>2</v>
      </c>
      <c r="K4453" s="27" t="s">
        <v>35</v>
      </c>
      <c r="L4453" s="53" t="n">
        <v>40</v>
      </c>
      <c r="M4453" s="33"/>
      <c r="N4453" s="33"/>
      <c r="O4453" s="35" t="n">
        <f aca="false">L4453+(0.05*M4453)+(N4453/240)</f>
        <v>40</v>
      </c>
      <c r="P4453" s="36" t="n">
        <v>80</v>
      </c>
      <c r="Q4453" s="33"/>
      <c r="R4453" s="37"/>
      <c r="S4453" s="38" t="n">
        <f aca="false">P4453+(0.05*Q4453)+(R4453/240)</f>
        <v>80</v>
      </c>
      <c r="T4453" s="22" t="n">
        <f aca="false">J4453*O4453</f>
        <v>80</v>
      </c>
      <c r="U4453" s="22" t="n">
        <f aca="false">S4453-T4453</f>
        <v>0</v>
      </c>
      <c r="V4453" s="46"/>
    </row>
    <row r="4454" customFormat="false" ht="13.8" hidden="false" customHeight="false" outlineLevel="0" collapsed="false">
      <c r="A4454" s="13" t="n">
        <v>4453</v>
      </c>
      <c r="B4454" s="12" t="s">
        <v>22</v>
      </c>
      <c r="C4454" s="26" t="s">
        <v>676</v>
      </c>
      <c r="D4454" s="12" t="n">
        <v>10</v>
      </c>
      <c r="E4454" s="14" t="n">
        <v>1749</v>
      </c>
      <c r="F4454" s="14" t="s">
        <v>40</v>
      </c>
      <c r="G4454" s="40" t="s">
        <v>1630</v>
      </c>
      <c r="H4454" s="0" t="s">
        <v>1816</v>
      </c>
      <c r="I4454" s="41" t="s">
        <v>679</v>
      </c>
      <c r="J4454" s="20" t="n">
        <v>4</v>
      </c>
      <c r="K4454" s="27" t="s">
        <v>35</v>
      </c>
      <c r="L4454" s="53" t="n">
        <v>24</v>
      </c>
      <c r="M4454" s="33"/>
      <c r="N4454" s="33"/>
      <c r="O4454" s="35" t="n">
        <f aca="false">L4454+(0.05*M4454)+(N4454/240)</f>
        <v>24</v>
      </c>
      <c r="P4454" s="36" t="n">
        <v>96</v>
      </c>
      <c r="Q4454" s="33"/>
      <c r="R4454" s="37"/>
      <c r="S4454" s="38" t="n">
        <f aca="false">P4454+(0.05*Q4454)+(R4454/240)</f>
        <v>96</v>
      </c>
      <c r="T4454" s="22" t="n">
        <f aca="false">J4454*O4454</f>
        <v>96</v>
      </c>
      <c r="U4454" s="22" t="n">
        <f aca="false">S4454-T4454</f>
        <v>0</v>
      </c>
      <c r="V4454" s="40"/>
    </row>
    <row r="4455" customFormat="false" ht="13.8" hidden="false" customHeight="false" outlineLevel="0" collapsed="false">
      <c r="A4455" s="13" t="n">
        <v>4454</v>
      </c>
      <c r="B4455" s="12" t="s">
        <v>22</v>
      </c>
      <c r="C4455" s="26" t="s">
        <v>676</v>
      </c>
      <c r="D4455" s="12" t="n">
        <v>10</v>
      </c>
      <c r="E4455" s="14" t="n">
        <v>1749</v>
      </c>
      <c r="F4455" s="14" t="s">
        <v>40</v>
      </c>
      <c r="G4455" s="40" t="s">
        <v>1126</v>
      </c>
      <c r="H4455" s="0" t="s">
        <v>1816</v>
      </c>
      <c r="I4455" s="41" t="s">
        <v>679</v>
      </c>
      <c r="J4455" s="20" t="n">
        <v>10</v>
      </c>
      <c r="K4455" s="27" t="s">
        <v>61</v>
      </c>
      <c r="L4455" s="53" t="n">
        <v>24</v>
      </c>
      <c r="M4455" s="33"/>
      <c r="N4455" s="33"/>
      <c r="O4455" s="35" t="n">
        <f aca="false">L4455+(0.05*M4455)+(N4455/240)</f>
        <v>24</v>
      </c>
      <c r="P4455" s="36" t="n">
        <v>240</v>
      </c>
      <c r="Q4455" s="33"/>
      <c r="R4455" s="37"/>
      <c r="S4455" s="38" t="n">
        <f aca="false">P4455+(0.05*Q4455)+(R4455/240)</f>
        <v>240</v>
      </c>
      <c r="T4455" s="22" t="n">
        <f aca="false">J4455*O4455</f>
        <v>240</v>
      </c>
      <c r="U4455" s="22" t="n">
        <f aca="false">S4455-T4455</f>
        <v>0</v>
      </c>
      <c r="V4455" s="57"/>
    </row>
    <row r="4456" customFormat="false" ht="13.8" hidden="false" customHeight="false" outlineLevel="0" collapsed="false">
      <c r="A4456" s="13" t="n">
        <v>4455</v>
      </c>
      <c r="B4456" s="12" t="s">
        <v>22</v>
      </c>
      <c r="C4456" s="26" t="s">
        <v>676</v>
      </c>
      <c r="D4456" s="12" t="n">
        <v>10</v>
      </c>
      <c r="E4456" s="14" t="n">
        <v>1749</v>
      </c>
      <c r="F4456" s="14" t="s">
        <v>40</v>
      </c>
      <c r="G4456" s="40" t="s">
        <v>1126</v>
      </c>
      <c r="H4456" s="0" t="s">
        <v>1816</v>
      </c>
      <c r="I4456" s="41" t="s">
        <v>682</v>
      </c>
      <c r="J4456" s="20" t="n">
        <v>12</v>
      </c>
      <c r="K4456" s="27" t="s">
        <v>61</v>
      </c>
      <c r="L4456" s="53" t="n">
        <v>24</v>
      </c>
      <c r="M4456" s="33"/>
      <c r="N4456" s="33"/>
      <c r="O4456" s="35" t="n">
        <f aca="false">L4456+(0.05*M4456)+(N4456/240)</f>
        <v>24</v>
      </c>
      <c r="P4456" s="36" t="n">
        <v>288</v>
      </c>
      <c r="Q4456" s="33"/>
      <c r="R4456" s="37"/>
      <c r="S4456" s="38" t="n">
        <f aca="false">P4456+(0.05*Q4456)+(R4456/240)</f>
        <v>288</v>
      </c>
      <c r="T4456" s="22" t="n">
        <f aca="false">J4456*O4456</f>
        <v>288</v>
      </c>
      <c r="U4456" s="22" t="n">
        <f aca="false">S4456-T4456</f>
        <v>0</v>
      </c>
      <c r="V4456" s="46"/>
    </row>
    <row r="4457" customFormat="false" ht="13.8" hidden="false" customHeight="false" outlineLevel="0" collapsed="false">
      <c r="A4457" s="13" t="n">
        <v>4456</v>
      </c>
      <c r="B4457" s="12" t="s">
        <v>22</v>
      </c>
      <c r="C4457" s="26" t="s">
        <v>676</v>
      </c>
      <c r="D4457" s="12" t="n">
        <v>10</v>
      </c>
      <c r="E4457" s="14" t="n">
        <v>1749</v>
      </c>
      <c r="F4457" s="14" t="s">
        <v>40</v>
      </c>
      <c r="G4457" s="14" t="s">
        <v>436</v>
      </c>
      <c r="H4457" s="0" t="s">
        <v>1816</v>
      </c>
      <c r="I4457" s="41" t="s">
        <v>186</v>
      </c>
      <c r="J4457" s="20" t="n">
        <v>1</v>
      </c>
      <c r="K4457" s="27" t="s">
        <v>46</v>
      </c>
      <c r="L4457" s="53" t="n">
        <v>20</v>
      </c>
      <c r="M4457" s="33"/>
      <c r="N4457" s="56"/>
      <c r="O4457" s="35" t="n">
        <f aca="false">L4457+(0.05*M4457)+(N4457/240)</f>
        <v>20</v>
      </c>
      <c r="P4457" s="36" t="n">
        <v>20</v>
      </c>
      <c r="Q4457" s="33"/>
      <c r="R4457" s="43"/>
      <c r="S4457" s="38" t="n">
        <f aca="false">P4457+(0.05*Q4457)+(R4457/240)</f>
        <v>20</v>
      </c>
      <c r="T4457" s="22" t="n">
        <f aca="false">J4457*O4457</f>
        <v>20</v>
      </c>
      <c r="U4457" s="22" t="n">
        <f aca="false">S4457-T4457</f>
        <v>0</v>
      </c>
      <c r="V4457" s="46"/>
    </row>
    <row r="4458" customFormat="false" ht="13.8" hidden="false" customHeight="false" outlineLevel="0" collapsed="false">
      <c r="A4458" s="13" t="n">
        <v>4457</v>
      </c>
      <c r="B4458" s="12" t="s">
        <v>22</v>
      </c>
      <c r="C4458" s="26" t="s">
        <v>676</v>
      </c>
      <c r="D4458" s="12" t="n">
        <v>11</v>
      </c>
      <c r="E4458" s="14" t="n">
        <v>1749</v>
      </c>
      <c r="F4458" s="14" t="s">
        <v>24</v>
      </c>
      <c r="G4458" s="14" t="s">
        <v>498</v>
      </c>
      <c r="H4458" s="0" t="s">
        <v>1816</v>
      </c>
      <c r="I4458" s="41" t="s">
        <v>682</v>
      </c>
      <c r="J4458" s="20" t="n">
        <v>5</v>
      </c>
      <c r="K4458" s="27" t="s">
        <v>61</v>
      </c>
      <c r="L4458" s="53" t="n">
        <v>5</v>
      </c>
      <c r="M4458" s="33"/>
      <c r="N4458" s="33"/>
      <c r="O4458" s="35" t="n">
        <f aca="false">L4458+(0.05*M4458)+(N4458/240)</f>
        <v>5</v>
      </c>
      <c r="P4458" s="36" t="n">
        <v>25</v>
      </c>
      <c r="Q4458" s="33"/>
      <c r="R4458" s="43"/>
      <c r="S4458" s="38" t="n">
        <f aca="false">P4458+(0.05*Q4458)+(R4458/240)</f>
        <v>25</v>
      </c>
      <c r="T4458" s="22" t="n">
        <f aca="false">J4458*O4458</f>
        <v>25</v>
      </c>
      <c r="U4458" s="22" t="n">
        <f aca="false">S4458-T4458</f>
        <v>0</v>
      </c>
      <c r="V4458" s="46"/>
    </row>
    <row r="4459" customFormat="false" ht="13.8" hidden="false" customHeight="false" outlineLevel="0" collapsed="false">
      <c r="A4459" s="13" t="n">
        <v>4458</v>
      </c>
      <c r="B4459" s="12" t="s">
        <v>22</v>
      </c>
      <c r="C4459" s="26" t="s">
        <v>676</v>
      </c>
      <c r="D4459" s="12" t="n">
        <v>11</v>
      </c>
      <c r="E4459" s="14" t="n">
        <v>1749</v>
      </c>
      <c r="F4459" s="14" t="s">
        <v>24</v>
      </c>
      <c r="G4459" s="14" t="s">
        <v>1846</v>
      </c>
      <c r="H4459" s="0" t="s">
        <v>1816</v>
      </c>
      <c r="I4459" s="41" t="s">
        <v>382</v>
      </c>
      <c r="J4459" s="20" t="n">
        <v>100</v>
      </c>
      <c r="K4459" s="27" t="s">
        <v>35</v>
      </c>
      <c r="L4459" s="53"/>
      <c r="M4459" s="33" t="n">
        <v>10</v>
      </c>
      <c r="N4459" s="33"/>
      <c r="O4459" s="35" t="n">
        <f aca="false">L4459+(0.05*M4459)+(N4459/240)</f>
        <v>0.5</v>
      </c>
      <c r="P4459" s="36" t="n">
        <v>50</v>
      </c>
      <c r="Q4459" s="33"/>
      <c r="R4459" s="37"/>
      <c r="S4459" s="38" t="n">
        <f aca="false">P4459+(0.05*Q4459)+(R4459/240)</f>
        <v>50</v>
      </c>
      <c r="T4459" s="22" t="n">
        <f aca="false">J4459*O4459</f>
        <v>50</v>
      </c>
      <c r="U4459" s="22" t="n">
        <f aca="false">S4459-T4459</f>
        <v>0</v>
      </c>
      <c r="V4459" s="46"/>
    </row>
    <row r="4460" customFormat="false" ht="13.8" hidden="false" customHeight="false" outlineLevel="0" collapsed="false">
      <c r="A4460" s="13" t="n">
        <v>4459</v>
      </c>
      <c r="B4460" s="12" t="s">
        <v>22</v>
      </c>
      <c r="C4460" s="26" t="s">
        <v>676</v>
      </c>
      <c r="D4460" s="12" t="n">
        <v>11</v>
      </c>
      <c r="E4460" s="14" t="n">
        <v>1749</v>
      </c>
      <c r="F4460" s="14" t="s">
        <v>24</v>
      </c>
      <c r="G4460" s="14" t="s">
        <v>1846</v>
      </c>
      <c r="H4460" s="0" t="s">
        <v>1816</v>
      </c>
      <c r="I4460" s="41" t="s">
        <v>679</v>
      </c>
      <c r="J4460" s="20" t="n">
        <v>1</v>
      </c>
      <c r="K4460" s="27" t="s">
        <v>75</v>
      </c>
      <c r="L4460" s="53" t="n">
        <v>12</v>
      </c>
      <c r="M4460" s="33"/>
      <c r="N4460" s="33"/>
      <c r="O4460" s="35" t="n">
        <f aca="false">L4460+(0.05*M4460)+(N4460/240)</f>
        <v>12</v>
      </c>
      <c r="P4460" s="36" t="n">
        <v>12</v>
      </c>
      <c r="Q4460" s="33"/>
      <c r="R4460" s="37"/>
      <c r="S4460" s="38" t="n">
        <f aca="false">P4460+(0.05*Q4460)+(R4460/240)</f>
        <v>12</v>
      </c>
      <c r="T4460" s="22" t="n">
        <f aca="false">J4460*O4460</f>
        <v>12</v>
      </c>
      <c r="U4460" s="22" t="n">
        <f aca="false">S4460-T4460</f>
        <v>0</v>
      </c>
      <c r="V4460" s="46"/>
    </row>
    <row r="4461" customFormat="false" ht="13.8" hidden="false" customHeight="false" outlineLevel="0" collapsed="false">
      <c r="A4461" s="13" t="n">
        <v>4460</v>
      </c>
      <c r="B4461" s="12" t="s">
        <v>22</v>
      </c>
      <c r="C4461" s="26" t="s">
        <v>676</v>
      </c>
      <c r="D4461" s="12" t="n">
        <v>11</v>
      </c>
      <c r="E4461" s="14" t="n">
        <v>1749</v>
      </c>
      <c r="F4461" s="14" t="s">
        <v>24</v>
      </c>
      <c r="G4461" s="14" t="s">
        <v>1847</v>
      </c>
      <c r="H4461" s="0" t="s">
        <v>1816</v>
      </c>
      <c r="I4461" s="41" t="s">
        <v>382</v>
      </c>
      <c r="J4461" s="20" t="n">
        <v>388</v>
      </c>
      <c r="K4461" s="27" t="s">
        <v>35</v>
      </c>
      <c r="L4461" s="53"/>
      <c r="M4461" s="33" t="n">
        <v>30</v>
      </c>
      <c r="N4461" s="33"/>
      <c r="O4461" s="35" t="n">
        <f aca="false">L4461+(0.05*M4461)+(N4461/240)</f>
        <v>1.5</v>
      </c>
      <c r="P4461" s="36" t="n">
        <v>582</v>
      </c>
      <c r="Q4461" s="33"/>
      <c r="R4461" s="37"/>
      <c r="S4461" s="38" t="n">
        <f aca="false">P4461+(0.05*Q4461)+(R4461/240)</f>
        <v>582</v>
      </c>
      <c r="T4461" s="22" t="n">
        <f aca="false">J4461*O4461</f>
        <v>582</v>
      </c>
      <c r="U4461" s="22" t="n">
        <f aca="false">S4461-T4461</f>
        <v>0</v>
      </c>
      <c r="V4461" s="46"/>
    </row>
    <row r="4462" customFormat="false" ht="13.8" hidden="false" customHeight="false" outlineLevel="0" collapsed="false">
      <c r="A4462" s="13" t="n">
        <v>4461</v>
      </c>
      <c r="B4462" s="12" t="s">
        <v>22</v>
      </c>
      <c r="C4462" s="26" t="s">
        <v>676</v>
      </c>
      <c r="D4462" s="12" t="n">
        <v>11</v>
      </c>
      <c r="E4462" s="14" t="n">
        <v>1749</v>
      </c>
      <c r="F4462" s="14" t="s">
        <v>24</v>
      </c>
      <c r="G4462" s="14" t="s">
        <v>1847</v>
      </c>
      <c r="H4462" s="0" t="s">
        <v>1816</v>
      </c>
      <c r="I4462" s="41" t="s">
        <v>382</v>
      </c>
      <c r="J4462" s="20" t="n">
        <v>714</v>
      </c>
      <c r="K4462" s="27" t="s">
        <v>35</v>
      </c>
      <c r="L4462" s="53"/>
      <c r="M4462" s="33" t="n">
        <v>20</v>
      </c>
      <c r="N4462" s="33"/>
      <c r="O4462" s="35" t="n">
        <f aca="false">L4462+(0.05*M4462)+(N4462/240)</f>
        <v>1</v>
      </c>
      <c r="P4462" s="36" t="n">
        <v>714</v>
      </c>
      <c r="Q4462" s="33"/>
      <c r="R4462" s="37"/>
      <c r="S4462" s="38" t="n">
        <f aca="false">P4462+(0.05*Q4462)+(R4462/240)</f>
        <v>714</v>
      </c>
      <c r="T4462" s="22" t="n">
        <f aca="false">J4462*O4462</f>
        <v>714</v>
      </c>
      <c r="U4462" s="22" t="n">
        <f aca="false">S4462-T4462</f>
        <v>0</v>
      </c>
      <c r="V4462" s="46"/>
    </row>
    <row r="4463" customFormat="false" ht="13.8" hidden="false" customHeight="false" outlineLevel="0" collapsed="false">
      <c r="A4463" s="13" t="n">
        <v>4462</v>
      </c>
      <c r="B4463" s="12" t="s">
        <v>22</v>
      </c>
      <c r="C4463" s="26" t="s">
        <v>676</v>
      </c>
      <c r="D4463" s="12" t="n">
        <v>11</v>
      </c>
      <c r="E4463" s="14" t="n">
        <v>1749</v>
      </c>
      <c r="F4463" s="14" t="s">
        <v>24</v>
      </c>
      <c r="G4463" s="14" t="s">
        <v>1847</v>
      </c>
      <c r="H4463" s="0" t="s">
        <v>1816</v>
      </c>
      <c r="I4463" s="41" t="s">
        <v>382</v>
      </c>
      <c r="J4463" s="20" t="n">
        <v>1560</v>
      </c>
      <c r="K4463" s="27" t="s">
        <v>35</v>
      </c>
      <c r="L4463" s="53"/>
      <c r="M4463" s="33" t="n">
        <v>18</v>
      </c>
      <c r="N4463" s="33"/>
      <c r="O4463" s="35" t="n">
        <f aca="false">L4463+(0.05*M4463)+(N4463/240)</f>
        <v>0.9</v>
      </c>
      <c r="P4463" s="36" t="n">
        <v>1404</v>
      </c>
      <c r="Q4463" s="33"/>
      <c r="R4463" s="37"/>
      <c r="S4463" s="38" t="n">
        <f aca="false">P4463+(0.05*Q4463)+(R4463/240)</f>
        <v>1404</v>
      </c>
      <c r="T4463" s="22" t="n">
        <f aca="false">J4463*O4463</f>
        <v>1404</v>
      </c>
      <c r="U4463" s="22" t="n">
        <f aca="false">S4463-T4463</f>
        <v>0</v>
      </c>
      <c r="V4463" s="46"/>
    </row>
    <row r="4464" customFormat="false" ht="13.8" hidden="false" customHeight="false" outlineLevel="0" collapsed="false">
      <c r="A4464" s="13" t="n">
        <v>4463</v>
      </c>
      <c r="B4464" s="12" t="s">
        <v>22</v>
      </c>
      <c r="C4464" s="26" t="s">
        <v>676</v>
      </c>
      <c r="D4464" s="12" t="n">
        <v>11</v>
      </c>
      <c r="E4464" s="14" t="n">
        <v>1749</v>
      </c>
      <c r="F4464" s="14" t="s">
        <v>24</v>
      </c>
      <c r="G4464" s="14" t="s">
        <v>1847</v>
      </c>
      <c r="H4464" s="0" t="s">
        <v>1816</v>
      </c>
      <c r="I4464" s="41" t="s">
        <v>382</v>
      </c>
      <c r="J4464" s="20" t="n">
        <v>2624</v>
      </c>
      <c r="K4464" s="27" t="s">
        <v>35</v>
      </c>
      <c r="L4464" s="53"/>
      <c r="M4464" s="33" t="n">
        <v>15</v>
      </c>
      <c r="N4464" s="33"/>
      <c r="O4464" s="35" t="n">
        <f aca="false">L4464+(0.05*M4464)+(N4464/240)</f>
        <v>0.75</v>
      </c>
      <c r="P4464" s="36" t="n">
        <v>1968</v>
      </c>
      <c r="Q4464" s="33"/>
      <c r="R4464" s="37"/>
      <c r="S4464" s="38" t="n">
        <f aca="false">P4464+(0.05*Q4464)+(R4464/240)</f>
        <v>1968</v>
      </c>
      <c r="T4464" s="22" t="n">
        <f aca="false">J4464*O4464</f>
        <v>1968</v>
      </c>
      <c r="U4464" s="22" t="n">
        <f aca="false">S4464-T4464</f>
        <v>0</v>
      </c>
      <c r="V4464" s="46"/>
    </row>
    <row r="4465" customFormat="false" ht="13.8" hidden="false" customHeight="false" outlineLevel="0" collapsed="false">
      <c r="A4465" s="13" t="n">
        <v>4464</v>
      </c>
      <c r="B4465" s="12" t="s">
        <v>22</v>
      </c>
      <c r="C4465" s="26" t="s">
        <v>676</v>
      </c>
      <c r="D4465" s="12" t="n">
        <v>11</v>
      </c>
      <c r="E4465" s="14" t="n">
        <v>1749</v>
      </c>
      <c r="F4465" s="14" t="s">
        <v>40</v>
      </c>
      <c r="G4465" s="14" t="s">
        <v>440</v>
      </c>
      <c r="H4465" s="0" t="s">
        <v>1816</v>
      </c>
      <c r="I4465" s="41" t="s">
        <v>679</v>
      </c>
      <c r="J4465" s="20" t="n">
        <v>14</v>
      </c>
      <c r="K4465" s="27" t="s">
        <v>714</v>
      </c>
      <c r="L4465" s="53" t="n">
        <v>25</v>
      </c>
      <c r="M4465" s="33"/>
      <c r="N4465" s="33"/>
      <c r="O4465" s="35" t="n">
        <f aca="false">L4465+(0.05*M4465)+(N4465/240)</f>
        <v>25</v>
      </c>
      <c r="P4465" s="36" t="n">
        <v>350</v>
      </c>
      <c r="Q4465" s="33"/>
      <c r="R4465" s="37"/>
      <c r="S4465" s="38" t="n">
        <f aca="false">P4465+(0.05*Q4465)+(R4465/240)</f>
        <v>350</v>
      </c>
      <c r="T4465" s="22" t="n">
        <f aca="false">J4465*O4465</f>
        <v>350</v>
      </c>
      <c r="U4465" s="22" t="n">
        <f aca="false">S4465-T4465</f>
        <v>0</v>
      </c>
      <c r="V4465" s="46"/>
    </row>
    <row r="4466" customFormat="false" ht="13.8" hidden="false" customHeight="false" outlineLevel="0" collapsed="false">
      <c r="A4466" s="13" t="n">
        <v>4465</v>
      </c>
      <c r="B4466" s="12" t="s">
        <v>22</v>
      </c>
      <c r="C4466" s="26" t="s">
        <v>676</v>
      </c>
      <c r="D4466" s="12" t="n">
        <v>11</v>
      </c>
      <c r="E4466" s="14" t="n">
        <v>1749</v>
      </c>
      <c r="F4466" s="14" t="s">
        <v>40</v>
      </c>
      <c r="G4466" s="14" t="s">
        <v>449</v>
      </c>
      <c r="H4466" s="0" t="s">
        <v>1816</v>
      </c>
      <c r="I4466" s="41" t="s">
        <v>685</v>
      </c>
      <c r="J4466" s="20" t="n">
        <v>1377</v>
      </c>
      <c r="K4466" s="27" t="s">
        <v>35</v>
      </c>
      <c r="L4466" s="53"/>
      <c r="M4466" s="33" t="n">
        <v>5</v>
      </c>
      <c r="N4466" s="33"/>
      <c r="O4466" s="35" t="n">
        <f aca="false">L4466+(0.05*M4466)+(N4466/240)</f>
        <v>0.25</v>
      </c>
      <c r="P4466" s="36" t="n">
        <v>344</v>
      </c>
      <c r="Q4466" s="33" t="n">
        <v>5</v>
      </c>
      <c r="R4466" s="37"/>
      <c r="S4466" s="38" t="n">
        <f aca="false">P4466+(0.05*Q4466)+(R4466/240)</f>
        <v>344.25</v>
      </c>
      <c r="T4466" s="22" t="n">
        <f aca="false">J4466*O4466</f>
        <v>344.25</v>
      </c>
      <c r="U4466" s="22" t="n">
        <f aca="false">S4466-T4466</f>
        <v>0</v>
      </c>
      <c r="V4466" s="46"/>
    </row>
    <row r="4467" customFormat="false" ht="13.8" hidden="false" customHeight="false" outlineLevel="0" collapsed="false">
      <c r="A4467" s="13" t="n">
        <v>4466</v>
      </c>
      <c r="B4467" s="12" t="s">
        <v>22</v>
      </c>
      <c r="C4467" s="26" t="s">
        <v>676</v>
      </c>
      <c r="D4467" s="12" t="n">
        <v>11</v>
      </c>
      <c r="E4467" s="14" t="n">
        <v>1749</v>
      </c>
      <c r="F4467" s="14" t="s">
        <v>40</v>
      </c>
      <c r="G4467" s="14" t="s">
        <v>1848</v>
      </c>
      <c r="H4467" s="0" t="s">
        <v>1816</v>
      </c>
      <c r="I4467" s="41" t="s">
        <v>682</v>
      </c>
      <c r="J4467" s="20" t="n">
        <v>4</v>
      </c>
      <c r="K4467" s="27" t="s">
        <v>465</v>
      </c>
      <c r="L4467" s="53" t="n">
        <v>3</v>
      </c>
      <c r="M4467" s="33"/>
      <c r="N4467" s="33"/>
      <c r="O4467" s="35" t="n">
        <f aca="false">L4467+(0.05*M4467)+(N4467/240)</f>
        <v>3</v>
      </c>
      <c r="P4467" s="36" t="n">
        <v>12</v>
      </c>
      <c r="Q4467" s="33"/>
      <c r="R4467" s="37"/>
      <c r="S4467" s="38" t="n">
        <f aca="false">P4467+(0.05*Q4467)+(R4467/240)</f>
        <v>12</v>
      </c>
      <c r="T4467" s="22" t="n">
        <f aca="false">J4467*O4467</f>
        <v>12</v>
      </c>
      <c r="U4467" s="22" t="n">
        <f aca="false">S4467-T4467</f>
        <v>0</v>
      </c>
      <c r="V4467" s="46"/>
    </row>
    <row r="4468" customFormat="false" ht="13.8" hidden="false" customHeight="false" outlineLevel="0" collapsed="false">
      <c r="A4468" s="13" t="n">
        <v>4467</v>
      </c>
      <c r="B4468" s="12" t="s">
        <v>22</v>
      </c>
      <c r="C4468" s="26" t="s">
        <v>676</v>
      </c>
      <c r="D4468" s="12" t="n">
        <v>11</v>
      </c>
      <c r="E4468" s="14" t="n">
        <v>1749</v>
      </c>
      <c r="F4468" s="14" t="s">
        <v>40</v>
      </c>
      <c r="G4468" s="14" t="s">
        <v>1849</v>
      </c>
      <c r="H4468" s="0" t="s">
        <v>1816</v>
      </c>
      <c r="I4468" s="41" t="s">
        <v>186</v>
      </c>
      <c r="J4468" s="20" t="n">
        <v>26</v>
      </c>
      <c r="K4468" s="27" t="s">
        <v>28</v>
      </c>
      <c r="L4468" s="53" t="n">
        <v>15</v>
      </c>
      <c r="M4468" s="33"/>
      <c r="N4468" s="33"/>
      <c r="O4468" s="35" t="n">
        <f aca="false">L4468+(0.05*M4468)+(N4468/240)</f>
        <v>15</v>
      </c>
      <c r="P4468" s="36" t="n">
        <v>390</v>
      </c>
      <c r="Q4468" s="33"/>
      <c r="R4468" s="37"/>
      <c r="S4468" s="38" t="n">
        <f aca="false">P4468+(0.05*Q4468)+(R4468/240)</f>
        <v>390</v>
      </c>
      <c r="T4468" s="22" t="n">
        <f aca="false">J4468*O4468</f>
        <v>390</v>
      </c>
      <c r="U4468" s="22" t="n">
        <f aca="false">S4468-T4468</f>
        <v>0</v>
      </c>
      <c r="V4468" s="46"/>
    </row>
    <row r="4469" customFormat="false" ht="13.8" hidden="false" customHeight="false" outlineLevel="0" collapsed="false">
      <c r="A4469" s="13" t="n">
        <v>4468</v>
      </c>
      <c r="B4469" s="12" t="s">
        <v>22</v>
      </c>
      <c r="C4469" s="26" t="s">
        <v>676</v>
      </c>
      <c r="D4469" s="12" t="n">
        <v>11</v>
      </c>
      <c r="E4469" s="14" t="n">
        <v>1749</v>
      </c>
      <c r="F4469" s="14" t="s">
        <v>40</v>
      </c>
      <c r="G4469" s="14" t="s">
        <v>480</v>
      </c>
      <c r="H4469" s="0" t="s">
        <v>1816</v>
      </c>
      <c r="I4469" s="41" t="s">
        <v>186</v>
      </c>
      <c r="J4469" s="20" t="n">
        <v>275</v>
      </c>
      <c r="K4469" s="27" t="s">
        <v>28</v>
      </c>
      <c r="L4469" s="53"/>
      <c r="M4469" s="33" t="n">
        <v>25</v>
      </c>
      <c r="N4469" s="33"/>
      <c r="O4469" s="35" t="n">
        <f aca="false">L4469+(0.05*M4469)+(N4469/240)</f>
        <v>1.25</v>
      </c>
      <c r="P4469" s="36" t="n">
        <v>343</v>
      </c>
      <c r="Q4469" s="33" t="n">
        <v>15</v>
      </c>
      <c r="R4469" s="37"/>
      <c r="S4469" s="38" t="n">
        <f aca="false">P4469+(0.05*Q4469)+(R4469/240)</f>
        <v>343.75</v>
      </c>
      <c r="T4469" s="22" t="n">
        <f aca="false">J4469*O4469</f>
        <v>343.75</v>
      </c>
      <c r="U4469" s="22" t="n">
        <f aca="false">S4469-T4469</f>
        <v>0</v>
      </c>
      <c r="V4469" s="46"/>
    </row>
    <row r="4470" customFormat="false" ht="13.8" hidden="false" customHeight="false" outlineLevel="0" collapsed="false">
      <c r="A4470" s="13" t="n">
        <v>4469</v>
      </c>
      <c r="B4470" s="12" t="s">
        <v>22</v>
      </c>
      <c r="C4470" s="26" t="s">
        <v>676</v>
      </c>
      <c r="D4470" s="12" t="n">
        <v>12</v>
      </c>
      <c r="E4470" s="14" t="n">
        <v>1749</v>
      </c>
      <c r="F4470" s="14" t="s">
        <v>24</v>
      </c>
      <c r="G4470" s="14" t="s">
        <v>511</v>
      </c>
      <c r="H4470" s="0" t="s">
        <v>1816</v>
      </c>
      <c r="I4470" s="41" t="s">
        <v>678</v>
      </c>
      <c r="J4470" s="20" t="n">
        <v>74.5</v>
      </c>
      <c r="K4470" s="27" t="s">
        <v>690</v>
      </c>
      <c r="L4470" s="53" t="n">
        <v>100</v>
      </c>
      <c r="M4470" s="33"/>
      <c r="N4470" s="33"/>
      <c r="O4470" s="35" t="n">
        <f aca="false">L4470+(0.05*M4470)+(N4470/240)</f>
        <v>100</v>
      </c>
      <c r="P4470" s="36" t="n">
        <v>7450</v>
      </c>
      <c r="Q4470" s="33"/>
      <c r="R4470" s="43"/>
      <c r="S4470" s="38" t="n">
        <f aca="false">P4470+(0.05*Q4470)+(R4470/240)</f>
        <v>7450</v>
      </c>
      <c r="T4470" s="22" t="n">
        <f aca="false">J4470*O4470</f>
        <v>7450</v>
      </c>
      <c r="U4470" s="22" t="n">
        <f aca="false">S4470-T4470</f>
        <v>0</v>
      </c>
      <c r="V4470" s="46"/>
    </row>
    <row r="4471" customFormat="false" ht="13.8" hidden="false" customHeight="false" outlineLevel="0" collapsed="false">
      <c r="A4471" s="13" t="n">
        <v>4470</v>
      </c>
      <c r="B4471" s="12" t="s">
        <v>22</v>
      </c>
      <c r="C4471" s="26" t="s">
        <v>676</v>
      </c>
      <c r="D4471" s="12" t="n">
        <v>12</v>
      </c>
      <c r="E4471" s="14" t="n">
        <v>1749</v>
      </c>
      <c r="F4471" s="14" t="s">
        <v>24</v>
      </c>
      <c r="G4471" s="14" t="s">
        <v>511</v>
      </c>
      <c r="H4471" s="0" t="s">
        <v>1816</v>
      </c>
      <c r="I4471" s="41" t="s">
        <v>678</v>
      </c>
      <c r="J4471" s="20" t="n">
        <v>1</v>
      </c>
      <c r="K4471" s="27" t="s">
        <v>46</v>
      </c>
      <c r="L4471" s="53" t="n">
        <v>12</v>
      </c>
      <c r="M4471" s="33"/>
      <c r="N4471" s="33"/>
      <c r="O4471" s="35" t="n">
        <f aca="false">L4471+(0.05*M4471)+(N4471/240)</f>
        <v>12</v>
      </c>
      <c r="P4471" s="36" t="n">
        <v>12</v>
      </c>
      <c r="Q4471" s="33"/>
      <c r="R4471" s="37"/>
      <c r="S4471" s="38" t="n">
        <f aca="false">P4471+(0.05*Q4471)+(R4471/240)</f>
        <v>12</v>
      </c>
      <c r="T4471" s="22" t="n">
        <f aca="false">J4471*O4471</f>
        <v>12</v>
      </c>
      <c r="U4471" s="22" t="n">
        <f aca="false">S4471-T4471</f>
        <v>0</v>
      </c>
      <c r="V4471" s="46"/>
    </row>
    <row r="4472" customFormat="false" ht="13.8" hidden="false" customHeight="false" outlineLevel="0" collapsed="false">
      <c r="A4472" s="13" t="n">
        <v>4471</v>
      </c>
      <c r="B4472" s="12" t="s">
        <v>22</v>
      </c>
      <c r="C4472" s="26" t="s">
        <v>676</v>
      </c>
      <c r="D4472" s="12" t="n">
        <v>12</v>
      </c>
      <c r="E4472" s="14" t="n">
        <v>1749</v>
      </c>
      <c r="F4472" s="14" t="s">
        <v>24</v>
      </c>
      <c r="G4472" s="14" t="s">
        <v>511</v>
      </c>
      <c r="H4472" s="0" t="s">
        <v>1816</v>
      </c>
      <c r="I4472" s="41" t="s">
        <v>815</v>
      </c>
      <c r="J4472" s="20" t="n">
        <v>780</v>
      </c>
      <c r="K4472" s="27" t="s">
        <v>35</v>
      </c>
      <c r="L4472" s="53"/>
      <c r="M4472" s="33" t="n">
        <v>25</v>
      </c>
      <c r="N4472" s="33"/>
      <c r="O4472" s="35" t="n">
        <f aca="false">L4472+(0.05*M4472)+(N4472/240)</f>
        <v>1.25</v>
      </c>
      <c r="P4472" s="36" t="n">
        <v>975</v>
      </c>
      <c r="Q4472" s="33"/>
      <c r="R4472" s="43"/>
      <c r="S4472" s="38" t="n">
        <f aca="false">P4472+(0.05*Q4472)+(R4472/240)</f>
        <v>975</v>
      </c>
      <c r="T4472" s="22" t="n">
        <f aca="false">J4472*O4472</f>
        <v>975</v>
      </c>
      <c r="U4472" s="22" t="n">
        <f aca="false">S4472-T4472</f>
        <v>0</v>
      </c>
      <c r="V4472" s="40"/>
    </row>
    <row r="4473" customFormat="false" ht="13.8" hidden="false" customHeight="false" outlineLevel="0" collapsed="false">
      <c r="A4473" s="13" t="n">
        <v>4472</v>
      </c>
      <c r="B4473" s="12" t="s">
        <v>22</v>
      </c>
      <c r="C4473" s="26" t="s">
        <v>676</v>
      </c>
      <c r="D4473" s="12" t="n">
        <v>12</v>
      </c>
      <c r="E4473" s="14" t="n">
        <v>1749</v>
      </c>
      <c r="F4473" s="14" t="s">
        <v>24</v>
      </c>
      <c r="G4473" s="14" t="s">
        <v>511</v>
      </c>
      <c r="H4473" s="0" t="s">
        <v>1816</v>
      </c>
      <c r="I4473" s="41" t="s">
        <v>382</v>
      </c>
      <c r="J4473" s="20" t="n">
        <v>13231</v>
      </c>
      <c r="K4473" s="27" t="s">
        <v>28</v>
      </c>
      <c r="L4473" s="53"/>
      <c r="M4473" s="33" t="n">
        <v>16</v>
      </c>
      <c r="N4473" s="33"/>
      <c r="O4473" s="35" t="n">
        <f aca="false">L4473+(0.05*M4473)+(N4473/240)</f>
        <v>0.8</v>
      </c>
      <c r="P4473" s="36" t="n">
        <v>10584</v>
      </c>
      <c r="Q4473" s="33" t="n">
        <v>16</v>
      </c>
      <c r="R4473" s="37"/>
      <c r="S4473" s="38" t="n">
        <f aca="false">P4473+(0.05*Q4473)+(R4473/240)</f>
        <v>10584.8</v>
      </c>
      <c r="T4473" s="22" t="n">
        <f aca="false">J4473*O4473</f>
        <v>10584.8</v>
      </c>
      <c r="U4473" s="22" t="n">
        <f aca="false">S4473-T4473</f>
        <v>0</v>
      </c>
      <c r="V4473" s="57"/>
    </row>
    <row r="4474" customFormat="false" ht="13.8" hidden="false" customHeight="false" outlineLevel="0" collapsed="false">
      <c r="A4474" s="13" t="n">
        <v>4473</v>
      </c>
      <c r="B4474" s="12" t="s">
        <v>22</v>
      </c>
      <c r="C4474" s="26" t="s">
        <v>676</v>
      </c>
      <c r="D4474" s="12" t="n">
        <v>12</v>
      </c>
      <c r="E4474" s="14" t="n">
        <v>1749</v>
      </c>
      <c r="F4474" s="14" t="s">
        <v>24</v>
      </c>
      <c r="G4474" s="14" t="s">
        <v>511</v>
      </c>
      <c r="H4474" s="0" t="s">
        <v>1816</v>
      </c>
      <c r="I4474" s="41" t="s">
        <v>382</v>
      </c>
      <c r="J4474" s="20" t="n">
        <v>15631</v>
      </c>
      <c r="K4474" s="27" t="s">
        <v>28</v>
      </c>
      <c r="L4474" s="53"/>
      <c r="M4474" s="33" t="n">
        <v>12</v>
      </c>
      <c r="N4474" s="33"/>
      <c r="O4474" s="35" t="n">
        <f aca="false">L4474+(0.05*M4474)+(N4474/240)</f>
        <v>0.6</v>
      </c>
      <c r="P4474" s="36" t="n">
        <v>9378</v>
      </c>
      <c r="Q4474" s="33" t="n">
        <v>12</v>
      </c>
      <c r="R4474" s="37"/>
      <c r="S4474" s="38" t="n">
        <f aca="false">P4474+(0.05*Q4474)+(R4474/240)</f>
        <v>9378.6</v>
      </c>
      <c r="T4474" s="22" t="n">
        <f aca="false">J4474*O4474</f>
        <v>9378.6</v>
      </c>
      <c r="U4474" s="22" t="n">
        <f aca="false">S4474-T4474</f>
        <v>0</v>
      </c>
      <c r="V4474" s="46"/>
    </row>
    <row r="4475" customFormat="false" ht="13.8" hidden="false" customHeight="false" outlineLevel="0" collapsed="false">
      <c r="A4475" s="13" t="n">
        <v>4474</v>
      </c>
      <c r="B4475" s="12" t="s">
        <v>22</v>
      </c>
      <c r="C4475" s="26" t="s">
        <v>676</v>
      </c>
      <c r="D4475" s="12" t="n">
        <v>12</v>
      </c>
      <c r="E4475" s="14" t="n">
        <v>1749</v>
      </c>
      <c r="F4475" s="14" t="s">
        <v>24</v>
      </c>
      <c r="G4475" s="14" t="s">
        <v>511</v>
      </c>
      <c r="H4475" s="0" t="s">
        <v>1816</v>
      </c>
      <c r="I4475" s="41" t="s">
        <v>382</v>
      </c>
      <c r="J4475" s="20" t="n">
        <v>408</v>
      </c>
      <c r="K4475" s="27" t="s">
        <v>1850</v>
      </c>
      <c r="L4475" s="53"/>
      <c r="M4475" s="33" t="n">
        <v>8</v>
      </c>
      <c r="N4475" s="33"/>
      <c r="O4475" s="35" t="n">
        <f aca="false">L4475+(0.05*M4475)+(N4475/240)</f>
        <v>0.4</v>
      </c>
      <c r="P4475" s="36" t="n">
        <v>163</v>
      </c>
      <c r="Q4475" s="33" t="n">
        <v>4</v>
      </c>
      <c r="R4475" s="37"/>
      <c r="S4475" s="38" t="n">
        <f aca="false">P4475+(0.05*Q4475)+(R4475/240)</f>
        <v>163.2</v>
      </c>
      <c r="T4475" s="22" t="n">
        <f aca="false">J4475*O4475</f>
        <v>163.2</v>
      </c>
      <c r="U4475" s="22" t="n">
        <f aca="false">S4475-T4475</f>
        <v>0</v>
      </c>
      <c r="V4475" s="46"/>
    </row>
    <row r="4476" customFormat="false" ht="13.8" hidden="false" customHeight="false" outlineLevel="0" collapsed="false">
      <c r="A4476" s="13" t="n">
        <v>4475</v>
      </c>
      <c r="B4476" s="12" t="s">
        <v>22</v>
      </c>
      <c r="C4476" s="26" t="s">
        <v>676</v>
      </c>
      <c r="D4476" s="12" t="n">
        <v>12</v>
      </c>
      <c r="E4476" s="14" t="n">
        <v>1749</v>
      </c>
      <c r="F4476" s="14" t="s">
        <v>24</v>
      </c>
      <c r="G4476" s="14" t="s">
        <v>511</v>
      </c>
      <c r="H4476" s="0" t="s">
        <v>1816</v>
      </c>
      <c r="I4476" s="41" t="s">
        <v>382</v>
      </c>
      <c r="J4476" s="20" t="n">
        <v>80</v>
      </c>
      <c r="K4476" s="27" t="s">
        <v>1821</v>
      </c>
      <c r="L4476" s="53"/>
      <c r="M4476" s="33" t="n">
        <v>5</v>
      </c>
      <c r="N4476" s="33"/>
      <c r="O4476" s="35" t="n">
        <f aca="false">L4476+(0.05*M4476)+(N4476/240)</f>
        <v>0.25</v>
      </c>
      <c r="P4476" s="36" t="n">
        <v>20</v>
      </c>
      <c r="Q4476" s="33"/>
      <c r="R4476" s="37"/>
      <c r="S4476" s="38" t="n">
        <f aca="false">P4476+(0.05*Q4476)+(R4476/240)</f>
        <v>20</v>
      </c>
      <c r="T4476" s="22" t="n">
        <f aca="false">J4476*O4476</f>
        <v>20</v>
      </c>
      <c r="U4476" s="22" t="n">
        <f aca="false">S4476-T4476</f>
        <v>0</v>
      </c>
      <c r="V4476" s="46"/>
    </row>
    <row r="4477" customFormat="false" ht="13.8" hidden="false" customHeight="false" outlineLevel="0" collapsed="false">
      <c r="A4477" s="13" t="n">
        <v>4476</v>
      </c>
      <c r="B4477" s="12" t="s">
        <v>22</v>
      </c>
      <c r="C4477" s="26" t="s">
        <v>676</v>
      </c>
      <c r="D4477" s="12" t="n">
        <v>12</v>
      </c>
      <c r="E4477" s="14" t="n">
        <v>1749</v>
      </c>
      <c r="F4477" s="14" t="s">
        <v>24</v>
      </c>
      <c r="G4477" s="14" t="s">
        <v>511</v>
      </c>
      <c r="H4477" s="0" t="s">
        <v>1816</v>
      </c>
      <c r="I4477" s="41" t="s">
        <v>679</v>
      </c>
      <c r="J4477" s="20" t="n">
        <v>2475</v>
      </c>
      <c r="K4477" s="27" t="s">
        <v>35</v>
      </c>
      <c r="L4477" s="53"/>
      <c r="M4477" s="33" t="n">
        <v>20</v>
      </c>
      <c r="N4477" s="33"/>
      <c r="O4477" s="35" t="n">
        <f aca="false">L4477+(0.05*M4477)+(N4477/240)</f>
        <v>1</v>
      </c>
      <c r="P4477" s="36" t="n">
        <v>2475</v>
      </c>
      <c r="Q4477" s="33"/>
      <c r="R4477" s="37"/>
      <c r="S4477" s="38" t="n">
        <f aca="false">P4477+(0.05*Q4477)+(R4477/240)</f>
        <v>2475</v>
      </c>
      <c r="T4477" s="22" t="n">
        <f aca="false">J4477*O4477</f>
        <v>2475</v>
      </c>
      <c r="U4477" s="22" t="n">
        <f aca="false">S4477-T4477</f>
        <v>0</v>
      </c>
      <c r="V4477" s="46"/>
    </row>
    <row r="4478" customFormat="false" ht="14.2" hidden="false" customHeight="false" outlineLevel="0" collapsed="false">
      <c r="A4478" s="13" t="n">
        <v>4477</v>
      </c>
      <c r="B4478" s="12" t="s">
        <v>22</v>
      </c>
      <c r="C4478" s="26" t="s">
        <v>676</v>
      </c>
      <c r="D4478" s="12" t="n">
        <v>12</v>
      </c>
      <c r="E4478" s="14" t="n">
        <v>1749</v>
      </c>
      <c r="F4478" s="14" t="s">
        <v>24</v>
      </c>
      <c r="G4478" s="14" t="s">
        <v>511</v>
      </c>
      <c r="H4478" s="0" t="s">
        <v>1816</v>
      </c>
      <c r="I4478" s="41" t="s">
        <v>679</v>
      </c>
      <c r="J4478" s="20" t="n">
        <v>52214</v>
      </c>
      <c r="K4478" s="27" t="s">
        <v>35</v>
      </c>
      <c r="L4478" s="53"/>
      <c r="M4478" s="33" t="n">
        <v>15</v>
      </c>
      <c r="N4478" s="33"/>
      <c r="O4478" s="35" t="n">
        <f aca="false">L4478+(0.05*M4478)+(N4478/240)</f>
        <v>0.75</v>
      </c>
      <c r="P4478" s="36" t="n">
        <v>39169</v>
      </c>
      <c r="Q4478" s="33" t="n">
        <v>10</v>
      </c>
      <c r="R4478" s="37"/>
      <c r="S4478" s="38" t="n">
        <f aca="false">P4478+(0.05*Q4478)+(R4478/240)</f>
        <v>39169.5</v>
      </c>
      <c r="T4478" s="22" t="n">
        <f aca="false">J4478*O4478</f>
        <v>39160.5</v>
      </c>
      <c r="U4478" s="22" t="n">
        <f aca="false">S4478-T4478</f>
        <v>9</v>
      </c>
      <c r="V4478" s="46" t="s">
        <v>31</v>
      </c>
    </row>
    <row r="4479" customFormat="false" ht="13.8" hidden="false" customHeight="false" outlineLevel="0" collapsed="false">
      <c r="A4479" s="13" t="n">
        <v>4478</v>
      </c>
      <c r="B4479" s="12" t="s">
        <v>22</v>
      </c>
      <c r="C4479" s="26" t="s">
        <v>676</v>
      </c>
      <c r="D4479" s="12" t="n">
        <v>12</v>
      </c>
      <c r="E4479" s="14" t="n">
        <v>1749</v>
      </c>
      <c r="F4479" s="14" t="s">
        <v>24</v>
      </c>
      <c r="G4479" s="14" t="s">
        <v>511</v>
      </c>
      <c r="H4479" s="0" t="s">
        <v>1816</v>
      </c>
      <c r="I4479" s="41" t="s">
        <v>679</v>
      </c>
      <c r="J4479" s="20" t="n">
        <v>3232</v>
      </c>
      <c r="K4479" s="27" t="s">
        <v>35</v>
      </c>
      <c r="L4479" s="53"/>
      <c r="M4479" s="33" t="n">
        <v>12</v>
      </c>
      <c r="N4479" s="33"/>
      <c r="O4479" s="35" t="n">
        <f aca="false">L4479+(0.05*M4479)+(N4479/240)</f>
        <v>0.6</v>
      </c>
      <c r="P4479" s="36" t="n">
        <v>1939</v>
      </c>
      <c r="Q4479" s="33" t="n">
        <v>4</v>
      </c>
      <c r="R4479" s="37"/>
      <c r="S4479" s="38" t="n">
        <f aca="false">P4479+(0.05*Q4479)+(R4479/240)</f>
        <v>1939.2</v>
      </c>
      <c r="T4479" s="22" t="n">
        <f aca="false">J4479*O4479</f>
        <v>1939.2</v>
      </c>
      <c r="U4479" s="22" t="n">
        <f aca="false">S4479-T4479</f>
        <v>0</v>
      </c>
      <c r="V4479" s="46"/>
    </row>
    <row r="4480" customFormat="false" ht="13.8" hidden="false" customHeight="false" outlineLevel="0" collapsed="false">
      <c r="A4480" s="13" t="n">
        <v>4479</v>
      </c>
      <c r="B4480" s="12" t="s">
        <v>22</v>
      </c>
      <c r="C4480" s="26" t="s">
        <v>676</v>
      </c>
      <c r="D4480" s="12" t="n">
        <v>12</v>
      </c>
      <c r="E4480" s="14" t="n">
        <v>1749</v>
      </c>
      <c r="F4480" s="14" t="s">
        <v>24</v>
      </c>
      <c r="G4480" s="14" t="s">
        <v>511</v>
      </c>
      <c r="H4480" s="0" t="s">
        <v>1816</v>
      </c>
      <c r="I4480" s="41" t="s">
        <v>679</v>
      </c>
      <c r="J4480" s="20" t="n">
        <v>445</v>
      </c>
      <c r="K4480" s="27" t="s">
        <v>35</v>
      </c>
      <c r="L4480" s="53"/>
      <c r="M4480" s="33" t="n">
        <v>6</v>
      </c>
      <c r="N4480" s="33"/>
      <c r="O4480" s="35" t="n">
        <f aca="false">L4480+(0.05*M4480)+(N4480/240)</f>
        <v>0.3</v>
      </c>
      <c r="P4480" s="36" t="n">
        <v>133</v>
      </c>
      <c r="Q4480" s="33" t="n">
        <v>10</v>
      </c>
      <c r="R4480" s="37"/>
      <c r="S4480" s="38" t="n">
        <f aca="false">P4480+(0.05*Q4480)+(R4480/240)</f>
        <v>133.5</v>
      </c>
      <c r="T4480" s="22" t="n">
        <f aca="false">J4480*O4480</f>
        <v>133.5</v>
      </c>
      <c r="U4480" s="22" t="n">
        <f aca="false">S4480-T4480</f>
        <v>0</v>
      </c>
      <c r="V4480" s="46"/>
    </row>
    <row r="4481" customFormat="false" ht="13.8" hidden="false" customHeight="false" outlineLevel="0" collapsed="false">
      <c r="A4481" s="13" t="n">
        <v>4480</v>
      </c>
      <c r="B4481" s="12" t="s">
        <v>22</v>
      </c>
      <c r="C4481" s="26" t="s">
        <v>676</v>
      </c>
      <c r="D4481" s="12" t="n">
        <v>12</v>
      </c>
      <c r="E4481" s="14" t="n">
        <v>1749</v>
      </c>
      <c r="F4481" s="14" t="s">
        <v>24</v>
      </c>
      <c r="G4481" s="14" t="s">
        <v>511</v>
      </c>
      <c r="H4481" s="0" t="s">
        <v>1816</v>
      </c>
      <c r="I4481" s="41" t="s">
        <v>679</v>
      </c>
      <c r="J4481" s="20" t="n">
        <v>716</v>
      </c>
      <c r="K4481" s="27" t="s">
        <v>35</v>
      </c>
      <c r="L4481" s="53"/>
      <c r="M4481" s="33" t="n">
        <v>6</v>
      </c>
      <c r="N4481" s="33"/>
      <c r="O4481" s="35" t="n">
        <f aca="false">L4481+(0.05*M4481)+(N4481/240)</f>
        <v>0.3</v>
      </c>
      <c r="P4481" s="36" t="n">
        <v>214</v>
      </c>
      <c r="Q4481" s="33" t="n">
        <v>16</v>
      </c>
      <c r="R4481" s="37"/>
      <c r="S4481" s="38" t="n">
        <f aca="false">P4481+(0.05*Q4481)+(R4481/240)</f>
        <v>214.8</v>
      </c>
      <c r="T4481" s="22" t="n">
        <f aca="false">J4481*O4481</f>
        <v>214.8</v>
      </c>
      <c r="U4481" s="22" t="n">
        <f aca="false">S4481-T4481</f>
        <v>0</v>
      </c>
      <c r="V4481" s="46"/>
    </row>
    <row r="4482" customFormat="false" ht="13.8" hidden="false" customHeight="false" outlineLevel="0" collapsed="false">
      <c r="A4482" s="13" t="n">
        <v>4481</v>
      </c>
      <c r="B4482" s="12" t="s">
        <v>22</v>
      </c>
      <c r="C4482" s="26" t="s">
        <v>676</v>
      </c>
      <c r="D4482" s="12" t="n">
        <v>12</v>
      </c>
      <c r="E4482" s="14" t="n">
        <v>1749</v>
      </c>
      <c r="F4482" s="14" t="s">
        <v>24</v>
      </c>
      <c r="G4482" s="14" t="s">
        <v>511</v>
      </c>
      <c r="H4482" s="0" t="s">
        <v>1816</v>
      </c>
      <c r="I4482" s="41" t="s">
        <v>679</v>
      </c>
      <c r="J4482" s="20" t="n">
        <v>1462</v>
      </c>
      <c r="K4482" s="27" t="s">
        <v>35</v>
      </c>
      <c r="L4482" s="53"/>
      <c r="M4482" s="33" t="n">
        <v>5</v>
      </c>
      <c r="N4482" s="33"/>
      <c r="O4482" s="35" t="n">
        <f aca="false">L4482+(0.05*M4482)+(N4482/240)</f>
        <v>0.25</v>
      </c>
      <c r="P4482" s="36" t="n">
        <v>365</v>
      </c>
      <c r="Q4482" s="33" t="n">
        <v>10</v>
      </c>
      <c r="R4482" s="37"/>
      <c r="S4482" s="38" t="n">
        <f aca="false">P4482+(0.05*Q4482)+(R4482/240)</f>
        <v>365.5</v>
      </c>
      <c r="T4482" s="22" t="n">
        <f aca="false">J4482*O4482</f>
        <v>365.5</v>
      </c>
      <c r="U4482" s="22" t="n">
        <f aca="false">S4482-T4482</f>
        <v>0</v>
      </c>
      <c r="V4482" s="46"/>
    </row>
    <row r="4483" customFormat="false" ht="13.8" hidden="false" customHeight="false" outlineLevel="0" collapsed="false">
      <c r="A4483" s="13" t="n">
        <v>4482</v>
      </c>
      <c r="B4483" s="12" t="s">
        <v>22</v>
      </c>
      <c r="C4483" s="26" t="s">
        <v>676</v>
      </c>
      <c r="D4483" s="12" t="n">
        <v>12</v>
      </c>
      <c r="E4483" s="14" t="n">
        <v>1749</v>
      </c>
      <c r="F4483" s="14" t="s">
        <v>24</v>
      </c>
      <c r="G4483" s="14" t="s">
        <v>511</v>
      </c>
      <c r="H4483" s="0" t="s">
        <v>1816</v>
      </c>
      <c r="I4483" s="41" t="s">
        <v>682</v>
      </c>
      <c r="J4483" s="20" t="n">
        <v>630</v>
      </c>
      <c r="K4483" s="27" t="s">
        <v>35</v>
      </c>
      <c r="L4483" s="53" t="n">
        <v>6</v>
      </c>
      <c r="M4483" s="33"/>
      <c r="N4483" s="33"/>
      <c r="O4483" s="35" t="n">
        <f aca="false">L4483+(0.05*M4483)+(N4483/240)</f>
        <v>6</v>
      </c>
      <c r="P4483" s="36" t="n">
        <v>3780</v>
      </c>
      <c r="Q4483" s="33"/>
      <c r="R4483" s="37"/>
      <c r="S4483" s="38" t="n">
        <f aca="false">P4483+(0.05*Q4483)+(R4483/240)</f>
        <v>3780</v>
      </c>
      <c r="T4483" s="22" t="n">
        <f aca="false">J4483*O4483</f>
        <v>3780</v>
      </c>
      <c r="U4483" s="22" t="n">
        <f aca="false">S4483-T4483</f>
        <v>0</v>
      </c>
      <c r="V4483" s="46"/>
    </row>
    <row r="4484" customFormat="false" ht="13.8" hidden="false" customHeight="false" outlineLevel="0" collapsed="false">
      <c r="A4484" s="13" t="n">
        <v>4483</v>
      </c>
      <c r="B4484" s="12" t="s">
        <v>22</v>
      </c>
      <c r="C4484" s="26" t="s">
        <v>676</v>
      </c>
      <c r="D4484" s="12" t="n">
        <v>12</v>
      </c>
      <c r="E4484" s="14" t="n">
        <v>1749</v>
      </c>
      <c r="F4484" s="14" t="s">
        <v>24</v>
      </c>
      <c r="G4484" s="14" t="s">
        <v>511</v>
      </c>
      <c r="H4484" s="0" t="s">
        <v>1816</v>
      </c>
      <c r="I4484" s="41" t="s">
        <v>682</v>
      </c>
      <c r="J4484" s="20" t="n">
        <v>105</v>
      </c>
      <c r="K4484" s="27" t="s">
        <v>35</v>
      </c>
      <c r="L4484" s="53" t="n">
        <v>3</v>
      </c>
      <c r="M4484" s="33"/>
      <c r="N4484" s="33"/>
      <c r="O4484" s="35" t="n">
        <f aca="false">L4484+(0.05*M4484)+(N4484/240)</f>
        <v>3</v>
      </c>
      <c r="P4484" s="36" t="n">
        <v>315</v>
      </c>
      <c r="Q4484" s="33"/>
      <c r="R4484" s="37"/>
      <c r="S4484" s="38" t="n">
        <f aca="false">P4484+(0.05*Q4484)+(R4484/240)</f>
        <v>315</v>
      </c>
      <c r="T4484" s="22" t="n">
        <f aca="false">J4484*O4484</f>
        <v>315</v>
      </c>
      <c r="U4484" s="22" t="n">
        <f aca="false">S4484-T4484</f>
        <v>0</v>
      </c>
      <c r="V4484" s="46"/>
    </row>
    <row r="4485" customFormat="false" ht="13.8" hidden="false" customHeight="false" outlineLevel="0" collapsed="false">
      <c r="A4485" s="13" t="n">
        <v>4484</v>
      </c>
      <c r="B4485" s="12" t="s">
        <v>22</v>
      </c>
      <c r="C4485" s="26" t="s">
        <v>676</v>
      </c>
      <c r="D4485" s="12" t="n">
        <v>12</v>
      </c>
      <c r="E4485" s="14" t="n">
        <v>1749</v>
      </c>
      <c r="F4485" s="14" t="s">
        <v>24</v>
      </c>
      <c r="G4485" s="14" t="s">
        <v>511</v>
      </c>
      <c r="H4485" s="0" t="s">
        <v>1816</v>
      </c>
      <c r="I4485" s="41" t="s">
        <v>682</v>
      </c>
      <c r="J4485" s="20" t="n">
        <v>1134</v>
      </c>
      <c r="K4485" s="27" t="s">
        <v>35</v>
      </c>
      <c r="L4485" s="53"/>
      <c r="M4485" s="33" t="n">
        <v>30</v>
      </c>
      <c r="N4485" s="33"/>
      <c r="O4485" s="35" t="n">
        <f aca="false">L4485+(0.05*M4485)+(N4485/240)</f>
        <v>1.5</v>
      </c>
      <c r="P4485" s="36" t="n">
        <v>1701</v>
      </c>
      <c r="Q4485" s="33"/>
      <c r="R4485" s="37"/>
      <c r="S4485" s="38" t="n">
        <f aca="false">P4485+(0.05*Q4485)+(R4485/240)</f>
        <v>1701</v>
      </c>
      <c r="T4485" s="22" t="n">
        <f aca="false">J4485*O4485</f>
        <v>1701</v>
      </c>
      <c r="U4485" s="22" t="n">
        <f aca="false">S4485-T4485</f>
        <v>0</v>
      </c>
      <c r="V4485" s="46"/>
    </row>
    <row r="4486" customFormat="false" ht="13.8" hidden="false" customHeight="false" outlineLevel="0" collapsed="false">
      <c r="A4486" s="13" t="n">
        <v>4485</v>
      </c>
      <c r="B4486" s="12" t="s">
        <v>22</v>
      </c>
      <c r="C4486" s="26" t="s">
        <v>676</v>
      </c>
      <c r="D4486" s="12" t="n">
        <v>12</v>
      </c>
      <c r="E4486" s="14" t="n">
        <v>1749</v>
      </c>
      <c r="F4486" s="14" t="s">
        <v>24</v>
      </c>
      <c r="G4486" s="14" t="s">
        <v>511</v>
      </c>
      <c r="H4486" s="0" t="s">
        <v>1816</v>
      </c>
      <c r="I4486" s="41" t="s">
        <v>682</v>
      </c>
      <c r="J4486" s="20" t="n">
        <v>10008</v>
      </c>
      <c r="K4486" s="27" t="s">
        <v>35</v>
      </c>
      <c r="L4486" s="53"/>
      <c r="M4486" s="33" t="n">
        <v>10</v>
      </c>
      <c r="N4486" s="33"/>
      <c r="O4486" s="35" t="n">
        <f aca="false">L4486+(0.05*M4486)+(N4486/240)</f>
        <v>0.5</v>
      </c>
      <c r="P4486" s="36" t="n">
        <v>5004</v>
      </c>
      <c r="Q4486" s="33"/>
      <c r="R4486" s="37"/>
      <c r="S4486" s="38" t="n">
        <f aca="false">P4486+(0.05*Q4486)+(R4486/240)</f>
        <v>5004</v>
      </c>
      <c r="T4486" s="22" t="n">
        <f aca="false">J4486*O4486</f>
        <v>5004</v>
      </c>
      <c r="U4486" s="22" t="n">
        <f aca="false">S4486-T4486</f>
        <v>0</v>
      </c>
      <c r="V4486" s="46"/>
    </row>
    <row r="4487" customFormat="false" ht="13.8" hidden="false" customHeight="false" outlineLevel="0" collapsed="false">
      <c r="A4487" s="13" t="n">
        <v>4486</v>
      </c>
      <c r="B4487" s="12" t="s">
        <v>22</v>
      </c>
      <c r="C4487" s="26" t="s">
        <v>676</v>
      </c>
      <c r="D4487" s="12" t="n">
        <v>12</v>
      </c>
      <c r="E4487" s="14" t="n">
        <v>1749</v>
      </c>
      <c r="F4487" s="14" t="s">
        <v>24</v>
      </c>
      <c r="G4487" s="14" t="s">
        <v>511</v>
      </c>
      <c r="H4487" s="0" t="s">
        <v>1816</v>
      </c>
      <c r="I4487" s="41" t="s">
        <v>682</v>
      </c>
      <c r="J4487" s="20" t="n">
        <v>3530</v>
      </c>
      <c r="K4487" s="27" t="s">
        <v>35</v>
      </c>
      <c r="L4487" s="53"/>
      <c r="M4487" s="33" t="n">
        <v>5</v>
      </c>
      <c r="N4487" s="33"/>
      <c r="O4487" s="35" t="n">
        <f aca="false">L4487+(0.05*M4487)+(N4487/240)</f>
        <v>0.25</v>
      </c>
      <c r="P4487" s="36" t="n">
        <v>882</v>
      </c>
      <c r="Q4487" s="33" t="n">
        <v>10</v>
      </c>
      <c r="R4487" s="43"/>
      <c r="S4487" s="38" t="n">
        <f aca="false">P4487+(0.05*Q4487)+(R4487/240)</f>
        <v>882.5</v>
      </c>
      <c r="T4487" s="22" t="n">
        <f aca="false">J4487*O4487</f>
        <v>882.5</v>
      </c>
      <c r="U4487" s="22" t="n">
        <f aca="false">S4487-T4487</f>
        <v>0</v>
      </c>
      <c r="V4487" s="46"/>
    </row>
    <row r="4488" customFormat="false" ht="14.2" hidden="false" customHeight="false" outlineLevel="0" collapsed="false">
      <c r="A4488" s="13" t="n">
        <v>4487</v>
      </c>
      <c r="B4488" s="12" t="s">
        <v>22</v>
      </c>
      <c r="C4488" s="26" t="s">
        <v>676</v>
      </c>
      <c r="D4488" s="12" t="n">
        <v>12</v>
      </c>
      <c r="E4488" s="14" t="n">
        <v>1749</v>
      </c>
      <c r="F4488" s="14" t="s">
        <v>24</v>
      </c>
      <c r="G4488" s="14" t="s">
        <v>511</v>
      </c>
      <c r="H4488" s="0" t="s">
        <v>1816</v>
      </c>
      <c r="I4488" s="41" t="s">
        <v>682</v>
      </c>
      <c r="J4488" s="20" t="n">
        <v>360</v>
      </c>
      <c r="K4488" s="27" t="s">
        <v>61</v>
      </c>
      <c r="L4488" s="53" t="n">
        <v>8</v>
      </c>
      <c r="M4488" s="33"/>
      <c r="N4488" s="33"/>
      <c r="O4488" s="35" t="n">
        <f aca="false">L4488+(0.05*M4488)+(N4488/240)</f>
        <v>8</v>
      </c>
      <c r="P4488" s="36" t="n">
        <v>2888</v>
      </c>
      <c r="Q4488" s="33"/>
      <c r="R4488" s="37"/>
      <c r="S4488" s="38" t="n">
        <f aca="false">P4488+(0.05*Q4488)+(R4488/240)</f>
        <v>2888</v>
      </c>
      <c r="T4488" s="22" t="n">
        <f aca="false">J4488*O4488</f>
        <v>2880</v>
      </c>
      <c r="U4488" s="22" t="n">
        <f aca="false">S4488-T4488</f>
        <v>8</v>
      </c>
      <c r="V4488" s="46" t="s">
        <v>31</v>
      </c>
    </row>
    <row r="4489" customFormat="false" ht="13.8" hidden="false" customHeight="false" outlineLevel="0" collapsed="false">
      <c r="A4489" s="13" t="n">
        <v>4488</v>
      </c>
      <c r="B4489" s="12" t="s">
        <v>22</v>
      </c>
      <c r="C4489" s="26" t="s">
        <v>676</v>
      </c>
      <c r="D4489" s="12" t="n">
        <v>12</v>
      </c>
      <c r="E4489" s="14" t="n">
        <v>1749</v>
      </c>
      <c r="F4489" s="14" t="s">
        <v>24</v>
      </c>
      <c r="G4489" s="14" t="s">
        <v>511</v>
      </c>
      <c r="H4489" s="0" t="s">
        <v>1816</v>
      </c>
      <c r="I4489" s="41" t="s">
        <v>682</v>
      </c>
      <c r="J4489" s="20" t="n">
        <v>286</v>
      </c>
      <c r="K4489" s="27" t="s">
        <v>61</v>
      </c>
      <c r="L4489" s="53" t="n">
        <v>7</v>
      </c>
      <c r="M4489" s="33"/>
      <c r="N4489" s="33"/>
      <c r="O4489" s="35" t="n">
        <f aca="false">L4489+(0.05*M4489)+(N4489/240)</f>
        <v>7</v>
      </c>
      <c r="P4489" s="36" t="n">
        <v>2002</v>
      </c>
      <c r="Q4489" s="33"/>
      <c r="R4489" s="37"/>
      <c r="S4489" s="38" t="n">
        <f aca="false">P4489+(0.05*Q4489)+(R4489/240)</f>
        <v>2002</v>
      </c>
      <c r="T4489" s="22" t="n">
        <f aca="false">J4489*O4489</f>
        <v>2002</v>
      </c>
      <c r="U4489" s="22" t="n">
        <f aca="false">S4489-T4489</f>
        <v>0</v>
      </c>
      <c r="V4489" s="46"/>
    </row>
    <row r="4490" customFormat="false" ht="13.8" hidden="false" customHeight="false" outlineLevel="0" collapsed="false">
      <c r="A4490" s="13" t="n">
        <v>4489</v>
      </c>
      <c r="B4490" s="12" t="s">
        <v>22</v>
      </c>
      <c r="C4490" s="26" t="s">
        <v>676</v>
      </c>
      <c r="D4490" s="12" t="n">
        <v>12</v>
      </c>
      <c r="E4490" s="14" t="n">
        <v>1749</v>
      </c>
      <c r="F4490" s="14" t="s">
        <v>24</v>
      </c>
      <c r="G4490" s="14" t="s">
        <v>511</v>
      </c>
      <c r="H4490" s="0" t="s">
        <v>1816</v>
      </c>
      <c r="I4490" s="41" t="s">
        <v>682</v>
      </c>
      <c r="J4490" s="20" t="n">
        <v>793</v>
      </c>
      <c r="K4490" s="27" t="s">
        <v>61</v>
      </c>
      <c r="L4490" s="53" t="n">
        <v>6</v>
      </c>
      <c r="M4490" s="33"/>
      <c r="N4490" s="33"/>
      <c r="O4490" s="35" t="n">
        <f aca="false">L4490+(0.05*M4490)+(N4490/240)</f>
        <v>6</v>
      </c>
      <c r="P4490" s="36" t="n">
        <v>4758</v>
      </c>
      <c r="Q4490" s="33"/>
      <c r="R4490" s="37"/>
      <c r="S4490" s="38" t="n">
        <f aca="false">P4490+(0.05*Q4490)+(R4490/240)</f>
        <v>4758</v>
      </c>
      <c r="T4490" s="22" t="n">
        <f aca="false">J4490*O4490</f>
        <v>4758</v>
      </c>
      <c r="U4490" s="22" t="n">
        <f aca="false">S4490-T4490</f>
        <v>0</v>
      </c>
      <c r="V4490" s="46"/>
    </row>
    <row r="4491" customFormat="false" ht="13.8" hidden="false" customHeight="false" outlineLevel="0" collapsed="false">
      <c r="A4491" s="13" t="n">
        <v>4490</v>
      </c>
      <c r="B4491" s="12" t="s">
        <v>22</v>
      </c>
      <c r="C4491" s="26" t="s">
        <v>676</v>
      </c>
      <c r="D4491" s="12" t="n">
        <v>12</v>
      </c>
      <c r="E4491" s="14" t="n">
        <v>1749</v>
      </c>
      <c r="F4491" s="14" t="s">
        <v>24</v>
      </c>
      <c r="G4491" s="14" t="s">
        <v>511</v>
      </c>
      <c r="H4491" s="0" t="s">
        <v>1816</v>
      </c>
      <c r="I4491" s="41" t="s">
        <v>682</v>
      </c>
      <c r="J4491" s="20" t="n">
        <v>33137</v>
      </c>
      <c r="K4491" s="27" t="s">
        <v>35</v>
      </c>
      <c r="L4491" s="53"/>
      <c r="M4491" s="33" t="n">
        <v>15</v>
      </c>
      <c r="N4491" s="33"/>
      <c r="O4491" s="35" t="n">
        <f aca="false">L4491+(0.05*M4491)+(N4491/240)</f>
        <v>0.75</v>
      </c>
      <c r="P4491" s="36" t="n">
        <v>24852</v>
      </c>
      <c r="Q4491" s="33" t="n">
        <v>15</v>
      </c>
      <c r="R4491" s="37"/>
      <c r="S4491" s="38" t="n">
        <f aca="false">P4491+(0.05*Q4491)+(R4491/240)</f>
        <v>24852.75</v>
      </c>
      <c r="T4491" s="22" t="n">
        <f aca="false">J4491*O4491</f>
        <v>24852.75</v>
      </c>
      <c r="U4491" s="22" t="n">
        <f aca="false">S4491-T4491</f>
        <v>0</v>
      </c>
      <c r="V4491" s="46"/>
    </row>
    <row r="4492" customFormat="false" ht="13.8" hidden="false" customHeight="false" outlineLevel="0" collapsed="false">
      <c r="A4492" s="13" t="n">
        <v>4491</v>
      </c>
      <c r="B4492" s="12" t="s">
        <v>22</v>
      </c>
      <c r="C4492" s="26" t="s">
        <v>676</v>
      </c>
      <c r="D4492" s="12" t="n">
        <v>12</v>
      </c>
      <c r="E4492" s="14" t="n">
        <v>1749</v>
      </c>
      <c r="F4492" s="14" t="s">
        <v>24</v>
      </c>
      <c r="G4492" s="14" t="s">
        <v>511</v>
      </c>
      <c r="H4492" s="0" t="s">
        <v>1816</v>
      </c>
      <c r="I4492" s="41" t="s">
        <v>186</v>
      </c>
      <c r="J4492" s="20" t="n">
        <v>154851</v>
      </c>
      <c r="K4492" s="27" t="s">
        <v>35</v>
      </c>
      <c r="L4492" s="53"/>
      <c r="M4492" s="33" t="n">
        <v>25</v>
      </c>
      <c r="N4492" s="33"/>
      <c r="O4492" s="35" t="n">
        <f aca="false">L4492+(0.05*M4492)+(N4492/240)</f>
        <v>1.25</v>
      </c>
      <c r="P4492" s="36" t="n">
        <v>193563</v>
      </c>
      <c r="Q4492" s="33" t="n">
        <v>15</v>
      </c>
      <c r="R4492" s="37"/>
      <c r="S4492" s="38" t="n">
        <f aca="false">P4492+(0.05*Q4492)+(R4492/240)</f>
        <v>193563.75</v>
      </c>
      <c r="T4492" s="22" t="n">
        <f aca="false">J4492*O4492</f>
        <v>193563.75</v>
      </c>
      <c r="U4492" s="22" t="n">
        <f aca="false">S4492-T4492</f>
        <v>0</v>
      </c>
      <c r="V4492" s="46"/>
    </row>
    <row r="4493" customFormat="false" ht="13.8" hidden="false" customHeight="false" outlineLevel="0" collapsed="false">
      <c r="A4493" s="13" t="n">
        <v>4492</v>
      </c>
      <c r="B4493" s="12" t="s">
        <v>22</v>
      </c>
      <c r="C4493" s="26" t="s">
        <v>676</v>
      </c>
      <c r="D4493" s="12" t="n">
        <v>12</v>
      </c>
      <c r="E4493" s="14" t="n">
        <v>1749</v>
      </c>
      <c r="F4493" s="14" t="s">
        <v>40</v>
      </c>
      <c r="G4493" s="14" t="s">
        <v>749</v>
      </c>
      <c r="H4493" s="0" t="s">
        <v>1816</v>
      </c>
      <c r="I4493" s="41" t="s">
        <v>186</v>
      </c>
      <c r="J4493" s="20" t="n">
        <v>141</v>
      </c>
      <c r="K4493" s="58" t="s">
        <v>750</v>
      </c>
      <c r="L4493" s="53" t="n">
        <v>8</v>
      </c>
      <c r="M4493" s="33"/>
      <c r="N4493" s="33"/>
      <c r="O4493" s="35" t="n">
        <f aca="false">L4493+(0.05*M4493)+(N4493/240)</f>
        <v>8</v>
      </c>
      <c r="P4493" s="36" t="n">
        <v>1128</v>
      </c>
      <c r="Q4493" s="33"/>
      <c r="R4493" s="37"/>
      <c r="S4493" s="38" t="n">
        <f aca="false">P4493+(0.05*Q4493)+(R4493/240)</f>
        <v>1128</v>
      </c>
      <c r="T4493" s="22" t="n">
        <f aca="false">J4493*O4493</f>
        <v>1128</v>
      </c>
      <c r="U4493" s="22" t="n">
        <f aca="false">S4493-T4493</f>
        <v>0</v>
      </c>
      <c r="V4493" s="46"/>
    </row>
    <row r="4494" customFormat="false" ht="13.8" hidden="false" customHeight="false" outlineLevel="0" collapsed="false">
      <c r="A4494" s="13" t="n">
        <v>4493</v>
      </c>
      <c r="B4494" s="12" t="s">
        <v>22</v>
      </c>
      <c r="C4494" s="26" t="s">
        <v>676</v>
      </c>
      <c r="D4494" s="12" t="n">
        <v>12</v>
      </c>
      <c r="E4494" s="14" t="n">
        <v>1749</v>
      </c>
      <c r="F4494" s="14" t="s">
        <v>40</v>
      </c>
      <c r="G4494" s="40" t="s">
        <v>1213</v>
      </c>
      <c r="H4494" s="0" t="s">
        <v>1816</v>
      </c>
      <c r="I4494" s="41" t="s">
        <v>679</v>
      </c>
      <c r="J4494" s="20" t="n">
        <v>4</v>
      </c>
      <c r="K4494" s="27" t="s">
        <v>1839</v>
      </c>
      <c r="L4494" s="53" t="n">
        <v>5</v>
      </c>
      <c r="M4494" s="33"/>
      <c r="N4494" s="33"/>
      <c r="O4494" s="35" t="n">
        <f aca="false">L4494+(0.05*M4494)+(N4494/240)</f>
        <v>5</v>
      </c>
      <c r="P4494" s="36" t="n">
        <v>20</v>
      </c>
      <c r="Q4494" s="33"/>
      <c r="R4494" s="37"/>
      <c r="S4494" s="38" t="n">
        <f aca="false">P4494+(0.05*Q4494)+(R4494/240)</f>
        <v>20</v>
      </c>
      <c r="T4494" s="22" t="n">
        <f aca="false">J4494*O4494</f>
        <v>20</v>
      </c>
      <c r="U4494" s="22" t="n">
        <f aca="false">S4494-T4494</f>
        <v>0</v>
      </c>
      <c r="V4494" s="46"/>
    </row>
    <row r="4495" customFormat="false" ht="13.8" hidden="false" customHeight="false" outlineLevel="0" collapsed="false">
      <c r="A4495" s="13" t="n">
        <v>4494</v>
      </c>
      <c r="B4495" s="12" t="s">
        <v>22</v>
      </c>
      <c r="C4495" s="26" t="s">
        <v>676</v>
      </c>
      <c r="D4495" s="12" t="n">
        <v>13</v>
      </c>
      <c r="E4495" s="14" t="n">
        <v>1749</v>
      </c>
      <c r="F4495" s="14" t="s">
        <v>24</v>
      </c>
      <c r="G4495" s="14" t="s">
        <v>1851</v>
      </c>
      <c r="H4495" s="0" t="s">
        <v>1816</v>
      </c>
      <c r="I4495" s="41" t="s">
        <v>682</v>
      </c>
      <c r="J4495" s="20" t="n">
        <v>3</v>
      </c>
      <c r="K4495" s="27" t="s">
        <v>35</v>
      </c>
      <c r="L4495" s="53" t="n">
        <v>10</v>
      </c>
      <c r="M4495" s="33"/>
      <c r="N4495" s="33"/>
      <c r="O4495" s="35" t="n">
        <f aca="false">L4495+(0.05*M4495)+(N4495/240)</f>
        <v>10</v>
      </c>
      <c r="P4495" s="36" t="n">
        <v>30</v>
      </c>
      <c r="Q4495" s="33"/>
      <c r="R4495" s="37"/>
      <c r="S4495" s="38" t="n">
        <f aca="false">P4495+(0.05*Q4495)+(R4495/240)</f>
        <v>30</v>
      </c>
      <c r="T4495" s="22" t="n">
        <f aca="false">J4495*O4495</f>
        <v>30</v>
      </c>
      <c r="U4495" s="22" t="n">
        <f aca="false">S4495-T4495</f>
        <v>0</v>
      </c>
      <c r="V4495" s="46"/>
    </row>
    <row r="4496" customFormat="false" ht="13.8" hidden="false" customHeight="false" outlineLevel="0" collapsed="false">
      <c r="A4496" s="13" t="n">
        <v>4495</v>
      </c>
      <c r="B4496" s="12" t="s">
        <v>22</v>
      </c>
      <c r="C4496" s="26" t="s">
        <v>676</v>
      </c>
      <c r="D4496" s="12" t="n">
        <v>13</v>
      </c>
      <c r="E4496" s="14" t="n">
        <v>1749</v>
      </c>
      <c r="F4496" s="14" t="s">
        <v>24</v>
      </c>
      <c r="G4496" s="14" t="s">
        <v>1852</v>
      </c>
      <c r="H4496" s="0" t="s">
        <v>1816</v>
      </c>
      <c r="I4496" s="41" t="s">
        <v>682</v>
      </c>
      <c r="J4496" s="20" t="n">
        <v>100</v>
      </c>
      <c r="K4496" s="27" t="s">
        <v>35</v>
      </c>
      <c r="L4496" s="53" t="n">
        <v>27</v>
      </c>
      <c r="M4496" s="33"/>
      <c r="N4496" s="33"/>
      <c r="O4496" s="35" t="n">
        <f aca="false">L4496+(0.05*M4496)+(N4496/240)</f>
        <v>27</v>
      </c>
      <c r="P4496" s="36" t="n">
        <v>2700</v>
      </c>
      <c r="Q4496" s="33"/>
      <c r="R4496" s="37"/>
      <c r="S4496" s="38" t="n">
        <f aca="false">P4496+(0.05*Q4496)+(R4496/240)</f>
        <v>2700</v>
      </c>
      <c r="T4496" s="22" t="n">
        <f aca="false">J4496*O4496</f>
        <v>2700</v>
      </c>
      <c r="U4496" s="22" t="n">
        <f aca="false">S4496-T4496</f>
        <v>0</v>
      </c>
      <c r="V4496" s="46"/>
    </row>
    <row r="4497" customFormat="false" ht="13.8" hidden="false" customHeight="false" outlineLevel="0" collapsed="false">
      <c r="A4497" s="13" t="n">
        <v>4496</v>
      </c>
      <c r="B4497" s="12" t="s">
        <v>22</v>
      </c>
      <c r="C4497" s="26" t="s">
        <v>676</v>
      </c>
      <c r="D4497" s="12" t="n">
        <v>13</v>
      </c>
      <c r="E4497" s="14" t="n">
        <v>1749</v>
      </c>
      <c r="F4497" s="14" t="s">
        <v>24</v>
      </c>
      <c r="G4497" s="14" t="s">
        <v>1853</v>
      </c>
      <c r="H4497" s="0" t="s">
        <v>1816</v>
      </c>
      <c r="I4497" s="41" t="s">
        <v>186</v>
      </c>
      <c r="J4497" s="20" t="n">
        <v>1296</v>
      </c>
      <c r="K4497" s="27" t="s">
        <v>35</v>
      </c>
      <c r="L4497" s="53"/>
      <c r="M4497" s="33" t="n">
        <v>15</v>
      </c>
      <c r="N4497" s="33"/>
      <c r="O4497" s="35" t="n">
        <f aca="false">L4497+(0.05*M4497)+(N4497/240)</f>
        <v>0.75</v>
      </c>
      <c r="P4497" s="36" t="n">
        <v>972</v>
      </c>
      <c r="Q4497" s="33"/>
      <c r="R4497" s="37"/>
      <c r="S4497" s="38" t="n">
        <f aca="false">P4497+(0.05*Q4497)+(R4497/240)</f>
        <v>972</v>
      </c>
      <c r="T4497" s="22" t="n">
        <f aca="false">J4497*O4497</f>
        <v>972</v>
      </c>
      <c r="U4497" s="22" t="n">
        <f aca="false">S4497-T4497</f>
        <v>0</v>
      </c>
      <c r="V4497" s="46"/>
    </row>
    <row r="4498" customFormat="false" ht="13.8" hidden="false" customHeight="false" outlineLevel="0" collapsed="false">
      <c r="A4498" s="13" t="n">
        <v>4497</v>
      </c>
      <c r="B4498" s="12" t="s">
        <v>22</v>
      </c>
      <c r="C4498" s="26" t="s">
        <v>676</v>
      </c>
      <c r="D4498" s="12" t="n">
        <v>13</v>
      </c>
      <c r="E4498" s="14" t="n">
        <v>1749</v>
      </c>
      <c r="F4498" s="14" t="s">
        <v>24</v>
      </c>
      <c r="G4498" s="14" t="s">
        <v>1854</v>
      </c>
      <c r="H4498" s="0" t="s">
        <v>1816</v>
      </c>
      <c r="I4498" s="41" t="s">
        <v>186</v>
      </c>
      <c r="J4498" s="20" t="n">
        <v>300</v>
      </c>
      <c r="K4498" s="27" t="s">
        <v>35</v>
      </c>
      <c r="L4498" s="53"/>
      <c r="M4498" s="33" t="n">
        <v>3</v>
      </c>
      <c r="N4498" s="33"/>
      <c r="O4498" s="35" t="n">
        <f aca="false">L4498+(0.05*M4498)+(N4498/240)</f>
        <v>0.15</v>
      </c>
      <c r="P4498" s="36" t="n">
        <v>45</v>
      </c>
      <c r="Q4498" s="33"/>
      <c r="R4498" s="37"/>
      <c r="S4498" s="38" t="n">
        <f aca="false">P4498+(0.05*Q4498)+(R4498/240)</f>
        <v>45</v>
      </c>
      <c r="T4498" s="22" t="n">
        <f aca="false">J4498*O4498</f>
        <v>45</v>
      </c>
      <c r="U4498" s="22" t="n">
        <f aca="false">S4498-T4498</f>
        <v>0</v>
      </c>
      <c r="V4498" s="46"/>
    </row>
    <row r="4499" customFormat="false" ht="13.8" hidden="false" customHeight="false" outlineLevel="0" collapsed="false">
      <c r="A4499" s="13" t="n">
        <v>4498</v>
      </c>
      <c r="B4499" s="12" t="s">
        <v>22</v>
      </c>
      <c r="C4499" s="26" t="s">
        <v>676</v>
      </c>
      <c r="D4499" s="12" t="n">
        <v>13</v>
      </c>
      <c r="E4499" s="14" t="n">
        <v>1749</v>
      </c>
      <c r="F4499" s="14" t="s">
        <v>40</v>
      </c>
      <c r="G4499" s="14" t="s">
        <v>751</v>
      </c>
      <c r="H4499" s="0" t="s">
        <v>1816</v>
      </c>
      <c r="I4499" s="41" t="s">
        <v>678</v>
      </c>
      <c r="J4499" s="20" t="n">
        <v>580</v>
      </c>
      <c r="K4499" s="27" t="s">
        <v>714</v>
      </c>
      <c r="L4499" s="53" t="n">
        <v>35</v>
      </c>
      <c r="M4499" s="33"/>
      <c r="N4499" s="33"/>
      <c r="O4499" s="35" t="n">
        <f aca="false">L4499+(0.05*M4499)+(N4499/240)</f>
        <v>35</v>
      </c>
      <c r="P4499" s="36" t="n">
        <v>20300</v>
      </c>
      <c r="Q4499" s="33"/>
      <c r="R4499" s="37"/>
      <c r="S4499" s="38" t="n">
        <f aca="false">P4499+(0.05*Q4499)+(R4499/240)</f>
        <v>20300</v>
      </c>
      <c r="T4499" s="22" t="n">
        <f aca="false">J4499*O4499</f>
        <v>20300</v>
      </c>
      <c r="U4499" s="22" t="n">
        <f aca="false">S4499-T4499</f>
        <v>0</v>
      </c>
      <c r="V4499" s="46"/>
    </row>
    <row r="4500" customFormat="false" ht="13.8" hidden="false" customHeight="false" outlineLevel="0" collapsed="false">
      <c r="A4500" s="13" t="n">
        <v>4499</v>
      </c>
      <c r="B4500" s="12" t="s">
        <v>22</v>
      </c>
      <c r="C4500" s="26" t="s">
        <v>676</v>
      </c>
      <c r="D4500" s="12" t="n">
        <v>13</v>
      </c>
      <c r="E4500" s="14" t="n">
        <v>1749</v>
      </c>
      <c r="F4500" s="14" t="s">
        <v>40</v>
      </c>
      <c r="G4500" s="14" t="s">
        <v>751</v>
      </c>
      <c r="H4500" s="0" t="s">
        <v>1816</v>
      </c>
      <c r="I4500" s="41" t="s">
        <v>186</v>
      </c>
      <c r="J4500" s="20" t="n">
        <v>25</v>
      </c>
      <c r="K4500" s="27" t="s">
        <v>28</v>
      </c>
      <c r="L4500" s="53"/>
      <c r="M4500" s="33" t="n">
        <v>12</v>
      </c>
      <c r="N4500" s="33"/>
      <c r="O4500" s="35" t="n">
        <f aca="false">L4500+(0.05*M4500)+(N4500/240)</f>
        <v>0.6</v>
      </c>
      <c r="P4500" s="36" t="n">
        <v>15</v>
      </c>
      <c r="Q4500" s="33"/>
      <c r="R4500" s="37"/>
      <c r="S4500" s="38" t="n">
        <f aca="false">P4500+(0.05*Q4500)+(R4500/240)</f>
        <v>15</v>
      </c>
      <c r="T4500" s="22" t="n">
        <f aca="false">J4500*O4500</f>
        <v>15</v>
      </c>
      <c r="U4500" s="22" t="n">
        <f aca="false">S4500-T4500</f>
        <v>0</v>
      </c>
      <c r="V4500" s="46"/>
    </row>
    <row r="4501" customFormat="false" ht="13.8" hidden="false" customHeight="false" outlineLevel="0" collapsed="false">
      <c r="A4501" s="13" t="n">
        <v>4500</v>
      </c>
      <c r="B4501" s="12" t="s">
        <v>22</v>
      </c>
      <c r="C4501" s="26" t="s">
        <v>676</v>
      </c>
      <c r="D4501" s="12" t="n">
        <v>13</v>
      </c>
      <c r="E4501" s="14" t="n">
        <v>1749</v>
      </c>
      <c r="F4501" s="14" t="s">
        <v>40</v>
      </c>
      <c r="G4501" s="14" t="s">
        <v>548</v>
      </c>
      <c r="H4501" s="0" t="s">
        <v>1816</v>
      </c>
      <c r="I4501" s="41" t="s">
        <v>186</v>
      </c>
      <c r="J4501" s="20" t="n">
        <v>1</v>
      </c>
      <c r="K4501" s="27" t="s">
        <v>46</v>
      </c>
      <c r="L4501" s="53" t="n">
        <v>27</v>
      </c>
      <c r="M4501" s="33"/>
      <c r="N4501" s="56"/>
      <c r="O4501" s="35" t="n">
        <f aca="false">L4501+(0.05*M4501)+(N4501/240)</f>
        <v>27</v>
      </c>
      <c r="P4501" s="36" t="n">
        <v>27</v>
      </c>
      <c r="Q4501" s="33"/>
      <c r="R4501" s="43"/>
      <c r="S4501" s="38" t="n">
        <f aca="false">P4501+(0.05*Q4501)+(R4501/240)</f>
        <v>27</v>
      </c>
      <c r="T4501" s="22" t="n">
        <f aca="false">J4501*O4501</f>
        <v>27</v>
      </c>
      <c r="U4501" s="22" t="n">
        <f aca="false">S4501-T4501</f>
        <v>0</v>
      </c>
      <c r="V4501" s="46"/>
    </row>
    <row r="4502" customFormat="false" ht="13.8" hidden="false" customHeight="false" outlineLevel="0" collapsed="false">
      <c r="A4502" s="13" t="n">
        <v>4501</v>
      </c>
      <c r="B4502" s="12" t="s">
        <v>22</v>
      </c>
      <c r="C4502" s="26" t="s">
        <v>676</v>
      </c>
      <c r="D4502" s="12" t="n">
        <v>13</v>
      </c>
      <c r="E4502" s="14" t="n">
        <v>1749</v>
      </c>
      <c r="F4502" s="14" t="s">
        <v>40</v>
      </c>
      <c r="G4502" s="14" t="s">
        <v>761</v>
      </c>
      <c r="H4502" s="0" t="s">
        <v>1816</v>
      </c>
      <c r="I4502" s="41" t="s">
        <v>678</v>
      </c>
      <c r="J4502" s="20" t="n">
        <v>2655</v>
      </c>
      <c r="K4502" s="27" t="s">
        <v>28</v>
      </c>
      <c r="L4502" s="53"/>
      <c r="M4502" s="33" t="n">
        <v>10</v>
      </c>
      <c r="N4502" s="33"/>
      <c r="O4502" s="35" t="n">
        <f aca="false">L4502+(0.05*M4502)+(N4502/240)</f>
        <v>0.5</v>
      </c>
      <c r="P4502" s="36" t="n">
        <v>1327</v>
      </c>
      <c r="Q4502" s="33" t="n">
        <v>10</v>
      </c>
      <c r="R4502" s="37"/>
      <c r="S4502" s="38" t="n">
        <f aca="false">P4502+(0.05*Q4502)+(R4502/240)</f>
        <v>1327.5</v>
      </c>
      <c r="T4502" s="22" t="n">
        <f aca="false">J4502*O4502</f>
        <v>1327.5</v>
      </c>
      <c r="U4502" s="22" t="n">
        <f aca="false">S4502-T4502</f>
        <v>0</v>
      </c>
      <c r="V4502" s="46"/>
    </row>
    <row r="4503" customFormat="false" ht="13.8" hidden="false" customHeight="false" outlineLevel="0" collapsed="false">
      <c r="A4503" s="13" t="n">
        <v>4502</v>
      </c>
      <c r="B4503" s="12" t="s">
        <v>22</v>
      </c>
      <c r="C4503" s="26" t="s">
        <v>676</v>
      </c>
      <c r="D4503" s="12" t="n">
        <v>13</v>
      </c>
      <c r="E4503" s="14" t="n">
        <v>1749</v>
      </c>
      <c r="F4503" s="14" t="s">
        <v>40</v>
      </c>
      <c r="G4503" s="14" t="s">
        <v>561</v>
      </c>
      <c r="H4503" s="0" t="s">
        <v>1816</v>
      </c>
      <c r="I4503" s="41" t="s">
        <v>679</v>
      </c>
      <c r="J4503" s="20" t="n">
        <v>320</v>
      </c>
      <c r="K4503" s="27" t="s">
        <v>28</v>
      </c>
      <c r="L4503" s="53"/>
      <c r="M4503" s="33" t="n">
        <v>8</v>
      </c>
      <c r="N4503" s="33"/>
      <c r="O4503" s="35" t="n">
        <f aca="false">L4503+(0.05*M4503)+(N4503/240)</f>
        <v>0.4</v>
      </c>
      <c r="P4503" s="36" t="n">
        <v>128</v>
      </c>
      <c r="Q4503" s="33"/>
      <c r="R4503" s="37"/>
      <c r="S4503" s="38" t="n">
        <f aca="false">P4503+(0.05*Q4503)+(R4503/240)</f>
        <v>128</v>
      </c>
      <c r="T4503" s="22" t="n">
        <f aca="false">J4503*O4503</f>
        <v>128</v>
      </c>
      <c r="U4503" s="22" t="n">
        <f aca="false">S4503-T4503</f>
        <v>0</v>
      </c>
      <c r="V4503" s="46"/>
    </row>
    <row r="4504" customFormat="false" ht="13.8" hidden="false" customHeight="false" outlineLevel="0" collapsed="false">
      <c r="A4504" s="13" t="n">
        <v>4503</v>
      </c>
      <c r="B4504" s="12" t="s">
        <v>22</v>
      </c>
      <c r="C4504" s="26" t="s">
        <v>676</v>
      </c>
      <c r="D4504" s="12" t="n">
        <v>13</v>
      </c>
      <c r="E4504" s="14" t="n">
        <v>1749</v>
      </c>
      <c r="F4504" s="14" t="s">
        <v>40</v>
      </c>
      <c r="G4504" s="14" t="s">
        <v>764</v>
      </c>
      <c r="H4504" s="0" t="s">
        <v>1816</v>
      </c>
      <c r="I4504" s="41" t="s">
        <v>382</v>
      </c>
      <c r="J4504" s="20" t="n">
        <v>181</v>
      </c>
      <c r="K4504" s="27" t="s">
        <v>44</v>
      </c>
      <c r="L4504" s="53" t="n">
        <v>9</v>
      </c>
      <c r="M4504" s="33"/>
      <c r="N4504" s="33"/>
      <c r="O4504" s="35" t="n">
        <f aca="false">L4504+(0.05*M4504)+(N4504/240)</f>
        <v>9</v>
      </c>
      <c r="P4504" s="36" t="n">
        <v>1629</v>
      </c>
      <c r="Q4504" s="33"/>
      <c r="R4504" s="37"/>
      <c r="S4504" s="38" t="n">
        <f aca="false">P4504+(0.05*Q4504)+(R4504/240)</f>
        <v>1629</v>
      </c>
      <c r="T4504" s="22" t="n">
        <f aca="false">J4504*O4504</f>
        <v>1629</v>
      </c>
      <c r="U4504" s="22" t="n">
        <f aca="false">S4504-T4504</f>
        <v>0</v>
      </c>
      <c r="V4504" s="46"/>
    </row>
    <row r="4505" customFormat="false" ht="13.8" hidden="false" customHeight="false" outlineLevel="0" collapsed="false">
      <c r="A4505" s="13" t="n">
        <v>4504</v>
      </c>
      <c r="B4505" s="12" t="s">
        <v>22</v>
      </c>
      <c r="C4505" s="26" t="s">
        <v>676</v>
      </c>
      <c r="D4505" s="12" t="n">
        <v>13</v>
      </c>
      <c r="E4505" s="14" t="n">
        <v>1749</v>
      </c>
      <c r="F4505" s="14" t="s">
        <v>40</v>
      </c>
      <c r="G4505" s="14" t="s">
        <v>764</v>
      </c>
      <c r="H4505" s="0" t="s">
        <v>1816</v>
      </c>
      <c r="I4505" s="41" t="s">
        <v>679</v>
      </c>
      <c r="J4505" s="20" t="n">
        <v>10</v>
      </c>
      <c r="K4505" s="27" t="s">
        <v>44</v>
      </c>
      <c r="L4505" s="53" t="n">
        <v>30</v>
      </c>
      <c r="M4505" s="33"/>
      <c r="N4505" s="33"/>
      <c r="O4505" s="35" t="n">
        <f aca="false">L4505+(0.05*M4505)+(N4505/240)</f>
        <v>30</v>
      </c>
      <c r="P4505" s="36" t="n">
        <v>300</v>
      </c>
      <c r="Q4505" s="33"/>
      <c r="R4505" s="37"/>
      <c r="S4505" s="38" t="n">
        <f aca="false">P4505+(0.05*Q4505)+(R4505/240)</f>
        <v>300</v>
      </c>
      <c r="T4505" s="22" t="n">
        <f aca="false">J4505*O4505</f>
        <v>300</v>
      </c>
      <c r="U4505" s="22" t="n">
        <f aca="false">S4505-T4505</f>
        <v>0</v>
      </c>
      <c r="V4505" s="46"/>
    </row>
    <row r="4506" customFormat="false" ht="13.8" hidden="false" customHeight="false" outlineLevel="0" collapsed="false">
      <c r="A4506" s="13" t="n">
        <v>4505</v>
      </c>
      <c r="B4506" s="12" t="s">
        <v>22</v>
      </c>
      <c r="C4506" s="26" t="s">
        <v>676</v>
      </c>
      <c r="D4506" s="12" t="n">
        <v>13</v>
      </c>
      <c r="E4506" s="14" t="n">
        <v>1749</v>
      </c>
      <c r="F4506" s="14" t="s">
        <v>40</v>
      </c>
      <c r="G4506" s="14" t="s">
        <v>1855</v>
      </c>
      <c r="H4506" s="0" t="s">
        <v>1816</v>
      </c>
      <c r="I4506" s="41" t="s">
        <v>682</v>
      </c>
      <c r="J4506" s="20" t="n">
        <v>11</v>
      </c>
      <c r="K4506" s="27" t="s">
        <v>248</v>
      </c>
      <c r="L4506" s="53"/>
      <c r="M4506" s="33" t="n">
        <v>40</v>
      </c>
      <c r="N4506" s="33"/>
      <c r="O4506" s="35" t="n">
        <f aca="false">L4506+(0.05*M4506)+(N4506/240)</f>
        <v>2</v>
      </c>
      <c r="P4506" s="36" t="n">
        <v>22</v>
      </c>
      <c r="Q4506" s="33"/>
      <c r="R4506" s="37"/>
      <c r="S4506" s="38" t="n">
        <f aca="false">P4506+(0.05*Q4506)+(R4506/240)</f>
        <v>22</v>
      </c>
      <c r="T4506" s="22" t="n">
        <f aca="false">J4506*O4506</f>
        <v>22</v>
      </c>
      <c r="U4506" s="22" t="n">
        <f aca="false">S4506-T4506</f>
        <v>0</v>
      </c>
      <c r="V4506" s="46"/>
    </row>
    <row r="4507" customFormat="false" ht="13.8" hidden="false" customHeight="false" outlineLevel="0" collapsed="false">
      <c r="A4507" s="13" t="n">
        <v>4506</v>
      </c>
      <c r="B4507" s="12" t="s">
        <v>22</v>
      </c>
      <c r="C4507" s="26" t="s">
        <v>676</v>
      </c>
      <c r="D4507" s="12" t="n">
        <v>14</v>
      </c>
      <c r="E4507" s="14" t="n">
        <v>1749</v>
      </c>
      <c r="F4507" s="14" t="s">
        <v>40</v>
      </c>
      <c r="G4507" s="14" t="s">
        <v>573</v>
      </c>
      <c r="H4507" s="0" t="s">
        <v>1816</v>
      </c>
      <c r="I4507" s="41" t="s">
        <v>682</v>
      </c>
      <c r="J4507" s="20" t="n">
        <v>29</v>
      </c>
      <c r="K4507" s="27" t="s">
        <v>248</v>
      </c>
      <c r="L4507" s="53" t="n">
        <v>3</v>
      </c>
      <c r="M4507" s="33" t="n">
        <v>10</v>
      </c>
      <c r="N4507" s="33"/>
      <c r="O4507" s="35" t="n">
        <f aca="false">L4507+(0.05*M4507)+(N4507/240)</f>
        <v>3.5</v>
      </c>
      <c r="P4507" s="36" t="n">
        <v>101</v>
      </c>
      <c r="Q4507" s="33" t="n">
        <v>10</v>
      </c>
      <c r="R4507" s="37"/>
      <c r="S4507" s="38" t="n">
        <f aca="false">P4507+(0.05*Q4507)+(R4507/240)</f>
        <v>101.5</v>
      </c>
      <c r="T4507" s="22" t="n">
        <f aca="false">J4507*O4507</f>
        <v>101.5</v>
      </c>
      <c r="U4507" s="22" t="n">
        <f aca="false">S4507-T4507</f>
        <v>0</v>
      </c>
      <c r="V4507" s="46"/>
    </row>
    <row r="4508" customFormat="false" ht="13.8" hidden="false" customHeight="false" outlineLevel="0" collapsed="false">
      <c r="A4508" s="13" t="n">
        <v>4507</v>
      </c>
      <c r="B4508" s="12" t="s">
        <v>22</v>
      </c>
      <c r="C4508" s="26" t="s">
        <v>676</v>
      </c>
      <c r="D4508" s="12" t="n">
        <v>14</v>
      </c>
      <c r="E4508" s="14" t="n">
        <v>1749</v>
      </c>
      <c r="F4508" s="14" t="s">
        <v>40</v>
      </c>
      <c r="G4508" s="14" t="s">
        <v>573</v>
      </c>
      <c r="H4508" s="0" t="s">
        <v>1816</v>
      </c>
      <c r="I4508" s="41" t="s">
        <v>186</v>
      </c>
      <c r="J4508" s="20" t="n">
        <v>520</v>
      </c>
      <c r="K4508" s="27" t="s">
        <v>28</v>
      </c>
      <c r="L4508" s="53" t="n">
        <v>4</v>
      </c>
      <c r="M4508" s="33"/>
      <c r="N4508" s="33"/>
      <c r="O4508" s="35" t="n">
        <f aca="false">L4508+(0.05*M4508)+(N4508/240)</f>
        <v>4</v>
      </c>
      <c r="P4508" s="36" t="n">
        <v>2080</v>
      </c>
      <c r="Q4508" s="33"/>
      <c r="R4508" s="37"/>
      <c r="S4508" s="38" t="n">
        <f aca="false">P4508+(0.05*Q4508)+(R4508/240)</f>
        <v>2080</v>
      </c>
      <c r="T4508" s="22" t="n">
        <f aca="false">J4508*O4508</f>
        <v>2080</v>
      </c>
      <c r="U4508" s="22" t="n">
        <f aca="false">S4508-T4508</f>
        <v>0</v>
      </c>
      <c r="V4508" s="46"/>
    </row>
    <row r="4509" customFormat="false" ht="13.8" hidden="false" customHeight="false" outlineLevel="0" collapsed="false">
      <c r="A4509" s="13" t="n">
        <v>4508</v>
      </c>
      <c r="B4509" s="12" t="s">
        <v>22</v>
      </c>
      <c r="C4509" s="26" t="s">
        <v>676</v>
      </c>
      <c r="D4509" s="12" t="n">
        <v>14</v>
      </c>
      <c r="E4509" s="14" t="n">
        <v>1749</v>
      </c>
      <c r="F4509" s="14" t="s">
        <v>40</v>
      </c>
      <c r="G4509" s="14" t="s">
        <v>574</v>
      </c>
      <c r="H4509" s="0" t="s">
        <v>1816</v>
      </c>
      <c r="I4509" s="41" t="s">
        <v>186</v>
      </c>
      <c r="J4509" s="20" t="n">
        <v>1</v>
      </c>
      <c r="K4509" s="27" t="s">
        <v>46</v>
      </c>
      <c r="L4509" s="53" t="n">
        <v>1820</v>
      </c>
      <c r="M4509" s="33"/>
      <c r="N4509" s="33"/>
      <c r="O4509" s="35" t="n">
        <f aca="false">L4509+(0.05*M4509)+(N4509/240)</f>
        <v>1820</v>
      </c>
      <c r="P4509" s="36" t="n">
        <v>1820</v>
      </c>
      <c r="Q4509" s="33"/>
      <c r="R4509" s="37"/>
      <c r="S4509" s="38" t="n">
        <f aca="false">P4509+(0.05*Q4509)+(R4509/240)</f>
        <v>1820</v>
      </c>
      <c r="T4509" s="22" t="n">
        <f aca="false">J4509*O4509</f>
        <v>1820</v>
      </c>
      <c r="U4509" s="22" t="n">
        <f aca="false">S4509-T4509</f>
        <v>0</v>
      </c>
      <c r="V4509" s="46"/>
    </row>
    <row r="4510" customFormat="false" ht="13.8" hidden="false" customHeight="false" outlineLevel="0" collapsed="false">
      <c r="A4510" s="13" t="n">
        <v>4509</v>
      </c>
      <c r="B4510" s="12" t="s">
        <v>22</v>
      </c>
      <c r="C4510" s="26" t="s">
        <v>676</v>
      </c>
      <c r="D4510" s="12" t="n">
        <v>14</v>
      </c>
      <c r="E4510" s="14" t="n">
        <v>1749</v>
      </c>
      <c r="F4510" s="14" t="s">
        <v>40</v>
      </c>
      <c r="G4510" s="14" t="s">
        <v>1264</v>
      </c>
      <c r="H4510" s="0" t="s">
        <v>1816</v>
      </c>
      <c r="I4510" s="41" t="s">
        <v>679</v>
      </c>
      <c r="J4510" s="20" t="n">
        <v>1400</v>
      </c>
      <c r="K4510" s="27" t="s">
        <v>35</v>
      </c>
      <c r="L4510" s="53"/>
      <c r="M4510" s="33" t="n">
        <v>2</v>
      </c>
      <c r="N4510" s="33"/>
      <c r="O4510" s="35" t="n">
        <f aca="false">L4510+(0.05*M4510)+(N4510/240)</f>
        <v>0.1</v>
      </c>
      <c r="P4510" s="36" t="n">
        <v>140</v>
      </c>
      <c r="Q4510" s="33"/>
      <c r="R4510" s="37"/>
      <c r="S4510" s="38" t="n">
        <f aca="false">P4510+(0.05*Q4510)+(R4510/240)</f>
        <v>140</v>
      </c>
      <c r="T4510" s="22" t="n">
        <f aca="false">J4510*O4510</f>
        <v>140</v>
      </c>
      <c r="U4510" s="22" t="n">
        <f aca="false">S4510-T4510</f>
        <v>0</v>
      </c>
      <c r="V4510" s="46"/>
    </row>
    <row r="4511" customFormat="false" ht="13.8" hidden="false" customHeight="false" outlineLevel="0" collapsed="false">
      <c r="A4511" s="13" t="n">
        <v>4510</v>
      </c>
      <c r="B4511" s="12" t="s">
        <v>22</v>
      </c>
      <c r="C4511" s="26" t="s">
        <v>676</v>
      </c>
      <c r="D4511" s="12" t="n">
        <v>14</v>
      </c>
      <c r="E4511" s="14" t="n">
        <v>1749</v>
      </c>
      <c r="F4511" s="14" t="s">
        <v>40</v>
      </c>
      <c r="G4511" s="14" t="s">
        <v>1856</v>
      </c>
      <c r="H4511" s="0" t="s">
        <v>1816</v>
      </c>
      <c r="I4511" s="41" t="s">
        <v>679</v>
      </c>
      <c r="J4511" s="20" t="n">
        <v>3</v>
      </c>
      <c r="K4511" s="27" t="s">
        <v>28</v>
      </c>
      <c r="L4511" s="53" t="n">
        <v>40</v>
      </c>
      <c r="M4511" s="33"/>
      <c r="N4511" s="33"/>
      <c r="O4511" s="35" t="n">
        <f aca="false">L4511+(0.05*M4511)+(N4511/240)</f>
        <v>40</v>
      </c>
      <c r="P4511" s="36" t="n">
        <v>120</v>
      </c>
      <c r="Q4511" s="33"/>
      <c r="R4511" s="37"/>
      <c r="S4511" s="38" t="n">
        <f aca="false">P4511+(0.05*Q4511)+(R4511/240)</f>
        <v>120</v>
      </c>
      <c r="T4511" s="22" t="n">
        <f aca="false">J4511*O4511</f>
        <v>120</v>
      </c>
      <c r="U4511" s="22" t="n">
        <f aca="false">S4511-T4511</f>
        <v>0</v>
      </c>
      <c r="V4511" s="46"/>
    </row>
    <row r="4512" customFormat="false" ht="13.8" hidden="false" customHeight="false" outlineLevel="0" collapsed="false">
      <c r="A4512" s="13" t="n">
        <v>4511</v>
      </c>
      <c r="B4512" s="12" t="s">
        <v>22</v>
      </c>
      <c r="C4512" s="26" t="s">
        <v>676</v>
      </c>
      <c r="D4512" s="12" t="n">
        <v>14</v>
      </c>
      <c r="E4512" s="14" t="n">
        <v>1749</v>
      </c>
      <c r="F4512" s="14" t="s">
        <v>40</v>
      </c>
      <c r="G4512" s="14" t="s">
        <v>766</v>
      </c>
      <c r="H4512" s="0" t="s">
        <v>1816</v>
      </c>
      <c r="I4512" s="41" t="s">
        <v>678</v>
      </c>
      <c r="J4512" s="20" t="n">
        <v>579600</v>
      </c>
      <c r="K4512" s="27" t="s">
        <v>28</v>
      </c>
      <c r="L4512" s="53"/>
      <c r="M4512" s="33" t="n">
        <v>6</v>
      </c>
      <c r="N4512" s="33"/>
      <c r="O4512" s="35" t="n">
        <f aca="false">L4512+(0.05*M4512)+(N4512/240)</f>
        <v>0.3</v>
      </c>
      <c r="P4512" s="36" t="n">
        <v>173880</v>
      </c>
      <c r="Q4512" s="33"/>
      <c r="R4512" s="37"/>
      <c r="S4512" s="38" t="n">
        <f aca="false">P4512+(0.05*Q4512)+(R4512/240)</f>
        <v>173880</v>
      </c>
      <c r="T4512" s="22" t="n">
        <f aca="false">J4512*O4512</f>
        <v>173880</v>
      </c>
      <c r="U4512" s="22" t="n">
        <f aca="false">S4512-T4512</f>
        <v>0</v>
      </c>
      <c r="V4512" s="46"/>
    </row>
    <row r="4513" customFormat="false" ht="13.8" hidden="false" customHeight="false" outlineLevel="0" collapsed="false">
      <c r="A4513" s="13" t="n">
        <v>4512</v>
      </c>
      <c r="B4513" s="12" t="s">
        <v>22</v>
      </c>
      <c r="C4513" s="26" t="s">
        <v>676</v>
      </c>
      <c r="D4513" s="12" t="n">
        <v>14</v>
      </c>
      <c r="E4513" s="14" t="n">
        <v>1749</v>
      </c>
      <c r="F4513" s="14" t="s">
        <v>40</v>
      </c>
      <c r="G4513" s="14" t="s">
        <v>767</v>
      </c>
      <c r="H4513" s="0" t="s">
        <v>1816</v>
      </c>
      <c r="I4513" s="41" t="s">
        <v>678</v>
      </c>
      <c r="J4513" s="20" t="n">
        <v>105600</v>
      </c>
      <c r="K4513" s="27" t="s">
        <v>28</v>
      </c>
      <c r="L4513" s="53"/>
      <c r="M4513" s="33" t="n">
        <v>4</v>
      </c>
      <c r="N4513" s="33"/>
      <c r="O4513" s="35" t="n">
        <f aca="false">L4513+(0.05*M4513)+(N4513/240)</f>
        <v>0.2</v>
      </c>
      <c r="P4513" s="36" t="n">
        <v>21120</v>
      </c>
      <c r="Q4513" s="33"/>
      <c r="R4513" s="37"/>
      <c r="S4513" s="38" t="n">
        <f aca="false">P4513+(0.05*Q4513)+(R4513/240)</f>
        <v>21120</v>
      </c>
      <c r="T4513" s="22" t="n">
        <f aca="false">J4513*O4513</f>
        <v>21120</v>
      </c>
      <c r="U4513" s="22" t="n">
        <f aca="false">S4513-T4513</f>
        <v>0</v>
      </c>
      <c r="V4513" s="46"/>
    </row>
    <row r="4514" customFormat="false" ht="13.8" hidden="false" customHeight="false" outlineLevel="0" collapsed="false">
      <c r="A4514" s="13" t="n">
        <v>4513</v>
      </c>
      <c r="B4514" s="12" t="s">
        <v>22</v>
      </c>
      <c r="C4514" s="26" t="s">
        <v>676</v>
      </c>
      <c r="D4514" s="12" t="n">
        <v>14</v>
      </c>
      <c r="E4514" s="14" t="n">
        <v>1749</v>
      </c>
      <c r="F4514" s="14" t="s">
        <v>40</v>
      </c>
      <c r="G4514" s="14" t="s">
        <v>767</v>
      </c>
      <c r="H4514" s="0" t="s">
        <v>1816</v>
      </c>
      <c r="I4514" s="41" t="s">
        <v>679</v>
      </c>
      <c r="J4514" s="20" t="n">
        <v>2700</v>
      </c>
      <c r="K4514" s="27" t="s">
        <v>28</v>
      </c>
      <c r="L4514" s="53"/>
      <c r="M4514" s="33" t="n">
        <v>5</v>
      </c>
      <c r="N4514" s="33"/>
      <c r="O4514" s="35" t="n">
        <f aca="false">L4514+(0.05*M4514)+(N4514/240)</f>
        <v>0.25</v>
      </c>
      <c r="P4514" s="36" t="n">
        <v>675</v>
      </c>
      <c r="Q4514" s="33"/>
      <c r="R4514" s="37"/>
      <c r="S4514" s="38" t="n">
        <f aca="false">P4514+(0.05*Q4514)+(R4514/240)</f>
        <v>675</v>
      </c>
      <c r="T4514" s="22" t="n">
        <f aca="false">J4514*O4514</f>
        <v>675</v>
      </c>
      <c r="U4514" s="22" t="n">
        <f aca="false">S4514-T4514</f>
        <v>0</v>
      </c>
      <c r="V4514" s="46"/>
    </row>
    <row r="4515" customFormat="false" ht="13.8" hidden="false" customHeight="false" outlineLevel="0" collapsed="false">
      <c r="A4515" s="13" t="n">
        <v>4514</v>
      </c>
      <c r="B4515" s="12" t="s">
        <v>22</v>
      </c>
      <c r="C4515" s="26" t="s">
        <v>676</v>
      </c>
      <c r="D4515" s="12" t="n">
        <v>14</v>
      </c>
      <c r="E4515" s="14" t="n">
        <v>1749</v>
      </c>
      <c r="F4515" s="14" t="s">
        <v>40</v>
      </c>
      <c r="G4515" s="14" t="s">
        <v>580</v>
      </c>
      <c r="H4515" s="0" t="s">
        <v>1816</v>
      </c>
      <c r="I4515" s="41" t="s">
        <v>679</v>
      </c>
      <c r="J4515" s="20" t="n">
        <v>50</v>
      </c>
      <c r="K4515" s="27" t="s">
        <v>28</v>
      </c>
      <c r="L4515" s="53"/>
      <c r="M4515" s="33" t="n">
        <v>9</v>
      </c>
      <c r="N4515" s="33"/>
      <c r="O4515" s="35" t="n">
        <f aca="false">L4515+(0.05*M4515)+(N4515/240)</f>
        <v>0.45</v>
      </c>
      <c r="P4515" s="36" t="n">
        <v>22</v>
      </c>
      <c r="Q4515" s="33" t="n">
        <v>10</v>
      </c>
      <c r="R4515" s="37"/>
      <c r="S4515" s="38" t="n">
        <f aca="false">P4515+(0.05*Q4515)+(R4515/240)</f>
        <v>22.5</v>
      </c>
      <c r="T4515" s="22" t="n">
        <f aca="false">J4515*O4515</f>
        <v>22.5</v>
      </c>
      <c r="U4515" s="22" t="n">
        <f aca="false">S4515-T4515</f>
        <v>0</v>
      </c>
      <c r="V4515" s="46"/>
    </row>
    <row r="4516" customFormat="false" ht="13.8" hidden="false" customHeight="false" outlineLevel="0" collapsed="false">
      <c r="A4516" s="13" t="n">
        <v>4515</v>
      </c>
      <c r="B4516" s="12" t="s">
        <v>22</v>
      </c>
      <c r="C4516" s="26" t="s">
        <v>676</v>
      </c>
      <c r="D4516" s="12" t="n">
        <v>14</v>
      </c>
      <c r="E4516" s="14" t="n">
        <v>1749</v>
      </c>
      <c r="F4516" s="14" t="s">
        <v>40</v>
      </c>
      <c r="G4516" s="14" t="s">
        <v>583</v>
      </c>
      <c r="H4516" s="0" t="s">
        <v>1816</v>
      </c>
      <c r="I4516" s="41" t="s">
        <v>679</v>
      </c>
      <c r="J4516" s="20" t="n">
        <v>70975</v>
      </c>
      <c r="K4516" s="27" t="s">
        <v>28</v>
      </c>
      <c r="L4516" s="53"/>
      <c r="M4516" s="33" t="n">
        <v>8</v>
      </c>
      <c r="N4516" s="56"/>
      <c r="O4516" s="35" t="n">
        <f aca="false">L4516+(0.05*M4516)+(N4516/240)</f>
        <v>0.4</v>
      </c>
      <c r="P4516" s="36" t="n">
        <v>28390</v>
      </c>
      <c r="Q4516" s="33"/>
      <c r="R4516" s="43"/>
      <c r="S4516" s="38" t="n">
        <f aca="false">P4516+(0.05*Q4516)+(R4516/240)</f>
        <v>28390</v>
      </c>
      <c r="T4516" s="22" t="n">
        <f aca="false">J4516*O4516</f>
        <v>28390</v>
      </c>
      <c r="U4516" s="22" t="n">
        <f aca="false">S4516-T4516</f>
        <v>0</v>
      </c>
      <c r="V4516" s="46"/>
    </row>
    <row r="4517" customFormat="false" ht="13.8" hidden="false" customHeight="false" outlineLevel="0" collapsed="false">
      <c r="A4517" s="13" t="n">
        <v>4516</v>
      </c>
      <c r="B4517" s="12" t="s">
        <v>22</v>
      </c>
      <c r="C4517" s="26" t="s">
        <v>676</v>
      </c>
      <c r="D4517" s="12" t="n">
        <v>14</v>
      </c>
      <c r="E4517" s="14" t="n">
        <v>1749</v>
      </c>
      <c r="F4517" s="14" t="s">
        <v>40</v>
      </c>
      <c r="G4517" s="14" t="s">
        <v>1857</v>
      </c>
      <c r="H4517" s="0" t="s">
        <v>1816</v>
      </c>
      <c r="I4517" s="41" t="s">
        <v>679</v>
      </c>
      <c r="J4517" s="20" t="n">
        <v>66000</v>
      </c>
      <c r="K4517" s="27" t="s">
        <v>28</v>
      </c>
      <c r="L4517" s="53"/>
      <c r="M4517" s="33" t="n">
        <v>6</v>
      </c>
      <c r="N4517" s="33"/>
      <c r="O4517" s="35" t="n">
        <f aca="false">L4517+(0.05*M4517)+(N4517/240)</f>
        <v>0.3</v>
      </c>
      <c r="P4517" s="36" t="n">
        <v>19800</v>
      </c>
      <c r="Q4517" s="33"/>
      <c r="R4517" s="37"/>
      <c r="S4517" s="38" t="n">
        <f aca="false">P4517+(0.05*Q4517)+(R4517/240)</f>
        <v>19800</v>
      </c>
      <c r="T4517" s="22" t="n">
        <f aca="false">J4517*O4517</f>
        <v>19800</v>
      </c>
      <c r="U4517" s="22" t="n">
        <f aca="false">S4517-T4517</f>
        <v>0</v>
      </c>
      <c r="V4517" s="46"/>
    </row>
    <row r="4518" customFormat="false" ht="13.8" hidden="false" customHeight="false" outlineLevel="0" collapsed="false">
      <c r="A4518" s="13" t="n">
        <v>4517</v>
      </c>
      <c r="B4518" s="12" t="s">
        <v>22</v>
      </c>
      <c r="C4518" s="26" t="s">
        <v>676</v>
      </c>
      <c r="D4518" s="12" t="n">
        <v>14</v>
      </c>
      <c r="E4518" s="14" t="n">
        <v>1749</v>
      </c>
      <c r="F4518" s="14" t="s">
        <v>40</v>
      </c>
      <c r="G4518" s="14" t="s">
        <v>1858</v>
      </c>
      <c r="H4518" s="0" t="s">
        <v>1816</v>
      </c>
      <c r="I4518" s="41" t="s">
        <v>186</v>
      </c>
      <c r="J4518" s="20" t="n">
        <v>132</v>
      </c>
      <c r="K4518" s="27" t="s">
        <v>28</v>
      </c>
      <c r="L4518" s="53"/>
      <c r="M4518" s="33" t="n">
        <v>52</v>
      </c>
      <c r="N4518" s="33"/>
      <c r="O4518" s="35" t="n">
        <f aca="false">L4518+(0.05*M4518)+(N4518/240)</f>
        <v>2.6</v>
      </c>
      <c r="P4518" s="36" t="n">
        <v>343</v>
      </c>
      <c r="Q4518" s="33" t="n">
        <v>4</v>
      </c>
      <c r="R4518" s="37"/>
      <c r="S4518" s="38" t="n">
        <f aca="false">P4518+(0.05*Q4518)+(R4518/240)</f>
        <v>343.2</v>
      </c>
      <c r="T4518" s="22" t="n">
        <f aca="false">J4518*O4518</f>
        <v>343.2</v>
      </c>
      <c r="U4518" s="22" t="n">
        <f aca="false">S4518-T4518</f>
        <v>0</v>
      </c>
      <c r="V4518" s="46"/>
    </row>
    <row r="4519" customFormat="false" ht="13.8" hidden="false" customHeight="false" outlineLevel="0" collapsed="false">
      <c r="A4519" s="13" t="n">
        <v>4518</v>
      </c>
      <c r="B4519" s="12" t="s">
        <v>22</v>
      </c>
      <c r="C4519" s="26" t="s">
        <v>676</v>
      </c>
      <c r="D4519" s="12" t="n">
        <v>14</v>
      </c>
      <c r="E4519" s="14" t="n">
        <v>1749</v>
      </c>
      <c r="F4519" s="14" t="s">
        <v>40</v>
      </c>
      <c r="G4519" s="14" t="s">
        <v>1859</v>
      </c>
      <c r="H4519" s="0" t="s">
        <v>1816</v>
      </c>
      <c r="I4519" s="41" t="s">
        <v>186</v>
      </c>
      <c r="J4519" s="20" t="n">
        <v>1</v>
      </c>
      <c r="K4519" s="27" t="s">
        <v>46</v>
      </c>
      <c r="L4519" s="53" t="n">
        <v>50</v>
      </c>
      <c r="M4519" s="33"/>
      <c r="N4519" s="33"/>
      <c r="O4519" s="35" t="n">
        <f aca="false">L4519+(0.05*M4519)+(N4519/240)</f>
        <v>50</v>
      </c>
      <c r="P4519" s="36" t="n">
        <v>50</v>
      </c>
      <c r="Q4519" s="33"/>
      <c r="R4519" s="37"/>
      <c r="S4519" s="38" t="n">
        <f aca="false">P4519+(0.05*Q4519)+(R4519/240)</f>
        <v>50</v>
      </c>
      <c r="T4519" s="22" t="n">
        <f aca="false">J4519*O4519</f>
        <v>50</v>
      </c>
      <c r="U4519" s="22" t="n">
        <f aca="false">S4519-T4519</f>
        <v>0</v>
      </c>
      <c r="V4519" s="46"/>
    </row>
    <row r="4520" customFormat="false" ht="13.8" hidden="false" customHeight="false" outlineLevel="0" collapsed="false">
      <c r="A4520" s="13" t="n">
        <v>4519</v>
      </c>
      <c r="B4520" s="12" t="s">
        <v>22</v>
      </c>
      <c r="C4520" s="26" t="s">
        <v>676</v>
      </c>
      <c r="D4520" s="12" t="n">
        <v>14</v>
      </c>
      <c r="E4520" s="14" t="n">
        <v>1749</v>
      </c>
      <c r="F4520" s="14" t="s">
        <v>40</v>
      </c>
      <c r="G4520" s="14" t="s">
        <v>1860</v>
      </c>
      <c r="H4520" s="0" t="s">
        <v>1816</v>
      </c>
      <c r="I4520" s="41" t="s">
        <v>186</v>
      </c>
      <c r="J4520" s="20" t="n">
        <v>1</v>
      </c>
      <c r="K4520" s="27" t="s">
        <v>260</v>
      </c>
      <c r="L4520" s="53" t="n">
        <v>60</v>
      </c>
      <c r="M4520" s="33"/>
      <c r="N4520" s="33"/>
      <c r="O4520" s="35" t="n">
        <f aca="false">L4520+(0.05*M4520)+(N4520/240)</f>
        <v>60</v>
      </c>
      <c r="P4520" s="36" t="n">
        <v>60</v>
      </c>
      <c r="Q4520" s="33"/>
      <c r="R4520" s="37"/>
      <c r="S4520" s="38" t="n">
        <f aca="false">P4520+(0.05*Q4520)+(R4520/240)</f>
        <v>60</v>
      </c>
      <c r="T4520" s="22" t="n">
        <f aca="false">J4520*O4520</f>
        <v>60</v>
      </c>
      <c r="U4520" s="22" t="n">
        <f aca="false">S4520-T4520</f>
        <v>0</v>
      </c>
      <c r="V4520" s="46"/>
    </row>
    <row r="4521" customFormat="false" ht="13.8" hidden="false" customHeight="false" outlineLevel="0" collapsed="false">
      <c r="A4521" s="13" t="n">
        <v>4520</v>
      </c>
      <c r="B4521" s="12" t="s">
        <v>22</v>
      </c>
      <c r="C4521" s="26" t="s">
        <v>676</v>
      </c>
      <c r="D4521" s="12" t="n">
        <v>14</v>
      </c>
      <c r="E4521" s="14" t="n">
        <v>1749</v>
      </c>
      <c r="F4521" s="14" t="s">
        <v>40</v>
      </c>
      <c r="G4521" s="14" t="s">
        <v>1861</v>
      </c>
      <c r="H4521" s="0" t="s">
        <v>1816</v>
      </c>
      <c r="I4521" s="41" t="s">
        <v>186</v>
      </c>
      <c r="J4521" s="20" t="n">
        <v>1</v>
      </c>
      <c r="K4521" s="27" t="s">
        <v>46</v>
      </c>
      <c r="L4521" s="53" t="n">
        <v>120</v>
      </c>
      <c r="M4521" s="33"/>
      <c r="N4521" s="33"/>
      <c r="O4521" s="35" t="n">
        <f aca="false">L4521+(0.05*M4521)+(N4521/240)</f>
        <v>120</v>
      </c>
      <c r="P4521" s="36" t="n">
        <v>120</v>
      </c>
      <c r="Q4521" s="33"/>
      <c r="R4521" s="37"/>
      <c r="S4521" s="38" t="n">
        <f aca="false">P4521+(0.05*Q4521)+(R4521/240)</f>
        <v>120</v>
      </c>
      <c r="T4521" s="22" t="n">
        <f aca="false">J4521*O4521</f>
        <v>120</v>
      </c>
      <c r="U4521" s="22" t="n">
        <f aca="false">S4521-T4521</f>
        <v>0</v>
      </c>
      <c r="V4521" s="46"/>
    </row>
    <row r="4522" customFormat="false" ht="13.8" hidden="false" customHeight="false" outlineLevel="0" collapsed="false">
      <c r="A4522" s="13" t="n">
        <v>4521</v>
      </c>
      <c r="B4522" s="12" t="s">
        <v>22</v>
      </c>
      <c r="C4522" s="26" t="s">
        <v>676</v>
      </c>
      <c r="D4522" s="12" t="n">
        <v>14</v>
      </c>
      <c r="E4522" s="14" t="n">
        <v>1749</v>
      </c>
      <c r="F4522" s="14" t="s">
        <v>40</v>
      </c>
      <c r="G4522" s="14" t="s">
        <v>603</v>
      </c>
      <c r="H4522" s="0" t="s">
        <v>1816</v>
      </c>
      <c r="I4522" s="41" t="s">
        <v>186</v>
      </c>
      <c r="J4522" s="20" t="n">
        <v>1</v>
      </c>
      <c r="K4522" s="27" t="s">
        <v>46</v>
      </c>
      <c r="L4522" s="53" t="n">
        <v>135</v>
      </c>
      <c r="M4522" s="33"/>
      <c r="N4522" s="33"/>
      <c r="O4522" s="35" t="n">
        <f aca="false">L4522+(0.05*M4522)+(N4522/240)</f>
        <v>135</v>
      </c>
      <c r="P4522" s="36" t="n">
        <v>135</v>
      </c>
      <c r="Q4522" s="33"/>
      <c r="R4522" s="37"/>
      <c r="S4522" s="38" t="n">
        <f aca="false">P4522+(0.05*Q4522)+(R4522/240)</f>
        <v>135</v>
      </c>
      <c r="T4522" s="22" t="n">
        <f aca="false">J4522*O4522</f>
        <v>135</v>
      </c>
      <c r="U4522" s="22" t="n">
        <f aca="false">S4522-T4522</f>
        <v>0</v>
      </c>
      <c r="V4522" s="46"/>
    </row>
    <row r="4523" customFormat="false" ht="13.8" hidden="false" customHeight="false" outlineLevel="0" collapsed="false">
      <c r="A4523" s="13" t="n">
        <v>4522</v>
      </c>
      <c r="B4523" s="12" t="s">
        <v>22</v>
      </c>
      <c r="C4523" s="26" t="s">
        <v>676</v>
      </c>
      <c r="D4523" s="12" t="n">
        <v>14</v>
      </c>
      <c r="E4523" s="14" t="n">
        <v>1749</v>
      </c>
      <c r="F4523" s="14" t="s">
        <v>40</v>
      </c>
      <c r="G4523" s="14" t="s">
        <v>1862</v>
      </c>
      <c r="H4523" s="0" t="s">
        <v>1816</v>
      </c>
      <c r="I4523" s="41" t="s">
        <v>679</v>
      </c>
      <c r="J4523" s="20" t="n">
        <v>8</v>
      </c>
      <c r="K4523" s="27" t="s">
        <v>714</v>
      </c>
      <c r="L4523" s="53" t="n">
        <v>6</v>
      </c>
      <c r="M4523" s="33"/>
      <c r="N4523" s="33"/>
      <c r="O4523" s="35" t="n">
        <f aca="false">L4523+(0.05*M4523)+(N4523/240)</f>
        <v>6</v>
      </c>
      <c r="P4523" s="36" t="n">
        <v>48</v>
      </c>
      <c r="Q4523" s="33"/>
      <c r="R4523" s="37"/>
      <c r="S4523" s="38" t="n">
        <f aca="false">P4523+(0.05*Q4523)+(R4523/240)</f>
        <v>48</v>
      </c>
      <c r="T4523" s="22" t="n">
        <f aca="false">J4523*O4523</f>
        <v>48</v>
      </c>
      <c r="U4523" s="22" t="n">
        <f aca="false">S4523-T4523</f>
        <v>0</v>
      </c>
      <c r="V4523" s="46"/>
    </row>
    <row r="4524" customFormat="false" ht="13.8" hidden="false" customHeight="false" outlineLevel="0" collapsed="false">
      <c r="A4524" s="13" t="n">
        <v>4523</v>
      </c>
      <c r="B4524" s="12" t="s">
        <v>22</v>
      </c>
      <c r="C4524" s="26" t="s">
        <v>676</v>
      </c>
      <c r="D4524" s="12" t="n">
        <v>15</v>
      </c>
      <c r="E4524" s="14" t="n">
        <v>1749</v>
      </c>
      <c r="F4524" s="14" t="s">
        <v>24</v>
      </c>
      <c r="G4524" s="14" t="s">
        <v>1863</v>
      </c>
      <c r="H4524" s="0" t="s">
        <v>1816</v>
      </c>
      <c r="I4524" s="41" t="s">
        <v>682</v>
      </c>
      <c r="J4524" s="20" t="n">
        <v>100</v>
      </c>
      <c r="K4524" s="27" t="s">
        <v>35</v>
      </c>
      <c r="L4524" s="53" t="n">
        <v>5</v>
      </c>
      <c r="M4524" s="33"/>
      <c r="N4524" s="33"/>
      <c r="O4524" s="35" t="n">
        <f aca="false">L4524+(0.05*M4524)+(N4524/240)</f>
        <v>5</v>
      </c>
      <c r="P4524" s="36" t="n">
        <v>500</v>
      </c>
      <c r="Q4524" s="33"/>
      <c r="R4524" s="37"/>
      <c r="S4524" s="38" t="n">
        <f aca="false">P4524+(0.05*Q4524)+(R4524/240)</f>
        <v>500</v>
      </c>
      <c r="T4524" s="22" t="n">
        <f aca="false">J4524*O4524</f>
        <v>500</v>
      </c>
      <c r="U4524" s="22" t="n">
        <f aca="false">S4524-T4524</f>
        <v>0</v>
      </c>
      <c r="V4524" s="46"/>
    </row>
    <row r="4525" customFormat="false" ht="13.8" hidden="false" customHeight="false" outlineLevel="0" collapsed="false">
      <c r="A4525" s="13" t="n">
        <v>4524</v>
      </c>
      <c r="B4525" s="12" t="s">
        <v>22</v>
      </c>
      <c r="C4525" s="26" t="s">
        <v>676</v>
      </c>
      <c r="D4525" s="12" t="n">
        <v>15</v>
      </c>
      <c r="E4525" s="14" t="n">
        <v>1749</v>
      </c>
      <c r="F4525" s="14" t="s">
        <v>24</v>
      </c>
      <c r="G4525" s="14" t="s">
        <v>1864</v>
      </c>
      <c r="H4525" s="0" t="s">
        <v>1816</v>
      </c>
      <c r="I4525" s="41" t="s">
        <v>679</v>
      </c>
      <c r="J4525" s="20" t="n">
        <v>8</v>
      </c>
      <c r="K4525" s="27" t="s">
        <v>35</v>
      </c>
      <c r="L4525" s="53"/>
      <c r="M4525" s="33" t="n">
        <v>25</v>
      </c>
      <c r="N4525" s="33"/>
      <c r="O4525" s="35" t="n">
        <f aca="false">L4525+(0.05*M4525)+(N4525/240)</f>
        <v>1.25</v>
      </c>
      <c r="P4525" s="36" t="n">
        <v>10</v>
      </c>
      <c r="Q4525" s="33"/>
      <c r="R4525" s="37"/>
      <c r="S4525" s="38" t="n">
        <f aca="false">P4525+(0.05*Q4525)+(R4525/240)</f>
        <v>10</v>
      </c>
      <c r="T4525" s="22" t="n">
        <f aca="false">J4525*O4525</f>
        <v>10</v>
      </c>
      <c r="U4525" s="22" t="n">
        <f aca="false">S4525-T4525</f>
        <v>0</v>
      </c>
      <c r="V4525" s="46"/>
    </row>
    <row r="4526" customFormat="false" ht="13.8" hidden="false" customHeight="false" outlineLevel="0" collapsed="false">
      <c r="A4526" s="13" t="n">
        <v>4525</v>
      </c>
      <c r="B4526" s="12" t="s">
        <v>22</v>
      </c>
      <c r="C4526" s="26" t="s">
        <v>676</v>
      </c>
      <c r="D4526" s="12" t="n">
        <v>15</v>
      </c>
      <c r="E4526" s="14" t="n">
        <v>1749</v>
      </c>
      <c r="F4526" s="14" t="s">
        <v>40</v>
      </c>
      <c r="G4526" s="14" t="s">
        <v>1778</v>
      </c>
      <c r="H4526" s="0" t="s">
        <v>1816</v>
      </c>
      <c r="I4526" s="41" t="s">
        <v>682</v>
      </c>
      <c r="J4526" s="20" t="n">
        <v>1</v>
      </c>
      <c r="K4526" s="27" t="s">
        <v>46</v>
      </c>
      <c r="L4526" s="53" t="n">
        <v>184</v>
      </c>
      <c r="M4526" s="33"/>
      <c r="N4526" s="33"/>
      <c r="O4526" s="35" t="n">
        <f aca="false">L4526+(0.05*M4526)+(N4526/240)</f>
        <v>184</v>
      </c>
      <c r="P4526" s="36" t="n">
        <v>184</v>
      </c>
      <c r="Q4526" s="33"/>
      <c r="R4526" s="37"/>
      <c r="S4526" s="38" t="n">
        <f aca="false">P4526+(0.05*Q4526)+(R4526/240)</f>
        <v>184</v>
      </c>
      <c r="T4526" s="22" t="n">
        <f aca="false">J4526*O4526</f>
        <v>184</v>
      </c>
      <c r="U4526" s="22" t="n">
        <f aca="false">S4526-T4526</f>
        <v>0</v>
      </c>
      <c r="V4526" s="46"/>
    </row>
    <row r="4527" customFormat="false" ht="13.8" hidden="false" customHeight="false" outlineLevel="0" collapsed="false">
      <c r="A4527" s="13" t="n">
        <v>4526</v>
      </c>
      <c r="B4527" s="12" t="s">
        <v>22</v>
      </c>
      <c r="C4527" s="26" t="s">
        <v>676</v>
      </c>
      <c r="D4527" s="12" t="n">
        <v>15</v>
      </c>
      <c r="E4527" s="14" t="n">
        <v>1749</v>
      </c>
      <c r="F4527" s="14" t="s">
        <v>40</v>
      </c>
      <c r="G4527" s="14" t="s">
        <v>1778</v>
      </c>
      <c r="H4527" s="0" t="s">
        <v>1816</v>
      </c>
      <c r="I4527" s="41" t="s">
        <v>186</v>
      </c>
      <c r="J4527" s="20" t="n">
        <v>100</v>
      </c>
      <c r="K4527" s="27" t="s">
        <v>28</v>
      </c>
      <c r="L4527" s="53" t="n">
        <v>35</v>
      </c>
      <c r="M4527" s="33"/>
      <c r="N4527" s="33"/>
      <c r="O4527" s="35" t="n">
        <f aca="false">L4527+(0.05*M4527)+(N4527/240)</f>
        <v>35</v>
      </c>
      <c r="P4527" s="36" t="n">
        <v>3500</v>
      </c>
      <c r="Q4527" s="33"/>
      <c r="R4527" s="37"/>
      <c r="S4527" s="38" t="n">
        <f aca="false">P4527+(0.05*Q4527)+(R4527/240)</f>
        <v>3500</v>
      </c>
      <c r="T4527" s="22" t="n">
        <f aca="false">J4527*O4527</f>
        <v>3500</v>
      </c>
      <c r="U4527" s="22" t="n">
        <f aca="false">S4527-T4527</f>
        <v>0</v>
      </c>
      <c r="V4527" s="46"/>
    </row>
    <row r="4528" customFormat="false" ht="13.8" hidden="false" customHeight="false" outlineLevel="0" collapsed="false">
      <c r="A4528" s="13" t="n">
        <v>4527</v>
      </c>
      <c r="B4528" s="12" t="s">
        <v>22</v>
      </c>
      <c r="C4528" s="26" t="s">
        <v>676</v>
      </c>
      <c r="D4528" s="12" t="n">
        <v>15</v>
      </c>
      <c r="E4528" s="14" t="n">
        <v>1749</v>
      </c>
      <c r="F4528" s="14" t="s">
        <v>40</v>
      </c>
      <c r="G4528" s="14" t="s">
        <v>1865</v>
      </c>
      <c r="H4528" s="0" t="s">
        <v>1816</v>
      </c>
      <c r="I4528" s="41" t="s">
        <v>682</v>
      </c>
      <c r="J4528" s="20" t="n">
        <v>264</v>
      </c>
      <c r="K4528" s="27" t="s">
        <v>248</v>
      </c>
      <c r="L4528" s="53"/>
      <c r="M4528" s="33" t="n">
        <v>25</v>
      </c>
      <c r="N4528" s="33"/>
      <c r="O4528" s="35" t="n">
        <f aca="false">L4528+(0.05*M4528)+(N4528/240)</f>
        <v>1.25</v>
      </c>
      <c r="P4528" s="36" t="n">
        <v>330</v>
      </c>
      <c r="Q4528" s="33"/>
      <c r="R4528" s="37"/>
      <c r="S4528" s="38" t="n">
        <f aca="false">P4528+(0.05*Q4528)+(R4528/240)</f>
        <v>330</v>
      </c>
      <c r="T4528" s="22" t="n">
        <f aca="false">J4528*O4528</f>
        <v>330</v>
      </c>
      <c r="U4528" s="22" t="n">
        <f aca="false">S4528-T4528</f>
        <v>0</v>
      </c>
      <c r="V4528" s="46"/>
    </row>
    <row r="4529" customFormat="false" ht="13.8" hidden="false" customHeight="false" outlineLevel="0" collapsed="false">
      <c r="A4529" s="13" t="n">
        <v>4528</v>
      </c>
      <c r="B4529" s="12" t="s">
        <v>22</v>
      </c>
      <c r="C4529" s="26" t="s">
        <v>676</v>
      </c>
      <c r="D4529" s="12" t="n">
        <v>15</v>
      </c>
      <c r="E4529" s="14" t="n">
        <v>1749</v>
      </c>
      <c r="F4529" s="14" t="s">
        <v>40</v>
      </c>
      <c r="G4529" s="14" t="s">
        <v>777</v>
      </c>
      <c r="H4529" s="0" t="s">
        <v>1816</v>
      </c>
      <c r="I4529" s="41" t="s">
        <v>679</v>
      </c>
      <c r="J4529" s="20" t="n">
        <v>50</v>
      </c>
      <c r="K4529" s="27" t="s">
        <v>28</v>
      </c>
      <c r="L4529" s="53" t="n">
        <v>4</v>
      </c>
      <c r="M4529" s="33"/>
      <c r="N4529" s="33"/>
      <c r="O4529" s="35" t="n">
        <f aca="false">L4529+(0.05*M4529)+(N4529/240)</f>
        <v>4</v>
      </c>
      <c r="P4529" s="36" t="n">
        <v>200</v>
      </c>
      <c r="Q4529" s="33"/>
      <c r="R4529" s="37"/>
      <c r="S4529" s="38" t="n">
        <f aca="false">P4529+(0.05*Q4529)+(R4529/240)</f>
        <v>200</v>
      </c>
      <c r="T4529" s="22" t="n">
        <f aca="false">J4529*O4529</f>
        <v>200</v>
      </c>
      <c r="U4529" s="22" t="n">
        <f aca="false">S4529-T4529</f>
        <v>0</v>
      </c>
      <c r="V4529" s="46"/>
    </row>
    <row r="4530" customFormat="false" ht="13.8" hidden="false" customHeight="false" outlineLevel="0" collapsed="false">
      <c r="A4530" s="13" t="n">
        <v>4529</v>
      </c>
      <c r="B4530" s="12" t="s">
        <v>22</v>
      </c>
      <c r="C4530" s="26" t="s">
        <v>676</v>
      </c>
      <c r="D4530" s="12" t="n">
        <v>15</v>
      </c>
      <c r="E4530" s="14" t="n">
        <v>1749</v>
      </c>
      <c r="F4530" s="14" t="s">
        <v>40</v>
      </c>
      <c r="G4530" s="14" t="s">
        <v>778</v>
      </c>
      <c r="H4530" s="0" t="s">
        <v>1816</v>
      </c>
      <c r="I4530" s="41" t="s">
        <v>186</v>
      </c>
      <c r="J4530" s="20" t="n">
        <v>10</v>
      </c>
      <c r="K4530" s="27" t="s">
        <v>28</v>
      </c>
      <c r="L4530" s="53" t="n">
        <v>10</v>
      </c>
      <c r="M4530" s="33"/>
      <c r="N4530" s="33"/>
      <c r="O4530" s="35" t="n">
        <f aca="false">L4530+(0.05*M4530)+(N4530/240)</f>
        <v>10</v>
      </c>
      <c r="P4530" s="36" t="n">
        <v>100</v>
      </c>
      <c r="Q4530" s="33"/>
      <c r="R4530" s="37"/>
      <c r="S4530" s="38" t="n">
        <f aca="false">P4530+(0.05*Q4530)+(R4530/240)</f>
        <v>100</v>
      </c>
      <c r="T4530" s="22" t="n">
        <f aca="false">J4530*O4530</f>
        <v>100</v>
      </c>
      <c r="U4530" s="22" t="n">
        <f aca="false">S4530-T4530</f>
        <v>0</v>
      </c>
      <c r="V4530" s="46"/>
    </row>
    <row r="4531" customFormat="false" ht="13.8" hidden="false" customHeight="false" outlineLevel="0" collapsed="false">
      <c r="A4531" s="13" t="n">
        <v>4530</v>
      </c>
      <c r="B4531" s="12" t="s">
        <v>22</v>
      </c>
      <c r="C4531" s="26" t="s">
        <v>676</v>
      </c>
      <c r="D4531" s="12" t="n">
        <v>15</v>
      </c>
      <c r="E4531" s="14" t="n">
        <v>1749</v>
      </c>
      <c r="F4531" s="14" t="s">
        <v>40</v>
      </c>
      <c r="G4531" s="14" t="s">
        <v>1812</v>
      </c>
      <c r="H4531" s="0" t="s">
        <v>1816</v>
      </c>
      <c r="I4531" s="41" t="s">
        <v>682</v>
      </c>
      <c r="J4531" s="20" t="n">
        <v>35</v>
      </c>
      <c r="K4531" s="27" t="s">
        <v>248</v>
      </c>
      <c r="L4531" s="53"/>
      <c r="M4531" s="33" t="n">
        <v>22</v>
      </c>
      <c r="N4531" s="33"/>
      <c r="O4531" s="35" t="n">
        <f aca="false">L4531+(0.05*M4531)+(N4531/240)</f>
        <v>1.1</v>
      </c>
      <c r="P4531" s="36" t="n">
        <v>38</v>
      </c>
      <c r="Q4531" s="33" t="n">
        <v>10</v>
      </c>
      <c r="R4531" s="37"/>
      <c r="S4531" s="38" t="n">
        <f aca="false">P4531+(0.05*Q4531)+(R4531/240)</f>
        <v>38.5</v>
      </c>
      <c r="T4531" s="22" t="n">
        <f aca="false">J4531*O4531</f>
        <v>38.5</v>
      </c>
      <c r="U4531" s="22" t="n">
        <f aca="false">S4531-T4531</f>
        <v>0</v>
      </c>
      <c r="V4531" s="46"/>
    </row>
    <row r="4532" customFormat="false" ht="13.8" hidden="false" customHeight="false" outlineLevel="0" collapsed="false">
      <c r="A4532" s="13" t="n">
        <v>4531</v>
      </c>
      <c r="B4532" s="12" t="s">
        <v>22</v>
      </c>
      <c r="C4532" s="26" t="s">
        <v>676</v>
      </c>
      <c r="D4532" s="12" t="n">
        <v>15</v>
      </c>
      <c r="E4532" s="14" t="n">
        <v>1749</v>
      </c>
      <c r="F4532" s="14" t="s">
        <v>40</v>
      </c>
      <c r="G4532" s="14" t="s">
        <v>1866</v>
      </c>
      <c r="H4532" s="0" t="s">
        <v>1816</v>
      </c>
      <c r="I4532" s="41" t="s">
        <v>685</v>
      </c>
      <c r="J4532" s="20" t="n">
        <v>346</v>
      </c>
      <c r="K4532" s="27" t="s">
        <v>28</v>
      </c>
      <c r="L4532" s="53"/>
      <c r="M4532" s="33" t="n">
        <v>1</v>
      </c>
      <c r="N4532" s="33" t="n">
        <v>6</v>
      </c>
      <c r="O4532" s="35" t="n">
        <f aca="false">L4532+(0.05*M4532)+(N4532/240)</f>
        <v>0.075</v>
      </c>
      <c r="P4532" s="36" t="n">
        <v>25</v>
      </c>
      <c r="Q4532" s="33" t="n">
        <v>19</v>
      </c>
      <c r="R4532" s="37"/>
      <c r="S4532" s="38" t="n">
        <f aca="false">P4532+(0.05*Q4532)+(R4532/240)</f>
        <v>25.95</v>
      </c>
      <c r="T4532" s="22" t="n">
        <f aca="false">J4532*O4532</f>
        <v>25.95</v>
      </c>
      <c r="U4532" s="22" t="n">
        <f aca="false">S4532-T4532</f>
        <v>0</v>
      </c>
      <c r="V4532" s="46"/>
    </row>
    <row r="4533" customFormat="false" ht="13.8" hidden="false" customHeight="false" outlineLevel="0" collapsed="false">
      <c r="A4533" s="13" t="n">
        <v>4532</v>
      </c>
      <c r="B4533" s="12" t="s">
        <v>22</v>
      </c>
      <c r="C4533" s="26" t="s">
        <v>676</v>
      </c>
      <c r="D4533" s="12" t="n">
        <v>15</v>
      </c>
      <c r="E4533" s="14" t="n">
        <v>1749</v>
      </c>
      <c r="F4533" s="14" t="s">
        <v>40</v>
      </c>
      <c r="G4533" s="14" t="s">
        <v>1866</v>
      </c>
      <c r="H4533" s="0" t="s">
        <v>1816</v>
      </c>
      <c r="I4533" s="41" t="s">
        <v>186</v>
      </c>
      <c r="J4533" s="20" t="n">
        <v>960</v>
      </c>
      <c r="K4533" s="27" t="s">
        <v>1821</v>
      </c>
      <c r="L4533" s="53"/>
      <c r="M4533" s="33" t="n">
        <v>16</v>
      </c>
      <c r="N4533" s="33"/>
      <c r="O4533" s="35" t="n">
        <f aca="false">L4533+(0.05*M4533)+(N4533/240)</f>
        <v>0.8</v>
      </c>
      <c r="P4533" s="36" t="n">
        <v>768</v>
      </c>
      <c r="Q4533" s="33"/>
      <c r="R4533" s="37"/>
      <c r="S4533" s="38" t="n">
        <f aca="false">P4533+(0.05*Q4533)+(R4533/240)</f>
        <v>768</v>
      </c>
      <c r="T4533" s="22" t="n">
        <f aca="false">J4533*O4533</f>
        <v>768</v>
      </c>
      <c r="U4533" s="22" t="n">
        <f aca="false">S4533-T4533</f>
        <v>0</v>
      </c>
      <c r="V4533" s="46"/>
    </row>
    <row r="4534" customFormat="false" ht="13.8" hidden="false" customHeight="false" outlineLevel="0" collapsed="false">
      <c r="A4534" s="13" t="n">
        <v>4533</v>
      </c>
      <c r="B4534" s="12" t="s">
        <v>22</v>
      </c>
      <c r="C4534" s="26" t="s">
        <v>676</v>
      </c>
      <c r="D4534" s="12" t="n">
        <v>15</v>
      </c>
      <c r="E4534" s="14" t="n">
        <v>1749</v>
      </c>
      <c r="F4534" s="14" t="s">
        <v>40</v>
      </c>
      <c r="G4534" s="14" t="s">
        <v>649</v>
      </c>
      <c r="H4534" s="0" t="s">
        <v>1816</v>
      </c>
      <c r="I4534" s="41" t="s">
        <v>685</v>
      </c>
      <c r="J4534" s="20" t="n">
        <v>3622</v>
      </c>
      <c r="K4534" s="27" t="s">
        <v>28</v>
      </c>
      <c r="L4534" s="53"/>
      <c r="M4534" s="33" t="n">
        <v>15</v>
      </c>
      <c r="N4534" s="33"/>
      <c r="O4534" s="35" t="n">
        <f aca="false">L4534+(0.05*M4534)+(N4534/240)</f>
        <v>0.75</v>
      </c>
      <c r="P4534" s="36" t="n">
        <v>2716</v>
      </c>
      <c r="Q4534" s="33" t="n">
        <v>10</v>
      </c>
      <c r="R4534" s="37"/>
      <c r="S4534" s="38" t="n">
        <f aca="false">P4534+(0.05*Q4534)+(R4534/240)</f>
        <v>2716.5</v>
      </c>
      <c r="T4534" s="22" t="n">
        <f aca="false">J4534*O4534</f>
        <v>2716.5</v>
      </c>
      <c r="U4534" s="22" t="n">
        <f aca="false">S4534-T4534</f>
        <v>0</v>
      </c>
      <c r="V4534" s="46"/>
    </row>
    <row r="4535" customFormat="false" ht="13.8" hidden="false" customHeight="false" outlineLevel="0" collapsed="false">
      <c r="A4535" s="13" t="n">
        <v>4534</v>
      </c>
      <c r="B4535" s="12" t="s">
        <v>22</v>
      </c>
      <c r="C4535" s="26" t="s">
        <v>676</v>
      </c>
      <c r="D4535" s="12" t="n">
        <v>15</v>
      </c>
      <c r="E4535" s="14" t="n">
        <v>1749</v>
      </c>
      <c r="F4535" s="14" t="s">
        <v>40</v>
      </c>
      <c r="G4535" s="14" t="s">
        <v>643</v>
      </c>
      <c r="H4535" s="0" t="s">
        <v>1816</v>
      </c>
      <c r="I4535" s="41" t="s">
        <v>682</v>
      </c>
      <c r="J4535" s="20" t="n">
        <v>50</v>
      </c>
      <c r="K4535" s="27" t="s">
        <v>1867</v>
      </c>
      <c r="L4535" s="53"/>
      <c r="M4535" s="33" t="n">
        <v>8</v>
      </c>
      <c r="N4535" s="56"/>
      <c r="O4535" s="35" t="n">
        <f aca="false">L4535+(0.05*M4535)+(N4535/240)</f>
        <v>0.4</v>
      </c>
      <c r="P4535" s="36" t="n">
        <v>20</v>
      </c>
      <c r="Q4535" s="33"/>
      <c r="R4535" s="43"/>
      <c r="S4535" s="38" t="n">
        <f aca="false">P4535+(0.05*Q4535)+(R4535/240)</f>
        <v>20</v>
      </c>
      <c r="T4535" s="22" t="n">
        <f aca="false">J4535*O4535</f>
        <v>20</v>
      </c>
      <c r="U4535" s="22" t="n">
        <f aca="false">S4535-T4535</f>
        <v>0</v>
      </c>
      <c r="V4535" s="46"/>
    </row>
    <row r="4536" customFormat="false" ht="13.8" hidden="false" customHeight="false" outlineLevel="0" collapsed="false">
      <c r="A4536" s="13" t="n">
        <v>4535</v>
      </c>
      <c r="B4536" s="12" t="s">
        <v>22</v>
      </c>
      <c r="C4536" s="26" t="s">
        <v>676</v>
      </c>
      <c r="D4536" s="12" t="n">
        <v>15</v>
      </c>
      <c r="E4536" s="14" t="n">
        <v>1749</v>
      </c>
      <c r="F4536" s="14" t="s">
        <v>40</v>
      </c>
      <c r="G4536" s="14" t="s">
        <v>643</v>
      </c>
      <c r="H4536" s="0" t="s">
        <v>1816</v>
      </c>
      <c r="I4536" s="41" t="s">
        <v>186</v>
      </c>
      <c r="J4536" s="20" t="n">
        <v>105</v>
      </c>
      <c r="K4536" s="27" t="s">
        <v>533</v>
      </c>
      <c r="L4536" s="53" t="n">
        <v>40</v>
      </c>
      <c r="M4536" s="33"/>
      <c r="N4536" s="33"/>
      <c r="O4536" s="35" t="n">
        <f aca="false">L4536+(0.05*M4536)+(N4536/240)</f>
        <v>40</v>
      </c>
      <c r="P4536" s="36" t="n">
        <v>4200</v>
      </c>
      <c r="Q4536" s="33"/>
      <c r="R4536" s="37"/>
      <c r="S4536" s="38" t="n">
        <f aca="false">P4536+(0.05*Q4536)+(R4536/240)</f>
        <v>4200</v>
      </c>
      <c r="T4536" s="22" t="n">
        <f aca="false">J4536*O4536</f>
        <v>4200</v>
      </c>
      <c r="U4536" s="22" t="n">
        <f aca="false">S4536-T4536</f>
        <v>0</v>
      </c>
      <c r="V4536" s="46"/>
    </row>
    <row r="4537" customFormat="false" ht="13.8" hidden="false" customHeight="false" outlineLevel="0" collapsed="false">
      <c r="A4537" s="13" t="n">
        <v>4536</v>
      </c>
      <c r="B4537" s="12" t="s">
        <v>22</v>
      </c>
      <c r="C4537" s="26" t="s">
        <v>676</v>
      </c>
      <c r="D4537" s="12" t="n">
        <v>16</v>
      </c>
      <c r="E4537" s="14" t="n">
        <v>1749</v>
      </c>
      <c r="F4537" s="14" t="s">
        <v>40</v>
      </c>
      <c r="G4537" s="14" t="s">
        <v>1868</v>
      </c>
      <c r="H4537" s="0" t="s">
        <v>1816</v>
      </c>
      <c r="I4537" s="41" t="s">
        <v>679</v>
      </c>
      <c r="J4537" s="20" t="n">
        <v>1</v>
      </c>
      <c r="K4537" s="27" t="s">
        <v>1869</v>
      </c>
      <c r="L4537" s="53" t="n">
        <v>125</v>
      </c>
      <c r="M4537" s="33"/>
      <c r="N4537" s="33"/>
      <c r="O4537" s="35" t="n">
        <f aca="false">L4537+(0.05*M4537)+(N4537/240)</f>
        <v>125</v>
      </c>
      <c r="P4537" s="36" t="n">
        <v>125</v>
      </c>
      <c r="Q4537" s="33"/>
      <c r="R4537" s="37"/>
      <c r="S4537" s="38" t="n">
        <f aca="false">P4537+(0.05*Q4537)+(R4537/240)</f>
        <v>125</v>
      </c>
      <c r="T4537" s="22" t="n">
        <f aca="false">J4537*O4537</f>
        <v>125</v>
      </c>
      <c r="U4537" s="22" t="n">
        <f aca="false">S4537-T4537</f>
        <v>0</v>
      </c>
      <c r="V4537" s="46"/>
    </row>
    <row r="4538" customFormat="false" ht="13.8" hidden="false" customHeight="false" outlineLevel="0" collapsed="false">
      <c r="A4538" s="13" t="n">
        <v>4537</v>
      </c>
      <c r="B4538" s="12" t="s">
        <v>22</v>
      </c>
      <c r="C4538" s="26" t="s">
        <v>676</v>
      </c>
      <c r="D4538" s="12" t="n">
        <v>16</v>
      </c>
      <c r="E4538" s="14" t="n">
        <v>1749</v>
      </c>
      <c r="F4538" s="14" t="s">
        <v>40</v>
      </c>
      <c r="G4538" s="14" t="s">
        <v>785</v>
      </c>
      <c r="H4538" s="0" t="s">
        <v>1816</v>
      </c>
      <c r="I4538" s="41" t="s">
        <v>678</v>
      </c>
      <c r="J4538" s="20" t="n">
        <v>18.75</v>
      </c>
      <c r="K4538" s="27" t="s">
        <v>176</v>
      </c>
      <c r="L4538" s="53" t="n">
        <v>200</v>
      </c>
      <c r="M4538" s="33"/>
      <c r="N4538" s="33"/>
      <c r="O4538" s="35" t="n">
        <f aca="false">L4538+(0.05*M4538)+(N4538/240)</f>
        <v>200</v>
      </c>
      <c r="P4538" s="36" t="n">
        <v>3750</v>
      </c>
      <c r="Q4538" s="33"/>
      <c r="R4538" s="37"/>
      <c r="S4538" s="38" t="n">
        <f aca="false">P4538+(0.05*Q4538)+(R4538/240)</f>
        <v>3750</v>
      </c>
      <c r="T4538" s="22" t="n">
        <f aca="false">J4538*O4538</f>
        <v>3750</v>
      </c>
      <c r="U4538" s="22" t="n">
        <f aca="false">S4538-T4538</f>
        <v>0</v>
      </c>
      <c r="V4538" s="46"/>
    </row>
    <row r="4539" customFormat="false" ht="13.8" hidden="false" customHeight="false" outlineLevel="0" collapsed="false">
      <c r="A4539" s="13" t="n">
        <v>4538</v>
      </c>
      <c r="B4539" s="12" t="s">
        <v>22</v>
      </c>
      <c r="C4539" s="26" t="s">
        <v>676</v>
      </c>
      <c r="D4539" s="12" t="n">
        <v>16</v>
      </c>
      <c r="E4539" s="14" t="n">
        <v>1749</v>
      </c>
      <c r="F4539" s="14" t="s">
        <v>40</v>
      </c>
      <c r="G4539" s="14" t="s">
        <v>785</v>
      </c>
      <c r="H4539" s="0" t="s">
        <v>1816</v>
      </c>
      <c r="I4539" s="41" t="s">
        <v>678</v>
      </c>
      <c r="J4539" s="20" t="n">
        <v>124.5</v>
      </c>
      <c r="K4539" s="27" t="s">
        <v>35</v>
      </c>
      <c r="L4539" s="53" t="n">
        <v>150</v>
      </c>
      <c r="M4539" s="33"/>
      <c r="N4539" s="56"/>
      <c r="O4539" s="35" t="n">
        <f aca="false">L4539+(0.05*M4539)+(N4539/240)</f>
        <v>150</v>
      </c>
      <c r="P4539" s="36" t="n">
        <v>18675</v>
      </c>
      <c r="Q4539" s="33"/>
      <c r="R4539" s="43"/>
      <c r="S4539" s="38" t="n">
        <f aca="false">P4539+(0.05*Q4539)+(R4539/240)</f>
        <v>18675</v>
      </c>
      <c r="T4539" s="22" t="n">
        <f aca="false">J4539*O4539</f>
        <v>18675</v>
      </c>
      <c r="U4539" s="22" t="n">
        <f aca="false">S4539-T4539</f>
        <v>0</v>
      </c>
      <c r="V4539" s="46"/>
    </row>
    <row r="4540" customFormat="false" ht="13.8" hidden="false" customHeight="false" outlineLevel="0" collapsed="false">
      <c r="A4540" s="13" t="n">
        <v>4539</v>
      </c>
      <c r="B4540" s="12" t="s">
        <v>22</v>
      </c>
      <c r="C4540" s="26" t="s">
        <v>676</v>
      </c>
      <c r="D4540" s="12" t="n">
        <v>16</v>
      </c>
      <c r="E4540" s="14" t="n">
        <v>1749</v>
      </c>
      <c r="F4540" s="14" t="s">
        <v>40</v>
      </c>
      <c r="G4540" s="14" t="s">
        <v>785</v>
      </c>
      <c r="H4540" s="0" t="s">
        <v>1816</v>
      </c>
      <c r="I4540" s="41" t="s">
        <v>678</v>
      </c>
      <c r="J4540" s="20" t="n">
        <v>1</v>
      </c>
      <c r="K4540" s="27" t="s">
        <v>715</v>
      </c>
      <c r="L4540" s="53" t="n">
        <v>1640</v>
      </c>
      <c r="M4540" s="33" t="n">
        <v>4</v>
      </c>
      <c r="N4540" s="33"/>
      <c r="O4540" s="35" t="n">
        <f aca="false">L4540+(0.05*M4540)+(N4540/240)</f>
        <v>1640.2</v>
      </c>
      <c r="P4540" s="36" t="n">
        <v>1640</v>
      </c>
      <c r="Q4540" s="33" t="n">
        <v>4</v>
      </c>
      <c r="R4540" s="37"/>
      <c r="S4540" s="38" t="n">
        <f aca="false">P4540+(0.05*Q4540)+(R4540/240)</f>
        <v>1640.2</v>
      </c>
      <c r="T4540" s="22" t="n">
        <f aca="false">J4540*O4540</f>
        <v>1640.2</v>
      </c>
      <c r="U4540" s="22" t="n">
        <f aca="false">S4540-T4540</f>
        <v>0</v>
      </c>
      <c r="V4540" s="46"/>
    </row>
    <row r="4541" customFormat="false" ht="13.8" hidden="false" customHeight="false" outlineLevel="0" collapsed="false">
      <c r="A4541" s="13" t="n">
        <v>4540</v>
      </c>
      <c r="B4541" s="12" t="s">
        <v>22</v>
      </c>
      <c r="C4541" s="26" t="s">
        <v>676</v>
      </c>
      <c r="D4541" s="12" t="n">
        <v>16</v>
      </c>
      <c r="E4541" s="14" t="n">
        <v>1749</v>
      </c>
      <c r="F4541" s="14" t="s">
        <v>40</v>
      </c>
      <c r="G4541" s="14" t="s">
        <v>786</v>
      </c>
      <c r="H4541" s="0" t="s">
        <v>1816</v>
      </c>
      <c r="I4541" s="41" t="s">
        <v>678</v>
      </c>
      <c r="J4541" s="20" t="n">
        <v>421</v>
      </c>
      <c r="K4541" s="27" t="s">
        <v>176</v>
      </c>
      <c r="L4541" s="53" t="n">
        <v>250</v>
      </c>
      <c r="M4541" s="33"/>
      <c r="N4541" s="33"/>
      <c r="O4541" s="35" t="n">
        <f aca="false">L4541+(0.05*M4541)+(N4541/240)</f>
        <v>250</v>
      </c>
      <c r="P4541" s="36" t="n">
        <v>105250</v>
      </c>
      <c r="Q4541" s="33"/>
      <c r="R4541" s="37"/>
      <c r="S4541" s="38" t="n">
        <f aca="false">P4541+(0.05*Q4541)+(R4541/240)</f>
        <v>105250</v>
      </c>
      <c r="T4541" s="22" t="n">
        <f aca="false">J4541*O4541</f>
        <v>105250</v>
      </c>
      <c r="U4541" s="22" t="n">
        <f aca="false">S4541-T4541</f>
        <v>0</v>
      </c>
      <c r="V4541" s="46"/>
    </row>
    <row r="4542" customFormat="false" ht="13.8" hidden="false" customHeight="false" outlineLevel="0" collapsed="false">
      <c r="A4542" s="13" t="n">
        <v>4541</v>
      </c>
      <c r="B4542" s="12" t="s">
        <v>22</v>
      </c>
      <c r="C4542" s="26" t="s">
        <v>676</v>
      </c>
      <c r="D4542" s="12" t="n">
        <v>16</v>
      </c>
      <c r="E4542" s="14" t="n">
        <v>1749</v>
      </c>
      <c r="F4542" s="14" t="s">
        <v>40</v>
      </c>
      <c r="G4542" s="14" t="s">
        <v>786</v>
      </c>
      <c r="H4542" s="0" t="s">
        <v>1816</v>
      </c>
      <c r="I4542" s="41" t="s">
        <v>678</v>
      </c>
      <c r="J4542" s="20" t="n">
        <v>1510.25</v>
      </c>
      <c r="K4542" s="27" t="s">
        <v>28</v>
      </c>
      <c r="L4542" s="53" t="n">
        <v>200</v>
      </c>
      <c r="M4542" s="33"/>
      <c r="N4542" s="33"/>
      <c r="O4542" s="35" t="n">
        <f aca="false">L4542+(0.05*M4542)+(N4542/240)</f>
        <v>200</v>
      </c>
      <c r="P4542" s="36" t="n">
        <v>302050</v>
      </c>
      <c r="Q4542" s="33"/>
      <c r="R4542" s="37"/>
      <c r="S4542" s="38" t="n">
        <f aca="false">P4542+(0.05*Q4542)+(R4542/240)</f>
        <v>302050</v>
      </c>
      <c r="T4542" s="22" t="n">
        <f aca="false">J4542*O4542</f>
        <v>302050</v>
      </c>
      <c r="U4542" s="22" t="n">
        <f aca="false">S4542-T4542</f>
        <v>0</v>
      </c>
      <c r="V4542" s="46"/>
    </row>
    <row r="4543" customFormat="false" ht="13.8" hidden="false" customHeight="false" outlineLevel="0" collapsed="false">
      <c r="A4543" s="13" t="n">
        <v>4542</v>
      </c>
      <c r="B4543" s="12" t="s">
        <v>22</v>
      </c>
      <c r="C4543" s="26" t="s">
        <v>676</v>
      </c>
      <c r="D4543" s="12" t="n">
        <v>16</v>
      </c>
      <c r="E4543" s="14" t="n">
        <v>1749</v>
      </c>
      <c r="F4543" s="14" t="s">
        <v>40</v>
      </c>
      <c r="G4543" s="14" t="s">
        <v>786</v>
      </c>
      <c r="H4543" s="0" t="s">
        <v>1816</v>
      </c>
      <c r="I4543" s="41" t="s">
        <v>678</v>
      </c>
      <c r="J4543" s="20" t="n">
        <v>1</v>
      </c>
      <c r="K4543" s="27" t="s">
        <v>715</v>
      </c>
      <c r="L4543" s="53" t="n">
        <v>30317</v>
      </c>
      <c r="M4543" s="33"/>
      <c r="N4543" s="33"/>
      <c r="O4543" s="35" t="n">
        <f aca="false">L4543+(0.05*M4543)+(N4543/240)</f>
        <v>30317</v>
      </c>
      <c r="P4543" s="36" t="n">
        <v>30317</v>
      </c>
      <c r="Q4543" s="33"/>
      <c r="R4543" s="37"/>
      <c r="S4543" s="38" t="n">
        <f aca="false">P4543+(0.05*Q4543)+(R4543/240)</f>
        <v>30317</v>
      </c>
      <c r="T4543" s="22" t="n">
        <f aca="false">J4543*O4543</f>
        <v>30317</v>
      </c>
      <c r="U4543" s="22" t="n">
        <f aca="false">S4543-T4543</f>
        <v>0</v>
      </c>
      <c r="V4543" s="46"/>
    </row>
    <row r="4544" customFormat="false" ht="13.8" hidden="false" customHeight="false" outlineLevel="0" collapsed="false">
      <c r="A4544" s="13" t="n">
        <v>4543</v>
      </c>
      <c r="B4544" s="12" t="s">
        <v>22</v>
      </c>
      <c r="C4544" s="26" t="s">
        <v>676</v>
      </c>
      <c r="D4544" s="12" t="n">
        <v>16</v>
      </c>
      <c r="E4544" s="14" t="n">
        <v>1749</v>
      </c>
      <c r="F4544" s="14" t="s">
        <v>40</v>
      </c>
      <c r="G4544" s="14" t="s">
        <v>650</v>
      </c>
      <c r="H4544" s="0" t="s">
        <v>1816</v>
      </c>
      <c r="I4544" s="41" t="s">
        <v>186</v>
      </c>
      <c r="J4544" s="20" t="n">
        <v>20.25</v>
      </c>
      <c r="K4544" s="27" t="s">
        <v>44</v>
      </c>
      <c r="L4544" s="53" t="n">
        <v>576</v>
      </c>
      <c r="M4544" s="33"/>
      <c r="N4544" s="33"/>
      <c r="O4544" s="35" t="n">
        <f aca="false">L4544+(0.05*M4544)+(N4544/240)</f>
        <v>576</v>
      </c>
      <c r="P4544" s="36" t="n">
        <v>11664</v>
      </c>
      <c r="Q4544" s="33"/>
      <c r="R4544" s="37"/>
      <c r="S4544" s="38" t="n">
        <f aca="false">P4544+(0.05*Q4544)+(R4544/240)</f>
        <v>11664</v>
      </c>
      <c r="T4544" s="22" t="n">
        <f aca="false">J4544*O4544</f>
        <v>11664</v>
      </c>
      <c r="U4544" s="22" t="n">
        <f aca="false">S4544-T4544</f>
        <v>0</v>
      </c>
      <c r="V4544" s="46"/>
    </row>
    <row r="4545" customFormat="false" ht="13.8" hidden="false" customHeight="false" outlineLevel="0" collapsed="false">
      <c r="A4545" s="13" t="n">
        <v>4544</v>
      </c>
      <c r="B4545" s="12" t="s">
        <v>22</v>
      </c>
      <c r="C4545" s="26" t="s">
        <v>676</v>
      </c>
      <c r="D4545" s="12" t="n">
        <v>16</v>
      </c>
      <c r="E4545" s="14" t="n">
        <v>1749</v>
      </c>
      <c r="F4545" s="14" t="s">
        <v>40</v>
      </c>
      <c r="G4545" s="14" t="s">
        <v>650</v>
      </c>
      <c r="H4545" s="0" t="s">
        <v>1816</v>
      </c>
      <c r="I4545" s="41" t="s">
        <v>186</v>
      </c>
      <c r="J4545" s="20" t="n">
        <v>216</v>
      </c>
      <c r="K4545" s="27" t="s">
        <v>79</v>
      </c>
      <c r="L4545" s="53"/>
      <c r="M4545" s="33" t="n">
        <v>40</v>
      </c>
      <c r="N4545" s="33"/>
      <c r="O4545" s="35" t="n">
        <f aca="false">L4545+(0.05*M4545)+(N4545/240)</f>
        <v>2</v>
      </c>
      <c r="P4545" s="36" t="n">
        <v>432</v>
      </c>
      <c r="Q4545" s="33"/>
      <c r="R4545" s="37"/>
      <c r="S4545" s="38" t="n">
        <f aca="false">P4545+(0.05*Q4545)+(R4545/240)</f>
        <v>432</v>
      </c>
      <c r="T4545" s="22" t="n">
        <f aca="false">J4545*O4545</f>
        <v>432</v>
      </c>
      <c r="U4545" s="22" t="n">
        <f aca="false">S4545-T4545</f>
        <v>0</v>
      </c>
      <c r="V4545" s="46"/>
    </row>
    <row r="4546" customFormat="false" ht="13.8" hidden="false" customHeight="false" outlineLevel="0" collapsed="false">
      <c r="A4546" s="13" t="n">
        <v>4545</v>
      </c>
      <c r="B4546" s="12" t="s">
        <v>22</v>
      </c>
      <c r="C4546" s="26" t="s">
        <v>676</v>
      </c>
      <c r="D4546" s="12" t="n">
        <v>16</v>
      </c>
      <c r="E4546" s="14" t="n">
        <v>1749</v>
      </c>
      <c r="F4546" s="14" t="s">
        <v>40</v>
      </c>
      <c r="G4546" s="14" t="s">
        <v>788</v>
      </c>
      <c r="H4546" s="0" t="s">
        <v>1816</v>
      </c>
      <c r="I4546" s="41" t="s">
        <v>186</v>
      </c>
      <c r="J4546" s="20" t="n">
        <v>0.5</v>
      </c>
      <c r="K4546" s="27" t="s">
        <v>789</v>
      </c>
      <c r="L4546" s="53"/>
      <c r="M4546" s="33"/>
      <c r="N4546" s="33"/>
      <c r="O4546" s="35" t="n">
        <f aca="false">L4546+(0.05*M4546)+(N4546/240)</f>
        <v>0</v>
      </c>
      <c r="P4546" s="36" t="n">
        <v>108</v>
      </c>
      <c r="Q4546" s="33"/>
      <c r="R4546" s="37"/>
      <c r="S4546" s="38" t="n">
        <f aca="false">P4546+(0.05*Q4546)+(R4546/240)</f>
        <v>108</v>
      </c>
      <c r="T4546" s="22" t="n">
        <v>108</v>
      </c>
      <c r="U4546" s="22" t="n">
        <f aca="false">S4546-T4546</f>
        <v>0</v>
      </c>
      <c r="V4546" s="46" t="s">
        <v>1870</v>
      </c>
    </row>
    <row r="4547" customFormat="false" ht="13.8" hidden="false" customHeight="false" outlineLevel="0" collapsed="false">
      <c r="A4547" s="13" t="n">
        <v>4546</v>
      </c>
      <c r="B4547" s="12" t="s">
        <v>22</v>
      </c>
      <c r="C4547" s="26" t="s">
        <v>676</v>
      </c>
      <c r="D4547" s="12" t="n">
        <v>16</v>
      </c>
      <c r="E4547" s="14" t="n">
        <v>1749</v>
      </c>
      <c r="F4547" s="14" t="s">
        <v>40</v>
      </c>
      <c r="G4547" s="14" t="s">
        <v>788</v>
      </c>
      <c r="H4547" s="0" t="s">
        <v>1816</v>
      </c>
      <c r="I4547" s="41" t="s">
        <v>186</v>
      </c>
      <c r="J4547" s="20" t="n">
        <v>120</v>
      </c>
      <c r="K4547" s="27" t="s">
        <v>79</v>
      </c>
      <c r="L4547" s="53"/>
      <c r="M4547" s="33" t="n">
        <v>15</v>
      </c>
      <c r="N4547" s="33"/>
      <c r="O4547" s="35" t="n">
        <f aca="false">L4547+(0.05*M4547)+(N4547/240)</f>
        <v>0.75</v>
      </c>
      <c r="P4547" s="36" t="n">
        <v>90</v>
      </c>
      <c r="Q4547" s="33"/>
      <c r="R4547" s="37"/>
      <c r="S4547" s="38" t="n">
        <f aca="false">P4547+(0.05*Q4547)+(R4547/240)</f>
        <v>90</v>
      </c>
      <c r="T4547" s="22" t="n">
        <f aca="false">J4547*O4547</f>
        <v>90</v>
      </c>
      <c r="U4547" s="22" t="n">
        <f aca="false">S4547-T4547</f>
        <v>0</v>
      </c>
      <c r="V4547" s="46"/>
    </row>
    <row r="4548" customFormat="false" ht="13.8" hidden="false" customHeight="false" outlineLevel="0" collapsed="false">
      <c r="A4548" s="13" t="n">
        <v>4547</v>
      </c>
      <c r="B4548" s="12" t="s">
        <v>22</v>
      </c>
      <c r="C4548" s="26" t="s">
        <v>676</v>
      </c>
      <c r="D4548" s="12" t="n">
        <v>16</v>
      </c>
      <c r="E4548" s="14" t="n">
        <v>1749</v>
      </c>
      <c r="F4548" s="14" t="s">
        <v>40</v>
      </c>
      <c r="G4548" s="14" t="s">
        <v>788</v>
      </c>
      <c r="H4548" s="0" t="s">
        <v>1816</v>
      </c>
      <c r="I4548" s="41" t="s">
        <v>186</v>
      </c>
      <c r="J4548" s="20" t="n">
        <v>24</v>
      </c>
      <c r="K4548" s="27" t="s">
        <v>437</v>
      </c>
      <c r="L4548" s="53"/>
      <c r="M4548" s="33" t="n">
        <v>30</v>
      </c>
      <c r="N4548" s="33"/>
      <c r="O4548" s="35" t="n">
        <f aca="false">L4548+(0.05*M4548)+(N4548/240)</f>
        <v>1.5</v>
      </c>
      <c r="P4548" s="36" t="n">
        <v>36</v>
      </c>
      <c r="Q4548" s="33"/>
      <c r="R4548" s="37"/>
      <c r="S4548" s="38" t="n">
        <f aca="false">P4548+(0.05*Q4548)+(R4548/240)</f>
        <v>36</v>
      </c>
      <c r="T4548" s="22" t="n">
        <f aca="false">J4548*O4548</f>
        <v>36</v>
      </c>
      <c r="U4548" s="22" t="n">
        <f aca="false">S4548-T4548</f>
        <v>0</v>
      </c>
      <c r="V4548" s="46"/>
    </row>
    <row r="4549" customFormat="false" ht="13.8" hidden="false" customHeight="false" outlineLevel="0" collapsed="false">
      <c r="A4549" s="13" t="n">
        <v>4548</v>
      </c>
      <c r="B4549" s="12" t="s">
        <v>22</v>
      </c>
      <c r="C4549" s="26" t="s">
        <v>676</v>
      </c>
      <c r="D4549" s="12" t="n">
        <v>16</v>
      </c>
      <c r="E4549" s="14" t="n">
        <v>1749</v>
      </c>
      <c r="F4549" s="14" t="s">
        <v>40</v>
      </c>
      <c r="G4549" s="14" t="s">
        <v>1871</v>
      </c>
      <c r="H4549" s="0" t="s">
        <v>1816</v>
      </c>
      <c r="I4549" s="41" t="s">
        <v>679</v>
      </c>
      <c r="J4549" s="20" t="n">
        <v>15</v>
      </c>
      <c r="K4549" s="27" t="s">
        <v>437</v>
      </c>
      <c r="L4549" s="53"/>
      <c r="M4549" s="33" t="n">
        <v>30</v>
      </c>
      <c r="N4549" s="33"/>
      <c r="O4549" s="35" t="n">
        <f aca="false">L4549+(0.05*M4549)+(N4549/240)</f>
        <v>1.5</v>
      </c>
      <c r="P4549" s="36" t="n">
        <v>22</v>
      </c>
      <c r="Q4549" s="33" t="n">
        <v>10</v>
      </c>
      <c r="R4549" s="37"/>
      <c r="S4549" s="38" t="n">
        <f aca="false">P4549+(0.05*Q4549)+(R4549/240)</f>
        <v>22.5</v>
      </c>
      <c r="T4549" s="22" t="n">
        <f aca="false">J4549*O4549</f>
        <v>22.5</v>
      </c>
      <c r="U4549" s="22" t="n">
        <f aca="false">S4549-T4549</f>
        <v>0</v>
      </c>
      <c r="V4549" s="46"/>
    </row>
    <row r="4550" customFormat="false" ht="13.8" hidden="false" customHeight="false" outlineLevel="0" collapsed="false">
      <c r="A4550" s="13" t="n">
        <v>4549</v>
      </c>
      <c r="B4550" s="12" t="s">
        <v>22</v>
      </c>
      <c r="C4550" s="26" t="s">
        <v>676</v>
      </c>
      <c r="D4550" s="12" t="n">
        <v>16</v>
      </c>
      <c r="E4550" s="14" t="n">
        <v>1749</v>
      </c>
      <c r="F4550" s="14" t="s">
        <v>40</v>
      </c>
      <c r="G4550" s="14" t="s">
        <v>790</v>
      </c>
      <c r="H4550" s="0" t="s">
        <v>1816</v>
      </c>
      <c r="I4550" s="41" t="s">
        <v>685</v>
      </c>
      <c r="J4550" s="20" t="n">
        <f aca="false">714+(5/6)</f>
        <v>714.833333333333</v>
      </c>
      <c r="K4550" s="27" t="s">
        <v>44</v>
      </c>
      <c r="L4550" s="53" t="n">
        <v>50</v>
      </c>
      <c r="M4550" s="33"/>
      <c r="N4550" s="33"/>
      <c r="O4550" s="35" t="n">
        <f aca="false">L4550+(0.05*M4550)+(N4550/240)</f>
        <v>50</v>
      </c>
      <c r="P4550" s="36" t="n">
        <v>35741</v>
      </c>
      <c r="Q4550" s="33" t="n">
        <v>13</v>
      </c>
      <c r="R4550" s="37"/>
      <c r="S4550" s="38" t="n">
        <f aca="false">P4550+(0.05*Q4550)+(R4550/240)</f>
        <v>35741.65</v>
      </c>
      <c r="T4550" s="22" t="n">
        <f aca="false">J4550*O4550</f>
        <v>35741.6666666667</v>
      </c>
      <c r="U4550" s="22" t="n">
        <f aca="false">S4550-T4550</f>
        <v>-0.0166666666700621</v>
      </c>
      <c r="V4550" s="46"/>
    </row>
    <row r="4551" customFormat="false" ht="13.8" hidden="false" customHeight="false" outlineLevel="0" collapsed="false">
      <c r="A4551" s="13" t="n">
        <v>4550</v>
      </c>
      <c r="B4551" s="12" t="s">
        <v>22</v>
      </c>
      <c r="C4551" s="26" t="s">
        <v>676</v>
      </c>
      <c r="D4551" s="12" t="n">
        <v>16</v>
      </c>
      <c r="E4551" s="14" t="n">
        <v>1749</v>
      </c>
      <c r="F4551" s="14" t="s">
        <v>40</v>
      </c>
      <c r="G4551" s="14" t="s">
        <v>791</v>
      </c>
      <c r="H4551" s="0" t="s">
        <v>1816</v>
      </c>
      <c r="I4551" s="41" t="s">
        <v>679</v>
      </c>
      <c r="J4551" s="20" t="n">
        <v>78</v>
      </c>
      <c r="K4551" s="27" t="s">
        <v>176</v>
      </c>
      <c r="L4551" s="53" t="n">
        <v>80</v>
      </c>
      <c r="M4551" s="33"/>
      <c r="N4551" s="33"/>
      <c r="O4551" s="35" t="n">
        <f aca="false">L4551+(0.05*M4551)+(N4551/240)</f>
        <v>80</v>
      </c>
      <c r="P4551" s="36" t="n">
        <v>6240</v>
      </c>
      <c r="Q4551" s="33"/>
      <c r="R4551" s="37"/>
      <c r="S4551" s="38" t="n">
        <f aca="false">P4551+(0.05*Q4551)+(R4551/240)</f>
        <v>6240</v>
      </c>
      <c r="T4551" s="22" t="n">
        <f aca="false">J4551*O4551</f>
        <v>6240</v>
      </c>
      <c r="U4551" s="22" t="n">
        <f aca="false">S4551-T4551</f>
        <v>0</v>
      </c>
      <c r="V4551" s="46"/>
    </row>
    <row r="4552" customFormat="false" ht="13.8" hidden="false" customHeight="false" outlineLevel="0" collapsed="false">
      <c r="A4552" s="13" t="n">
        <v>4551</v>
      </c>
      <c r="B4552" s="12" t="s">
        <v>22</v>
      </c>
      <c r="C4552" s="26" t="s">
        <v>676</v>
      </c>
      <c r="D4552" s="12" t="n">
        <v>16</v>
      </c>
      <c r="E4552" s="14" t="n">
        <v>1749</v>
      </c>
      <c r="F4552" s="14" t="s">
        <v>40</v>
      </c>
      <c r="G4552" s="14" t="s">
        <v>667</v>
      </c>
      <c r="H4552" s="0" t="s">
        <v>1816</v>
      </c>
      <c r="I4552" s="41" t="s">
        <v>678</v>
      </c>
      <c r="J4552" s="20" t="n">
        <v>35.75</v>
      </c>
      <c r="K4552" s="27" t="s">
        <v>176</v>
      </c>
      <c r="L4552" s="53" t="n">
        <v>250</v>
      </c>
      <c r="M4552" s="33"/>
      <c r="N4552" s="33"/>
      <c r="O4552" s="35" t="n">
        <f aca="false">L4552+(0.05*M4552)+(N4552/240)</f>
        <v>250</v>
      </c>
      <c r="P4552" s="36" t="n">
        <v>5362</v>
      </c>
      <c r="Q4552" s="33" t="n">
        <v>10</v>
      </c>
      <c r="R4552" s="37"/>
      <c r="S4552" s="38" t="n">
        <f aca="false">P4552+(0.05*Q4552)+(R4552/240)</f>
        <v>5362.5</v>
      </c>
      <c r="T4552" s="22" t="n">
        <f aca="false">J4552*O4552</f>
        <v>8937.5</v>
      </c>
      <c r="U4552" s="22" t="n">
        <f aca="false">S4552-T4552</f>
        <v>-3575</v>
      </c>
      <c r="V4552" s="46" t="s">
        <v>31</v>
      </c>
    </row>
    <row r="4553" customFormat="false" ht="13.8" hidden="false" customHeight="false" outlineLevel="0" collapsed="false">
      <c r="A4553" s="13" t="n">
        <v>4552</v>
      </c>
      <c r="B4553" s="12" t="s">
        <v>22</v>
      </c>
      <c r="C4553" s="26" t="s">
        <v>676</v>
      </c>
      <c r="D4553" s="12" t="n">
        <v>16</v>
      </c>
      <c r="E4553" s="14" t="n">
        <v>1749</v>
      </c>
      <c r="F4553" s="14" t="s">
        <v>40</v>
      </c>
      <c r="G4553" s="14" t="s">
        <v>667</v>
      </c>
      <c r="H4553" s="0" t="s">
        <v>1816</v>
      </c>
      <c r="I4553" s="41" t="s">
        <v>678</v>
      </c>
      <c r="J4553" s="20" t="n">
        <v>1</v>
      </c>
      <c r="K4553" s="27" t="s">
        <v>715</v>
      </c>
      <c r="L4553" s="53" t="n">
        <v>536</v>
      </c>
      <c r="M4553" s="33" t="n">
        <v>5</v>
      </c>
      <c r="N4553" s="33"/>
      <c r="O4553" s="35" t="n">
        <f aca="false">L4553+(0.05*M4553)+(N4553/240)</f>
        <v>536.25</v>
      </c>
      <c r="P4553" s="36" t="n">
        <v>536</v>
      </c>
      <c r="Q4553" s="33" t="n">
        <v>5</v>
      </c>
      <c r="R4553" s="37"/>
      <c r="S4553" s="38" t="n">
        <f aca="false">P4553+(0.05*Q4553)+(R4553/240)</f>
        <v>536.25</v>
      </c>
      <c r="T4553" s="22" t="n">
        <f aca="false">J4553*O4553</f>
        <v>536.25</v>
      </c>
      <c r="U4553" s="22" t="n">
        <f aca="false">S4553-T4553</f>
        <v>0</v>
      </c>
      <c r="V4553" s="46"/>
    </row>
    <row r="4554" customFormat="false" ht="13.8" hidden="false" customHeight="false" outlineLevel="0" collapsed="false">
      <c r="A4554" s="13" t="n">
        <v>4553</v>
      </c>
      <c r="B4554" s="12" t="s">
        <v>22</v>
      </c>
      <c r="C4554" s="26" t="s">
        <v>676</v>
      </c>
      <c r="D4554" s="12" t="n">
        <v>16</v>
      </c>
      <c r="E4554" s="14" t="n">
        <v>1749</v>
      </c>
      <c r="F4554" s="14" t="s">
        <v>40</v>
      </c>
      <c r="G4554" s="14" t="s">
        <v>667</v>
      </c>
      <c r="H4554" s="0" t="s">
        <v>1816</v>
      </c>
      <c r="I4554" s="41" t="s">
        <v>679</v>
      </c>
      <c r="J4554" s="20" t="n">
        <v>10</v>
      </c>
      <c r="K4554" s="27" t="s">
        <v>176</v>
      </c>
      <c r="L4554" s="53" t="n">
        <v>60</v>
      </c>
      <c r="M4554" s="33"/>
      <c r="N4554" s="33"/>
      <c r="O4554" s="35" t="n">
        <f aca="false">L4554+(0.05*M4554)+(N4554/240)</f>
        <v>60</v>
      </c>
      <c r="P4554" s="36" t="n">
        <v>600</v>
      </c>
      <c r="Q4554" s="33"/>
      <c r="R4554" s="37"/>
      <c r="S4554" s="38" t="n">
        <f aca="false">P4554+(0.05*Q4554)+(R4554/240)</f>
        <v>600</v>
      </c>
      <c r="T4554" s="22" t="n">
        <f aca="false">J4554*O4554</f>
        <v>600</v>
      </c>
      <c r="U4554" s="22" t="n">
        <f aca="false">S4554-T4554</f>
        <v>0</v>
      </c>
      <c r="V4554" s="46"/>
    </row>
    <row r="4555" customFormat="false" ht="13.8" hidden="false" customHeight="false" outlineLevel="0" collapsed="false">
      <c r="A4555" s="13" t="n">
        <v>4554</v>
      </c>
      <c r="B4555" s="12" t="s">
        <v>22</v>
      </c>
      <c r="C4555" s="26" t="s">
        <v>676</v>
      </c>
      <c r="D4555" s="12" t="n">
        <v>16</v>
      </c>
      <c r="E4555" s="14" t="n">
        <v>1749</v>
      </c>
      <c r="F4555" s="14" t="s">
        <v>40</v>
      </c>
      <c r="G4555" s="14" t="s">
        <v>667</v>
      </c>
      <c r="H4555" s="0" t="s">
        <v>1816</v>
      </c>
      <c r="I4555" s="41" t="s">
        <v>679</v>
      </c>
      <c r="J4555" s="20" t="n">
        <v>13</v>
      </c>
      <c r="K4555" s="27" t="s">
        <v>1839</v>
      </c>
      <c r="L4555" s="53" t="n">
        <v>8</v>
      </c>
      <c r="M4555" s="33"/>
      <c r="N4555" s="33"/>
      <c r="O4555" s="35" t="n">
        <f aca="false">L4555+(0.05*M4555)+(N4555/240)</f>
        <v>8</v>
      </c>
      <c r="P4555" s="36" t="n">
        <v>104</v>
      </c>
      <c r="Q4555" s="33"/>
      <c r="R4555" s="37"/>
      <c r="S4555" s="38" t="n">
        <f aca="false">P4555+(0.05*Q4555)+(R4555/240)</f>
        <v>104</v>
      </c>
      <c r="T4555" s="22" t="n">
        <f aca="false">J4555*O4555</f>
        <v>104</v>
      </c>
      <c r="U4555" s="22" t="n">
        <f aca="false">S4555-T4555</f>
        <v>0</v>
      </c>
      <c r="V4555" s="46"/>
    </row>
    <row r="4556" customFormat="false" ht="13.8" hidden="false" customHeight="false" outlineLevel="0" collapsed="false">
      <c r="A4556" s="13" t="n">
        <v>4555</v>
      </c>
      <c r="B4556" s="12" t="s">
        <v>22</v>
      </c>
      <c r="C4556" s="26" t="s">
        <v>676</v>
      </c>
      <c r="D4556" s="12" t="n">
        <v>16</v>
      </c>
      <c r="E4556" s="14" t="n">
        <v>1749</v>
      </c>
      <c r="F4556" s="14" t="s">
        <v>40</v>
      </c>
      <c r="G4556" s="14" t="s">
        <v>667</v>
      </c>
      <c r="H4556" s="0" t="s">
        <v>1816</v>
      </c>
      <c r="I4556" s="41" t="s">
        <v>186</v>
      </c>
      <c r="J4556" s="20" t="n">
        <v>0.75</v>
      </c>
      <c r="K4556" s="27" t="s">
        <v>789</v>
      </c>
      <c r="L4556" s="53"/>
      <c r="M4556" s="33"/>
      <c r="N4556" s="33"/>
      <c r="O4556" s="35" t="n">
        <f aca="false">L4556+(0.05*M4556)+(N4556/240)</f>
        <v>0</v>
      </c>
      <c r="P4556" s="36" t="n">
        <v>81</v>
      </c>
      <c r="Q4556" s="33"/>
      <c r="R4556" s="37"/>
      <c r="S4556" s="38" t="n">
        <f aca="false">P4556+(0.05*Q4556)+(R4556/240)</f>
        <v>81</v>
      </c>
      <c r="T4556" s="22" t="n">
        <v>81</v>
      </c>
      <c r="U4556" s="22" t="n">
        <f aca="false">S4556-T4556</f>
        <v>0</v>
      </c>
      <c r="V4556" s="46" t="s">
        <v>1872</v>
      </c>
    </row>
    <row r="4557" customFormat="false" ht="13.8" hidden="false" customHeight="false" outlineLevel="0" collapsed="false">
      <c r="A4557" s="13" t="n">
        <v>4556</v>
      </c>
      <c r="B4557" s="12" t="s">
        <v>22</v>
      </c>
      <c r="C4557" s="26" t="s">
        <v>676</v>
      </c>
      <c r="D4557" s="12" t="n">
        <v>16</v>
      </c>
      <c r="E4557" s="14" t="n">
        <v>1749</v>
      </c>
      <c r="F4557" s="14" t="s">
        <v>40</v>
      </c>
      <c r="G4557" s="14" t="s">
        <v>667</v>
      </c>
      <c r="H4557" s="0" t="s">
        <v>1816</v>
      </c>
      <c r="I4557" s="41" t="s">
        <v>186</v>
      </c>
      <c r="J4557" s="20" t="n">
        <v>24</v>
      </c>
      <c r="K4557" s="27" t="s">
        <v>437</v>
      </c>
      <c r="L4557" s="53"/>
      <c r="M4557" s="33" t="n">
        <v>15</v>
      </c>
      <c r="N4557" s="33"/>
      <c r="O4557" s="35" t="n">
        <f aca="false">L4557+(0.05*M4557)+(N4557/240)</f>
        <v>0.75</v>
      </c>
      <c r="P4557" s="36" t="n">
        <v>18</v>
      </c>
      <c r="Q4557" s="33"/>
      <c r="R4557" s="37"/>
      <c r="S4557" s="38" t="n">
        <f aca="false">P4557+(0.05*Q4557)+(R4557/240)</f>
        <v>18</v>
      </c>
      <c r="T4557" s="22" t="n">
        <f aca="false">J4557*O4557</f>
        <v>18</v>
      </c>
      <c r="U4557" s="22" t="n">
        <f aca="false">S4557-T4557</f>
        <v>0</v>
      </c>
      <c r="V4557" s="46"/>
    </row>
    <row r="4558" customFormat="false" ht="13.8" hidden="false" customHeight="false" outlineLevel="0" collapsed="false">
      <c r="A4558" s="13" t="n">
        <v>4557</v>
      </c>
      <c r="B4558" s="12" t="s">
        <v>22</v>
      </c>
      <c r="C4558" s="26" t="s">
        <v>676</v>
      </c>
      <c r="D4558" s="12" t="n">
        <v>2</v>
      </c>
      <c r="E4558" s="14" t="n">
        <v>1749</v>
      </c>
      <c r="F4558" s="14" t="s">
        <v>24</v>
      </c>
      <c r="G4558" s="14" t="s">
        <v>1873</v>
      </c>
      <c r="H4558" s="0" t="s">
        <v>1874</v>
      </c>
      <c r="I4558" s="16" t="s">
        <v>27</v>
      </c>
      <c r="J4558" s="28" t="n">
        <v>16193</v>
      </c>
      <c r="K4558" s="27" t="s">
        <v>28</v>
      </c>
      <c r="L4558" s="53"/>
      <c r="M4558" s="33" t="n">
        <v>6</v>
      </c>
      <c r="N4558" s="33"/>
      <c r="O4558" s="35" t="n">
        <f aca="false">L4558+(0.05*M4558)+(N4558/240)</f>
        <v>0.3</v>
      </c>
      <c r="P4558" s="36" t="n">
        <v>4857</v>
      </c>
      <c r="Q4558" s="33" t="n">
        <v>18</v>
      </c>
      <c r="R4558" s="37"/>
      <c r="S4558" s="38" t="n">
        <f aca="false">P4558+(0.05*Q4558)+(R4558/240)</f>
        <v>4857.9</v>
      </c>
      <c r="T4558" s="22" t="n">
        <f aca="false">J4558*O4558</f>
        <v>4857.9</v>
      </c>
      <c r="U4558" s="22" t="n">
        <f aca="false">S4558-T4558</f>
        <v>0</v>
      </c>
      <c r="V4558" s="46"/>
    </row>
    <row r="4559" customFormat="false" ht="13.8" hidden="false" customHeight="false" outlineLevel="0" collapsed="false">
      <c r="A4559" s="13" t="n">
        <v>4558</v>
      </c>
      <c r="B4559" s="12" t="s">
        <v>22</v>
      </c>
      <c r="C4559" s="26" t="str">
        <f aca="false">$C$4558</f>
        <v>BNF N. Acq. 20541</v>
      </c>
      <c r="D4559" s="12" t="n">
        <v>2</v>
      </c>
      <c r="E4559" s="14" t="n">
        <v>1749</v>
      </c>
      <c r="F4559" s="14" t="s">
        <v>24</v>
      </c>
      <c r="G4559" s="14" t="s">
        <v>1873</v>
      </c>
      <c r="H4559" s="0" t="s">
        <v>1874</v>
      </c>
      <c r="I4559" s="16" t="s">
        <v>32</v>
      </c>
      <c r="J4559" s="28" t="n">
        <v>200</v>
      </c>
      <c r="K4559" s="27" t="s">
        <v>28</v>
      </c>
      <c r="L4559" s="53"/>
      <c r="M4559" s="33" t="n">
        <v>9</v>
      </c>
      <c r="N4559" s="33"/>
      <c r="O4559" s="35" t="n">
        <f aca="false">L4559+(0.05*M4559)+(N4559/240)</f>
        <v>0.45</v>
      </c>
      <c r="P4559" s="36" t="n">
        <v>90</v>
      </c>
      <c r="Q4559" s="33"/>
      <c r="R4559" s="37"/>
      <c r="S4559" s="38" t="n">
        <f aca="false">P4559+(0.05*Q4559)+(R4559/240)</f>
        <v>90</v>
      </c>
      <c r="T4559" s="22" t="n">
        <f aca="false">J4559*O4559</f>
        <v>90</v>
      </c>
      <c r="U4559" s="22" t="n">
        <f aca="false">S4559-T4559</f>
        <v>0</v>
      </c>
      <c r="V4559" s="46"/>
    </row>
    <row r="4560" customFormat="false" ht="13.8" hidden="false" customHeight="false" outlineLevel="0" collapsed="false">
      <c r="A4560" s="13" t="n">
        <v>4559</v>
      </c>
      <c r="B4560" s="12" t="s">
        <v>22</v>
      </c>
      <c r="C4560" s="26" t="str">
        <f aca="false">$C$4558</f>
        <v>BNF N. Acq. 20541</v>
      </c>
      <c r="D4560" s="12" t="n">
        <v>2</v>
      </c>
      <c r="E4560" s="14" t="n">
        <v>1749</v>
      </c>
      <c r="F4560" s="14" t="s">
        <v>24</v>
      </c>
      <c r="G4560" s="14" t="s">
        <v>1873</v>
      </c>
      <c r="H4560" s="0" t="s">
        <v>1874</v>
      </c>
      <c r="I4560" s="16" t="s">
        <v>50</v>
      </c>
      <c r="J4560" s="28" t="n">
        <v>1338</v>
      </c>
      <c r="K4560" s="27" t="s">
        <v>28</v>
      </c>
      <c r="L4560" s="53"/>
      <c r="M4560" s="33" t="n">
        <v>6</v>
      </c>
      <c r="N4560" s="33"/>
      <c r="O4560" s="35" t="n">
        <f aca="false">L4560+(0.05*M4560)+(N4560/240)</f>
        <v>0.3</v>
      </c>
      <c r="P4560" s="36" t="n">
        <v>401</v>
      </c>
      <c r="Q4560" s="33" t="n">
        <v>8</v>
      </c>
      <c r="R4560" s="37"/>
      <c r="S4560" s="38" t="n">
        <f aca="false">P4560+(0.05*Q4560)+(R4560/240)</f>
        <v>401.4</v>
      </c>
      <c r="T4560" s="22" t="n">
        <f aca="false">J4560*O4560</f>
        <v>401.4</v>
      </c>
      <c r="U4560" s="22" t="n">
        <f aca="false">S4560-T4560</f>
        <v>0</v>
      </c>
      <c r="V4560" s="46"/>
    </row>
    <row r="4561" customFormat="false" ht="13.8" hidden="false" customHeight="false" outlineLevel="0" collapsed="false">
      <c r="A4561" s="13" t="n">
        <v>4560</v>
      </c>
      <c r="B4561" s="12" t="s">
        <v>22</v>
      </c>
      <c r="C4561" s="26" t="str">
        <f aca="false">$C$4558</f>
        <v>BNF N. Acq. 20541</v>
      </c>
      <c r="D4561" s="12" t="n">
        <v>2</v>
      </c>
      <c r="E4561" s="14" t="n">
        <v>1749</v>
      </c>
      <c r="F4561" s="14" t="s">
        <v>24</v>
      </c>
      <c r="G4561" s="14" t="s">
        <v>1875</v>
      </c>
      <c r="H4561" s="0" t="s">
        <v>1874</v>
      </c>
      <c r="I4561" s="16" t="s">
        <v>27</v>
      </c>
      <c r="J4561" s="28" t="n">
        <v>90</v>
      </c>
      <c r="K4561" s="27" t="s">
        <v>28</v>
      </c>
      <c r="L4561" s="53"/>
      <c r="M4561" s="33" t="n">
        <v>20</v>
      </c>
      <c r="N4561" s="33"/>
      <c r="O4561" s="35" t="n">
        <f aca="false">L4561+(0.05*M4561)+(N4561/240)</f>
        <v>1</v>
      </c>
      <c r="P4561" s="36" t="n">
        <v>90</v>
      </c>
      <c r="Q4561" s="33"/>
      <c r="R4561" s="39"/>
      <c r="S4561" s="38" t="n">
        <f aca="false">P4561+(0.05*Q4561)+(R4561/240)</f>
        <v>90</v>
      </c>
      <c r="T4561" s="22" t="n">
        <f aca="false">J4561*O4561</f>
        <v>90</v>
      </c>
      <c r="U4561" s="22" t="n">
        <f aca="false">S4561-T4561</f>
        <v>0</v>
      </c>
      <c r="V4561" s="46"/>
    </row>
    <row r="4562" customFormat="false" ht="13.8" hidden="false" customHeight="false" outlineLevel="0" collapsed="false">
      <c r="A4562" s="13" t="n">
        <v>4561</v>
      </c>
      <c r="B4562" s="12" t="s">
        <v>22</v>
      </c>
      <c r="C4562" s="26" t="str">
        <f aca="false">$C$4558</f>
        <v>BNF N. Acq. 20541</v>
      </c>
      <c r="D4562" s="12" t="n">
        <v>2</v>
      </c>
      <c r="E4562" s="14" t="n">
        <v>1749</v>
      </c>
      <c r="F4562" s="14" t="s">
        <v>24</v>
      </c>
      <c r="G4562" s="14" t="s">
        <v>1876</v>
      </c>
      <c r="H4562" s="0" t="s">
        <v>1874</v>
      </c>
      <c r="I4562" s="16" t="s">
        <v>27</v>
      </c>
      <c r="J4562" s="28" t="n">
        <v>32</v>
      </c>
      <c r="K4562" s="27" t="s">
        <v>28</v>
      </c>
      <c r="L4562" s="53"/>
      <c r="M4562" s="33" t="n">
        <v>40</v>
      </c>
      <c r="N4562" s="33"/>
      <c r="O4562" s="35" t="n">
        <f aca="false">L4562+(0.05*M4562)+(N4562/240)</f>
        <v>2</v>
      </c>
      <c r="P4562" s="36" t="n">
        <v>64</v>
      </c>
      <c r="Q4562" s="33"/>
      <c r="R4562" s="37"/>
      <c r="S4562" s="38" t="n">
        <f aca="false">P4562+(0.05*Q4562)+(R4562/240)</f>
        <v>64</v>
      </c>
      <c r="T4562" s="22" t="n">
        <f aca="false">J4562*O4562</f>
        <v>64</v>
      </c>
      <c r="U4562" s="22" t="n">
        <f aca="false">S4562-T4562</f>
        <v>0</v>
      </c>
      <c r="V4562" s="46"/>
    </row>
    <row r="4563" customFormat="false" ht="13.8" hidden="false" customHeight="false" outlineLevel="0" collapsed="false">
      <c r="A4563" s="13" t="n">
        <v>4562</v>
      </c>
      <c r="B4563" s="12" t="s">
        <v>22</v>
      </c>
      <c r="C4563" s="26" t="str">
        <f aca="false">$C$4558</f>
        <v>BNF N. Acq. 20541</v>
      </c>
      <c r="D4563" s="12" t="n">
        <v>2</v>
      </c>
      <c r="E4563" s="14" t="n">
        <v>1749</v>
      </c>
      <c r="F4563" s="14" t="s">
        <v>24</v>
      </c>
      <c r="G4563" s="14" t="s">
        <v>1876</v>
      </c>
      <c r="H4563" s="0" t="s">
        <v>1874</v>
      </c>
      <c r="I4563" s="16" t="s">
        <v>50</v>
      </c>
      <c r="J4563" s="28" t="n">
        <v>639</v>
      </c>
      <c r="K4563" s="27" t="s">
        <v>28</v>
      </c>
      <c r="L4563" s="53"/>
      <c r="M4563" s="33" t="n">
        <v>20</v>
      </c>
      <c r="N4563" s="33"/>
      <c r="O4563" s="35" t="n">
        <f aca="false">L4563+(0.05*M4563)+(N4563/240)</f>
        <v>1</v>
      </c>
      <c r="P4563" s="36" t="n">
        <v>639</v>
      </c>
      <c r="Q4563" s="33"/>
      <c r="R4563" s="37"/>
      <c r="S4563" s="38" t="n">
        <f aca="false">P4563+(0.05*Q4563)+(R4563/240)</f>
        <v>639</v>
      </c>
      <c r="T4563" s="22" t="n">
        <f aca="false">J4563*O4563</f>
        <v>639</v>
      </c>
      <c r="U4563" s="22" t="n">
        <f aca="false">S4563-T4563</f>
        <v>0</v>
      </c>
      <c r="V4563" s="46"/>
    </row>
    <row r="4564" customFormat="false" ht="13.8" hidden="false" customHeight="false" outlineLevel="0" collapsed="false">
      <c r="A4564" s="13" t="n">
        <v>4563</v>
      </c>
      <c r="B4564" s="12" t="s">
        <v>22</v>
      </c>
      <c r="C4564" s="26" t="str">
        <f aca="false">$C$4558</f>
        <v>BNF N. Acq. 20541</v>
      </c>
      <c r="D4564" s="12" t="n">
        <v>2</v>
      </c>
      <c r="E4564" s="14" t="n">
        <v>1749</v>
      </c>
      <c r="F4564" s="14" t="s">
        <v>24</v>
      </c>
      <c r="G4564" s="14" t="s">
        <v>801</v>
      </c>
      <c r="H4564" s="0" t="s">
        <v>1874</v>
      </c>
      <c r="I4564" s="16" t="s">
        <v>50</v>
      </c>
      <c r="J4564" s="28" t="n">
        <v>350</v>
      </c>
      <c r="K4564" s="27" t="s">
        <v>28</v>
      </c>
      <c r="L4564" s="53"/>
      <c r="M4564" s="33" t="n">
        <v>6</v>
      </c>
      <c r="N4564" s="33"/>
      <c r="O4564" s="35" t="n">
        <f aca="false">L4564+(0.05*M4564)+(N4564/240)</f>
        <v>0.3</v>
      </c>
      <c r="P4564" s="36" t="n">
        <v>105</v>
      </c>
      <c r="Q4564" s="33"/>
      <c r="R4564" s="37"/>
      <c r="S4564" s="38" t="n">
        <f aca="false">P4564+(0.05*Q4564)+(R4564/240)</f>
        <v>105</v>
      </c>
      <c r="T4564" s="22" t="n">
        <f aca="false">J4564*O4564</f>
        <v>105</v>
      </c>
      <c r="U4564" s="22" t="n">
        <f aca="false">S4564-T4564</f>
        <v>0</v>
      </c>
      <c r="V4564" s="46"/>
    </row>
    <row r="4565" customFormat="false" ht="13.8" hidden="false" customHeight="false" outlineLevel="0" collapsed="false">
      <c r="A4565" s="13" t="n">
        <v>4564</v>
      </c>
      <c r="B4565" s="12" t="s">
        <v>22</v>
      </c>
      <c r="C4565" s="26" t="str">
        <f aca="false">$C$4558</f>
        <v>BNF N. Acq. 20541</v>
      </c>
      <c r="D4565" s="12" t="n">
        <v>2</v>
      </c>
      <c r="E4565" s="14" t="n">
        <v>1749</v>
      </c>
      <c r="F4565" s="14" t="s">
        <v>24</v>
      </c>
      <c r="G4565" s="14" t="s">
        <v>39</v>
      </c>
      <c r="H4565" s="0" t="s">
        <v>1874</v>
      </c>
      <c r="I4565" s="16" t="s">
        <v>50</v>
      </c>
      <c r="J4565" s="28" t="n">
        <v>153</v>
      </c>
      <c r="K4565" s="27" t="s">
        <v>28</v>
      </c>
      <c r="L4565" s="53"/>
      <c r="M4565" s="33" t="n">
        <v>4</v>
      </c>
      <c r="N4565" s="33"/>
      <c r="O4565" s="35" t="n">
        <f aca="false">L4565+(0.05*M4565)+(N4565/240)</f>
        <v>0.2</v>
      </c>
      <c r="P4565" s="36" t="n">
        <v>30</v>
      </c>
      <c r="Q4565" s="33" t="n">
        <v>12</v>
      </c>
      <c r="R4565" s="37"/>
      <c r="S4565" s="38" t="n">
        <f aca="false">P4565+(0.05*Q4565)+(R4565/240)</f>
        <v>30.6</v>
      </c>
      <c r="T4565" s="22" t="n">
        <f aca="false">J4565*O4565</f>
        <v>30.6</v>
      </c>
      <c r="U4565" s="22" t="n">
        <f aca="false">S4565-T4565</f>
        <v>0</v>
      </c>
      <c r="V4565" s="46"/>
    </row>
    <row r="4566" customFormat="false" ht="13.8" hidden="false" customHeight="false" outlineLevel="0" collapsed="false">
      <c r="A4566" s="13" t="n">
        <v>4565</v>
      </c>
      <c r="B4566" s="12" t="s">
        <v>22</v>
      </c>
      <c r="C4566" s="26" t="str">
        <f aca="false">$C$4558</f>
        <v>BNF N. Acq. 20541</v>
      </c>
      <c r="D4566" s="12" t="n">
        <v>2</v>
      </c>
      <c r="E4566" s="14" t="n">
        <v>1749</v>
      </c>
      <c r="F4566" s="14" t="s">
        <v>40</v>
      </c>
      <c r="G4566" s="40" t="s">
        <v>1877</v>
      </c>
      <c r="H4566" s="0" t="s">
        <v>1874</v>
      </c>
      <c r="I4566" s="16" t="s">
        <v>32</v>
      </c>
      <c r="J4566" s="28" t="n">
        <v>8</v>
      </c>
      <c r="K4566" s="27" t="s">
        <v>28</v>
      </c>
      <c r="L4566" s="53" t="n">
        <v>40</v>
      </c>
      <c r="M4566" s="33"/>
      <c r="N4566" s="33"/>
      <c r="O4566" s="35" t="n">
        <f aca="false">L4566+(0.05*M4566)+(N4566/240)</f>
        <v>40</v>
      </c>
      <c r="P4566" s="36" t="n">
        <v>320</v>
      </c>
      <c r="Q4566" s="33"/>
      <c r="R4566" s="37"/>
      <c r="S4566" s="38" t="n">
        <f aca="false">P4566+(0.05*Q4566)+(R4566/240)</f>
        <v>320</v>
      </c>
      <c r="T4566" s="22" t="n">
        <f aca="false">J4566*O4566</f>
        <v>320</v>
      </c>
      <c r="U4566" s="22" t="n">
        <f aca="false">S4566-T4566</f>
        <v>0</v>
      </c>
      <c r="V4566" s="46"/>
    </row>
    <row r="4567" customFormat="false" ht="13.8" hidden="false" customHeight="false" outlineLevel="0" collapsed="false">
      <c r="A4567" s="13" t="n">
        <v>4566</v>
      </c>
      <c r="B4567" s="12" t="s">
        <v>22</v>
      </c>
      <c r="C4567" s="26" t="str">
        <f aca="false">$C$4558</f>
        <v>BNF N. Acq. 20541</v>
      </c>
      <c r="D4567" s="12" t="n">
        <v>2</v>
      </c>
      <c r="E4567" s="14" t="n">
        <v>1749</v>
      </c>
      <c r="F4567" s="14" t="s">
        <v>40</v>
      </c>
      <c r="G4567" s="40" t="s">
        <v>1878</v>
      </c>
      <c r="H4567" s="0" t="s">
        <v>1874</v>
      </c>
      <c r="I4567" s="16" t="s">
        <v>32</v>
      </c>
      <c r="J4567" s="28" t="n">
        <v>15</v>
      </c>
      <c r="K4567" s="27" t="s">
        <v>28</v>
      </c>
      <c r="L4567" s="53" t="n">
        <v>20</v>
      </c>
      <c r="M4567" s="33"/>
      <c r="N4567" s="33"/>
      <c r="O4567" s="35" t="n">
        <f aca="false">L4567+(0.05*M4567)+(N4567/240)</f>
        <v>20</v>
      </c>
      <c r="P4567" s="36" t="n">
        <v>300</v>
      </c>
      <c r="Q4567" s="33"/>
      <c r="R4567" s="37"/>
      <c r="S4567" s="38" t="n">
        <f aca="false">P4567+(0.05*Q4567)+(R4567/240)</f>
        <v>300</v>
      </c>
      <c r="T4567" s="22" t="n">
        <f aca="false">J4567*O4567</f>
        <v>300</v>
      </c>
      <c r="U4567" s="22" t="n">
        <f aca="false">S4567-T4567</f>
        <v>0</v>
      </c>
      <c r="V4567" s="46"/>
    </row>
    <row r="4568" customFormat="false" ht="13.8" hidden="false" customHeight="false" outlineLevel="0" collapsed="false">
      <c r="A4568" s="13" t="n">
        <v>4567</v>
      </c>
      <c r="B4568" s="12" t="s">
        <v>22</v>
      </c>
      <c r="C4568" s="26" t="str">
        <f aca="false">$C$4558</f>
        <v>BNF N. Acq. 20541</v>
      </c>
      <c r="D4568" s="12" t="n">
        <v>2</v>
      </c>
      <c r="E4568" s="14" t="n">
        <v>1749</v>
      </c>
      <c r="F4568" s="14" t="s">
        <v>40</v>
      </c>
      <c r="G4568" s="14" t="s">
        <v>1879</v>
      </c>
      <c r="H4568" s="0" t="s">
        <v>1874</v>
      </c>
      <c r="I4568" s="16" t="s">
        <v>50</v>
      </c>
      <c r="J4568" s="28" t="n">
        <v>30</v>
      </c>
      <c r="K4568" s="27" t="s">
        <v>61</v>
      </c>
      <c r="L4568" s="53"/>
      <c r="M4568" s="33" t="n">
        <v>10</v>
      </c>
      <c r="N4568" s="33"/>
      <c r="O4568" s="35" t="n">
        <f aca="false">L4568+(0.05*M4568)+(N4568/240)</f>
        <v>0.5</v>
      </c>
      <c r="P4568" s="36" t="n">
        <v>15</v>
      </c>
      <c r="Q4568" s="33"/>
      <c r="R4568" s="37"/>
      <c r="S4568" s="38" t="n">
        <f aca="false">P4568+(0.05*Q4568)+(R4568/240)</f>
        <v>15</v>
      </c>
      <c r="T4568" s="22" t="n">
        <f aca="false">J4568*O4568</f>
        <v>15</v>
      </c>
      <c r="U4568" s="22" t="n">
        <f aca="false">S4568-T4568</f>
        <v>0</v>
      </c>
      <c r="V4568" s="46"/>
    </row>
    <row r="4569" customFormat="false" ht="13.8" hidden="false" customHeight="false" outlineLevel="0" collapsed="false">
      <c r="A4569" s="13" t="n">
        <v>4568</v>
      </c>
      <c r="B4569" s="12" t="s">
        <v>22</v>
      </c>
      <c r="C4569" s="26" t="str">
        <f aca="false">$C$4558</f>
        <v>BNF N. Acq. 20541</v>
      </c>
      <c r="D4569" s="12" t="n">
        <v>2</v>
      </c>
      <c r="E4569" s="14" t="n">
        <v>1749</v>
      </c>
      <c r="F4569" s="14" t="s">
        <v>40</v>
      </c>
      <c r="G4569" s="14" t="s">
        <v>38</v>
      </c>
      <c r="H4569" s="0" t="s">
        <v>1874</v>
      </c>
      <c r="I4569" s="16" t="s">
        <v>27</v>
      </c>
      <c r="J4569" s="28" t="n">
        <v>14615</v>
      </c>
      <c r="K4569" s="27" t="s">
        <v>28</v>
      </c>
      <c r="L4569" s="53"/>
      <c r="M4569" s="33" t="n">
        <v>4</v>
      </c>
      <c r="N4569" s="33"/>
      <c r="O4569" s="35" t="n">
        <f aca="false">L4569+(0.05*M4569)+(N4569/240)</f>
        <v>0.2</v>
      </c>
      <c r="P4569" s="36" t="n">
        <v>2923</v>
      </c>
      <c r="Q4569" s="33"/>
      <c r="R4569" s="37"/>
      <c r="S4569" s="38" t="n">
        <f aca="false">P4569+(0.05*Q4569)+(R4569/240)</f>
        <v>2923</v>
      </c>
      <c r="T4569" s="22" t="n">
        <f aca="false">J4569*O4569</f>
        <v>2923</v>
      </c>
      <c r="U4569" s="22" t="n">
        <f aca="false">S4569-T4569</f>
        <v>0</v>
      </c>
      <c r="V4569" s="46"/>
    </row>
    <row r="4570" customFormat="false" ht="13.8" hidden="false" customHeight="false" outlineLevel="0" collapsed="false">
      <c r="A4570" s="13" t="n">
        <v>4569</v>
      </c>
      <c r="B4570" s="12" t="s">
        <v>22</v>
      </c>
      <c r="C4570" s="26" t="str">
        <f aca="false">$C$4558</f>
        <v>BNF N. Acq. 20541</v>
      </c>
      <c r="D4570" s="12" t="n">
        <v>2</v>
      </c>
      <c r="E4570" s="14" t="n">
        <v>1749</v>
      </c>
      <c r="F4570" s="14" t="s">
        <v>40</v>
      </c>
      <c r="G4570" s="14" t="s">
        <v>38</v>
      </c>
      <c r="H4570" s="0" t="s">
        <v>1874</v>
      </c>
      <c r="I4570" s="16" t="s">
        <v>50</v>
      </c>
      <c r="J4570" s="28" t="n">
        <v>870</v>
      </c>
      <c r="K4570" s="27" t="s">
        <v>28</v>
      </c>
      <c r="L4570" s="53"/>
      <c r="M4570" s="33" t="n">
        <v>4</v>
      </c>
      <c r="N4570" s="33"/>
      <c r="O4570" s="35" t="n">
        <f aca="false">L4570+(0.05*M4570)+(N4570/240)</f>
        <v>0.2</v>
      </c>
      <c r="P4570" s="36" t="n">
        <v>174</v>
      </c>
      <c r="Q4570" s="33"/>
      <c r="R4570" s="37"/>
      <c r="S4570" s="38" t="n">
        <f aca="false">P4570+(0.05*Q4570)+(R4570/240)</f>
        <v>174</v>
      </c>
      <c r="T4570" s="22" t="n">
        <f aca="false">J4570*O4570</f>
        <v>174</v>
      </c>
      <c r="U4570" s="22" t="n">
        <f aca="false">S4570-T4570</f>
        <v>0</v>
      </c>
      <c r="V4570" s="46"/>
    </row>
    <row r="4571" customFormat="false" ht="13.8" hidden="false" customHeight="false" outlineLevel="0" collapsed="false">
      <c r="A4571" s="13" t="n">
        <v>4570</v>
      </c>
      <c r="B4571" s="12" t="s">
        <v>22</v>
      </c>
      <c r="C4571" s="26" t="str">
        <f aca="false">$C$4558</f>
        <v>BNF N. Acq. 20541</v>
      </c>
      <c r="D4571" s="12" t="n">
        <v>2</v>
      </c>
      <c r="E4571" s="14" t="n">
        <v>1749</v>
      </c>
      <c r="F4571" s="14" t="s">
        <v>40</v>
      </c>
      <c r="G4571" s="14" t="s">
        <v>801</v>
      </c>
      <c r="H4571" s="0" t="s">
        <v>1874</v>
      </c>
      <c r="I4571" s="16" t="s">
        <v>50</v>
      </c>
      <c r="J4571" s="28" t="n">
        <v>95</v>
      </c>
      <c r="K4571" s="27" t="s">
        <v>28</v>
      </c>
      <c r="L4571" s="53"/>
      <c r="M4571" s="33" t="n">
        <v>6</v>
      </c>
      <c r="N4571" s="33"/>
      <c r="O4571" s="35" t="n">
        <f aca="false">L4571+(0.05*M4571)+(N4571/240)</f>
        <v>0.3</v>
      </c>
      <c r="P4571" s="36" t="n">
        <v>28</v>
      </c>
      <c r="Q4571" s="33" t="n">
        <v>10</v>
      </c>
      <c r="R4571" s="37"/>
      <c r="S4571" s="38" t="n">
        <f aca="false">P4571+(0.05*Q4571)+(R4571/240)</f>
        <v>28.5</v>
      </c>
      <c r="T4571" s="22" t="n">
        <f aca="false">J4571*O4571</f>
        <v>28.5</v>
      </c>
      <c r="U4571" s="22" t="n">
        <f aca="false">S4571-T4571</f>
        <v>0</v>
      </c>
      <c r="V4571" s="46"/>
    </row>
    <row r="4572" customFormat="false" ht="13.8" hidden="false" customHeight="false" outlineLevel="0" collapsed="false">
      <c r="A4572" s="13" t="n">
        <v>4571</v>
      </c>
      <c r="B4572" s="12" t="s">
        <v>22</v>
      </c>
      <c r="C4572" s="26" t="str">
        <f aca="false">$C$4558</f>
        <v>BNF N. Acq. 20541</v>
      </c>
      <c r="D4572" s="12" t="n">
        <v>2</v>
      </c>
      <c r="E4572" s="14" t="n">
        <v>1749</v>
      </c>
      <c r="F4572" s="14" t="s">
        <v>40</v>
      </c>
      <c r="G4572" s="14" t="s">
        <v>801</v>
      </c>
      <c r="H4572" s="0" t="s">
        <v>1874</v>
      </c>
      <c r="I4572" s="16" t="s">
        <v>799</v>
      </c>
      <c r="J4572" s="28" t="n">
        <v>18330</v>
      </c>
      <c r="K4572" s="27" t="s">
        <v>28</v>
      </c>
      <c r="L4572" s="53"/>
      <c r="M4572" s="33" t="n">
        <v>4</v>
      </c>
      <c r="N4572" s="33"/>
      <c r="O4572" s="35" t="n">
        <f aca="false">L4572+(0.05*M4572)+(N4572/240)</f>
        <v>0.2</v>
      </c>
      <c r="P4572" s="36" t="n">
        <v>3666</v>
      </c>
      <c r="Q4572" s="33"/>
      <c r="R4572" s="37"/>
      <c r="S4572" s="38" t="n">
        <f aca="false">P4572+(0.05*Q4572)+(R4572/240)</f>
        <v>3666</v>
      </c>
      <c r="T4572" s="22" t="n">
        <f aca="false">J4572*O4572</f>
        <v>3666</v>
      </c>
      <c r="U4572" s="22" t="n">
        <f aca="false">S4572-T4572</f>
        <v>0</v>
      </c>
      <c r="V4572" s="46"/>
    </row>
    <row r="4573" customFormat="false" ht="13.8" hidden="false" customHeight="false" outlineLevel="0" collapsed="false">
      <c r="A4573" s="13" t="n">
        <v>4572</v>
      </c>
      <c r="B4573" s="12" t="s">
        <v>22</v>
      </c>
      <c r="C4573" s="26" t="str">
        <f aca="false">$C$4558</f>
        <v>BNF N. Acq. 20541</v>
      </c>
      <c r="D4573" s="12" t="n">
        <v>2</v>
      </c>
      <c r="E4573" s="14" t="n">
        <v>1749</v>
      </c>
      <c r="F4573" s="14" t="s">
        <v>40</v>
      </c>
      <c r="G4573" s="14" t="s">
        <v>803</v>
      </c>
      <c r="H4573" s="0" t="s">
        <v>1874</v>
      </c>
      <c r="I4573" s="41" t="s">
        <v>50</v>
      </c>
      <c r="J4573" s="20" t="n">
        <v>4057</v>
      </c>
      <c r="K4573" s="27" t="s">
        <v>28</v>
      </c>
      <c r="L4573" s="53"/>
      <c r="M4573" s="33" t="n">
        <v>3</v>
      </c>
      <c r="N4573" s="33"/>
      <c r="O4573" s="35" t="n">
        <f aca="false">L4573+(0.05*M4573)+(N4573/240)</f>
        <v>0.15</v>
      </c>
      <c r="P4573" s="36" t="n">
        <v>608</v>
      </c>
      <c r="Q4573" s="33" t="n">
        <v>11</v>
      </c>
      <c r="R4573" s="37"/>
      <c r="S4573" s="38" t="n">
        <f aca="false">P4573+(0.05*Q4573)+(R4573/240)</f>
        <v>608.55</v>
      </c>
      <c r="T4573" s="22" t="n">
        <f aca="false">J4573*O4573</f>
        <v>608.55</v>
      </c>
      <c r="U4573" s="22" t="n">
        <f aca="false">S4573-T4573</f>
        <v>0</v>
      </c>
      <c r="V4573" s="46"/>
    </row>
    <row r="4574" customFormat="false" ht="13.8" hidden="false" customHeight="false" outlineLevel="0" collapsed="false">
      <c r="A4574" s="13" t="n">
        <v>4573</v>
      </c>
      <c r="B4574" s="12" t="s">
        <v>22</v>
      </c>
      <c r="C4574" s="26" t="str">
        <f aca="false">$C$4558</f>
        <v>BNF N. Acq. 20541</v>
      </c>
      <c r="D4574" s="12" t="n">
        <v>2</v>
      </c>
      <c r="E4574" s="14" t="n">
        <v>1749</v>
      </c>
      <c r="F4574" s="14" t="s">
        <v>40</v>
      </c>
      <c r="G4574" s="14" t="s">
        <v>39</v>
      </c>
      <c r="H4574" s="0" t="s">
        <v>1874</v>
      </c>
      <c r="I4574" s="41" t="s">
        <v>27</v>
      </c>
      <c r="J4574" s="20" t="n">
        <v>7770</v>
      </c>
      <c r="K4574" s="27" t="s">
        <v>28</v>
      </c>
      <c r="L4574" s="53"/>
      <c r="M4574" s="33" t="n">
        <v>4</v>
      </c>
      <c r="N4574" s="33"/>
      <c r="O4574" s="35" t="n">
        <f aca="false">L4574+(0.05*M4574)+(N4574/240)</f>
        <v>0.2</v>
      </c>
      <c r="P4574" s="36" t="n">
        <v>1554</v>
      </c>
      <c r="Q4574" s="33"/>
      <c r="R4574" s="37"/>
      <c r="S4574" s="38" t="n">
        <f aca="false">P4574+(0.05*Q4574)+(R4574/240)</f>
        <v>1554</v>
      </c>
      <c r="T4574" s="22" t="n">
        <f aca="false">J4574*O4574</f>
        <v>1554</v>
      </c>
      <c r="U4574" s="22" t="n">
        <f aca="false">S4574-T4574</f>
        <v>0</v>
      </c>
      <c r="V4574" s="46"/>
    </row>
    <row r="4575" customFormat="false" ht="13.8" hidden="false" customHeight="false" outlineLevel="0" collapsed="false">
      <c r="A4575" s="13" t="n">
        <v>4574</v>
      </c>
      <c r="B4575" s="12" t="s">
        <v>22</v>
      </c>
      <c r="C4575" s="26" t="str">
        <f aca="false">$C$4558</f>
        <v>BNF N. Acq. 20541</v>
      </c>
      <c r="D4575" s="12" t="n">
        <v>2</v>
      </c>
      <c r="E4575" s="14" t="n">
        <v>1749</v>
      </c>
      <c r="F4575" s="14" t="s">
        <v>40</v>
      </c>
      <c r="G4575" s="14" t="s">
        <v>39</v>
      </c>
      <c r="H4575" s="0" t="s">
        <v>1874</v>
      </c>
      <c r="I4575" s="41" t="s">
        <v>50</v>
      </c>
      <c r="J4575" s="20" t="n">
        <v>4398</v>
      </c>
      <c r="K4575" s="27" t="s">
        <v>28</v>
      </c>
      <c r="L4575" s="53"/>
      <c r="M4575" s="33" t="n">
        <v>4</v>
      </c>
      <c r="N4575" s="33"/>
      <c r="O4575" s="35" t="n">
        <f aca="false">L4575+(0.05*M4575)+(N4575/240)</f>
        <v>0.2</v>
      </c>
      <c r="P4575" s="36" t="n">
        <v>879</v>
      </c>
      <c r="Q4575" s="33" t="n">
        <v>12</v>
      </c>
      <c r="R4575" s="37"/>
      <c r="S4575" s="38" t="n">
        <f aca="false">P4575+(0.05*Q4575)+(R4575/240)</f>
        <v>879.6</v>
      </c>
      <c r="T4575" s="22" t="n">
        <f aca="false">J4575*O4575</f>
        <v>879.6</v>
      </c>
      <c r="U4575" s="22" t="n">
        <f aca="false">S4575-T4575</f>
        <v>0</v>
      </c>
      <c r="V4575" s="46"/>
    </row>
    <row r="4576" customFormat="false" ht="13.8" hidden="false" customHeight="false" outlineLevel="0" collapsed="false">
      <c r="A4576" s="13" t="n">
        <v>4575</v>
      </c>
      <c r="B4576" s="12" t="s">
        <v>22</v>
      </c>
      <c r="C4576" s="26" t="str">
        <f aca="false">$C$4558</f>
        <v>BNF N. Acq. 20541</v>
      </c>
      <c r="D4576" s="12" t="n">
        <v>2</v>
      </c>
      <c r="E4576" s="14" t="n">
        <v>1749</v>
      </c>
      <c r="F4576" s="14" t="s">
        <v>40</v>
      </c>
      <c r="G4576" s="14" t="s">
        <v>49</v>
      </c>
      <c r="H4576" s="0" t="s">
        <v>1874</v>
      </c>
      <c r="I4576" s="41" t="s">
        <v>50</v>
      </c>
      <c r="J4576" s="20" t="n">
        <v>804</v>
      </c>
      <c r="K4576" s="27" t="s">
        <v>28</v>
      </c>
      <c r="L4576" s="53"/>
      <c r="M4576" s="33" t="n">
        <v>15</v>
      </c>
      <c r="N4576" s="33"/>
      <c r="O4576" s="35" t="n">
        <f aca="false">L4576+(0.05*M4576)+(N4576/240)</f>
        <v>0.75</v>
      </c>
      <c r="P4576" s="36" t="n">
        <v>603</v>
      </c>
      <c r="Q4576" s="33"/>
      <c r="R4576" s="37"/>
      <c r="S4576" s="38" t="n">
        <f aca="false">P4576+(0.05*Q4576)+(R4576/240)</f>
        <v>603</v>
      </c>
      <c r="T4576" s="22" t="n">
        <f aca="false">J4576*O4576</f>
        <v>603</v>
      </c>
      <c r="U4576" s="22" t="n">
        <f aca="false">S4576-T4576</f>
        <v>0</v>
      </c>
      <c r="V4576" s="46"/>
    </row>
    <row r="4577" customFormat="false" ht="13.8" hidden="false" customHeight="false" outlineLevel="0" collapsed="false">
      <c r="A4577" s="13" t="n">
        <v>4576</v>
      </c>
      <c r="B4577" s="12" t="s">
        <v>22</v>
      </c>
      <c r="C4577" s="26" t="str">
        <f aca="false">$C$4558</f>
        <v>BNF N. Acq. 20541</v>
      </c>
      <c r="D4577" s="12" t="n">
        <v>2</v>
      </c>
      <c r="E4577" s="14" t="n">
        <v>1749</v>
      </c>
      <c r="F4577" s="14" t="s">
        <v>40</v>
      </c>
      <c r="G4577" s="14" t="s">
        <v>49</v>
      </c>
      <c r="H4577" s="0" t="s">
        <v>1874</v>
      </c>
      <c r="I4577" s="41" t="s">
        <v>799</v>
      </c>
      <c r="J4577" s="20" t="n">
        <v>165</v>
      </c>
      <c r="K4577" s="27" t="s">
        <v>28</v>
      </c>
      <c r="L4577" s="53"/>
      <c r="M4577" s="33" t="n">
        <v>10</v>
      </c>
      <c r="N4577" s="33"/>
      <c r="O4577" s="35" t="n">
        <f aca="false">L4577+(0.05*M4577)+(N4577/240)</f>
        <v>0.5</v>
      </c>
      <c r="P4577" s="36" t="n">
        <v>82</v>
      </c>
      <c r="Q4577" s="33" t="n">
        <v>10</v>
      </c>
      <c r="R4577" s="37"/>
      <c r="S4577" s="38" t="n">
        <f aca="false">P4577+(0.05*Q4577)+(R4577/240)</f>
        <v>82.5</v>
      </c>
      <c r="T4577" s="22" t="n">
        <f aca="false">J4577*O4577</f>
        <v>82.5</v>
      </c>
      <c r="U4577" s="22" t="n">
        <f aca="false">S4577-T4577</f>
        <v>0</v>
      </c>
      <c r="V4577" s="46"/>
    </row>
    <row r="4578" customFormat="false" ht="13.8" hidden="false" customHeight="false" outlineLevel="0" collapsed="false">
      <c r="A4578" s="13" t="n">
        <v>4577</v>
      </c>
      <c r="B4578" s="12" t="s">
        <v>22</v>
      </c>
      <c r="C4578" s="26" t="str">
        <f aca="false">$C$4558</f>
        <v>BNF N. Acq. 20541</v>
      </c>
      <c r="D4578" s="12" t="n">
        <v>2</v>
      </c>
      <c r="E4578" s="14" t="n">
        <v>1749</v>
      </c>
      <c r="F4578" s="14" t="s">
        <v>40</v>
      </c>
      <c r="G4578" s="14" t="s">
        <v>808</v>
      </c>
      <c r="H4578" s="0" t="s">
        <v>1874</v>
      </c>
      <c r="I4578" s="41" t="s">
        <v>50</v>
      </c>
      <c r="J4578" s="20" t="n">
        <v>3205</v>
      </c>
      <c r="K4578" s="27" t="s">
        <v>28</v>
      </c>
      <c r="L4578" s="53"/>
      <c r="M4578" s="33" t="n">
        <v>7</v>
      </c>
      <c r="N4578" s="33"/>
      <c r="O4578" s="35" t="n">
        <f aca="false">L4578+(0.05*M4578)+(N4578/240)</f>
        <v>0.35</v>
      </c>
      <c r="P4578" s="36" t="n">
        <v>1121</v>
      </c>
      <c r="Q4578" s="33" t="n">
        <v>15</v>
      </c>
      <c r="R4578" s="37"/>
      <c r="S4578" s="38" t="n">
        <f aca="false">P4578+(0.05*Q4578)+(R4578/240)</f>
        <v>1121.75</v>
      </c>
      <c r="T4578" s="22" t="n">
        <f aca="false">J4578*O4578</f>
        <v>1121.75</v>
      </c>
      <c r="U4578" s="22" t="n">
        <f aca="false">S4578-T4578</f>
        <v>0</v>
      </c>
      <c r="V4578" s="46"/>
    </row>
    <row r="4579" customFormat="false" ht="13.8" hidden="false" customHeight="false" outlineLevel="0" collapsed="false">
      <c r="A4579" s="13" t="n">
        <v>4578</v>
      </c>
      <c r="B4579" s="12" t="s">
        <v>22</v>
      </c>
      <c r="C4579" s="26" t="str">
        <f aca="false">$C$4558</f>
        <v>BNF N. Acq. 20541</v>
      </c>
      <c r="D4579" s="12" t="n">
        <v>3</v>
      </c>
      <c r="E4579" s="14" t="n">
        <v>1749</v>
      </c>
      <c r="F4579" s="14" t="s">
        <v>24</v>
      </c>
      <c r="G4579" s="14" t="s">
        <v>1403</v>
      </c>
      <c r="H4579" s="0" t="s">
        <v>1874</v>
      </c>
      <c r="I4579" s="41" t="s">
        <v>50</v>
      </c>
      <c r="J4579" s="20" t="n">
        <v>140</v>
      </c>
      <c r="K4579" s="27" t="s">
        <v>28</v>
      </c>
      <c r="L4579" s="53"/>
      <c r="M4579" s="33" t="n">
        <v>7</v>
      </c>
      <c r="N4579" s="33"/>
      <c r="O4579" s="35" t="n">
        <f aca="false">L4579+(0.05*M4579)+(N4579/240)</f>
        <v>0.35</v>
      </c>
      <c r="P4579" s="36" t="n">
        <v>49</v>
      </c>
      <c r="Q4579" s="33"/>
      <c r="R4579" s="37"/>
      <c r="S4579" s="38" t="n">
        <f aca="false">P4579+(0.05*Q4579)+(R4579/240)</f>
        <v>49</v>
      </c>
      <c r="T4579" s="22" t="n">
        <f aca="false">J4579*O4579</f>
        <v>49</v>
      </c>
      <c r="U4579" s="22" t="n">
        <f aca="false">S4579-T4579</f>
        <v>0</v>
      </c>
      <c r="V4579" s="46"/>
    </row>
    <row r="4580" customFormat="false" ht="13.8" hidden="false" customHeight="false" outlineLevel="0" collapsed="false">
      <c r="A4580" s="13" t="n">
        <v>4579</v>
      </c>
      <c r="B4580" s="12" t="s">
        <v>22</v>
      </c>
      <c r="C4580" s="26" t="str">
        <f aca="false">$C$4558</f>
        <v>BNF N. Acq. 20541</v>
      </c>
      <c r="D4580" s="12" t="n">
        <v>3</v>
      </c>
      <c r="E4580" s="14" t="n">
        <v>1749</v>
      </c>
      <c r="F4580" s="14" t="s">
        <v>24</v>
      </c>
      <c r="G4580" s="14" t="s">
        <v>60</v>
      </c>
      <c r="H4580" s="0" t="s">
        <v>1874</v>
      </c>
      <c r="I4580" s="41" t="s">
        <v>27</v>
      </c>
      <c r="J4580" s="20" t="n">
        <v>204</v>
      </c>
      <c r="K4580" s="27" t="s">
        <v>61</v>
      </c>
      <c r="L4580" s="53" t="n">
        <v>12</v>
      </c>
      <c r="M4580" s="33"/>
      <c r="N4580" s="33"/>
      <c r="O4580" s="35" t="n">
        <f aca="false">L4580+(0.05*M4580)+(N4580/240)</f>
        <v>12</v>
      </c>
      <c r="P4580" s="36" t="n">
        <v>2448</v>
      </c>
      <c r="Q4580" s="33"/>
      <c r="R4580" s="37"/>
      <c r="S4580" s="38" t="n">
        <f aca="false">P4580+(0.05*Q4580)+(R4580/240)</f>
        <v>2448</v>
      </c>
      <c r="T4580" s="22" t="n">
        <f aca="false">J4580*O4580</f>
        <v>2448</v>
      </c>
      <c r="U4580" s="22" t="n">
        <f aca="false">S4580-T4580</f>
        <v>0</v>
      </c>
      <c r="V4580" s="46"/>
    </row>
    <row r="4581" customFormat="false" ht="13.8" hidden="false" customHeight="false" outlineLevel="0" collapsed="false">
      <c r="A4581" s="13" t="n">
        <v>4580</v>
      </c>
      <c r="B4581" s="12" t="s">
        <v>22</v>
      </c>
      <c r="C4581" s="26" t="str">
        <f aca="false">$C$4558</f>
        <v>BNF N. Acq. 20541</v>
      </c>
      <c r="D4581" s="12" t="n">
        <v>3</v>
      </c>
      <c r="E4581" s="14" t="n">
        <v>1749</v>
      </c>
      <c r="F4581" s="14" t="s">
        <v>24</v>
      </c>
      <c r="G4581" s="14" t="s">
        <v>60</v>
      </c>
      <c r="H4581" s="0" t="s">
        <v>1874</v>
      </c>
      <c r="I4581" s="41" t="s">
        <v>50</v>
      </c>
      <c r="J4581" s="20" t="n">
        <v>399.25</v>
      </c>
      <c r="K4581" s="27" t="s">
        <v>61</v>
      </c>
      <c r="L4581" s="53" t="n">
        <v>10</v>
      </c>
      <c r="M4581" s="33"/>
      <c r="N4581" s="33"/>
      <c r="O4581" s="35" t="n">
        <f aca="false">L4581+(0.05*M4581)+(N4581/240)</f>
        <v>10</v>
      </c>
      <c r="P4581" s="36" t="n">
        <v>3992</v>
      </c>
      <c r="Q4581" s="33" t="n">
        <v>10</v>
      </c>
      <c r="R4581" s="37"/>
      <c r="S4581" s="38" t="n">
        <f aca="false">P4581+(0.05*Q4581)+(R4581/240)</f>
        <v>3992.5</v>
      </c>
      <c r="T4581" s="22" t="n">
        <f aca="false">J4581*O4581</f>
        <v>3992.5</v>
      </c>
      <c r="U4581" s="22" t="n">
        <f aca="false">S4581-T4581</f>
        <v>0</v>
      </c>
      <c r="V4581" s="46"/>
    </row>
    <row r="4582" customFormat="false" ht="13.8" hidden="false" customHeight="false" outlineLevel="0" collapsed="false">
      <c r="A4582" s="13" t="n">
        <v>4581</v>
      </c>
      <c r="B4582" s="12" t="s">
        <v>22</v>
      </c>
      <c r="C4582" s="26" t="str">
        <f aca="false">$C$4558</f>
        <v>BNF N. Acq. 20541</v>
      </c>
      <c r="D4582" s="12" t="n">
        <v>3</v>
      </c>
      <c r="E4582" s="14" t="n">
        <v>1749</v>
      </c>
      <c r="F4582" s="14" t="s">
        <v>24</v>
      </c>
      <c r="G4582" s="14" t="s">
        <v>60</v>
      </c>
      <c r="H4582" s="0" t="s">
        <v>1874</v>
      </c>
      <c r="I4582" s="41" t="s">
        <v>50</v>
      </c>
      <c r="J4582" s="20" t="n">
        <v>1390</v>
      </c>
      <c r="K4582" s="27" t="s">
        <v>28</v>
      </c>
      <c r="L4582" s="53" t="n">
        <v>3</v>
      </c>
      <c r="M4582" s="33"/>
      <c r="N4582" s="33"/>
      <c r="O4582" s="35" t="n">
        <f aca="false">L4582+(0.05*M4582)+(N4582/240)</f>
        <v>3</v>
      </c>
      <c r="P4582" s="36" t="n">
        <v>4170</v>
      </c>
      <c r="Q4582" s="33"/>
      <c r="R4582" s="37"/>
      <c r="S4582" s="38" t="n">
        <f aca="false">P4582+(0.05*Q4582)+(R4582/240)</f>
        <v>4170</v>
      </c>
      <c r="T4582" s="22" t="n">
        <f aca="false">J4582*O4582</f>
        <v>4170</v>
      </c>
      <c r="U4582" s="22" t="n">
        <f aca="false">S4582-T4582</f>
        <v>0</v>
      </c>
      <c r="V4582" s="46"/>
    </row>
    <row r="4583" customFormat="false" ht="13.8" hidden="false" customHeight="false" outlineLevel="0" collapsed="false">
      <c r="A4583" s="13" t="n">
        <v>4582</v>
      </c>
      <c r="B4583" s="12" t="s">
        <v>22</v>
      </c>
      <c r="C4583" s="26" t="str">
        <f aca="false">$C$4558</f>
        <v>BNF N. Acq. 20541</v>
      </c>
      <c r="D4583" s="12" t="n">
        <v>3</v>
      </c>
      <c r="E4583" s="14" t="n">
        <v>1749</v>
      </c>
      <c r="F4583" s="14" t="s">
        <v>24</v>
      </c>
      <c r="G4583" s="14" t="s">
        <v>824</v>
      </c>
      <c r="H4583" s="0" t="s">
        <v>1874</v>
      </c>
      <c r="I4583" s="41" t="s">
        <v>50</v>
      </c>
      <c r="J4583" s="20" t="n">
        <v>790</v>
      </c>
      <c r="K4583" s="27" t="s">
        <v>110</v>
      </c>
      <c r="L4583" s="53"/>
      <c r="M4583" s="33" t="n">
        <v>50</v>
      </c>
      <c r="N4583" s="33"/>
      <c r="O4583" s="35" t="n">
        <f aca="false">L4583+(0.05*M4583)+(N4583/240)</f>
        <v>2.5</v>
      </c>
      <c r="P4583" s="36" t="n">
        <v>1975</v>
      </c>
      <c r="Q4583" s="33"/>
      <c r="R4583" s="37"/>
      <c r="S4583" s="38" t="n">
        <f aca="false">P4583+(0.05*Q4583)+(R4583/240)</f>
        <v>1975</v>
      </c>
      <c r="T4583" s="22" t="n">
        <f aca="false">J4583*O4583</f>
        <v>1975</v>
      </c>
      <c r="U4583" s="22" t="n">
        <f aca="false">S4583-T4583</f>
        <v>0</v>
      </c>
      <c r="V4583" s="46"/>
    </row>
    <row r="4584" customFormat="false" ht="13.8" hidden="false" customHeight="false" outlineLevel="0" collapsed="false">
      <c r="A4584" s="13" t="n">
        <v>4583</v>
      </c>
      <c r="B4584" s="12" t="s">
        <v>22</v>
      </c>
      <c r="C4584" s="26" t="str">
        <f aca="false">$C$4558</f>
        <v>BNF N. Acq. 20541</v>
      </c>
      <c r="D4584" s="12" t="n">
        <v>3</v>
      </c>
      <c r="E4584" s="14" t="n">
        <v>1749</v>
      </c>
      <c r="F4584" s="14" t="s">
        <v>24</v>
      </c>
      <c r="G4584" s="14" t="s">
        <v>824</v>
      </c>
      <c r="H4584" s="0" t="s">
        <v>1874</v>
      </c>
      <c r="I4584" s="41" t="s">
        <v>50</v>
      </c>
      <c r="J4584" s="20" t="n">
        <v>45</v>
      </c>
      <c r="K4584" s="27" t="s">
        <v>28</v>
      </c>
      <c r="L4584" s="53" t="n">
        <v>3</v>
      </c>
      <c r="M4584" s="33"/>
      <c r="N4584" s="33"/>
      <c r="O4584" s="35" t="n">
        <f aca="false">L4584+(0.05*M4584)+(N4584/240)</f>
        <v>3</v>
      </c>
      <c r="P4584" s="36" t="n">
        <v>135</v>
      </c>
      <c r="Q4584" s="33"/>
      <c r="R4584" s="37"/>
      <c r="S4584" s="38" t="n">
        <f aca="false">P4584+(0.05*Q4584)+(R4584/240)</f>
        <v>135</v>
      </c>
      <c r="T4584" s="22" t="n">
        <f aca="false">J4584*O4584</f>
        <v>135</v>
      </c>
      <c r="U4584" s="22" t="n">
        <f aca="false">S4584-T4584</f>
        <v>0</v>
      </c>
      <c r="V4584" s="46"/>
    </row>
    <row r="4585" customFormat="false" ht="13.8" hidden="false" customHeight="false" outlineLevel="0" collapsed="false">
      <c r="A4585" s="13" t="n">
        <v>4584</v>
      </c>
      <c r="B4585" s="12" t="s">
        <v>22</v>
      </c>
      <c r="C4585" s="26" t="str">
        <f aca="false">$C$4558</f>
        <v>BNF N. Acq. 20541</v>
      </c>
      <c r="D4585" s="12" t="n">
        <v>3</v>
      </c>
      <c r="E4585" s="14" t="n">
        <v>1749</v>
      </c>
      <c r="F4585" s="14" t="s">
        <v>24</v>
      </c>
      <c r="G4585" s="40" t="s">
        <v>1404</v>
      </c>
      <c r="H4585" s="0" t="s">
        <v>1874</v>
      </c>
      <c r="I4585" s="41" t="s">
        <v>50</v>
      </c>
      <c r="J4585" s="20" t="n">
        <v>222</v>
      </c>
      <c r="K4585" s="27" t="s">
        <v>28</v>
      </c>
      <c r="L4585" s="53" t="n">
        <v>4</v>
      </c>
      <c r="M4585" s="33"/>
      <c r="N4585" s="33"/>
      <c r="O4585" s="35" t="n">
        <f aca="false">L4585+(0.05*M4585)+(N4585/240)</f>
        <v>4</v>
      </c>
      <c r="P4585" s="36" t="n">
        <v>888</v>
      </c>
      <c r="Q4585" s="33"/>
      <c r="R4585" s="37"/>
      <c r="S4585" s="38" t="n">
        <f aca="false">P4585+(0.05*Q4585)+(R4585/240)</f>
        <v>888</v>
      </c>
      <c r="T4585" s="22" t="n">
        <f aca="false">J4585*O4585</f>
        <v>888</v>
      </c>
      <c r="U4585" s="22" t="n">
        <f aca="false">S4585-T4585</f>
        <v>0</v>
      </c>
      <c r="V4585" s="46"/>
    </row>
    <row r="4586" customFormat="false" ht="13.8" hidden="false" customHeight="false" outlineLevel="0" collapsed="false">
      <c r="A4586" s="13" t="n">
        <v>4585</v>
      </c>
      <c r="B4586" s="12" t="s">
        <v>22</v>
      </c>
      <c r="C4586" s="26" t="str">
        <f aca="false">$C$4558</f>
        <v>BNF N. Acq. 20541</v>
      </c>
      <c r="D4586" s="12" t="n">
        <v>3</v>
      </c>
      <c r="E4586" s="14" t="n">
        <v>1749</v>
      </c>
      <c r="F4586" s="14" t="s">
        <v>24</v>
      </c>
      <c r="G4586" s="14" t="s">
        <v>1880</v>
      </c>
      <c r="H4586" s="0" t="s">
        <v>1874</v>
      </c>
      <c r="I4586" s="41" t="s">
        <v>50</v>
      </c>
      <c r="J4586" s="20" t="n">
        <v>1</v>
      </c>
      <c r="K4586" s="27" t="s">
        <v>260</v>
      </c>
      <c r="L4586" s="53" t="n">
        <v>40</v>
      </c>
      <c r="M4586" s="33"/>
      <c r="N4586" s="33"/>
      <c r="O4586" s="35" t="n">
        <f aca="false">L4586+(0.05*M4586)+(N4586/240)</f>
        <v>40</v>
      </c>
      <c r="P4586" s="36" t="n">
        <v>40</v>
      </c>
      <c r="Q4586" s="33"/>
      <c r="R4586" s="37"/>
      <c r="S4586" s="38" t="n">
        <f aca="false">P4586+(0.05*Q4586)+(R4586/240)</f>
        <v>40</v>
      </c>
      <c r="T4586" s="22" t="n">
        <f aca="false">J4586*O4586</f>
        <v>40</v>
      </c>
      <c r="U4586" s="22" t="n">
        <f aca="false">S4586-T4586</f>
        <v>0</v>
      </c>
      <c r="V4586" s="46"/>
    </row>
    <row r="4587" customFormat="false" ht="13.8" hidden="false" customHeight="false" outlineLevel="0" collapsed="false">
      <c r="A4587" s="13" t="n">
        <v>4586</v>
      </c>
      <c r="B4587" s="12" t="s">
        <v>22</v>
      </c>
      <c r="C4587" s="26" t="str">
        <f aca="false">$C$4558</f>
        <v>BNF N. Acq. 20541</v>
      </c>
      <c r="D4587" s="12" t="n">
        <v>3</v>
      </c>
      <c r="E4587" s="14" t="n">
        <v>1749</v>
      </c>
      <c r="F4587" s="14" t="s">
        <v>24</v>
      </c>
      <c r="G4587" s="14" t="s">
        <v>1881</v>
      </c>
      <c r="H4587" s="0" t="s">
        <v>1874</v>
      </c>
      <c r="I4587" s="41" t="s">
        <v>50</v>
      </c>
      <c r="J4587" s="20" t="n">
        <v>11</v>
      </c>
      <c r="K4587" s="27" t="s">
        <v>35</v>
      </c>
      <c r="L4587" s="53"/>
      <c r="M4587" s="33" t="n">
        <v>40</v>
      </c>
      <c r="N4587" s="33"/>
      <c r="O4587" s="35" t="n">
        <f aca="false">L4587+(0.05*M4587)+(N4587/240)</f>
        <v>2</v>
      </c>
      <c r="P4587" s="36" t="n">
        <v>22</v>
      </c>
      <c r="Q4587" s="33"/>
      <c r="R4587" s="37"/>
      <c r="S4587" s="38" t="n">
        <f aca="false">P4587+(0.05*Q4587)+(R4587/240)</f>
        <v>22</v>
      </c>
      <c r="T4587" s="22" t="n">
        <f aca="false">J4587*O4587</f>
        <v>22</v>
      </c>
      <c r="U4587" s="22" t="n">
        <f aca="false">S4587-T4587</f>
        <v>0</v>
      </c>
      <c r="V4587" s="46"/>
    </row>
    <row r="4588" customFormat="false" ht="13.8" hidden="false" customHeight="false" outlineLevel="0" collapsed="false">
      <c r="A4588" s="13" t="n">
        <v>4587</v>
      </c>
      <c r="B4588" s="12" t="s">
        <v>22</v>
      </c>
      <c r="C4588" s="26" t="str">
        <f aca="false">$C$4558</f>
        <v>BNF N. Acq. 20541</v>
      </c>
      <c r="D4588" s="12" t="n">
        <v>3</v>
      </c>
      <c r="E4588" s="14" t="n">
        <v>1749</v>
      </c>
      <c r="F4588" s="14" t="s">
        <v>40</v>
      </c>
      <c r="G4588" s="40" t="s">
        <v>1882</v>
      </c>
      <c r="H4588" s="0" t="s">
        <v>1874</v>
      </c>
      <c r="I4588" s="41" t="s">
        <v>50</v>
      </c>
      <c r="J4588" s="20" t="n">
        <v>45</v>
      </c>
      <c r="K4588" s="27" t="s">
        <v>28</v>
      </c>
      <c r="L4588" s="53"/>
      <c r="M4588" s="33" t="n">
        <v>2</v>
      </c>
      <c r="N4588" s="33"/>
      <c r="O4588" s="35" t="n">
        <f aca="false">L4588+(0.05*M4588)+(N4588/240)</f>
        <v>0.1</v>
      </c>
      <c r="P4588" s="36" t="n">
        <v>4</v>
      </c>
      <c r="Q4588" s="33" t="n">
        <v>10</v>
      </c>
      <c r="R4588" s="37"/>
      <c r="S4588" s="38" t="n">
        <f aca="false">P4588+(0.05*Q4588)+(R4588/240)</f>
        <v>4.5</v>
      </c>
      <c r="T4588" s="22" t="n">
        <f aca="false">J4588*O4588</f>
        <v>4.5</v>
      </c>
      <c r="U4588" s="22" t="n">
        <f aca="false">S4588-T4588</f>
        <v>0</v>
      </c>
      <c r="V4588" s="46"/>
    </row>
    <row r="4589" customFormat="false" ht="13.8" hidden="false" customHeight="false" outlineLevel="0" collapsed="false">
      <c r="A4589" s="13" t="n">
        <v>4588</v>
      </c>
      <c r="B4589" s="12" t="s">
        <v>22</v>
      </c>
      <c r="C4589" s="26" t="str">
        <f aca="false">$C$4558</f>
        <v>BNF N. Acq. 20541</v>
      </c>
      <c r="D4589" s="12" t="n">
        <v>3</v>
      </c>
      <c r="E4589" s="14" t="n">
        <v>1749</v>
      </c>
      <c r="F4589" s="14" t="s">
        <v>40</v>
      </c>
      <c r="G4589" s="14" t="s">
        <v>1883</v>
      </c>
      <c r="H4589" s="0" t="s">
        <v>1874</v>
      </c>
      <c r="I4589" s="41" t="s">
        <v>68</v>
      </c>
      <c r="J4589" s="20" t="n">
        <v>2490</v>
      </c>
      <c r="K4589" s="27" t="s">
        <v>28</v>
      </c>
      <c r="L4589" s="53" t="n">
        <v>3</v>
      </c>
      <c r="M4589" s="33"/>
      <c r="N4589" s="33"/>
      <c r="O4589" s="35" t="n">
        <f aca="false">L4589+(0.05*M4589)+(N4589/240)</f>
        <v>3</v>
      </c>
      <c r="P4589" s="36" t="n">
        <v>7470</v>
      </c>
      <c r="Q4589" s="33"/>
      <c r="R4589" s="37"/>
      <c r="S4589" s="38" t="n">
        <f aca="false">P4589+(0.05*Q4589)+(R4589/240)</f>
        <v>7470</v>
      </c>
      <c r="T4589" s="22" t="n">
        <f aca="false">J4589*O4589</f>
        <v>7470</v>
      </c>
      <c r="U4589" s="22" t="n">
        <f aca="false">S4589-T4589</f>
        <v>0</v>
      </c>
      <c r="V4589" s="46"/>
    </row>
    <row r="4590" customFormat="false" ht="13.8" hidden="false" customHeight="false" outlineLevel="0" collapsed="false">
      <c r="A4590" s="13" t="n">
        <v>4589</v>
      </c>
      <c r="B4590" s="12" t="s">
        <v>22</v>
      </c>
      <c r="C4590" s="26" t="str">
        <f aca="false">$C$4558</f>
        <v>BNF N. Acq. 20541</v>
      </c>
      <c r="D4590" s="12" t="n">
        <v>3</v>
      </c>
      <c r="E4590" s="14" t="n">
        <v>1749</v>
      </c>
      <c r="F4590" s="14" t="s">
        <v>40</v>
      </c>
      <c r="G4590" s="14" t="s">
        <v>1883</v>
      </c>
      <c r="H4590" s="0" t="s">
        <v>1874</v>
      </c>
      <c r="I4590" s="41" t="s">
        <v>27</v>
      </c>
      <c r="J4590" s="20" t="n">
        <v>625</v>
      </c>
      <c r="K4590" s="27" t="s">
        <v>28</v>
      </c>
      <c r="L4590" s="53" t="n">
        <v>4</v>
      </c>
      <c r="M4590" s="33"/>
      <c r="N4590" s="33"/>
      <c r="O4590" s="35" t="n">
        <f aca="false">L4590+(0.05*M4590)+(N4590/240)</f>
        <v>4</v>
      </c>
      <c r="P4590" s="36" t="n">
        <v>2500</v>
      </c>
      <c r="Q4590" s="33"/>
      <c r="R4590" s="37"/>
      <c r="S4590" s="38" t="n">
        <f aca="false">P4590+(0.05*Q4590)+(R4590/240)</f>
        <v>2500</v>
      </c>
      <c r="T4590" s="22" t="n">
        <f aca="false">J4590*O4590</f>
        <v>2500</v>
      </c>
      <c r="U4590" s="22" t="n">
        <f aca="false">S4590-T4590</f>
        <v>0</v>
      </c>
      <c r="V4590" s="46"/>
    </row>
    <row r="4591" customFormat="false" ht="13.8" hidden="false" customHeight="false" outlineLevel="0" collapsed="false">
      <c r="A4591" s="13" t="n">
        <v>4590</v>
      </c>
      <c r="B4591" s="12" t="s">
        <v>22</v>
      </c>
      <c r="C4591" s="26" t="str">
        <f aca="false">$C$4558</f>
        <v>BNF N. Acq. 20541</v>
      </c>
      <c r="D4591" s="12" t="n">
        <v>3</v>
      </c>
      <c r="E4591" s="14" t="n">
        <v>1749</v>
      </c>
      <c r="F4591" s="14" t="s">
        <v>40</v>
      </c>
      <c r="G4591" s="14" t="s">
        <v>1884</v>
      </c>
      <c r="H4591" s="0" t="s">
        <v>1874</v>
      </c>
      <c r="I4591" s="41" t="s">
        <v>50</v>
      </c>
      <c r="J4591" s="20" t="n">
        <v>1630</v>
      </c>
      <c r="K4591" s="27" t="s">
        <v>28</v>
      </c>
      <c r="L4591" s="53" t="n">
        <v>3</v>
      </c>
      <c r="M4591" s="33"/>
      <c r="N4591" s="33"/>
      <c r="O4591" s="35" t="n">
        <f aca="false">L4591+(0.05*M4591)+(N4591/240)</f>
        <v>3</v>
      </c>
      <c r="P4591" s="36" t="n">
        <v>4890</v>
      </c>
      <c r="Q4591" s="33"/>
      <c r="R4591" s="37"/>
      <c r="S4591" s="38" t="n">
        <f aca="false">P4591+(0.05*Q4591)+(R4591/240)</f>
        <v>4890</v>
      </c>
      <c r="T4591" s="22" t="n">
        <f aca="false">J4591*O4591</f>
        <v>4890</v>
      </c>
      <c r="U4591" s="22" t="n">
        <f aca="false">S4591-T4591</f>
        <v>0</v>
      </c>
      <c r="V4591" s="46"/>
    </row>
    <row r="4592" customFormat="false" ht="14.2" hidden="false" customHeight="false" outlineLevel="0" collapsed="false">
      <c r="A4592" s="13" t="n">
        <v>4591</v>
      </c>
      <c r="B4592" s="12" t="s">
        <v>22</v>
      </c>
      <c r="C4592" s="26" t="str">
        <f aca="false">$C$4558</f>
        <v>BNF N. Acq. 20541</v>
      </c>
      <c r="D4592" s="12" t="n">
        <v>3</v>
      </c>
      <c r="E4592" s="14" t="n">
        <v>1749</v>
      </c>
      <c r="F4592" s="14" t="s">
        <v>40</v>
      </c>
      <c r="G4592" s="14" t="s">
        <v>69</v>
      </c>
      <c r="H4592" s="0" t="s">
        <v>1874</v>
      </c>
      <c r="I4592" s="41" t="s">
        <v>50</v>
      </c>
      <c r="J4592" s="20" t="n">
        <v>17</v>
      </c>
      <c r="K4592" s="27" t="s">
        <v>28</v>
      </c>
      <c r="L4592" s="53" t="n">
        <v>16</v>
      </c>
      <c r="M4592" s="33"/>
      <c r="N4592" s="33"/>
      <c r="O4592" s="35" t="n">
        <f aca="false">L4592+(0.05*M4592)+(N4592/240)</f>
        <v>16</v>
      </c>
      <c r="P4592" s="36" t="n">
        <v>372</v>
      </c>
      <c r="Q4592" s="33"/>
      <c r="R4592" s="37"/>
      <c r="S4592" s="38" t="n">
        <f aca="false">P4592+(0.05*Q4592)+(R4592/240)</f>
        <v>372</v>
      </c>
      <c r="T4592" s="22" t="n">
        <f aca="false">J4592*O4592</f>
        <v>272</v>
      </c>
      <c r="U4592" s="22" t="n">
        <f aca="false">S4592-T4592</f>
        <v>100</v>
      </c>
      <c r="V4592" s="46" t="s">
        <v>1885</v>
      </c>
    </row>
    <row r="4593" customFormat="false" ht="13.8" hidden="false" customHeight="false" outlineLevel="0" collapsed="false">
      <c r="A4593" s="13" t="n">
        <v>4592</v>
      </c>
      <c r="B4593" s="12" t="s">
        <v>22</v>
      </c>
      <c r="C4593" s="26" t="str">
        <f aca="false">$C$4558</f>
        <v>BNF N. Acq. 20541</v>
      </c>
      <c r="D4593" s="12" t="n">
        <v>3</v>
      </c>
      <c r="E4593" s="14" t="n">
        <v>1749</v>
      </c>
      <c r="F4593" s="14" t="s">
        <v>40</v>
      </c>
      <c r="G4593" s="14" t="s">
        <v>69</v>
      </c>
      <c r="H4593" s="0" t="s">
        <v>1874</v>
      </c>
      <c r="I4593" s="41" t="s">
        <v>799</v>
      </c>
      <c r="J4593" s="20" t="n">
        <v>2</v>
      </c>
      <c r="K4593" s="27" t="s">
        <v>28</v>
      </c>
      <c r="L4593" s="53" t="n">
        <v>15</v>
      </c>
      <c r="M4593" s="33"/>
      <c r="N4593" s="33"/>
      <c r="O4593" s="35" t="n">
        <f aca="false">L4593+(0.05*M4593)+(N4593/240)</f>
        <v>15</v>
      </c>
      <c r="P4593" s="36" t="n">
        <v>30</v>
      </c>
      <c r="Q4593" s="33"/>
      <c r="R4593" s="37"/>
      <c r="S4593" s="38" t="n">
        <f aca="false">P4593+(0.05*Q4593)+(R4593/240)</f>
        <v>30</v>
      </c>
      <c r="T4593" s="22" t="n">
        <f aca="false">J4593*O4593</f>
        <v>30</v>
      </c>
      <c r="U4593" s="22" t="n">
        <f aca="false">S4593-T4593</f>
        <v>0</v>
      </c>
      <c r="V4593" s="46"/>
    </row>
    <row r="4594" customFormat="false" ht="13.8" hidden="false" customHeight="false" outlineLevel="0" collapsed="false">
      <c r="A4594" s="13" t="n">
        <v>4593</v>
      </c>
      <c r="B4594" s="12" t="s">
        <v>22</v>
      </c>
      <c r="C4594" s="26" t="str">
        <f aca="false">$C$4558</f>
        <v>BNF N. Acq. 20541</v>
      </c>
      <c r="D4594" s="12" t="n">
        <v>3</v>
      </c>
      <c r="E4594" s="14" t="n">
        <v>1749</v>
      </c>
      <c r="F4594" s="14" t="s">
        <v>40</v>
      </c>
      <c r="G4594" s="40" t="s">
        <v>71</v>
      </c>
      <c r="H4594" s="0" t="s">
        <v>1874</v>
      </c>
      <c r="I4594" s="41" t="s">
        <v>799</v>
      </c>
      <c r="J4594" s="20" t="n">
        <v>1</v>
      </c>
      <c r="K4594" s="27" t="s">
        <v>46</v>
      </c>
      <c r="L4594" s="53" t="n">
        <v>102</v>
      </c>
      <c r="M4594" s="33"/>
      <c r="N4594" s="33"/>
      <c r="O4594" s="35" t="n">
        <f aca="false">L4594+(0.05*M4594)+(N4594/240)</f>
        <v>102</v>
      </c>
      <c r="P4594" s="36" t="n">
        <v>102</v>
      </c>
      <c r="Q4594" s="33"/>
      <c r="R4594" s="37"/>
      <c r="S4594" s="38" t="n">
        <f aca="false">P4594+(0.05*Q4594)+(R4594/240)</f>
        <v>102</v>
      </c>
      <c r="T4594" s="22" t="n">
        <f aca="false">J4594*O4594</f>
        <v>102</v>
      </c>
      <c r="U4594" s="22" t="n">
        <f aca="false">S4594-T4594</f>
        <v>0</v>
      </c>
      <c r="V4594" s="46"/>
    </row>
    <row r="4595" customFormat="false" ht="13.8" hidden="false" customHeight="false" outlineLevel="0" collapsed="false">
      <c r="A4595" s="13" t="n">
        <v>4594</v>
      </c>
      <c r="B4595" s="12" t="s">
        <v>22</v>
      </c>
      <c r="C4595" s="26" t="str">
        <f aca="false">$C$4558</f>
        <v>BNF N. Acq. 20541</v>
      </c>
      <c r="D4595" s="12" t="n">
        <v>3</v>
      </c>
      <c r="E4595" s="14" t="n">
        <v>1749</v>
      </c>
      <c r="F4595" s="14" t="s">
        <v>40</v>
      </c>
      <c r="G4595" s="40" t="s">
        <v>74</v>
      </c>
      <c r="H4595" s="0" t="s">
        <v>1874</v>
      </c>
      <c r="I4595" s="41" t="s">
        <v>27</v>
      </c>
      <c r="J4595" s="20" t="n">
        <v>232.25</v>
      </c>
      <c r="K4595" s="27" t="s">
        <v>28</v>
      </c>
      <c r="L4595" s="53" t="n">
        <v>40</v>
      </c>
      <c r="M4595" s="33"/>
      <c r="N4595" s="33"/>
      <c r="O4595" s="35" t="n">
        <f aca="false">L4595+(0.05*M4595)+(N4595/240)</f>
        <v>40</v>
      </c>
      <c r="P4595" s="36" t="n">
        <v>9290</v>
      </c>
      <c r="Q4595" s="33"/>
      <c r="R4595" s="37"/>
      <c r="S4595" s="38" t="n">
        <f aca="false">P4595+(0.05*Q4595)+(R4595/240)</f>
        <v>9290</v>
      </c>
      <c r="T4595" s="22" t="n">
        <f aca="false">J4595*O4595</f>
        <v>9290</v>
      </c>
      <c r="U4595" s="22" t="n">
        <f aca="false">S4595-T4595</f>
        <v>0</v>
      </c>
      <c r="V4595" s="46"/>
    </row>
    <row r="4596" customFormat="false" ht="13.8" hidden="false" customHeight="false" outlineLevel="0" collapsed="false">
      <c r="A4596" s="13" t="n">
        <v>4595</v>
      </c>
      <c r="B4596" s="12" t="s">
        <v>22</v>
      </c>
      <c r="C4596" s="26" t="str">
        <f aca="false">$C$4558</f>
        <v>BNF N. Acq. 20541</v>
      </c>
      <c r="D4596" s="12" t="n">
        <v>3</v>
      </c>
      <c r="E4596" s="14" t="n">
        <v>1749</v>
      </c>
      <c r="F4596" s="14" t="s">
        <v>40</v>
      </c>
      <c r="G4596" s="14" t="s">
        <v>74</v>
      </c>
      <c r="H4596" s="0" t="s">
        <v>1874</v>
      </c>
      <c r="I4596" s="41" t="s">
        <v>50</v>
      </c>
      <c r="J4596" s="20" t="n">
        <v>387.25</v>
      </c>
      <c r="K4596" s="27" t="s">
        <v>28</v>
      </c>
      <c r="L4596" s="53" t="n">
        <v>40</v>
      </c>
      <c r="M4596" s="33"/>
      <c r="N4596" s="33"/>
      <c r="O4596" s="35" t="n">
        <f aca="false">L4596+(0.05*M4596)+(N4596/240)</f>
        <v>40</v>
      </c>
      <c r="P4596" s="36" t="n">
        <v>15490</v>
      </c>
      <c r="Q4596" s="33"/>
      <c r="R4596" s="37"/>
      <c r="S4596" s="38" t="n">
        <f aca="false">P4596+(0.05*Q4596)+(R4596/240)</f>
        <v>15490</v>
      </c>
      <c r="T4596" s="22" t="n">
        <f aca="false">J4596*O4596</f>
        <v>15490</v>
      </c>
      <c r="U4596" s="22" t="n">
        <f aca="false">S4596-T4596</f>
        <v>0</v>
      </c>
      <c r="V4596" s="46"/>
    </row>
    <row r="4597" customFormat="false" ht="13.8" hidden="false" customHeight="false" outlineLevel="0" collapsed="false">
      <c r="A4597" s="13" t="n">
        <v>4596</v>
      </c>
      <c r="B4597" s="12" t="s">
        <v>22</v>
      </c>
      <c r="C4597" s="26" t="str">
        <f aca="false">$C$4558</f>
        <v>BNF N. Acq. 20541</v>
      </c>
      <c r="D4597" s="12" t="n">
        <v>3</v>
      </c>
      <c r="E4597" s="14" t="n">
        <v>1749</v>
      </c>
      <c r="F4597" s="14" t="s">
        <v>40</v>
      </c>
      <c r="G4597" s="14" t="s">
        <v>1881</v>
      </c>
      <c r="H4597" s="0" t="s">
        <v>1874</v>
      </c>
      <c r="I4597" s="41" t="s">
        <v>50</v>
      </c>
      <c r="J4597" s="20" t="n">
        <v>1</v>
      </c>
      <c r="K4597" s="27" t="s">
        <v>46</v>
      </c>
      <c r="L4597" s="53" t="n">
        <v>290</v>
      </c>
      <c r="M4597" s="33"/>
      <c r="N4597" s="33"/>
      <c r="O4597" s="35" t="n">
        <f aca="false">L4597+(0.05*M4597)+(N4597/240)</f>
        <v>290</v>
      </c>
      <c r="P4597" s="36" t="n">
        <v>290</v>
      </c>
      <c r="Q4597" s="33"/>
      <c r="R4597" s="37"/>
      <c r="S4597" s="38" t="n">
        <f aca="false">P4597+(0.05*Q4597)+(R4597/240)</f>
        <v>290</v>
      </c>
      <c r="T4597" s="22" t="n">
        <f aca="false">J4597*O4597</f>
        <v>290</v>
      </c>
      <c r="U4597" s="22" t="n">
        <f aca="false">S4597-T4597</f>
        <v>0</v>
      </c>
      <c r="V4597" s="46"/>
    </row>
    <row r="4598" customFormat="false" ht="13.8" hidden="false" customHeight="false" outlineLevel="0" collapsed="false">
      <c r="A4598" s="13" t="n">
        <v>4597</v>
      </c>
      <c r="B4598" s="12" t="s">
        <v>22</v>
      </c>
      <c r="C4598" s="26" t="str">
        <f aca="false">$C$4558</f>
        <v>BNF N. Acq. 20541</v>
      </c>
      <c r="D4598" s="12" t="n">
        <v>4</v>
      </c>
      <c r="E4598" s="14" t="n">
        <v>1749</v>
      </c>
      <c r="F4598" s="14" t="s">
        <v>24</v>
      </c>
      <c r="G4598" s="14" t="s">
        <v>84</v>
      </c>
      <c r="H4598" s="0" t="s">
        <v>1874</v>
      </c>
      <c r="I4598" s="41" t="s">
        <v>50</v>
      </c>
      <c r="J4598" s="20" t="n">
        <v>53208</v>
      </c>
      <c r="K4598" s="27" t="s">
        <v>28</v>
      </c>
      <c r="L4598" s="53" t="n">
        <v>5</v>
      </c>
      <c r="M4598" s="33"/>
      <c r="N4598" s="33"/>
      <c r="O4598" s="35" t="n">
        <f aca="false">L4598+(0.05*M4598)+(N4598/240)</f>
        <v>5</v>
      </c>
      <c r="P4598" s="36" t="n">
        <v>266040</v>
      </c>
      <c r="Q4598" s="33"/>
      <c r="R4598" s="37"/>
      <c r="S4598" s="38" t="n">
        <f aca="false">P4598+(0.05*Q4598)+(R4598/240)</f>
        <v>266040</v>
      </c>
      <c r="T4598" s="22" t="n">
        <f aca="false">J4598*O4598</f>
        <v>266040</v>
      </c>
      <c r="U4598" s="22" t="n">
        <f aca="false">S4598-T4598</f>
        <v>0</v>
      </c>
      <c r="V4598" s="46"/>
    </row>
    <row r="4599" customFormat="false" ht="13.8" hidden="false" customHeight="false" outlineLevel="0" collapsed="false">
      <c r="A4599" s="13" t="n">
        <v>4598</v>
      </c>
      <c r="B4599" s="12" t="s">
        <v>22</v>
      </c>
      <c r="C4599" s="26" t="str">
        <f aca="false">$C$4558</f>
        <v>BNF N. Acq. 20541</v>
      </c>
      <c r="D4599" s="12" t="n">
        <v>4</v>
      </c>
      <c r="E4599" s="14" t="n">
        <v>1749</v>
      </c>
      <c r="F4599" s="14" t="s">
        <v>24</v>
      </c>
      <c r="G4599" s="14" t="s">
        <v>85</v>
      </c>
      <c r="H4599" s="0" t="s">
        <v>1874</v>
      </c>
      <c r="I4599" s="41" t="s">
        <v>27</v>
      </c>
      <c r="J4599" s="20" t="n">
        <v>2130</v>
      </c>
      <c r="K4599" s="27" t="s">
        <v>28</v>
      </c>
      <c r="L4599" s="53"/>
      <c r="M4599" s="33" t="n">
        <v>7</v>
      </c>
      <c r="N4599" s="33"/>
      <c r="O4599" s="35" t="n">
        <f aca="false">L4599+(0.05*M4599)+(N4599/240)</f>
        <v>0.35</v>
      </c>
      <c r="P4599" s="36" t="n">
        <v>745</v>
      </c>
      <c r="Q4599" s="33" t="n">
        <v>10</v>
      </c>
      <c r="R4599" s="37"/>
      <c r="S4599" s="38" t="n">
        <f aca="false">P4599+(0.05*Q4599)+(R4599/240)</f>
        <v>745.5</v>
      </c>
      <c r="T4599" s="22" t="n">
        <f aca="false">J4599*O4599</f>
        <v>745.5</v>
      </c>
      <c r="U4599" s="22" t="n">
        <f aca="false">S4599-T4599</f>
        <v>0</v>
      </c>
      <c r="V4599" s="46"/>
    </row>
    <row r="4600" customFormat="false" ht="13.8" hidden="false" customHeight="false" outlineLevel="0" collapsed="false">
      <c r="A4600" s="13" t="n">
        <v>4599</v>
      </c>
      <c r="B4600" s="12" t="s">
        <v>22</v>
      </c>
      <c r="C4600" s="26" t="str">
        <f aca="false">$C$4558</f>
        <v>BNF N. Acq. 20541</v>
      </c>
      <c r="D4600" s="12" t="n">
        <v>4</v>
      </c>
      <c r="E4600" s="14" t="n">
        <v>1749</v>
      </c>
      <c r="F4600" s="14" t="s">
        <v>24</v>
      </c>
      <c r="G4600" s="14" t="s">
        <v>85</v>
      </c>
      <c r="H4600" s="0" t="s">
        <v>1874</v>
      </c>
      <c r="I4600" s="41" t="s">
        <v>50</v>
      </c>
      <c r="J4600" s="20" t="n">
        <v>640</v>
      </c>
      <c r="K4600" s="27" t="s">
        <v>28</v>
      </c>
      <c r="L4600" s="53"/>
      <c r="M4600" s="33" t="n">
        <v>6</v>
      </c>
      <c r="N4600" s="33"/>
      <c r="O4600" s="35" t="n">
        <f aca="false">L4600+(0.05*M4600)+(N4600/240)</f>
        <v>0.3</v>
      </c>
      <c r="P4600" s="36" t="n">
        <v>192</v>
      </c>
      <c r="Q4600" s="33"/>
      <c r="R4600" s="37"/>
      <c r="S4600" s="38" t="n">
        <f aca="false">P4600+(0.05*Q4600)+(R4600/240)</f>
        <v>192</v>
      </c>
      <c r="T4600" s="22" t="n">
        <f aca="false">J4600*O4600</f>
        <v>192</v>
      </c>
      <c r="U4600" s="22" t="n">
        <f aca="false">S4600-T4600</f>
        <v>0</v>
      </c>
      <c r="V4600" s="46"/>
    </row>
    <row r="4601" customFormat="false" ht="13.8" hidden="false" customHeight="false" outlineLevel="0" collapsed="false">
      <c r="A4601" s="13" t="n">
        <v>4600</v>
      </c>
      <c r="B4601" s="12" t="s">
        <v>22</v>
      </c>
      <c r="C4601" s="26" t="str">
        <f aca="false">$C$4558</f>
        <v>BNF N. Acq. 20541</v>
      </c>
      <c r="D4601" s="12" t="n">
        <v>4</v>
      </c>
      <c r="E4601" s="14" t="n">
        <v>1749</v>
      </c>
      <c r="F4601" s="14" t="s">
        <v>24</v>
      </c>
      <c r="G4601" s="14" t="s">
        <v>80</v>
      </c>
      <c r="H4601" s="0" t="s">
        <v>1874</v>
      </c>
      <c r="I4601" s="41" t="s">
        <v>27</v>
      </c>
      <c r="J4601" s="20" t="n">
        <v>15</v>
      </c>
      <c r="K4601" s="27" t="s">
        <v>28</v>
      </c>
      <c r="L4601" s="53" t="n">
        <v>150</v>
      </c>
      <c r="M4601" s="33"/>
      <c r="N4601" s="33"/>
      <c r="O4601" s="35" t="n">
        <f aca="false">L4601+(0.05*M4601)+(N4601/240)</f>
        <v>150</v>
      </c>
      <c r="P4601" s="36" t="n">
        <v>2250</v>
      </c>
      <c r="Q4601" s="33"/>
      <c r="R4601" s="37"/>
      <c r="S4601" s="38" t="n">
        <f aca="false">P4601+(0.05*Q4601)+(R4601/240)</f>
        <v>2250</v>
      </c>
      <c r="T4601" s="22" t="n">
        <f aca="false">J4601*O4601</f>
        <v>2250</v>
      </c>
      <c r="U4601" s="22" t="n">
        <f aca="false">S4601-T4601</f>
        <v>0</v>
      </c>
      <c r="V4601" s="46"/>
    </row>
    <row r="4602" customFormat="false" ht="13.8" hidden="false" customHeight="false" outlineLevel="0" collapsed="false">
      <c r="A4602" s="13" t="n">
        <v>4601</v>
      </c>
      <c r="B4602" s="12" t="s">
        <v>22</v>
      </c>
      <c r="C4602" s="26" t="str">
        <f aca="false">$C$4558</f>
        <v>BNF N. Acq. 20541</v>
      </c>
      <c r="D4602" s="12" t="n">
        <v>4</v>
      </c>
      <c r="E4602" s="14" t="n">
        <v>1749</v>
      </c>
      <c r="F4602" s="14" t="s">
        <v>24</v>
      </c>
      <c r="G4602" s="14" t="s">
        <v>80</v>
      </c>
      <c r="H4602" s="0" t="s">
        <v>1874</v>
      </c>
      <c r="I4602" s="41" t="s">
        <v>27</v>
      </c>
      <c r="J4602" s="20" t="n">
        <v>12</v>
      </c>
      <c r="K4602" s="27" t="s">
        <v>1467</v>
      </c>
      <c r="L4602" s="53"/>
      <c r="M4602" s="33" t="n">
        <v>30</v>
      </c>
      <c r="N4602" s="33"/>
      <c r="O4602" s="35" t="n">
        <f aca="false">L4602+(0.05*M4602)+(N4602/240)</f>
        <v>1.5</v>
      </c>
      <c r="P4602" s="36" t="n">
        <v>18</v>
      </c>
      <c r="Q4602" s="33"/>
      <c r="R4602" s="37"/>
      <c r="S4602" s="38" t="n">
        <f aca="false">P4602+(0.05*Q4602)+(R4602/240)</f>
        <v>18</v>
      </c>
      <c r="T4602" s="22" t="n">
        <f aca="false">J4602*O4602</f>
        <v>18</v>
      </c>
      <c r="U4602" s="22" t="n">
        <f aca="false">S4602-T4602</f>
        <v>0</v>
      </c>
      <c r="V4602" s="46"/>
    </row>
    <row r="4603" customFormat="false" ht="13.8" hidden="false" customHeight="false" outlineLevel="0" collapsed="false">
      <c r="A4603" s="13" t="n">
        <v>4602</v>
      </c>
      <c r="B4603" s="12" t="s">
        <v>22</v>
      </c>
      <c r="C4603" s="26" t="str">
        <f aca="false">$C$4558</f>
        <v>BNF N. Acq. 20541</v>
      </c>
      <c r="D4603" s="12" t="n">
        <v>4</v>
      </c>
      <c r="E4603" s="14" t="n">
        <v>1749</v>
      </c>
      <c r="F4603" s="14" t="s">
        <v>24</v>
      </c>
      <c r="G4603" s="14" t="s">
        <v>80</v>
      </c>
      <c r="H4603" s="0" t="s">
        <v>1874</v>
      </c>
      <c r="I4603" s="41" t="s">
        <v>50</v>
      </c>
      <c r="J4603" s="20" t="n">
        <v>171</v>
      </c>
      <c r="K4603" s="27" t="s">
        <v>28</v>
      </c>
      <c r="L4603" s="53" t="n">
        <v>100</v>
      </c>
      <c r="M4603" s="33"/>
      <c r="N4603" s="33"/>
      <c r="O4603" s="35" t="n">
        <f aca="false">L4603+(0.05*M4603)+(N4603/240)</f>
        <v>100</v>
      </c>
      <c r="P4603" s="36" t="n">
        <v>17100</v>
      </c>
      <c r="Q4603" s="33"/>
      <c r="R4603" s="37"/>
      <c r="S4603" s="38" t="n">
        <f aca="false">P4603+(0.05*Q4603)+(R4603/240)</f>
        <v>17100</v>
      </c>
      <c r="T4603" s="22" t="n">
        <f aca="false">J4603*O4603</f>
        <v>17100</v>
      </c>
      <c r="U4603" s="22" t="n">
        <f aca="false">S4603-T4603</f>
        <v>0</v>
      </c>
      <c r="V4603" s="46"/>
    </row>
    <row r="4604" customFormat="false" ht="13.8" hidden="false" customHeight="false" outlineLevel="0" collapsed="false">
      <c r="A4604" s="13" t="n">
        <v>4603</v>
      </c>
      <c r="B4604" s="12" t="s">
        <v>22</v>
      </c>
      <c r="C4604" s="26" t="str">
        <f aca="false">$C$4558</f>
        <v>BNF N. Acq. 20541</v>
      </c>
      <c r="D4604" s="12" t="n">
        <v>4</v>
      </c>
      <c r="E4604" s="14" t="n">
        <v>1749</v>
      </c>
      <c r="F4604" s="14" t="s">
        <v>24</v>
      </c>
      <c r="G4604" s="14" t="s">
        <v>80</v>
      </c>
      <c r="H4604" s="0" t="s">
        <v>1874</v>
      </c>
      <c r="I4604" s="41" t="s">
        <v>50</v>
      </c>
      <c r="J4604" s="20" t="n">
        <v>1</v>
      </c>
      <c r="K4604" s="27" t="s">
        <v>46</v>
      </c>
      <c r="L4604" s="53" t="n">
        <v>1107</v>
      </c>
      <c r="M4604" s="33"/>
      <c r="N4604" s="33"/>
      <c r="O4604" s="35" t="n">
        <f aca="false">L4604+(0.05*M4604)+(N4604/240)</f>
        <v>1107</v>
      </c>
      <c r="P4604" s="36" t="n">
        <v>1107</v>
      </c>
      <c r="Q4604" s="33"/>
      <c r="R4604" s="37"/>
      <c r="S4604" s="38" t="n">
        <f aca="false">P4604+(0.05*Q4604)+(R4604/240)</f>
        <v>1107</v>
      </c>
      <c r="T4604" s="22" t="n">
        <f aca="false">J4604*O4604</f>
        <v>1107</v>
      </c>
      <c r="U4604" s="22" t="n">
        <f aca="false">S4604-T4604</f>
        <v>0</v>
      </c>
      <c r="V4604" s="46"/>
    </row>
    <row r="4605" customFormat="false" ht="13.8" hidden="false" customHeight="false" outlineLevel="0" collapsed="false">
      <c r="A4605" s="13" t="n">
        <v>4604</v>
      </c>
      <c r="B4605" s="12" t="s">
        <v>22</v>
      </c>
      <c r="C4605" s="26" t="str">
        <f aca="false">$C$4558</f>
        <v>BNF N. Acq. 20541</v>
      </c>
      <c r="D4605" s="12" t="n">
        <v>4</v>
      </c>
      <c r="E4605" s="14" t="n">
        <v>1749</v>
      </c>
      <c r="F4605" s="14" t="s">
        <v>24</v>
      </c>
      <c r="G4605" s="14" t="s">
        <v>1886</v>
      </c>
      <c r="H4605" s="0" t="s">
        <v>1874</v>
      </c>
      <c r="I4605" s="41" t="s">
        <v>50</v>
      </c>
      <c r="J4605" s="20" t="n">
        <v>19</v>
      </c>
      <c r="K4605" s="27" t="s">
        <v>28</v>
      </c>
      <c r="L4605" s="53"/>
      <c r="M4605" s="33" t="n">
        <v>25</v>
      </c>
      <c r="N4605" s="33"/>
      <c r="O4605" s="35" t="n">
        <f aca="false">L4605+(0.05*M4605)+(N4605/240)</f>
        <v>1.25</v>
      </c>
      <c r="P4605" s="36" t="n">
        <v>23</v>
      </c>
      <c r="Q4605" s="33" t="n">
        <v>15</v>
      </c>
      <c r="R4605" s="37"/>
      <c r="S4605" s="38" t="n">
        <f aca="false">P4605+(0.05*Q4605)+(R4605/240)</f>
        <v>23.75</v>
      </c>
      <c r="T4605" s="22" t="n">
        <f aca="false">J4605*O4605</f>
        <v>23.75</v>
      </c>
      <c r="U4605" s="22" t="n">
        <f aca="false">S4605-T4605</f>
        <v>0</v>
      </c>
      <c r="V4605" s="46"/>
    </row>
    <row r="4606" customFormat="false" ht="13.8" hidden="false" customHeight="false" outlineLevel="0" collapsed="false">
      <c r="A4606" s="13" t="n">
        <v>4605</v>
      </c>
      <c r="B4606" s="12" t="s">
        <v>22</v>
      </c>
      <c r="C4606" s="26" t="str">
        <f aca="false">$C$4558</f>
        <v>BNF N. Acq. 20541</v>
      </c>
      <c r="D4606" s="12" t="n">
        <v>4</v>
      </c>
      <c r="E4606" s="14" t="n">
        <v>1749</v>
      </c>
      <c r="F4606" s="14" t="s">
        <v>24</v>
      </c>
      <c r="G4606" s="14" t="s">
        <v>1887</v>
      </c>
      <c r="H4606" s="0" t="s">
        <v>1874</v>
      </c>
      <c r="I4606" s="41" t="s">
        <v>50</v>
      </c>
      <c r="J4606" s="20" t="n">
        <v>20</v>
      </c>
      <c r="K4606" s="27" t="s">
        <v>35</v>
      </c>
      <c r="L4606" s="53" t="n">
        <v>6</v>
      </c>
      <c r="M4606" s="33"/>
      <c r="N4606" s="33"/>
      <c r="O4606" s="35" t="n">
        <f aca="false">L4606+(0.05*M4606)+(N4606/240)</f>
        <v>6</v>
      </c>
      <c r="P4606" s="36" t="n">
        <v>120</v>
      </c>
      <c r="Q4606" s="33"/>
      <c r="R4606" s="37"/>
      <c r="S4606" s="38" t="n">
        <f aca="false">P4606+(0.05*Q4606)+(R4606/240)</f>
        <v>120</v>
      </c>
      <c r="T4606" s="22" t="n">
        <f aca="false">J4606*O4606</f>
        <v>120</v>
      </c>
      <c r="U4606" s="22" t="n">
        <f aca="false">S4606-T4606</f>
        <v>0</v>
      </c>
      <c r="V4606" s="46"/>
    </row>
    <row r="4607" customFormat="false" ht="13.8" hidden="false" customHeight="false" outlineLevel="0" collapsed="false">
      <c r="A4607" s="13" t="n">
        <v>4606</v>
      </c>
      <c r="B4607" s="12" t="s">
        <v>22</v>
      </c>
      <c r="C4607" s="26" t="str">
        <f aca="false">$C$4558</f>
        <v>BNF N. Acq. 20541</v>
      </c>
      <c r="D4607" s="12" t="n">
        <v>4</v>
      </c>
      <c r="E4607" s="14" t="n">
        <v>1749</v>
      </c>
      <c r="F4607" s="14" t="s">
        <v>24</v>
      </c>
      <c r="G4607" s="14" t="s">
        <v>1888</v>
      </c>
      <c r="H4607" s="0" t="s">
        <v>1874</v>
      </c>
      <c r="I4607" s="41" t="s">
        <v>50</v>
      </c>
      <c r="J4607" s="20" t="n">
        <v>1000</v>
      </c>
      <c r="K4607" s="27" t="s">
        <v>35</v>
      </c>
      <c r="L4607" s="53"/>
      <c r="M4607" s="33" t="n">
        <v>5</v>
      </c>
      <c r="N4607" s="33"/>
      <c r="O4607" s="35" t="n">
        <f aca="false">L4607+(0.05*M4607)+(N4607/240)</f>
        <v>0.25</v>
      </c>
      <c r="P4607" s="36" t="n">
        <v>250</v>
      </c>
      <c r="Q4607" s="33"/>
      <c r="R4607" s="37"/>
      <c r="S4607" s="38" t="n">
        <f aca="false">P4607+(0.05*Q4607)+(R4607/240)</f>
        <v>250</v>
      </c>
      <c r="T4607" s="22" t="n">
        <f aca="false">J4607*O4607</f>
        <v>250</v>
      </c>
      <c r="U4607" s="22" t="n">
        <f aca="false">S4607-T4607</f>
        <v>0</v>
      </c>
      <c r="V4607" s="46"/>
    </row>
    <row r="4608" customFormat="false" ht="13.8" hidden="false" customHeight="false" outlineLevel="0" collapsed="false">
      <c r="A4608" s="13" t="n">
        <v>4607</v>
      </c>
      <c r="B4608" s="12" t="s">
        <v>22</v>
      </c>
      <c r="C4608" s="26" t="str">
        <f aca="false">$C$4558</f>
        <v>BNF N. Acq. 20541</v>
      </c>
      <c r="D4608" s="12" t="n">
        <v>4</v>
      </c>
      <c r="E4608" s="14" t="n">
        <v>1749</v>
      </c>
      <c r="F4608" s="14" t="s">
        <v>24</v>
      </c>
      <c r="G4608" s="14" t="s">
        <v>1889</v>
      </c>
      <c r="H4608" s="0" t="s">
        <v>1874</v>
      </c>
      <c r="I4608" s="41" t="s">
        <v>50</v>
      </c>
      <c r="J4608" s="20" t="n">
        <v>355</v>
      </c>
      <c r="K4608" s="27" t="s">
        <v>28</v>
      </c>
      <c r="L4608" s="53" t="n">
        <v>8</v>
      </c>
      <c r="M4608" s="33"/>
      <c r="N4608" s="33"/>
      <c r="O4608" s="35" t="n">
        <f aca="false">L4608+(0.05*M4608)+(N4608/240)</f>
        <v>8</v>
      </c>
      <c r="P4608" s="36" t="n">
        <v>2840</v>
      </c>
      <c r="Q4608" s="33"/>
      <c r="R4608" s="37"/>
      <c r="S4608" s="38" t="n">
        <f aca="false">P4608+(0.05*Q4608)+(R4608/240)</f>
        <v>2840</v>
      </c>
      <c r="T4608" s="22" t="n">
        <f aca="false">J4608*O4608</f>
        <v>2840</v>
      </c>
      <c r="U4608" s="22" t="n">
        <f aca="false">S4608-T4608</f>
        <v>0</v>
      </c>
      <c r="V4608" s="46"/>
    </row>
    <row r="4609" customFormat="false" ht="13.8" hidden="false" customHeight="false" outlineLevel="0" collapsed="false">
      <c r="A4609" s="13" t="n">
        <v>4608</v>
      </c>
      <c r="B4609" s="12" t="s">
        <v>22</v>
      </c>
      <c r="C4609" s="26" t="str">
        <f aca="false">$C$4558</f>
        <v>BNF N. Acq. 20541</v>
      </c>
      <c r="D4609" s="12" t="n">
        <v>4</v>
      </c>
      <c r="E4609" s="14" t="n">
        <v>1749</v>
      </c>
      <c r="F4609" s="14" t="s">
        <v>40</v>
      </c>
      <c r="G4609" s="14" t="s">
        <v>84</v>
      </c>
      <c r="H4609" s="0" t="s">
        <v>1874</v>
      </c>
      <c r="I4609" s="41" t="s">
        <v>50</v>
      </c>
      <c r="J4609" s="20" t="n">
        <v>1</v>
      </c>
      <c r="K4609" s="27" t="s">
        <v>28</v>
      </c>
      <c r="L4609" s="53" t="n">
        <v>5</v>
      </c>
      <c r="M4609" s="33"/>
      <c r="N4609" s="33"/>
      <c r="O4609" s="35" t="n">
        <f aca="false">L4609+(0.05*M4609)+(N4609/240)</f>
        <v>5</v>
      </c>
      <c r="P4609" s="36" t="n">
        <v>5</v>
      </c>
      <c r="Q4609" s="33"/>
      <c r="R4609" s="37"/>
      <c r="S4609" s="38" t="n">
        <f aca="false">P4609+(0.05*Q4609)+(R4609/240)</f>
        <v>5</v>
      </c>
      <c r="T4609" s="22" t="n">
        <f aca="false">J4609*O4609</f>
        <v>5</v>
      </c>
      <c r="U4609" s="22" t="n">
        <f aca="false">S4609-T4609</f>
        <v>0</v>
      </c>
      <c r="V4609" s="46"/>
    </row>
    <row r="4610" customFormat="false" ht="13.8" hidden="false" customHeight="false" outlineLevel="0" collapsed="false">
      <c r="A4610" s="13" t="n">
        <v>4609</v>
      </c>
      <c r="B4610" s="12" t="s">
        <v>22</v>
      </c>
      <c r="C4610" s="26" t="str">
        <f aca="false">$C$4558</f>
        <v>BNF N. Acq. 20541</v>
      </c>
      <c r="D4610" s="12" t="n">
        <v>4</v>
      </c>
      <c r="E4610" s="14" t="n">
        <v>1749</v>
      </c>
      <c r="F4610" s="14" t="s">
        <v>40</v>
      </c>
      <c r="G4610" s="14" t="s">
        <v>1890</v>
      </c>
      <c r="H4610" s="0" t="s">
        <v>1874</v>
      </c>
      <c r="I4610" s="41" t="s">
        <v>50</v>
      </c>
      <c r="J4610" s="20" t="n">
        <v>24</v>
      </c>
      <c r="K4610" s="27" t="s">
        <v>61</v>
      </c>
      <c r="L4610" s="53" t="n">
        <v>6</v>
      </c>
      <c r="M4610" s="33"/>
      <c r="N4610" s="33"/>
      <c r="O4610" s="35" t="n">
        <f aca="false">L4610+(0.05*M4610)+(N4610/240)</f>
        <v>6</v>
      </c>
      <c r="P4610" s="36" t="n">
        <v>144</v>
      </c>
      <c r="Q4610" s="33"/>
      <c r="R4610" s="37"/>
      <c r="S4610" s="38" t="n">
        <f aca="false">P4610+(0.05*Q4610)+(R4610/240)</f>
        <v>144</v>
      </c>
      <c r="T4610" s="22" t="n">
        <f aca="false">J4610*O4610</f>
        <v>144</v>
      </c>
      <c r="U4610" s="22" t="n">
        <f aca="false">S4610-T4610</f>
        <v>0</v>
      </c>
      <c r="V4610" s="46"/>
    </row>
    <row r="4611" customFormat="false" ht="13.8" hidden="false" customHeight="false" outlineLevel="0" collapsed="false">
      <c r="A4611" s="13" t="n">
        <v>4610</v>
      </c>
      <c r="B4611" s="12" t="s">
        <v>22</v>
      </c>
      <c r="C4611" s="26" t="str">
        <f aca="false">$C$4558</f>
        <v>BNF N. Acq. 20541</v>
      </c>
      <c r="D4611" s="12" t="n">
        <v>4</v>
      </c>
      <c r="E4611" s="14" t="n">
        <v>1749</v>
      </c>
      <c r="F4611" s="14" t="s">
        <v>40</v>
      </c>
      <c r="G4611" s="14" t="s">
        <v>1891</v>
      </c>
      <c r="H4611" s="0" t="s">
        <v>1874</v>
      </c>
      <c r="I4611" s="41" t="s">
        <v>799</v>
      </c>
      <c r="J4611" s="20" t="n">
        <v>30</v>
      </c>
      <c r="K4611" s="27" t="s">
        <v>28</v>
      </c>
      <c r="L4611" s="53"/>
      <c r="M4611" s="33" t="n">
        <v>5</v>
      </c>
      <c r="N4611" s="33"/>
      <c r="O4611" s="35" t="n">
        <f aca="false">L4611+(0.05*M4611)+(N4611/240)</f>
        <v>0.25</v>
      </c>
      <c r="P4611" s="36" t="n">
        <v>7</v>
      </c>
      <c r="Q4611" s="33" t="n">
        <v>10</v>
      </c>
      <c r="R4611" s="37"/>
      <c r="S4611" s="38" t="n">
        <f aca="false">P4611+(0.05*Q4611)+(R4611/240)</f>
        <v>7.5</v>
      </c>
      <c r="T4611" s="22" t="n">
        <f aca="false">J4611*O4611</f>
        <v>7.5</v>
      </c>
      <c r="U4611" s="22" t="n">
        <f aca="false">S4611-T4611</f>
        <v>0</v>
      </c>
      <c r="V4611" s="46"/>
    </row>
    <row r="4612" customFormat="false" ht="13.8" hidden="false" customHeight="false" outlineLevel="0" collapsed="false">
      <c r="A4612" s="13" t="n">
        <v>4611</v>
      </c>
      <c r="B4612" s="12" t="s">
        <v>22</v>
      </c>
      <c r="C4612" s="26" t="str">
        <f aca="false">$C$4558</f>
        <v>BNF N. Acq. 20541</v>
      </c>
      <c r="D4612" s="12" t="n">
        <v>4</v>
      </c>
      <c r="E4612" s="14" t="n">
        <v>1749</v>
      </c>
      <c r="F4612" s="14" t="s">
        <v>40</v>
      </c>
      <c r="G4612" s="14" t="s">
        <v>76</v>
      </c>
      <c r="H4612" s="0" t="s">
        <v>1874</v>
      </c>
      <c r="I4612" s="41" t="s">
        <v>50</v>
      </c>
      <c r="J4612" s="20" t="n">
        <v>11</v>
      </c>
      <c r="K4612" s="27" t="s">
        <v>35</v>
      </c>
      <c r="L4612" s="53" t="n">
        <v>120</v>
      </c>
      <c r="M4612" s="33"/>
      <c r="N4612" s="33"/>
      <c r="O4612" s="35" t="n">
        <f aca="false">L4612+(0.05*M4612)+(N4612/240)</f>
        <v>120</v>
      </c>
      <c r="P4612" s="36" t="n">
        <v>1320</v>
      </c>
      <c r="Q4612" s="33"/>
      <c r="R4612" s="37"/>
      <c r="S4612" s="38" t="n">
        <f aca="false">P4612+(0.05*Q4612)+(R4612/240)</f>
        <v>1320</v>
      </c>
      <c r="T4612" s="22" t="n">
        <f aca="false">J4612*O4612</f>
        <v>1320</v>
      </c>
      <c r="U4612" s="22" t="n">
        <f aca="false">S4612-T4612</f>
        <v>0</v>
      </c>
      <c r="V4612" s="46"/>
    </row>
    <row r="4613" customFormat="false" ht="13.8" hidden="false" customHeight="false" outlineLevel="0" collapsed="false">
      <c r="A4613" s="13" t="n">
        <v>4612</v>
      </c>
      <c r="B4613" s="12" t="s">
        <v>22</v>
      </c>
      <c r="C4613" s="26" t="str">
        <f aca="false">$C$4558</f>
        <v>BNF N. Acq. 20541</v>
      </c>
      <c r="D4613" s="12" t="n">
        <v>4</v>
      </c>
      <c r="E4613" s="14" t="n">
        <v>1749</v>
      </c>
      <c r="F4613" s="14" t="s">
        <v>40</v>
      </c>
      <c r="G4613" s="14" t="s">
        <v>85</v>
      </c>
      <c r="H4613" s="0" t="s">
        <v>1874</v>
      </c>
      <c r="I4613" s="41" t="s">
        <v>27</v>
      </c>
      <c r="J4613" s="20" t="n">
        <v>3129</v>
      </c>
      <c r="K4613" s="27" t="s">
        <v>28</v>
      </c>
      <c r="L4613" s="53"/>
      <c r="M4613" s="33" t="n">
        <v>8</v>
      </c>
      <c r="N4613" s="33"/>
      <c r="O4613" s="35" t="n">
        <f aca="false">L4613+(0.05*M4613)+(N4613/240)</f>
        <v>0.4</v>
      </c>
      <c r="P4613" s="36" t="n">
        <v>1251</v>
      </c>
      <c r="Q4613" s="33" t="n">
        <v>12</v>
      </c>
      <c r="R4613" s="37"/>
      <c r="S4613" s="38" t="n">
        <f aca="false">P4613+(0.05*Q4613)+(R4613/240)</f>
        <v>1251.6</v>
      </c>
      <c r="T4613" s="22" t="n">
        <f aca="false">J4613*O4613</f>
        <v>1251.6</v>
      </c>
      <c r="U4613" s="22" t="n">
        <f aca="false">S4613-T4613</f>
        <v>0</v>
      </c>
      <c r="V4613" s="46"/>
    </row>
    <row r="4614" customFormat="false" ht="13.8" hidden="false" customHeight="false" outlineLevel="0" collapsed="false">
      <c r="A4614" s="13" t="n">
        <v>4613</v>
      </c>
      <c r="B4614" s="12" t="s">
        <v>22</v>
      </c>
      <c r="C4614" s="26" t="str">
        <f aca="false">$C$4558</f>
        <v>BNF N. Acq. 20541</v>
      </c>
      <c r="D4614" s="12" t="n">
        <v>4</v>
      </c>
      <c r="E4614" s="14" t="n">
        <v>1749</v>
      </c>
      <c r="F4614" s="14" t="s">
        <v>40</v>
      </c>
      <c r="G4614" s="14" t="s">
        <v>85</v>
      </c>
      <c r="H4614" s="0" t="s">
        <v>1874</v>
      </c>
      <c r="I4614" s="41" t="s">
        <v>50</v>
      </c>
      <c r="J4614" s="20" t="n">
        <v>12756</v>
      </c>
      <c r="K4614" s="27" t="s">
        <v>28</v>
      </c>
      <c r="L4614" s="53"/>
      <c r="M4614" s="33" t="n">
        <v>7</v>
      </c>
      <c r="N4614" s="33"/>
      <c r="O4614" s="35" t="n">
        <f aca="false">L4614+(0.05*M4614)+(N4614/240)</f>
        <v>0.35</v>
      </c>
      <c r="P4614" s="36" t="n">
        <v>4464</v>
      </c>
      <c r="Q4614" s="33" t="n">
        <v>12</v>
      </c>
      <c r="R4614" s="37"/>
      <c r="S4614" s="38" t="n">
        <f aca="false">P4614+(0.05*Q4614)+(R4614/240)</f>
        <v>4464.6</v>
      </c>
      <c r="T4614" s="22" t="n">
        <f aca="false">J4614*O4614</f>
        <v>4464.6</v>
      </c>
      <c r="U4614" s="22" t="n">
        <f aca="false">S4614-T4614</f>
        <v>0</v>
      </c>
      <c r="V4614" s="46"/>
    </row>
    <row r="4615" customFormat="false" ht="13.8" hidden="false" customHeight="false" outlineLevel="0" collapsed="false">
      <c r="A4615" s="13" t="n">
        <v>4614</v>
      </c>
      <c r="B4615" s="12" t="s">
        <v>22</v>
      </c>
      <c r="C4615" s="26" t="str">
        <f aca="false">$C$4558</f>
        <v>BNF N. Acq. 20541</v>
      </c>
      <c r="D4615" s="12" t="n">
        <v>4</v>
      </c>
      <c r="E4615" s="14" t="n">
        <v>1749</v>
      </c>
      <c r="F4615" s="14" t="s">
        <v>40</v>
      </c>
      <c r="G4615" s="40" t="s">
        <v>78</v>
      </c>
      <c r="H4615" s="0" t="s">
        <v>1874</v>
      </c>
      <c r="I4615" s="41" t="s">
        <v>50</v>
      </c>
      <c r="J4615" s="20" t="n">
        <v>1</v>
      </c>
      <c r="K4615" s="27" t="s">
        <v>425</v>
      </c>
      <c r="L4615" s="53" t="n">
        <v>30</v>
      </c>
      <c r="M4615" s="33"/>
      <c r="N4615" s="33"/>
      <c r="O4615" s="35" t="n">
        <f aca="false">L4615+(0.05*M4615)+(N4615/240)</f>
        <v>30</v>
      </c>
      <c r="P4615" s="36" t="n">
        <v>30</v>
      </c>
      <c r="Q4615" s="33"/>
      <c r="R4615" s="37"/>
      <c r="S4615" s="38" t="n">
        <f aca="false">P4615+(0.05*Q4615)+(R4615/240)</f>
        <v>30</v>
      </c>
      <c r="T4615" s="22" t="n">
        <f aca="false">J4615*O4615</f>
        <v>30</v>
      </c>
      <c r="U4615" s="22" t="n">
        <f aca="false">S4615-T4615</f>
        <v>0</v>
      </c>
      <c r="V4615" s="46"/>
    </row>
    <row r="4616" customFormat="false" ht="13.8" hidden="false" customHeight="false" outlineLevel="0" collapsed="false">
      <c r="A4616" s="13" t="n">
        <v>4615</v>
      </c>
      <c r="B4616" s="12" t="s">
        <v>22</v>
      </c>
      <c r="C4616" s="26" t="str">
        <f aca="false">$C$4558</f>
        <v>BNF N. Acq. 20541</v>
      </c>
      <c r="D4616" s="12" t="n">
        <v>4</v>
      </c>
      <c r="E4616" s="14" t="n">
        <v>1749</v>
      </c>
      <c r="F4616" s="14" t="s">
        <v>40</v>
      </c>
      <c r="G4616" s="40" t="s">
        <v>1892</v>
      </c>
      <c r="H4616" s="0" t="s">
        <v>1874</v>
      </c>
      <c r="I4616" s="41" t="s">
        <v>27</v>
      </c>
      <c r="J4616" s="20" t="n">
        <v>1</v>
      </c>
      <c r="K4616" s="27" t="s">
        <v>46</v>
      </c>
      <c r="L4616" s="53" t="n">
        <v>413</v>
      </c>
      <c r="M4616" s="33"/>
      <c r="N4616" s="33"/>
      <c r="O4616" s="35" t="n">
        <f aca="false">L4616+(0.05*M4616)+(N4616/240)</f>
        <v>413</v>
      </c>
      <c r="P4616" s="36" t="n">
        <v>413</v>
      </c>
      <c r="Q4616" s="33"/>
      <c r="R4616" s="37"/>
      <c r="S4616" s="38" t="n">
        <f aca="false">P4616+(0.05*Q4616)+(R4616/240)</f>
        <v>413</v>
      </c>
      <c r="T4616" s="22" t="n">
        <f aca="false">J4616*O4616</f>
        <v>413</v>
      </c>
      <c r="U4616" s="22" t="n">
        <f aca="false">S4616-T4616</f>
        <v>0</v>
      </c>
      <c r="V4616" s="46"/>
    </row>
    <row r="4617" customFormat="false" ht="13.8" hidden="false" customHeight="false" outlineLevel="0" collapsed="false">
      <c r="A4617" s="13" t="n">
        <v>4616</v>
      </c>
      <c r="B4617" s="12" t="s">
        <v>22</v>
      </c>
      <c r="C4617" s="26" t="str">
        <f aca="false">$C$4558</f>
        <v>BNF N. Acq. 20541</v>
      </c>
      <c r="D4617" s="12" t="n">
        <v>4</v>
      </c>
      <c r="E4617" s="14" t="n">
        <v>1749</v>
      </c>
      <c r="F4617" s="14" t="s">
        <v>40</v>
      </c>
      <c r="G4617" s="14" t="s">
        <v>835</v>
      </c>
      <c r="H4617" s="0" t="s">
        <v>1874</v>
      </c>
      <c r="I4617" s="41" t="s">
        <v>50</v>
      </c>
      <c r="J4617" s="20" t="n">
        <v>325</v>
      </c>
      <c r="K4617" s="27" t="s">
        <v>28</v>
      </c>
      <c r="L4617" s="53"/>
      <c r="M4617" s="33" t="n">
        <v>1</v>
      </c>
      <c r="N4617" s="33"/>
      <c r="O4617" s="35" t="n">
        <f aca="false">L4617+(0.05*M4617)+(N4617/240)</f>
        <v>0.05</v>
      </c>
      <c r="P4617" s="36" t="n">
        <v>16</v>
      </c>
      <c r="Q4617" s="33" t="n">
        <v>5</v>
      </c>
      <c r="R4617" s="37"/>
      <c r="S4617" s="38" t="n">
        <f aca="false">P4617+(0.05*Q4617)+(R4617/240)</f>
        <v>16.25</v>
      </c>
      <c r="T4617" s="22" t="n">
        <f aca="false">J4617*O4617</f>
        <v>16.25</v>
      </c>
      <c r="U4617" s="22" t="n">
        <f aca="false">S4617-T4617</f>
        <v>0</v>
      </c>
      <c r="V4617" s="46"/>
    </row>
    <row r="4618" customFormat="false" ht="13.8" hidden="false" customHeight="false" outlineLevel="0" collapsed="false">
      <c r="A4618" s="13" t="n">
        <v>4617</v>
      </c>
      <c r="B4618" s="12" t="s">
        <v>22</v>
      </c>
      <c r="C4618" s="26" t="str">
        <f aca="false">$C$4558</f>
        <v>BNF N. Acq. 20541</v>
      </c>
      <c r="D4618" s="12" t="n">
        <v>4</v>
      </c>
      <c r="E4618" s="14" t="n">
        <v>1749</v>
      </c>
      <c r="F4618" s="14" t="s">
        <v>40</v>
      </c>
      <c r="G4618" s="14" t="s">
        <v>1893</v>
      </c>
      <c r="H4618" s="0" t="s">
        <v>1874</v>
      </c>
      <c r="I4618" s="41" t="s">
        <v>27</v>
      </c>
      <c r="J4618" s="20" t="n">
        <v>15185</v>
      </c>
      <c r="K4618" s="27" t="s">
        <v>28</v>
      </c>
      <c r="L4618" s="53"/>
      <c r="M4618" s="33" t="n">
        <v>4</v>
      </c>
      <c r="N4618" s="33"/>
      <c r="O4618" s="35" t="n">
        <f aca="false">L4618+(0.05*M4618)+(N4618/240)</f>
        <v>0.2</v>
      </c>
      <c r="P4618" s="36" t="n">
        <v>3037</v>
      </c>
      <c r="Q4618" s="33"/>
      <c r="R4618" s="37"/>
      <c r="S4618" s="38" t="n">
        <f aca="false">P4618+(0.05*Q4618)+(R4618/240)</f>
        <v>3037</v>
      </c>
      <c r="T4618" s="22" t="n">
        <f aca="false">J4618*O4618</f>
        <v>3037</v>
      </c>
      <c r="U4618" s="22" t="n">
        <f aca="false">S4618-T4618</f>
        <v>0</v>
      </c>
      <c r="V4618" s="46"/>
    </row>
    <row r="4619" customFormat="false" ht="13.8" hidden="false" customHeight="false" outlineLevel="0" collapsed="false">
      <c r="A4619" s="13" t="n">
        <v>4618</v>
      </c>
      <c r="B4619" s="12" t="s">
        <v>22</v>
      </c>
      <c r="C4619" s="26" t="str">
        <f aca="false">$C$4558</f>
        <v>BNF N. Acq. 20541</v>
      </c>
      <c r="D4619" s="12" t="n">
        <v>4</v>
      </c>
      <c r="E4619" s="14" t="n">
        <v>1749</v>
      </c>
      <c r="F4619" s="14" t="s">
        <v>40</v>
      </c>
      <c r="G4619" s="14" t="s">
        <v>1893</v>
      </c>
      <c r="H4619" s="0" t="s">
        <v>1874</v>
      </c>
      <c r="I4619" s="41" t="s">
        <v>32</v>
      </c>
      <c r="J4619" s="20" t="n">
        <v>4650</v>
      </c>
      <c r="K4619" s="27" t="s">
        <v>28</v>
      </c>
      <c r="L4619" s="53"/>
      <c r="M4619" s="33" t="n">
        <v>5</v>
      </c>
      <c r="N4619" s="33"/>
      <c r="O4619" s="35" t="n">
        <f aca="false">L4619+(0.05*M4619)+(N4619/240)</f>
        <v>0.25</v>
      </c>
      <c r="P4619" s="36" t="n">
        <v>1162</v>
      </c>
      <c r="Q4619" s="33" t="n">
        <v>10</v>
      </c>
      <c r="R4619" s="37"/>
      <c r="S4619" s="38" t="n">
        <f aca="false">P4619+(0.05*Q4619)+(R4619/240)</f>
        <v>1162.5</v>
      </c>
      <c r="T4619" s="22" t="n">
        <f aca="false">J4619*O4619</f>
        <v>1162.5</v>
      </c>
      <c r="U4619" s="22" t="n">
        <f aca="false">S4619-T4619</f>
        <v>0</v>
      </c>
      <c r="V4619" s="46"/>
    </row>
    <row r="4620" customFormat="false" ht="13.8" hidden="false" customHeight="false" outlineLevel="0" collapsed="false">
      <c r="A4620" s="13" t="n">
        <v>4619</v>
      </c>
      <c r="B4620" s="12" t="s">
        <v>22</v>
      </c>
      <c r="C4620" s="26" t="str">
        <f aca="false">$C$4558</f>
        <v>BNF N. Acq. 20541</v>
      </c>
      <c r="D4620" s="12" t="n">
        <v>4</v>
      </c>
      <c r="E4620" s="14" t="n">
        <v>1749</v>
      </c>
      <c r="F4620" s="14" t="s">
        <v>40</v>
      </c>
      <c r="G4620" s="14" t="s">
        <v>1893</v>
      </c>
      <c r="H4620" s="0" t="s">
        <v>1874</v>
      </c>
      <c r="I4620" s="41" t="s">
        <v>50</v>
      </c>
      <c r="J4620" s="20" t="n">
        <v>2650</v>
      </c>
      <c r="K4620" s="27" t="s">
        <v>28</v>
      </c>
      <c r="L4620" s="53"/>
      <c r="M4620" s="33" t="n">
        <v>6</v>
      </c>
      <c r="N4620" s="33"/>
      <c r="O4620" s="35" t="n">
        <f aca="false">L4620+(0.05*M4620)+(N4620/240)</f>
        <v>0.3</v>
      </c>
      <c r="P4620" s="36" t="n">
        <v>795</v>
      </c>
      <c r="Q4620" s="33"/>
      <c r="R4620" s="37"/>
      <c r="S4620" s="38" t="n">
        <f aca="false">P4620+(0.05*Q4620)+(R4620/240)</f>
        <v>795</v>
      </c>
      <c r="T4620" s="22" t="n">
        <f aca="false">J4620*O4620</f>
        <v>795</v>
      </c>
      <c r="U4620" s="22" t="n">
        <f aca="false">S4620-T4620</f>
        <v>0</v>
      </c>
      <c r="V4620" s="46"/>
    </row>
    <row r="4621" customFormat="false" ht="13.8" hidden="false" customHeight="false" outlineLevel="0" collapsed="false">
      <c r="A4621" s="13" t="n">
        <v>4620</v>
      </c>
      <c r="B4621" s="12" t="s">
        <v>22</v>
      </c>
      <c r="C4621" s="26" t="str">
        <f aca="false">$C$4558</f>
        <v>BNF N. Acq. 20541</v>
      </c>
      <c r="D4621" s="12" t="n">
        <v>5</v>
      </c>
      <c r="E4621" s="14" t="n">
        <v>1749</v>
      </c>
      <c r="F4621" s="14" t="s">
        <v>24</v>
      </c>
      <c r="G4621" s="14" t="s">
        <v>1894</v>
      </c>
      <c r="H4621" s="0" t="s">
        <v>1874</v>
      </c>
      <c r="I4621" s="41" t="s">
        <v>50</v>
      </c>
      <c r="J4621" s="20" t="n">
        <v>29</v>
      </c>
      <c r="K4621" s="27" t="s">
        <v>28</v>
      </c>
      <c r="L4621" s="53"/>
      <c r="M4621" s="33" t="n">
        <v>50</v>
      </c>
      <c r="N4621" s="33"/>
      <c r="O4621" s="35" t="n">
        <f aca="false">L4621+(0.05*M4621)+(N4621/240)</f>
        <v>2.5</v>
      </c>
      <c r="P4621" s="36" t="n">
        <v>72</v>
      </c>
      <c r="Q4621" s="33" t="n">
        <v>10</v>
      </c>
      <c r="R4621" s="37"/>
      <c r="S4621" s="38" t="n">
        <f aca="false">P4621+(0.05*Q4621)+(R4621/240)</f>
        <v>72.5</v>
      </c>
      <c r="T4621" s="22" t="n">
        <f aca="false">J4621*O4621</f>
        <v>72.5</v>
      </c>
      <c r="U4621" s="22" t="n">
        <f aca="false">S4621-T4621</f>
        <v>0</v>
      </c>
      <c r="V4621" s="46"/>
    </row>
    <row r="4622" customFormat="false" ht="13.8" hidden="false" customHeight="false" outlineLevel="0" collapsed="false">
      <c r="A4622" s="13" t="n">
        <v>4621</v>
      </c>
      <c r="B4622" s="12" t="s">
        <v>22</v>
      </c>
      <c r="C4622" s="26" t="str">
        <f aca="false">$C$4558</f>
        <v>BNF N. Acq. 20541</v>
      </c>
      <c r="D4622" s="12" t="n">
        <v>5</v>
      </c>
      <c r="E4622" s="14" t="n">
        <v>1749</v>
      </c>
      <c r="F4622" s="14" t="s">
        <v>24</v>
      </c>
      <c r="G4622" s="14" t="s">
        <v>1895</v>
      </c>
      <c r="H4622" s="0" t="s">
        <v>1874</v>
      </c>
      <c r="I4622" s="41" t="s">
        <v>50</v>
      </c>
      <c r="J4622" s="20" t="n">
        <v>390</v>
      </c>
      <c r="K4622" s="27" t="s">
        <v>28</v>
      </c>
      <c r="L4622" s="53"/>
      <c r="M4622" s="33" t="n">
        <v>40</v>
      </c>
      <c r="N4622" s="33"/>
      <c r="O4622" s="35" t="n">
        <f aca="false">L4622+(0.05*M4622)+(N4622/240)</f>
        <v>2</v>
      </c>
      <c r="P4622" s="36" t="n">
        <v>780</v>
      </c>
      <c r="Q4622" s="33"/>
      <c r="R4622" s="37"/>
      <c r="S4622" s="38" t="n">
        <f aca="false">P4622+(0.05*Q4622)+(R4622/240)</f>
        <v>780</v>
      </c>
      <c r="T4622" s="22" t="n">
        <f aca="false">J4622*O4622</f>
        <v>780</v>
      </c>
      <c r="U4622" s="22" t="n">
        <f aca="false">S4622-T4622</f>
        <v>0</v>
      </c>
      <c r="V4622" s="46"/>
    </row>
    <row r="4623" customFormat="false" ht="13.8" hidden="false" customHeight="false" outlineLevel="0" collapsed="false">
      <c r="A4623" s="13" t="n">
        <v>4622</v>
      </c>
      <c r="B4623" s="12" t="s">
        <v>22</v>
      </c>
      <c r="C4623" s="26" t="str">
        <f aca="false">$C$4558</f>
        <v>BNF N. Acq. 20541</v>
      </c>
      <c r="D4623" s="12" t="n">
        <v>5</v>
      </c>
      <c r="E4623" s="14" t="n">
        <v>1749</v>
      </c>
      <c r="F4623" s="14" t="s">
        <v>24</v>
      </c>
      <c r="G4623" s="14" t="s">
        <v>1896</v>
      </c>
      <c r="H4623" s="0" t="s">
        <v>1874</v>
      </c>
      <c r="I4623" s="41" t="s">
        <v>50</v>
      </c>
      <c r="J4623" s="20" t="n">
        <v>16025</v>
      </c>
      <c r="K4623" s="27" t="s">
        <v>28</v>
      </c>
      <c r="L4623" s="53" t="n">
        <v>0.09</v>
      </c>
      <c r="M4623" s="33"/>
      <c r="N4623" s="33"/>
      <c r="O4623" s="35" t="n">
        <f aca="false">L4623+(0.05*M4623)+(N4623/240)</f>
        <v>0.09</v>
      </c>
      <c r="P4623" s="36" t="n">
        <v>1442</v>
      </c>
      <c r="Q4623" s="33" t="n">
        <v>5</v>
      </c>
      <c r="R4623" s="37"/>
      <c r="S4623" s="38" t="n">
        <f aca="false">P4623+(0.05*Q4623)+(R4623/240)</f>
        <v>1442.25</v>
      </c>
      <c r="T4623" s="22" t="n">
        <f aca="false">J4623*O4623</f>
        <v>1442.25</v>
      </c>
      <c r="U4623" s="22" t="n">
        <f aca="false">S4623-T4623</f>
        <v>0</v>
      </c>
      <c r="V4623" s="46"/>
    </row>
    <row r="4624" customFormat="false" ht="13.8" hidden="false" customHeight="false" outlineLevel="0" collapsed="false">
      <c r="A4624" s="13" t="n">
        <v>4623</v>
      </c>
      <c r="B4624" s="12" t="s">
        <v>22</v>
      </c>
      <c r="C4624" s="26" t="str">
        <f aca="false">$C$4558</f>
        <v>BNF N. Acq. 20541</v>
      </c>
      <c r="D4624" s="12" t="n">
        <v>5</v>
      </c>
      <c r="E4624" s="14" t="n">
        <v>1749</v>
      </c>
      <c r="F4624" s="14" t="s">
        <v>24</v>
      </c>
      <c r="G4624" s="14" t="s">
        <v>113</v>
      </c>
      <c r="H4624" s="0" t="s">
        <v>1874</v>
      </c>
      <c r="I4624" s="41" t="s">
        <v>27</v>
      </c>
      <c r="J4624" s="20" t="n">
        <v>1</v>
      </c>
      <c r="K4624" s="27" t="s">
        <v>46</v>
      </c>
      <c r="L4624" s="53" t="n">
        <v>2</v>
      </c>
      <c r="M4624" s="33" t="n">
        <v>5</v>
      </c>
      <c r="N4624" s="33"/>
      <c r="O4624" s="35" t="n">
        <f aca="false">L4624+(0.05*M4624)+(N4624/240)</f>
        <v>2.25</v>
      </c>
      <c r="P4624" s="36" t="n">
        <v>2</v>
      </c>
      <c r="Q4624" s="33" t="n">
        <v>5</v>
      </c>
      <c r="R4624" s="37"/>
      <c r="S4624" s="38" t="n">
        <f aca="false">P4624+(0.05*Q4624)+(R4624/240)</f>
        <v>2.25</v>
      </c>
      <c r="T4624" s="22" t="n">
        <f aca="false">J4624*O4624</f>
        <v>2.25</v>
      </c>
      <c r="U4624" s="22" t="n">
        <f aca="false">S4624-T4624</f>
        <v>0</v>
      </c>
      <c r="V4624" s="46"/>
    </row>
    <row r="4625" customFormat="false" ht="13.8" hidden="false" customHeight="false" outlineLevel="0" collapsed="false">
      <c r="A4625" s="13" t="n">
        <v>4624</v>
      </c>
      <c r="B4625" s="12" t="s">
        <v>22</v>
      </c>
      <c r="C4625" s="26" t="str">
        <f aca="false">$C$4558</f>
        <v>BNF N. Acq. 20541</v>
      </c>
      <c r="D4625" s="12" t="n">
        <v>5</v>
      </c>
      <c r="E4625" s="14" t="n">
        <v>1749</v>
      </c>
      <c r="F4625" s="14" t="s">
        <v>24</v>
      </c>
      <c r="G4625" s="14" t="s">
        <v>113</v>
      </c>
      <c r="H4625" s="0" t="s">
        <v>1874</v>
      </c>
      <c r="I4625" s="41" t="s">
        <v>50</v>
      </c>
      <c r="J4625" s="20" t="n">
        <v>122</v>
      </c>
      <c r="K4625" s="27" t="s">
        <v>61</v>
      </c>
      <c r="L4625" s="53" t="n">
        <v>3</v>
      </c>
      <c r="M4625" s="33" t="n">
        <v>10</v>
      </c>
      <c r="N4625" s="33"/>
      <c r="O4625" s="35" t="n">
        <f aca="false">L4625+(0.05*M4625)+(N4625/240)</f>
        <v>3.5</v>
      </c>
      <c r="P4625" s="36" t="n">
        <v>427</v>
      </c>
      <c r="Q4625" s="33"/>
      <c r="R4625" s="37"/>
      <c r="S4625" s="38" t="n">
        <f aca="false">P4625+(0.05*Q4625)+(R4625/240)</f>
        <v>427</v>
      </c>
      <c r="T4625" s="22" t="n">
        <f aca="false">J4625*O4625</f>
        <v>427</v>
      </c>
      <c r="U4625" s="22" t="n">
        <f aca="false">S4625-T4625</f>
        <v>0</v>
      </c>
      <c r="V4625" s="46"/>
    </row>
    <row r="4626" customFormat="false" ht="13.8" hidden="false" customHeight="false" outlineLevel="0" collapsed="false">
      <c r="A4626" s="13" t="n">
        <v>4625</v>
      </c>
      <c r="B4626" s="12" t="s">
        <v>22</v>
      </c>
      <c r="C4626" s="26" t="str">
        <f aca="false">$C$4558</f>
        <v>BNF N. Acq. 20541</v>
      </c>
      <c r="D4626" s="12" t="n">
        <v>5</v>
      </c>
      <c r="E4626" s="14" t="n">
        <v>1749</v>
      </c>
      <c r="F4626" s="14" t="s">
        <v>40</v>
      </c>
      <c r="G4626" s="40" t="s">
        <v>850</v>
      </c>
      <c r="H4626" s="0" t="s">
        <v>1874</v>
      </c>
      <c r="I4626" s="41" t="s">
        <v>50</v>
      </c>
      <c r="J4626" s="20" t="n">
        <v>25</v>
      </c>
      <c r="K4626" s="27" t="s">
        <v>28</v>
      </c>
      <c r="L4626" s="53" t="n">
        <v>3</v>
      </c>
      <c r="M4626" s="33"/>
      <c r="N4626" s="33"/>
      <c r="O4626" s="35" t="n">
        <f aca="false">L4626+(0.05*M4626)+(N4626/240)</f>
        <v>3</v>
      </c>
      <c r="P4626" s="36" t="n">
        <v>75</v>
      </c>
      <c r="Q4626" s="33"/>
      <c r="R4626" s="37"/>
      <c r="S4626" s="38" t="n">
        <f aca="false">P4626+(0.05*Q4626)+(R4626/240)</f>
        <v>75</v>
      </c>
      <c r="T4626" s="22" t="n">
        <f aca="false">J4626*O4626</f>
        <v>75</v>
      </c>
      <c r="U4626" s="22" t="n">
        <f aca="false">S4626-T4626</f>
        <v>0</v>
      </c>
      <c r="V4626" s="46"/>
    </row>
    <row r="4627" customFormat="false" ht="13.8" hidden="false" customHeight="false" outlineLevel="0" collapsed="false">
      <c r="A4627" s="13" t="n">
        <v>4626</v>
      </c>
      <c r="B4627" s="12" t="s">
        <v>22</v>
      </c>
      <c r="C4627" s="26" t="str">
        <f aca="false">$C$4558</f>
        <v>BNF N. Acq. 20541</v>
      </c>
      <c r="D4627" s="12" t="n">
        <v>5</v>
      </c>
      <c r="E4627" s="14" t="n">
        <v>1749</v>
      </c>
      <c r="F4627" s="14" t="s">
        <v>40</v>
      </c>
      <c r="G4627" s="14" t="s">
        <v>1897</v>
      </c>
      <c r="H4627" s="0" t="s">
        <v>1874</v>
      </c>
      <c r="I4627" s="41" t="s">
        <v>50</v>
      </c>
      <c r="J4627" s="20" t="n">
        <v>220</v>
      </c>
      <c r="K4627" s="27" t="s">
        <v>28</v>
      </c>
      <c r="L4627" s="53" t="n">
        <v>5</v>
      </c>
      <c r="M4627" s="33"/>
      <c r="N4627" s="33"/>
      <c r="O4627" s="35" t="n">
        <f aca="false">L4627+(0.05*M4627)+(N4627/240)</f>
        <v>5</v>
      </c>
      <c r="P4627" s="36" t="n">
        <v>1100</v>
      </c>
      <c r="Q4627" s="33"/>
      <c r="R4627" s="37"/>
      <c r="S4627" s="38" t="n">
        <f aca="false">P4627+(0.05*Q4627)+(R4627/240)</f>
        <v>1100</v>
      </c>
      <c r="T4627" s="22" t="n">
        <f aca="false">J4627*O4627</f>
        <v>1100</v>
      </c>
      <c r="U4627" s="22" t="n">
        <f aca="false">S4627-T4627</f>
        <v>0</v>
      </c>
      <c r="V4627" s="46"/>
    </row>
    <row r="4628" customFormat="false" ht="13.8" hidden="false" customHeight="false" outlineLevel="0" collapsed="false">
      <c r="A4628" s="13" t="n">
        <v>4627</v>
      </c>
      <c r="B4628" s="12" t="s">
        <v>22</v>
      </c>
      <c r="C4628" s="26" t="str">
        <f aca="false">$C$4558</f>
        <v>BNF N. Acq. 20541</v>
      </c>
      <c r="D4628" s="12" t="n">
        <v>5</v>
      </c>
      <c r="E4628" s="14" t="n">
        <v>1749</v>
      </c>
      <c r="F4628" s="14" t="s">
        <v>40</v>
      </c>
      <c r="G4628" s="14" t="s">
        <v>1898</v>
      </c>
      <c r="H4628" s="0" t="s">
        <v>1874</v>
      </c>
      <c r="I4628" s="41" t="s">
        <v>27</v>
      </c>
      <c r="J4628" s="20" t="n">
        <v>2234</v>
      </c>
      <c r="K4628" s="27" t="s">
        <v>28</v>
      </c>
      <c r="L4628" s="53"/>
      <c r="M4628" s="33" t="n">
        <v>50</v>
      </c>
      <c r="N4628" s="33"/>
      <c r="O4628" s="35" t="n">
        <f aca="false">L4628+(0.05*M4628)+(N4628/240)</f>
        <v>2.5</v>
      </c>
      <c r="P4628" s="36" t="n">
        <v>5585</v>
      </c>
      <c r="Q4628" s="33"/>
      <c r="R4628" s="37"/>
      <c r="S4628" s="38" t="n">
        <f aca="false">P4628+(0.05*Q4628)+(R4628/240)</f>
        <v>5585</v>
      </c>
      <c r="T4628" s="22" t="n">
        <f aca="false">J4628*O4628</f>
        <v>5585</v>
      </c>
      <c r="U4628" s="22" t="n">
        <f aca="false">S4628-T4628</f>
        <v>0</v>
      </c>
      <c r="V4628" s="46"/>
    </row>
    <row r="4629" customFormat="false" ht="13.8" hidden="false" customHeight="false" outlineLevel="0" collapsed="false">
      <c r="A4629" s="13" t="n">
        <v>4628</v>
      </c>
      <c r="B4629" s="12" t="s">
        <v>22</v>
      </c>
      <c r="C4629" s="26" t="str">
        <f aca="false">$C$4558</f>
        <v>BNF N. Acq. 20541</v>
      </c>
      <c r="D4629" s="12" t="n">
        <v>5</v>
      </c>
      <c r="E4629" s="14" t="n">
        <v>1749</v>
      </c>
      <c r="F4629" s="14" t="s">
        <v>40</v>
      </c>
      <c r="G4629" s="14" t="s">
        <v>1898</v>
      </c>
      <c r="H4629" s="0" t="s">
        <v>1874</v>
      </c>
      <c r="I4629" s="41" t="s">
        <v>32</v>
      </c>
      <c r="J4629" s="20" t="n">
        <v>1079</v>
      </c>
      <c r="K4629" s="27" t="s">
        <v>28</v>
      </c>
      <c r="L4629" s="53"/>
      <c r="M4629" s="33" t="n">
        <v>45</v>
      </c>
      <c r="N4629" s="33"/>
      <c r="O4629" s="35" t="n">
        <f aca="false">L4629+(0.05*M4629)+(N4629/240)</f>
        <v>2.25</v>
      </c>
      <c r="P4629" s="36" t="n">
        <v>2427</v>
      </c>
      <c r="Q4629" s="33" t="n">
        <v>15</v>
      </c>
      <c r="R4629" s="37"/>
      <c r="S4629" s="38" t="n">
        <f aca="false">P4629+(0.05*Q4629)+(R4629/240)</f>
        <v>2427.75</v>
      </c>
      <c r="T4629" s="22" t="n">
        <f aca="false">J4629*O4629</f>
        <v>2427.75</v>
      </c>
      <c r="U4629" s="22" t="n">
        <f aca="false">S4629-T4629</f>
        <v>0</v>
      </c>
      <c r="V4629" s="46"/>
    </row>
    <row r="4630" customFormat="false" ht="13.8" hidden="false" customHeight="false" outlineLevel="0" collapsed="false">
      <c r="A4630" s="13" t="n">
        <v>4629</v>
      </c>
      <c r="B4630" s="12" t="s">
        <v>22</v>
      </c>
      <c r="C4630" s="26" t="str">
        <f aca="false">$C$4558</f>
        <v>BNF N. Acq. 20541</v>
      </c>
      <c r="D4630" s="12" t="n">
        <v>5</v>
      </c>
      <c r="E4630" s="14" t="n">
        <v>1749</v>
      </c>
      <c r="F4630" s="14" t="s">
        <v>40</v>
      </c>
      <c r="G4630" s="14" t="s">
        <v>1898</v>
      </c>
      <c r="H4630" s="0" t="s">
        <v>1874</v>
      </c>
      <c r="I4630" s="41" t="s">
        <v>50</v>
      </c>
      <c r="J4630" s="20" t="n">
        <v>1107</v>
      </c>
      <c r="K4630" s="27" t="s">
        <v>28</v>
      </c>
      <c r="L4630" s="53"/>
      <c r="M4630" s="33" t="n">
        <v>40</v>
      </c>
      <c r="N4630" s="33"/>
      <c r="O4630" s="35" t="n">
        <f aca="false">L4630+(0.05*M4630)+(N4630/240)</f>
        <v>2</v>
      </c>
      <c r="P4630" s="36" t="n">
        <v>2214</v>
      </c>
      <c r="Q4630" s="33"/>
      <c r="R4630" s="37"/>
      <c r="S4630" s="38" t="n">
        <f aca="false">P4630+(0.05*Q4630)+(R4630/240)</f>
        <v>2214</v>
      </c>
      <c r="T4630" s="22" t="n">
        <f aca="false">J4630*O4630</f>
        <v>2214</v>
      </c>
      <c r="U4630" s="22" t="n">
        <f aca="false">S4630-T4630</f>
        <v>0</v>
      </c>
      <c r="V4630" s="46"/>
    </row>
    <row r="4631" customFormat="false" ht="13.8" hidden="false" customHeight="false" outlineLevel="0" collapsed="false">
      <c r="A4631" s="13" t="n">
        <v>4630</v>
      </c>
      <c r="B4631" s="12" t="s">
        <v>22</v>
      </c>
      <c r="C4631" s="26" t="str">
        <f aca="false">$C$4558</f>
        <v>BNF N. Acq. 20541</v>
      </c>
      <c r="D4631" s="12" t="n">
        <v>5</v>
      </c>
      <c r="E4631" s="14" t="n">
        <v>1749</v>
      </c>
      <c r="F4631" s="14" t="s">
        <v>40</v>
      </c>
      <c r="G4631" s="14" t="s">
        <v>1898</v>
      </c>
      <c r="H4631" s="0" t="s">
        <v>1874</v>
      </c>
      <c r="I4631" s="41" t="s">
        <v>50</v>
      </c>
      <c r="J4631" s="20" t="n">
        <v>1</v>
      </c>
      <c r="K4631" s="27" t="s">
        <v>46</v>
      </c>
      <c r="L4631" s="53" t="n">
        <v>320</v>
      </c>
      <c r="M4631" s="33"/>
      <c r="N4631" s="33"/>
      <c r="O4631" s="35" t="n">
        <f aca="false">L4631+(0.05*M4631)+(N4631/240)</f>
        <v>320</v>
      </c>
      <c r="P4631" s="36" t="n">
        <v>320</v>
      </c>
      <c r="Q4631" s="33"/>
      <c r="R4631" s="37"/>
      <c r="S4631" s="38" t="n">
        <f aca="false">P4631+(0.05*Q4631)+(R4631/240)</f>
        <v>320</v>
      </c>
      <c r="T4631" s="22" t="n">
        <f aca="false">J4631*O4631</f>
        <v>320</v>
      </c>
      <c r="U4631" s="22" t="n">
        <f aca="false">S4631-T4631</f>
        <v>0</v>
      </c>
      <c r="V4631" s="46"/>
    </row>
    <row r="4632" customFormat="false" ht="13.8" hidden="false" customHeight="false" outlineLevel="0" collapsed="false">
      <c r="A4632" s="13" t="n">
        <v>4631</v>
      </c>
      <c r="B4632" s="12" t="s">
        <v>22</v>
      </c>
      <c r="C4632" s="26" t="str">
        <f aca="false">$C$4558</f>
        <v>BNF N. Acq. 20541</v>
      </c>
      <c r="D4632" s="12" t="n">
        <v>5</v>
      </c>
      <c r="E4632" s="14" t="n">
        <v>1749</v>
      </c>
      <c r="F4632" s="14" t="s">
        <v>40</v>
      </c>
      <c r="G4632" s="14" t="s">
        <v>113</v>
      </c>
      <c r="H4632" s="0" t="s">
        <v>1874</v>
      </c>
      <c r="I4632" s="41" t="s">
        <v>27</v>
      </c>
      <c r="J4632" s="20" t="n">
        <v>13425</v>
      </c>
      <c r="K4632" s="27" t="s">
        <v>28</v>
      </c>
      <c r="L4632" s="53"/>
      <c r="M4632" s="33" t="n">
        <v>4</v>
      </c>
      <c r="N4632" s="33"/>
      <c r="O4632" s="35" t="n">
        <f aca="false">L4632+(0.05*M4632)+(N4632/240)</f>
        <v>0.2</v>
      </c>
      <c r="P4632" s="36" t="n">
        <v>2685</v>
      </c>
      <c r="Q4632" s="33"/>
      <c r="R4632" s="37"/>
      <c r="S4632" s="38" t="n">
        <f aca="false">P4632+(0.05*Q4632)+(R4632/240)</f>
        <v>2685</v>
      </c>
      <c r="T4632" s="22" t="n">
        <f aca="false">J4632*O4632</f>
        <v>2685</v>
      </c>
      <c r="U4632" s="22" t="n">
        <f aca="false">S4632-T4632</f>
        <v>0</v>
      </c>
      <c r="V4632" s="46"/>
    </row>
    <row r="4633" customFormat="false" ht="13.8" hidden="false" customHeight="false" outlineLevel="0" collapsed="false">
      <c r="A4633" s="13" t="n">
        <v>4632</v>
      </c>
      <c r="B4633" s="12" t="s">
        <v>22</v>
      </c>
      <c r="C4633" s="26" t="str">
        <f aca="false">$C$4558</f>
        <v>BNF N. Acq. 20541</v>
      </c>
      <c r="D4633" s="12" t="n">
        <v>5</v>
      </c>
      <c r="E4633" s="14" t="n">
        <v>1749</v>
      </c>
      <c r="F4633" s="14" t="s">
        <v>40</v>
      </c>
      <c r="G4633" s="40" t="s">
        <v>113</v>
      </c>
      <c r="H4633" s="0" t="s">
        <v>1874</v>
      </c>
      <c r="I4633" s="41" t="s">
        <v>50</v>
      </c>
      <c r="J4633" s="20" t="n">
        <v>11292</v>
      </c>
      <c r="K4633" s="27" t="s">
        <v>28</v>
      </c>
      <c r="L4633" s="53"/>
      <c r="M4633" s="33" t="n">
        <v>4</v>
      </c>
      <c r="N4633" s="33"/>
      <c r="O4633" s="35" t="n">
        <f aca="false">L4633+(0.05*M4633)+(N4633/240)</f>
        <v>0.2</v>
      </c>
      <c r="P4633" s="36" t="n">
        <v>2258</v>
      </c>
      <c r="Q4633" s="33" t="n">
        <v>8</v>
      </c>
      <c r="R4633" s="37"/>
      <c r="S4633" s="38" t="n">
        <f aca="false">P4633+(0.05*Q4633)+(R4633/240)</f>
        <v>2258.4</v>
      </c>
      <c r="T4633" s="22" t="n">
        <f aca="false">J4633*O4633</f>
        <v>2258.4</v>
      </c>
      <c r="U4633" s="22" t="n">
        <f aca="false">S4633-T4633</f>
        <v>0</v>
      </c>
      <c r="V4633" s="46"/>
    </row>
    <row r="4634" customFormat="false" ht="13.8" hidden="false" customHeight="false" outlineLevel="0" collapsed="false">
      <c r="A4634" s="13" t="n">
        <v>4633</v>
      </c>
      <c r="B4634" s="12" t="s">
        <v>22</v>
      </c>
      <c r="C4634" s="26" t="str">
        <f aca="false">$C$4558</f>
        <v>BNF N. Acq. 20541</v>
      </c>
      <c r="D4634" s="12" t="n">
        <v>5</v>
      </c>
      <c r="E4634" s="14" t="n">
        <v>1749</v>
      </c>
      <c r="F4634" s="14" t="s">
        <v>40</v>
      </c>
      <c r="G4634" s="14" t="s">
        <v>1899</v>
      </c>
      <c r="H4634" s="0" t="s">
        <v>1874</v>
      </c>
      <c r="I4634" s="41" t="s">
        <v>50</v>
      </c>
      <c r="J4634" s="20" t="n">
        <v>1</v>
      </c>
      <c r="K4634" s="27" t="s">
        <v>46</v>
      </c>
      <c r="L4634" s="53" t="n">
        <v>330</v>
      </c>
      <c r="M4634" s="33"/>
      <c r="N4634" s="33"/>
      <c r="O4634" s="35" t="n">
        <f aca="false">L4634+(0.05*M4634)+(N4634/240)</f>
        <v>330</v>
      </c>
      <c r="P4634" s="36" t="n">
        <v>330</v>
      </c>
      <c r="Q4634" s="33"/>
      <c r="R4634" s="37"/>
      <c r="S4634" s="38" t="n">
        <f aca="false">P4634+(0.05*Q4634)+(R4634/240)</f>
        <v>330</v>
      </c>
      <c r="T4634" s="22" t="n">
        <f aca="false">J4634*O4634</f>
        <v>330</v>
      </c>
      <c r="U4634" s="22" t="n">
        <f aca="false">S4634-T4634</f>
        <v>0</v>
      </c>
      <c r="V4634" s="46"/>
    </row>
    <row r="4635" customFormat="false" ht="13.8" hidden="false" customHeight="false" outlineLevel="0" collapsed="false">
      <c r="A4635" s="13" t="n">
        <v>4634</v>
      </c>
      <c r="B4635" s="12" t="s">
        <v>22</v>
      </c>
      <c r="C4635" s="26" t="str">
        <f aca="false">$C$4558</f>
        <v>BNF N. Acq. 20541</v>
      </c>
      <c r="D4635" s="12" t="n">
        <v>5</v>
      </c>
      <c r="E4635" s="14" t="n">
        <v>1749</v>
      </c>
      <c r="F4635" s="14" t="s">
        <v>40</v>
      </c>
      <c r="G4635" s="14" t="s">
        <v>126</v>
      </c>
      <c r="H4635" s="0" t="s">
        <v>1874</v>
      </c>
      <c r="I4635" s="41" t="s">
        <v>50</v>
      </c>
      <c r="J4635" s="20" t="n">
        <v>2</v>
      </c>
      <c r="K4635" s="27" t="s">
        <v>28</v>
      </c>
      <c r="L4635" s="53" t="n">
        <v>70</v>
      </c>
      <c r="M4635" s="33"/>
      <c r="N4635" s="33"/>
      <c r="O4635" s="35" t="n">
        <f aca="false">L4635+(0.05*M4635)+(N4635/240)</f>
        <v>70</v>
      </c>
      <c r="P4635" s="36" t="n">
        <v>140</v>
      </c>
      <c r="Q4635" s="33"/>
      <c r="R4635" s="37"/>
      <c r="S4635" s="38" t="n">
        <f aca="false">P4635+(0.05*Q4635)+(R4635/240)</f>
        <v>140</v>
      </c>
      <c r="T4635" s="22" t="n">
        <f aca="false">J4635*O4635</f>
        <v>140</v>
      </c>
      <c r="U4635" s="22" t="n">
        <f aca="false">S4635-T4635</f>
        <v>0</v>
      </c>
      <c r="V4635" s="46"/>
    </row>
    <row r="4636" customFormat="false" ht="13.8" hidden="false" customHeight="false" outlineLevel="0" collapsed="false">
      <c r="A4636" s="13" t="n">
        <v>4635</v>
      </c>
      <c r="B4636" s="12" t="s">
        <v>22</v>
      </c>
      <c r="C4636" s="26" t="str">
        <f aca="false">$C$4558</f>
        <v>BNF N. Acq. 20541</v>
      </c>
      <c r="D4636" s="12" t="n">
        <v>5</v>
      </c>
      <c r="E4636" s="14" t="n">
        <v>1749</v>
      </c>
      <c r="F4636" s="14" t="s">
        <v>40</v>
      </c>
      <c r="G4636" s="14" t="s">
        <v>127</v>
      </c>
      <c r="H4636" s="0" t="s">
        <v>1874</v>
      </c>
      <c r="I4636" s="41" t="s">
        <v>27</v>
      </c>
      <c r="J4636" s="20" t="n">
        <v>305</v>
      </c>
      <c r="K4636" s="27" t="s">
        <v>28</v>
      </c>
      <c r="L4636" s="53" t="n">
        <v>60</v>
      </c>
      <c r="M4636" s="33"/>
      <c r="N4636" s="33"/>
      <c r="O4636" s="35" t="n">
        <f aca="false">L4636+(0.05*M4636)+(N4636/240)</f>
        <v>60</v>
      </c>
      <c r="P4636" s="36" t="n">
        <v>18300</v>
      </c>
      <c r="Q4636" s="33"/>
      <c r="R4636" s="37"/>
      <c r="S4636" s="38" t="n">
        <f aca="false">P4636+(0.05*Q4636)+(R4636/240)</f>
        <v>18300</v>
      </c>
      <c r="T4636" s="22" t="n">
        <f aca="false">J4636*O4636</f>
        <v>18300</v>
      </c>
      <c r="U4636" s="22" t="n">
        <f aca="false">S4636-T4636</f>
        <v>0</v>
      </c>
      <c r="V4636" s="46"/>
    </row>
    <row r="4637" customFormat="false" ht="13.8" hidden="false" customHeight="false" outlineLevel="0" collapsed="false">
      <c r="A4637" s="13" t="n">
        <v>4636</v>
      </c>
      <c r="B4637" s="12" t="s">
        <v>22</v>
      </c>
      <c r="C4637" s="26" t="str">
        <f aca="false">$C$4558</f>
        <v>BNF N. Acq. 20541</v>
      </c>
      <c r="D4637" s="12" t="n">
        <v>5</v>
      </c>
      <c r="E4637" s="14" t="n">
        <v>1749</v>
      </c>
      <c r="F4637" s="14" t="s">
        <v>40</v>
      </c>
      <c r="G4637" s="14" t="s">
        <v>866</v>
      </c>
      <c r="H4637" s="0" t="s">
        <v>1874</v>
      </c>
      <c r="I4637" s="41" t="s">
        <v>50</v>
      </c>
      <c r="J4637" s="20" t="n">
        <v>8722</v>
      </c>
      <c r="K4637" s="27" t="s">
        <v>28</v>
      </c>
      <c r="L4637" s="53"/>
      <c r="M4637" s="33" t="n">
        <v>32</v>
      </c>
      <c r="N4637" s="33"/>
      <c r="O4637" s="35" t="n">
        <f aca="false">L4637+(0.05*M4637)+(N4637/240)</f>
        <v>1.6</v>
      </c>
      <c r="P4637" s="36" t="n">
        <v>13955</v>
      </c>
      <c r="Q4637" s="33" t="n">
        <v>4</v>
      </c>
      <c r="R4637" s="37"/>
      <c r="S4637" s="38" t="n">
        <f aca="false">P4637+(0.05*Q4637)+(R4637/240)</f>
        <v>13955.2</v>
      </c>
      <c r="T4637" s="22" t="n">
        <f aca="false">J4637*O4637</f>
        <v>13955.2</v>
      </c>
      <c r="U4637" s="22" t="n">
        <f aca="false">S4637-T4637</f>
        <v>0</v>
      </c>
      <c r="V4637" s="46"/>
    </row>
    <row r="4638" customFormat="false" ht="13.8" hidden="false" customHeight="false" outlineLevel="0" collapsed="false">
      <c r="A4638" s="13" t="n">
        <v>4637</v>
      </c>
      <c r="B4638" s="12" t="s">
        <v>22</v>
      </c>
      <c r="C4638" s="26" t="str">
        <f aca="false">$C$4558</f>
        <v>BNF N. Acq. 20541</v>
      </c>
      <c r="D4638" s="12" t="n">
        <v>5</v>
      </c>
      <c r="E4638" s="14" t="n">
        <v>1749</v>
      </c>
      <c r="F4638" s="14" t="s">
        <v>40</v>
      </c>
      <c r="G4638" s="14" t="s">
        <v>138</v>
      </c>
      <c r="H4638" s="0" t="s">
        <v>1874</v>
      </c>
      <c r="I4638" s="41" t="s">
        <v>50</v>
      </c>
      <c r="J4638" s="20" t="n">
        <v>9169</v>
      </c>
      <c r="K4638" s="27" t="s">
        <v>28</v>
      </c>
      <c r="L4638" s="53"/>
      <c r="M4638" s="33" t="n">
        <v>45</v>
      </c>
      <c r="N4638" s="33"/>
      <c r="O4638" s="35" t="n">
        <f aca="false">L4638+(0.05*M4638)+(N4638/240)</f>
        <v>2.25</v>
      </c>
      <c r="P4638" s="36" t="n">
        <v>20630</v>
      </c>
      <c r="Q4638" s="33" t="n">
        <v>5</v>
      </c>
      <c r="R4638" s="37"/>
      <c r="S4638" s="38" t="n">
        <f aca="false">P4638+(0.05*Q4638)+(R4638/240)</f>
        <v>20630.25</v>
      </c>
      <c r="T4638" s="22" t="n">
        <f aca="false">J4638*O4638</f>
        <v>20630.25</v>
      </c>
      <c r="U4638" s="22" t="n">
        <f aca="false">S4638-T4638</f>
        <v>0</v>
      </c>
      <c r="V4638" s="46"/>
    </row>
    <row r="4639" customFormat="false" ht="13.8" hidden="false" customHeight="false" outlineLevel="0" collapsed="false">
      <c r="A4639" s="13" t="n">
        <v>4638</v>
      </c>
      <c r="B4639" s="12" t="s">
        <v>22</v>
      </c>
      <c r="C4639" s="26" t="str">
        <f aca="false">$C$4558</f>
        <v>BNF N. Acq. 20541</v>
      </c>
      <c r="D4639" s="12" t="n">
        <v>6</v>
      </c>
      <c r="E4639" s="14" t="n">
        <v>1749</v>
      </c>
      <c r="F4639" s="14" t="s">
        <v>24</v>
      </c>
      <c r="G4639" s="14" t="s">
        <v>698</v>
      </c>
      <c r="H4639" s="0" t="s">
        <v>1874</v>
      </c>
      <c r="I4639" s="41" t="s">
        <v>27</v>
      </c>
      <c r="J4639" s="20" t="n">
        <v>328</v>
      </c>
      <c r="K4639" s="27" t="s">
        <v>28</v>
      </c>
      <c r="L4639" s="53"/>
      <c r="M4639" s="33" t="n">
        <v>20</v>
      </c>
      <c r="N4639" s="33"/>
      <c r="O4639" s="35" t="n">
        <f aca="false">L4639+(0.05*M4639)+(N4639/240)</f>
        <v>1</v>
      </c>
      <c r="P4639" s="36" t="n">
        <v>328</v>
      </c>
      <c r="Q4639" s="33"/>
      <c r="R4639" s="37"/>
      <c r="S4639" s="38" t="n">
        <f aca="false">P4639+(0.05*Q4639)+(R4639/240)</f>
        <v>328</v>
      </c>
      <c r="T4639" s="22" t="n">
        <f aca="false">J4639*O4639</f>
        <v>328</v>
      </c>
      <c r="U4639" s="22" t="n">
        <f aca="false">S4639-T4639</f>
        <v>0</v>
      </c>
      <c r="V4639" s="46"/>
    </row>
    <row r="4640" customFormat="false" ht="13.8" hidden="false" customHeight="false" outlineLevel="0" collapsed="false">
      <c r="A4640" s="13" t="n">
        <v>4639</v>
      </c>
      <c r="B4640" s="12" t="s">
        <v>22</v>
      </c>
      <c r="C4640" s="26" t="str">
        <f aca="false">$C$4558</f>
        <v>BNF N. Acq. 20541</v>
      </c>
      <c r="D4640" s="12" t="n">
        <v>6</v>
      </c>
      <c r="E4640" s="14" t="n">
        <v>1749</v>
      </c>
      <c r="F4640" s="14" t="s">
        <v>24</v>
      </c>
      <c r="G4640" s="14" t="s">
        <v>876</v>
      </c>
      <c r="H4640" s="0" t="s">
        <v>1874</v>
      </c>
      <c r="I4640" s="41" t="s">
        <v>50</v>
      </c>
      <c r="J4640" s="20" t="n">
        <v>1</v>
      </c>
      <c r="K4640" s="27" t="s">
        <v>28</v>
      </c>
      <c r="L4640" s="53" t="n">
        <v>6</v>
      </c>
      <c r="M4640" s="33"/>
      <c r="N4640" s="33"/>
      <c r="O4640" s="35" t="n">
        <f aca="false">L4640+(0.05*M4640)+(N4640/240)</f>
        <v>6</v>
      </c>
      <c r="P4640" s="36" t="n">
        <v>6</v>
      </c>
      <c r="Q4640" s="33"/>
      <c r="R4640" s="37"/>
      <c r="S4640" s="38" t="n">
        <f aca="false">P4640+(0.05*Q4640)+(R4640/240)</f>
        <v>6</v>
      </c>
      <c r="T4640" s="22" t="n">
        <f aca="false">J4640*O4640</f>
        <v>6</v>
      </c>
      <c r="U4640" s="22" t="n">
        <f aca="false">S4640-T4640</f>
        <v>0</v>
      </c>
      <c r="V4640" s="46"/>
    </row>
    <row r="4641" customFormat="false" ht="13.8" hidden="false" customHeight="false" outlineLevel="0" collapsed="false">
      <c r="A4641" s="13" t="n">
        <v>4640</v>
      </c>
      <c r="B4641" s="12" t="s">
        <v>22</v>
      </c>
      <c r="C4641" s="26" t="str">
        <f aca="false">$C$4558</f>
        <v>BNF N. Acq. 20541</v>
      </c>
      <c r="D4641" s="12" t="n">
        <v>6</v>
      </c>
      <c r="E4641" s="14" t="n">
        <v>1749</v>
      </c>
      <c r="F4641" s="14" t="s">
        <v>24</v>
      </c>
      <c r="G4641" s="14" t="s">
        <v>1900</v>
      </c>
      <c r="H4641" s="0" t="s">
        <v>1874</v>
      </c>
      <c r="I4641" s="41" t="s">
        <v>50</v>
      </c>
      <c r="J4641" s="20" t="n">
        <v>240</v>
      </c>
      <c r="K4641" s="27" t="s">
        <v>28</v>
      </c>
      <c r="L4641" s="53"/>
      <c r="M4641" s="33" t="n">
        <v>2</v>
      </c>
      <c r="N4641" s="33"/>
      <c r="O4641" s="35" t="n">
        <f aca="false">L4641+(0.05*M4641)+(N4641/240)</f>
        <v>0.1</v>
      </c>
      <c r="P4641" s="36" t="n">
        <v>24</v>
      </c>
      <c r="Q4641" s="33"/>
      <c r="R4641" s="37"/>
      <c r="S4641" s="38" t="n">
        <f aca="false">P4641+(0.05*Q4641)+(R4641/240)</f>
        <v>24</v>
      </c>
      <c r="T4641" s="22" t="n">
        <f aca="false">J4641*O4641</f>
        <v>24</v>
      </c>
      <c r="U4641" s="22" t="n">
        <f aca="false">S4641-T4641</f>
        <v>0</v>
      </c>
      <c r="V4641" s="46"/>
    </row>
    <row r="4642" customFormat="false" ht="13.8" hidden="false" customHeight="false" outlineLevel="0" collapsed="false">
      <c r="A4642" s="13" t="n">
        <v>4641</v>
      </c>
      <c r="B4642" s="12" t="s">
        <v>22</v>
      </c>
      <c r="C4642" s="26" t="str">
        <f aca="false">$C$4558</f>
        <v>BNF N. Acq. 20541</v>
      </c>
      <c r="D4642" s="12" t="n">
        <v>6</v>
      </c>
      <c r="E4642" s="14" t="n">
        <v>1749</v>
      </c>
      <c r="F4642" s="14" t="s">
        <v>24</v>
      </c>
      <c r="G4642" s="14" t="s">
        <v>1901</v>
      </c>
      <c r="H4642" s="0" t="s">
        <v>1874</v>
      </c>
      <c r="I4642" s="41" t="s">
        <v>50</v>
      </c>
      <c r="J4642" s="20" t="n">
        <v>13295</v>
      </c>
      <c r="K4642" s="27" t="s">
        <v>28</v>
      </c>
      <c r="L4642" s="53"/>
      <c r="M4642" s="33" t="n">
        <v>5</v>
      </c>
      <c r="N4642" s="33"/>
      <c r="O4642" s="35" t="n">
        <f aca="false">L4642+(0.05*M4642)+(N4642/240)</f>
        <v>0.25</v>
      </c>
      <c r="P4642" s="36" t="n">
        <v>3323</v>
      </c>
      <c r="Q4642" s="33" t="n">
        <v>15</v>
      </c>
      <c r="R4642" s="37"/>
      <c r="S4642" s="38" t="n">
        <f aca="false">P4642+(0.05*Q4642)+(R4642/240)</f>
        <v>3323.75</v>
      </c>
      <c r="T4642" s="22" t="n">
        <f aca="false">J4642*O4642</f>
        <v>3323.75</v>
      </c>
      <c r="U4642" s="22" t="n">
        <f aca="false">S4642-T4642</f>
        <v>0</v>
      </c>
      <c r="V4642" s="46"/>
    </row>
    <row r="4643" customFormat="false" ht="13.8" hidden="false" customHeight="false" outlineLevel="0" collapsed="false">
      <c r="A4643" s="13" t="n">
        <v>4642</v>
      </c>
      <c r="B4643" s="12" t="s">
        <v>22</v>
      </c>
      <c r="C4643" s="26" t="str">
        <f aca="false">$C$4558</f>
        <v>BNF N. Acq. 20541</v>
      </c>
      <c r="D4643" s="12" t="n">
        <v>6</v>
      </c>
      <c r="E4643" s="14" t="n">
        <v>1749</v>
      </c>
      <c r="F4643" s="14" t="s">
        <v>24</v>
      </c>
      <c r="G4643" s="14" t="s">
        <v>1902</v>
      </c>
      <c r="H4643" s="0" t="s">
        <v>1874</v>
      </c>
      <c r="I4643" s="41" t="s">
        <v>50</v>
      </c>
      <c r="J4643" s="20" t="n">
        <v>30</v>
      </c>
      <c r="K4643" s="27" t="s">
        <v>28</v>
      </c>
      <c r="L4643" s="53"/>
      <c r="M4643" s="33" t="n">
        <v>2</v>
      </c>
      <c r="N4643" s="33" t="n">
        <v>6</v>
      </c>
      <c r="O4643" s="35" t="n">
        <f aca="false">L4643+(0.05*M4643)+(N4643/240)</f>
        <v>0.125</v>
      </c>
      <c r="P4643" s="36" t="n">
        <v>3</v>
      </c>
      <c r="Q4643" s="33" t="n">
        <v>15</v>
      </c>
      <c r="R4643" s="37"/>
      <c r="S4643" s="38" t="n">
        <f aca="false">P4643+(0.05*Q4643)+(R4643/240)</f>
        <v>3.75</v>
      </c>
      <c r="T4643" s="22" t="n">
        <f aca="false">J4643*O4643</f>
        <v>3.75</v>
      </c>
      <c r="U4643" s="22" t="n">
        <f aca="false">S4643-T4643</f>
        <v>0</v>
      </c>
      <c r="V4643" s="46"/>
    </row>
    <row r="4644" customFormat="false" ht="13.8" hidden="false" customHeight="false" outlineLevel="0" collapsed="false">
      <c r="A4644" s="13" t="n">
        <v>4643</v>
      </c>
      <c r="B4644" s="12" t="s">
        <v>22</v>
      </c>
      <c r="C4644" s="26" t="str">
        <f aca="false">$C$4558</f>
        <v>BNF N. Acq. 20541</v>
      </c>
      <c r="D4644" s="12" t="n">
        <v>6</v>
      </c>
      <c r="E4644" s="14" t="n">
        <v>1749</v>
      </c>
      <c r="F4644" s="14" t="s">
        <v>40</v>
      </c>
      <c r="G4644" s="14" t="s">
        <v>698</v>
      </c>
      <c r="H4644" s="0" t="s">
        <v>1874</v>
      </c>
      <c r="I4644" s="41" t="s">
        <v>678</v>
      </c>
      <c r="J4644" s="20" t="n">
        <v>14718</v>
      </c>
      <c r="K4644" s="27" t="s">
        <v>28</v>
      </c>
      <c r="L4644" s="53"/>
      <c r="M4644" s="33" t="n">
        <v>18</v>
      </c>
      <c r="N4644" s="33"/>
      <c r="O4644" s="35" t="n">
        <f aca="false">L4644+(0.05*M4644)+(N4644/240)</f>
        <v>0.9</v>
      </c>
      <c r="P4644" s="36" t="n">
        <v>13246</v>
      </c>
      <c r="Q4644" s="33" t="n">
        <v>4</v>
      </c>
      <c r="R4644" s="37"/>
      <c r="S4644" s="38" t="n">
        <f aca="false">P4644+(0.05*Q4644)+(R4644/240)</f>
        <v>13246.2</v>
      </c>
      <c r="T4644" s="22" t="n">
        <f aca="false">J4644*O4644</f>
        <v>13246.2</v>
      </c>
      <c r="U4644" s="22" t="n">
        <f aca="false">S4644-T4644</f>
        <v>0</v>
      </c>
      <c r="V4644" s="46"/>
    </row>
    <row r="4645" customFormat="false" ht="13.8" hidden="false" customHeight="false" outlineLevel="0" collapsed="false">
      <c r="A4645" s="13" t="n">
        <v>4644</v>
      </c>
      <c r="B4645" s="12" t="s">
        <v>22</v>
      </c>
      <c r="C4645" s="26" t="str">
        <f aca="false">$C$4558</f>
        <v>BNF N. Acq. 20541</v>
      </c>
      <c r="D4645" s="12" t="n">
        <v>6</v>
      </c>
      <c r="E4645" s="14" t="n">
        <v>1749</v>
      </c>
      <c r="F4645" s="14" t="s">
        <v>40</v>
      </c>
      <c r="G4645" s="14" t="s">
        <v>698</v>
      </c>
      <c r="H4645" s="0" t="s">
        <v>1874</v>
      </c>
      <c r="I4645" s="41" t="s">
        <v>382</v>
      </c>
      <c r="J4645" s="20" t="n">
        <v>4949</v>
      </c>
      <c r="K4645" s="27" t="s">
        <v>28</v>
      </c>
      <c r="L4645" s="53"/>
      <c r="M4645" s="33" t="n">
        <v>16</v>
      </c>
      <c r="N4645" s="33"/>
      <c r="O4645" s="35" t="n">
        <f aca="false">L4645+(0.05*M4645)+(N4645/240)</f>
        <v>0.8</v>
      </c>
      <c r="P4645" s="36" t="n">
        <v>3959</v>
      </c>
      <c r="Q4645" s="33" t="n">
        <v>4</v>
      </c>
      <c r="R4645" s="37"/>
      <c r="S4645" s="38" t="n">
        <f aca="false">P4645+(0.05*Q4645)+(R4645/240)</f>
        <v>3959.2</v>
      </c>
      <c r="T4645" s="22" t="n">
        <f aca="false">J4645*O4645</f>
        <v>3959.2</v>
      </c>
      <c r="U4645" s="22" t="n">
        <f aca="false">S4645-T4645</f>
        <v>0</v>
      </c>
      <c r="V4645" s="46"/>
    </row>
    <row r="4646" customFormat="false" ht="13.8" hidden="false" customHeight="false" outlineLevel="0" collapsed="false">
      <c r="A4646" s="13" t="n">
        <v>4645</v>
      </c>
      <c r="B4646" s="12" t="s">
        <v>22</v>
      </c>
      <c r="C4646" s="26" t="str">
        <f aca="false">$C$4558</f>
        <v>BNF N. Acq. 20541</v>
      </c>
      <c r="D4646" s="12" t="n">
        <v>6</v>
      </c>
      <c r="E4646" s="14" t="n">
        <v>1749</v>
      </c>
      <c r="F4646" s="14" t="s">
        <v>40</v>
      </c>
      <c r="G4646" s="14" t="s">
        <v>698</v>
      </c>
      <c r="H4646" s="0" t="s">
        <v>1874</v>
      </c>
      <c r="I4646" s="41" t="s">
        <v>50</v>
      </c>
      <c r="J4646" s="20" t="n">
        <v>3685</v>
      </c>
      <c r="K4646" s="27" t="s">
        <v>28</v>
      </c>
      <c r="L4646" s="53"/>
      <c r="M4646" s="33" t="n">
        <v>24</v>
      </c>
      <c r="N4646" s="33"/>
      <c r="O4646" s="35" t="n">
        <f aca="false">L4646+(0.05*M4646)+(N4646/240)</f>
        <v>1.2</v>
      </c>
      <c r="P4646" s="36" t="n">
        <v>4422</v>
      </c>
      <c r="Q4646" s="33"/>
      <c r="R4646" s="37"/>
      <c r="S4646" s="38" t="n">
        <f aca="false">P4646+(0.05*Q4646)+(R4646/240)</f>
        <v>4422</v>
      </c>
      <c r="T4646" s="22" t="n">
        <f aca="false">J4646*O4646</f>
        <v>4422</v>
      </c>
      <c r="U4646" s="22" t="n">
        <f aca="false">S4646-T4646</f>
        <v>0</v>
      </c>
      <c r="V4646" s="46"/>
    </row>
    <row r="4647" customFormat="false" ht="13.8" hidden="false" customHeight="false" outlineLevel="0" collapsed="false">
      <c r="A4647" s="13" t="n">
        <v>4646</v>
      </c>
      <c r="B4647" s="12" t="s">
        <v>22</v>
      </c>
      <c r="C4647" s="26" t="str">
        <f aca="false">$C$4558</f>
        <v>BNF N. Acq. 20541</v>
      </c>
      <c r="D4647" s="12" t="n">
        <v>6</v>
      </c>
      <c r="E4647" s="14" t="n">
        <v>1749</v>
      </c>
      <c r="F4647" s="14" t="s">
        <v>40</v>
      </c>
      <c r="G4647" s="14" t="s">
        <v>698</v>
      </c>
      <c r="H4647" s="0" t="s">
        <v>1874</v>
      </c>
      <c r="I4647" s="41" t="s">
        <v>186</v>
      </c>
      <c r="J4647" s="20" t="n">
        <v>1814</v>
      </c>
      <c r="K4647" s="27" t="s">
        <v>28</v>
      </c>
      <c r="L4647" s="53"/>
      <c r="M4647" s="33" t="n">
        <v>25</v>
      </c>
      <c r="N4647" s="33"/>
      <c r="O4647" s="35" t="n">
        <f aca="false">L4647+(0.05*M4647)+(N4647/240)</f>
        <v>1.25</v>
      </c>
      <c r="P4647" s="36" t="n">
        <v>2267</v>
      </c>
      <c r="Q4647" s="33" t="n">
        <v>10</v>
      </c>
      <c r="R4647" s="37"/>
      <c r="S4647" s="38" t="n">
        <f aca="false">P4647+(0.05*Q4647)+(R4647/240)</f>
        <v>2267.5</v>
      </c>
      <c r="T4647" s="22" t="n">
        <f aca="false">J4647*O4647</f>
        <v>2267.5</v>
      </c>
      <c r="U4647" s="22" t="n">
        <f aca="false">S4647-T4647</f>
        <v>0</v>
      </c>
      <c r="V4647" s="46"/>
    </row>
    <row r="4648" customFormat="false" ht="13.8" hidden="false" customHeight="false" outlineLevel="0" collapsed="false">
      <c r="A4648" s="13" t="n">
        <v>4647</v>
      </c>
      <c r="B4648" s="12" t="s">
        <v>22</v>
      </c>
      <c r="C4648" s="26" t="str">
        <f aca="false">$C$4558</f>
        <v>BNF N. Acq. 20541</v>
      </c>
      <c r="D4648" s="12" t="n">
        <v>6</v>
      </c>
      <c r="E4648" s="14" t="n">
        <v>1749</v>
      </c>
      <c r="F4648" s="14" t="s">
        <v>40</v>
      </c>
      <c r="G4648" s="14" t="s">
        <v>867</v>
      </c>
      <c r="H4648" s="0" t="s">
        <v>1874</v>
      </c>
      <c r="I4648" s="41" t="s">
        <v>50</v>
      </c>
      <c r="J4648" s="20" t="n">
        <v>46023</v>
      </c>
      <c r="K4648" s="27" t="s">
        <v>28</v>
      </c>
      <c r="L4648" s="53"/>
      <c r="M4648" s="33" t="n">
        <v>48</v>
      </c>
      <c r="N4648" s="33"/>
      <c r="O4648" s="35" t="n">
        <f aca="false">L4648+(0.05*M4648)+(N4648/240)</f>
        <v>2.4</v>
      </c>
      <c r="P4648" s="36" t="n">
        <v>110455</v>
      </c>
      <c r="Q4648" s="33" t="n">
        <v>4</v>
      </c>
      <c r="R4648" s="37"/>
      <c r="S4648" s="38" t="n">
        <f aca="false">P4648+(0.05*Q4648)+(R4648/240)</f>
        <v>110455.2</v>
      </c>
      <c r="T4648" s="22" t="n">
        <f aca="false">J4648*O4648</f>
        <v>110455.2</v>
      </c>
      <c r="U4648" s="22" t="n">
        <f aca="false">S4648-T4648</f>
        <v>0</v>
      </c>
      <c r="V4648" s="46"/>
    </row>
    <row r="4649" customFormat="false" ht="13.8" hidden="false" customHeight="false" outlineLevel="0" collapsed="false">
      <c r="A4649" s="13" t="n">
        <v>4648</v>
      </c>
      <c r="B4649" s="12" t="s">
        <v>22</v>
      </c>
      <c r="C4649" s="26" t="str">
        <f aca="false">$C$4558</f>
        <v>BNF N. Acq. 20541</v>
      </c>
      <c r="D4649" s="12" t="n">
        <v>6</v>
      </c>
      <c r="E4649" s="14" t="n">
        <v>1749</v>
      </c>
      <c r="F4649" s="14" t="s">
        <v>40</v>
      </c>
      <c r="G4649" s="14" t="s">
        <v>141</v>
      </c>
      <c r="H4649" s="0" t="s">
        <v>1874</v>
      </c>
      <c r="I4649" s="41" t="s">
        <v>27</v>
      </c>
      <c r="J4649" s="20" t="n">
        <v>6</v>
      </c>
      <c r="K4649" s="27" t="s">
        <v>35</v>
      </c>
      <c r="L4649" s="53" t="n">
        <v>12</v>
      </c>
      <c r="M4649" s="33"/>
      <c r="N4649" s="33"/>
      <c r="O4649" s="35" t="n">
        <f aca="false">L4649+(0.05*M4649)+(N4649/240)</f>
        <v>12</v>
      </c>
      <c r="P4649" s="36" t="n">
        <v>72</v>
      </c>
      <c r="Q4649" s="33"/>
      <c r="R4649" s="37"/>
      <c r="S4649" s="38" t="n">
        <f aca="false">P4649+(0.05*Q4649)+(R4649/240)</f>
        <v>72</v>
      </c>
      <c r="T4649" s="22" t="n">
        <f aca="false">J4649*O4649</f>
        <v>72</v>
      </c>
      <c r="U4649" s="22" t="n">
        <f aca="false">S4649-T4649</f>
        <v>0</v>
      </c>
      <c r="V4649" s="46"/>
    </row>
    <row r="4650" customFormat="false" ht="13.8" hidden="false" customHeight="false" outlineLevel="0" collapsed="false">
      <c r="A4650" s="13" t="n">
        <v>4649</v>
      </c>
      <c r="B4650" s="12" t="s">
        <v>22</v>
      </c>
      <c r="C4650" s="26" t="str">
        <f aca="false">$C$4558</f>
        <v>BNF N. Acq. 20541</v>
      </c>
      <c r="D4650" s="12" t="n">
        <v>6</v>
      </c>
      <c r="E4650" s="14" t="n">
        <v>1749</v>
      </c>
      <c r="F4650" s="14" t="s">
        <v>40</v>
      </c>
      <c r="G4650" s="14" t="s">
        <v>141</v>
      </c>
      <c r="H4650" s="0" t="s">
        <v>1874</v>
      </c>
      <c r="I4650" s="41" t="s">
        <v>43</v>
      </c>
      <c r="J4650" s="20" t="n">
        <v>58</v>
      </c>
      <c r="K4650" s="27" t="s">
        <v>35</v>
      </c>
      <c r="L4650" s="53" t="n">
        <v>100</v>
      </c>
      <c r="M4650" s="33"/>
      <c r="N4650" s="33"/>
      <c r="O4650" s="35" t="n">
        <f aca="false">L4650+(0.05*M4650)+(N4650/240)</f>
        <v>100</v>
      </c>
      <c r="P4650" s="36" t="n">
        <v>5800</v>
      </c>
      <c r="Q4650" s="33"/>
      <c r="R4650" s="37"/>
      <c r="S4650" s="38" t="n">
        <f aca="false">P4650+(0.05*Q4650)+(R4650/240)</f>
        <v>5800</v>
      </c>
      <c r="T4650" s="22" t="n">
        <f aca="false">J4650*O4650</f>
        <v>5800</v>
      </c>
      <c r="U4650" s="22" t="n">
        <f aca="false">S4650-T4650</f>
        <v>0</v>
      </c>
      <c r="V4650" s="46"/>
    </row>
    <row r="4651" customFormat="false" ht="13.8" hidden="false" customHeight="false" outlineLevel="0" collapsed="false">
      <c r="A4651" s="13" t="n">
        <v>4650</v>
      </c>
      <c r="B4651" s="12" t="s">
        <v>22</v>
      </c>
      <c r="C4651" s="26" t="str">
        <f aca="false">$C$4558</f>
        <v>BNF N. Acq. 20541</v>
      </c>
      <c r="D4651" s="12" t="n">
        <v>6</v>
      </c>
      <c r="E4651" s="14" t="n">
        <v>1749</v>
      </c>
      <c r="F4651" s="14" t="s">
        <v>40</v>
      </c>
      <c r="G4651" s="40" t="s">
        <v>1723</v>
      </c>
      <c r="H4651" s="0" t="s">
        <v>1874</v>
      </c>
      <c r="I4651" s="41" t="s">
        <v>43</v>
      </c>
      <c r="J4651" s="20" t="n">
        <v>58</v>
      </c>
      <c r="K4651" s="27" t="s">
        <v>35</v>
      </c>
      <c r="L4651" s="53" t="n">
        <v>40</v>
      </c>
      <c r="M4651" s="33"/>
      <c r="N4651" s="33"/>
      <c r="O4651" s="35" t="n">
        <f aca="false">L4651+(0.05*M4651)+(N4651/240)</f>
        <v>40</v>
      </c>
      <c r="P4651" s="36" t="n">
        <v>2320</v>
      </c>
      <c r="Q4651" s="33"/>
      <c r="R4651" s="37"/>
      <c r="S4651" s="38" t="n">
        <f aca="false">P4651+(0.05*Q4651)+(R4651/240)</f>
        <v>2320</v>
      </c>
      <c r="T4651" s="22" t="n">
        <f aca="false">J4651*O4651</f>
        <v>2320</v>
      </c>
      <c r="U4651" s="22" t="n">
        <f aca="false">S4651-T4651</f>
        <v>0</v>
      </c>
      <c r="V4651" s="46"/>
    </row>
    <row r="4652" customFormat="false" ht="13.8" hidden="false" customHeight="false" outlineLevel="0" collapsed="false">
      <c r="A4652" s="13" t="n">
        <v>4651</v>
      </c>
      <c r="B4652" s="12" t="s">
        <v>22</v>
      </c>
      <c r="C4652" s="26" t="str">
        <f aca="false">$C$4558</f>
        <v>BNF N. Acq. 20541</v>
      </c>
      <c r="D4652" s="12" t="n">
        <v>6</v>
      </c>
      <c r="E4652" s="14" t="n">
        <v>1749</v>
      </c>
      <c r="F4652" s="14" t="s">
        <v>40</v>
      </c>
      <c r="G4652" s="40" t="s">
        <v>1903</v>
      </c>
      <c r="H4652" s="0" t="s">
        <v>1874</v>
      </c>
      <c r="I4652" s="41" t="s">
        <v>27</v>
      </c>
      <c r="J4652" s="20" t="n">
        <v>11</v>
      </c>
      <c r="K4652" s="27" t="s">
        <v>35</v>
      </c>
      <c r="L4652" s="53" t="n">
        <v>80</v>
      </c>
      <c r="M4652" s="33"/>
      <c r="N4652" s="33"/>
      <c r="O4652" s="35" t="n">
        <f aca="false">L4652+(0.05*M4652)+(N4652/240)</f>
        <v>80</v>
      </c>
      <c r="P4652" s="36" t="n">
        <v>880</v>
      </c>
      <c r="Q4652" s="33"/>
      <c r="R4652" s="37"/>
      <c r="S4652" s="38" t="n">
        <f aca="false">P4652+(0.05*Q4652)+(R4652/240)</f>
        <v>880</v>
      </c>
      <c r="T4652" s="22" t="n">
        <f aca="false">J4652*O4652</f>
        <v>880</v>
      </c>
      <c r="U4652" s="22" t="n">
        <f aca="false">S4652-T4652</f>
        <v>0</v>
      </c>
      <c r="V4652" s="46"/>
    </row>
    <row r="4653" customFormat="false" ht="13.8" hidden="false" customHeight="false" outlineLevel="0" collapsed="false">
      <c r="A4653" s="13" t="n">
        <v>4652</v>
      </c>
      <c r="B4653" s="12" t="s">
        <v>22</v>
      </c>
      <c r="C4653" s="26" t="str">
        <f aca="false">$C$4558</f>
        <v>BNF N. Acq. 20541</v>
      </c>
      <c r="D4653" s="12" t="n">
        <v>6</v>
      </c>
      <c r="E4653" s="14" t="n">
        <v>1749</v>
      </c>
      <c r="F4653" s="14" t="s">
        <v>40</v>
      </c>
      <c r="G4653" s="14" t="s">
        <v>1904</v>
      </c>
      <c r="H4653" s="0" t="s">
        <v>1874</v>
      </c>
      <c r="I4653" s="41" t="s">
        <v>27</v>
      </c>
      <c r="J4653" s="20" t="n">
        <v>210</v>
      </c>
      <c r="K4653" s="27" t="s">
        <v>28</v>
      </c>
      <c r="L4653" s="53" t="n">
        <v>6</v>
      </c>
      <c r="M4653" s="33"/>
      <c r="N4653" s="33"/>
      <c r="O4653" s="35" t="n">
        <f aca="false">L4653+(0.05*M4653)+(N4653/240)</f>
        <v>6</v>
      </c>
      <c r="P4653" s="36" t="n">
        <v>1260</v>
      </c>
      <c r="Q4653" s="33"/>
      <c r="R4653" s="37"/>
      <c r="S4653" s="38" t="n">
        <f aca="false">P4653+(0.05*Q4653)+(R4653/240)</f>
        <v>1260</v>
      </c>
      <c r="T4653" s="22" t="n">
        <f aca="false">J4653*O4653</f>
        <v>1260</v>
      </c>
      <c r="U4653" s="22" t="n">
        <f aca="false">S4653-T4653</f>
        <v>0</v>
      </c>
      <c r="V4653" s="46"/>
    </row>
    <row r="4654" customFormat="false" ht="13.8" hidden="false" customHeight="false" outlineLevel="0" collapsed="false">
      <c r="A4654" s="13" t="n">
        <v>4653</v>
      </c>
      <c r="B4654" s="12" t="s">
        <v>22</v>
      </c>
      <c r="C4654" s="26" t="str">
        <f aca="false">$C$4558</f>
        <v>BNF N. Acq. 20541</v>
      </c>
      <c r="D4654" s="12" t="n">
        <v>6</v>
      </c>
      <c r="E4654" s="14" t="n">
        <v>1749</v>
      </c>
      <c r="F4654" s="14" t="s">
        <v>40</v>
      </c>
      <c r="G4654" s="14" t="s">
        <v>870</v>
      </c>
      <c r="H4654" s="0" t="s">
        <v>1874</v>
      </c>
      <c r="I4654" s="41" t="s">
        <v>50</v>
      </c>
      <c r="J4654" s="20" t="n">
        <v>23</v>
      </c>
      <c r="K4654" s="27" t="s">
        <v>61</v>
      </c>
      <c r="L4654" s="53" t="n">
        <v>6</v>
      </c>
      <c r="M4654" s="33"/>
      <c r="N4654" s="33"/>
      <c r="O4654" s="35" t="n">
        <f aca="false">L4654+(0.05*M4654)+(N4654/240)</f>
        <v>6</v>
      </c>
      <c r="P4654" s="36" t="n">
        <v>138</v>
      </c>
      <c r="Q4654" s="33"/>
      <c r="R4654" s="37"/>
      <c r="S4654" s="38" t="n">
        <f aca="false">P4654+(0.05*Q4654)+(R4654/240)</f>
        <v>138</v>
      </c>
      <c r="T4654" s="22" t="n">
        <f aca="false">J4654*O4654</f>
        <v>138</v>
      </c>
      <c r="U4654" s="22" t="n">
        <f aca="false">S4654-T4654</f>
        <v>0</v>
      </c>
      <c r="V4654" s="46"/>
    </row>
    <row r="4655" customFormat="false" ht="13.8" hidden="false" customHeight="false" outlineLevel="0" collapsed="false">
      <c r="A4655" s="13" t="n">
        <v>4654</v>
      </c>
      <c r="B4655" s="12" t="s">
        <v>22</v>
      </c>
      <c r="C4655" s="26" t="str">
        <f aca="false">$C$4558</f>
        <v>BNF N. Acq. 20541</v>
      </c>
      <c r="D4655" s="12" t="n">
        <v>6</v>
      </c>
      <c r="E4655" s="14" t="n">
        <v>1749</v>
      </c>
      <c r="F4655" s="14" t="s">
        <v>40</v>
      </c>
      <c r="G4655" s="14" t="s">
        <v>145</v>
      </c>
      <c r="H4655" s="0" t="s">
        <v>1874</v>
      </c>
      <c r="I4655" s="41" t="s">
        <v>50</v>
      </c>
      <c r="J4655" s="20" t="n">
        <v>6300</v>
      </c>
      <c r="K4655" s="27" t="s">
        <v>28</v>
      </c>
      <c r="L4655" s="53"/>
      <c r="M4655" s="33" t="n">
        <v>5</v>
      </c>
      <c r="N4655" s="33"/>
      <c r="O4655" s="35" t="n">
        <f aca="false">L4655+(0.05*M4655)+(N4655/240)</f>
        <v>0.25</v>
      </c>
      <c r="P4655" s="36" t="n">
        <v>1575</v>
      </c>
      <c r="Q4655" s="33"/>
      <c r="R4655" s="37"/>
      <c r="S4655" s="38" t="n">
        <f aca="false">P4655+(0.05*Q4655)+(R4655/240)</f>
        <v>1575</v>
      </c>
      <c r="T4655" s="22" t="n">
        <f aca="false">J4655*O4655</f>
        <v>1575</v>
      </c>
      <c r="U4655" s="22" t="n">
        <f aca="false">S4655-T4655</f>
        <v>0</v>
      </c>
      <c r="V4655" s="46"/>
    </row>
    <row r="4656" customFormat="false" ht="13.8" hidden="false" customHeight="false" outlineLevel="0" collapsed="false">
      <c r="A4656" s="13" t="n">
        <v>4655</v>
      </c>
      <c r="B4656" s="12" t="s">
        <v>22</v>
      </c>
      <c r="C4656" s="26" t="str">
        <f aca="false">$C$4558</f>
        <v>BNF N. Acq. 20541</v>
      </c>
      <c r="D4656" s="12" t="n">
        <v>6</v>
      </c>
      <c r="E4656" s="14" t="n">
        <v>1749</v>
      </c>
      <c r="F4656" s="14" t="s">
        <v>40</v>
      </c>
      <c r="G4656" s="14" t="s">
        <v>145</v>
      </c>
      <c r="H4656" s="0" t="s">
        <v>1874</v>
      </c>
      <c r="I4656" s="41" t="s">
        <v>799</v>
      </c>
      <c r="J4656" s="20" t="n">
        <v>800</v>
      </c>
      <c r="K4656" s="27" t="s">
        <v>28</v>
      </c>
      <c r="L4656" s="53" t="n">
        <v>0.22</v>
      </c>
      <c r="M4656" s="33"/>
      <c r="N4656" s="33"/>
      <c r="O4656" s="35" t="n">
        <f aca="false">L4656+(0.05*M4656)+(N4656/240)</f>
        <v>0.22</v>
      </c>
      <c r="P4656" s="36" t="n">
        <v>176</v>
      </c>
      <c r="Q4656" s="33"/>
      <c r="R4656" s="37"/>
      <c r="S4656" s="38" t="n">
        <f aca="false">P4656+(0.05*Q4656)+(R4656/240)</f>
        <v>176</v>
      </c>
      <c r="T4656" s="22" t="n">
        <f aca="false">J4656*O4656</f>
        <v>176</v>
      </c>
      <c r="U4656" s="22" t="n">
        <f aca="false">S4656-T4656</f>
        <v>0</v>
      </c>
      <c r="V4656" s="46"/>
    </row>
    <row r="4657" customFormat="false" ht="13.8" hidden="false" customHeight="false" outlineLevel="0" collapsed="false">
      <c r="A4657" s="13" t="n">
        <v>4656</v>
      </c>
      <c r="B4657" s="12" t="s">
        <v>22</v>
      </c>
      <c r="C4657" s="26" t="str">
        <f aca="false">$C$4558</f>
        <v>BNF N. Acq. 20541</v>
      </c>
      <c r="D4657" s="12" t="n">
        <v>6</v>
      </c>
      <c r="E4657" s="14" t="n">
        <v>1749</v>
      </c>
      <c r="F4657" s="14" t="s">
        <v>40</v>
      </c>
      <c r="G4657" s="14" t="s">
        <v>1905</v>
      </c>
      <c r="H4657" s="0" t="s">
        <v>1874</v>
      </c>
      <c r="I4657" s="41" t="s">
        <v>50</v>
      </c>
      <c r="J4657" s="20" t="n">
        <v>170</v>
      </c>
      <c r="K4657" s="27" t="s">
        <v>28</v>
      </c>
      <c r="L4657" s="53"/>
      <c r="M4657" s="33" t="n">
        <v>3</v>
      </c>
      <c r="N4657" s="33"/>
      <c r="O4657" s="35" t="n">
        <f aca="false">L4657+(0.05*M4657)+(N4657/240)</f>
        <v>0.15</v>
      </c>
      <c r="P4657" s="36" t="n">
        <v>25</v>
      </c>
      <c r="Q4657" s="33" t="n">
        <v>10</v>
      </c>
      <c r="R4657" s="43"/>
      <c r="S4657" s="38" t="n">
        <f aca="false">P4657+(0.05*Q4657)+(R4657/240)</f>
        <v>25.5</v>
      </c>
      <c r="T4657" s="22" t="n">
        <f aca="false">J4657*O4657</f>
        <v>25.5</v>
      </c>
      <c r="U4657" s="22" t="n">
        <f aca="false">S4657-T4657</f>
        <v>0</v>
      </c>
      <c r="V4657" s="46"/>
    </row>
    <row r="4658" customFormat="false" ht="13.8" hidden="false" customHeight="false" outlineLevel="0" collapsed="false">
      <c r="A4658" s="13" t="n">
        <v>4657</v>
      </c>
      <c r="B4658" s="12" t="s">
        <v>22</v>
      </c>
      <c r="C4658" s="26" t="str">
        <f aca="false">$C$4558</f>
        <v>BNF N. Acq. 20541</v>
      </c>
      <c r="D4658" s="12" t="n">
        <v>6</v>
      </c>
      <c r="E4658" s="14" t="n">
        <v>1749</v>
      </c>
      <c r="F4658" s="14" t="s">
        <v>40</v>
      </c>
      <c r="G4658" s="14" t="s">
        <v>880</v>
      </c>
      <c r="H4658" s="0" t="s">
        <v>1874</v>
      </c>
      <c r="I4658" s="41" t="s">
        <v>50</v>
      </c>
      <c r="J4658" s="20" t="n">
        <v>820</v>
      </c>
      <c r="K4658" s="27" t="s">
        <v>28</v>
      </c>
      <c r="L4658" s="53"/>
      <c r="M4658" s="33" t="n">
        <v>20</v>
      </c>
      <c r="N4658" s="33"/>
      <c r="O4658" s="35" t="n">
        <f aca="false">L4658+(0.05*M4658)+(N4658/240)</f>
        <v>1</v>
      </c>
      <c r="P4658" s="36" t="n">
        <v>820</v>
      </c>
      <c r="Q4658" s="33"/>
      <c r="R4658" s="37"/>
      <c r="S4658" s="38" t="n">
        <f aca="false">P4658+(0.05*Q4658)+(R4658/240)</f>
        <v>820</v>
      </c>
      <c r="T4658" s="22" t="n">
        <f aca="false">J4658*O4658</f>
        <v>820</v>
      </c>
      <c r="U4658" s="22" t="n">
        <f aca="false">S4658-T4658</f>
        <v>0</v>
      </c>
      <c r="V4658" s="46"/>
    </row>
    <row r="4659" customFormat="false" ht="13.8" hidden="false" customHeight="false" outlineLevel="0" collapsed="false">
      <c r="A4659" s="13" t="n">
        <v>4658</v>
      </c>
      <c r="B4659" s="12" t="s">
        <v>22</v>
      </c>
      <c r="C4659" s="26" t="str">
        <f aca="false">$C$4558</f>
        <v>BNF N. Acq. 20541</v>
      </c>
      <c r="D4659" s="12" t="n">
        <v>7</v>
      </c>
      <c r="E4659" s="14" t="n">
        <v>1749</v>
      </c>
      <c r="F4659" s="14" t="s">
        <v>24</v>
      </c>
      <c r="G4659" s="14" t="s">
        <v>159</v>
      </c>
      <c r="H4659" s="0" t="s">
        <v>1874</v>
      </c>
      <c r="I4659" s="41" t="s">
        <v>50</v>
      </c>
      <c r="J4659" s="20" t="n">
        <v>138</v>
      </c>
      <c r="K4659" s="27" t="s">
        <v>28</v>
      </c>
      <c r="L4659" s="53"/>
      <c r="M4659" s="33" t="n">
        <v>10</v>
      </c>
      <c r="N4659" s="33"/>
      <c r="O4659" s="35" t="n">
        <f aca="false">L4659+(0.05*M4659)+(N4659/240)</f>
        <v>0.5</v>
      </c>
      <c r="P4659" s="36" t="n">
        <v>69</v>
      </c>
      <c r="Q4659" s="33"/>
      <c r="R4659" s="37"/>
      <c r="S4659" s="38" t="n">
        <f aca="false">P4659+(0.05*Q4659)+(R4659/240)</f>
        <v>69</v>
      </c>
      <c r="T4659" s="22" t="n">
        <f aca="false">J4659*O4659</f>
        <v>69</v>
      </c>
      <c r="U4659" s="22" t="n">
        <f aca="false">S4659-T4659</f>
        <v>0</v>
      </c>
      <c r="V4659" s="46"/>
    </row>
    <row r="4660" customFormat="false" ht="13.8" hidden="false" customHeight="false" outlineLevel="0" collapsed="false">
      <c r="A4660" s="13" t="n">
        <v>4659</v>
      </c>
      <c r="B4660" s="12" t="s">
        <v>22</v>
      </c>
      <c r="C4660" s="26" t="str">
        <f aca="false">$C$4558</f>
        <v>BNF N. Acq. 20541</v>
      </c>
      <c r="D4660" s="12" t="n">
        <v>7</v>
      </c>
      <c r="E4660" s="14" t="n">
        <v>1749</v>
      </c>
      <c r="F4660" s="14" t="s">
        <v>24</v>
      </c>
      <c r="G4660" s="14" t="s">
        <v>1462</v>
      </c>
      <c r="H4660" s="0" t="s">
        <v>1874</v>
      </c>
      <c r="I4660" s="41" t="s">
        <v>50</v>
      </c>
      <c r="J4660" s="20" t="n">
        <v>7.5</v>
      </c>
      <c r="K4660" s="27" t="s">
        <v>61</v>
      </c>
      <c r="L4660" s="53" t="n">
        <v>9</v>
      </c>
      <c r="M4660" s="33"/>
      <c r="N4660" s="33"/>
      <c r="O4660" s="35" t="n">
        <f aca="false">L4660+(0.05*M4660)+(N4660/240)</f>
        <v>9</v>
      </c>
      <c r="P4660" s="36" t="n">
        <v>67</v>
      </c>
      <c r="Q4660" s="33" t="n">
        <v>10</v>
      </c>
      <c r="R4660" s="37"/>
      <c r="S4660" s="38" t="n">
        <f aca="false">P4660+(0.05*Q4660)+(R4660/240)</f>
        <v>67.5</v>
      </c>
      <c r="T4660" s="22" t="n">
        <f aca="false">J4660*O4660</f>
        <v>67.5</v>
      </c>
      <c r="U4660" s="22" t="n">
        <f aca="false">S4660-T4660</f>
        <v>0</v>
      </c>
      <c r="V4660" s="46"/>
    </row>
    <row r="4661" customFormat="false" ht="13.8" hidden="false" customHeight="false" outlineLevel="0" collapsed="false">
      <c r="A4661" s="13" t="n">
        <v>4660</v>
      </c>
      <c r="B4661" s="12" t="s">
        <v>22</v>
      </c>
      <c r="C4661" s="26" t="str">
        <f aca="false">$C$4558</f>
        <v>BNF N. Acq. 20541</v>
      </c>
      <c r="D4661" s="12" t="n">
        <v>7</v>
      </c>
      <c r="E4661" s="14" t="n">
        <v>1749</v>
      </c>
      <c r="F4661" s="14" t="s">
        <v>24</v>
      </c>
      <c r="G4661" s="14" t="s">
        <v>1906</v>
      </c>
      <c r="H4661" s="0" t="s">
        <v>1874</v>
      </c>
      <c r="I4661" s="41" t="s">
        <v>50</v>
      </c>
      <c r="J4661" s="20" t="n">
        <v>112</v>
      </c>
      <c r="K4661" s="27" t="s">
        <v>28</v>
      </c>
      <c r="L4661" s="53"/>
      <c r="M4661" s="33" t="n">
        <v>6</v>
      </c>
      <c r="N4661" s="33"/>
      <c r="O4661" s="35" t="n">
        <f aca="false">L4661+(0.05*M4661)+(N4661/240)</f>
        <v>0.3</v>
      </c>
      <c r="P4661" s="36" t="n">
        <v>33</v>
      </c>
      <c r="Q4661" s="33" t="n">
        <v>12</v>
      </c>
      <c r="R4661" s="37"/>
      <c r="S4661" s="38" t="n">
        <f aca="false">P4661+(0.05*Q4661)+(R4661/240)</f>
        <v>33.6</v>
      </c>
      <c r="T4661" s="22" t="n">
        <f aca="false">J4661*O4661</f>
        <v>33.6</v>
      </c>
      <c r="U4661" s="22" t="n">
        <f aca="false">S4661-T4661</f>
        <v>0</v>
      </c>
      <c r="V4661" s="46"/>
    </row>
    <row r="4662" customFormat="false" ht="13.8" hidden="false" customHeight="false" outlineLevel="0" collapsed="false">
      <c r="A4662" s="13" t="n">
        <v>4661</v>
      </c>
      <c r="B4662" s="12" t="s">
        <v>22</v>
      </c>
      <c r="C4662" s="26" t="str">
        <f aca="false">$C$4558</f>
        <v>BNF N. Acq. 20541</v>
      </c>
      <c r="D4662" s="12" t="n">
        <v>7</v>
      </c>
      <c r="E4662" s="14" t="n">
        <v>1749</v>
      </c>
      <c r="F4662" s="14" t="s">
        <v>24</v>
      </c>
      <c r="G4662" s="14" t="s">
        <v>1907</v>
      </c>
      <c r="H4662" s="0" t="s">
        <v>1874</v>
      </c>
      <c r="I4662" s="41" t="s">
        <v>27</v>
      </c>
      <c r="J4662" s="20" t="n">
        <v>2800</v>
      </c>
      <c r="K4662" s="27" t="s">
        <v>28</v>
      </c>
      <c r="L4662" s="53"/>
      <c r="M4662" s="33" t="n">
        <v>2</v>
      </c>
      <c r="N4662" s="33"/>
      <c r="O4662" s="35" t="n">
        <f aca="false">L4662+(0.05*M4662)+(N4662/240)</f>
        <v>0.1</v>
      </c>
      <c r="P4662" s="36" t="n">
        <v>280</v>
      </c>
      <c r="Q4662" s="33"/>
      <c r="R4662" s="37"/>
      <c r="S4662" s="38" t="n">
        <f aca="false">P4662+(0.05*Q4662)+(R4662/240)</f>
        <v>280</v>
      </c>
      <c r="T4662" s="22" t="n">
        <f aca="false">J4662*O4662</f>
        <v>280</v>
      </c>
      <c r="U4662" s="22" t="n">
        <f aca="false">S4662-T4662</f>
        <v>0</v>
      </c>
      <c r="V4662" s="46"/>
    </row>
    <row r="4663" customFormat="false" ht="13.8" hidden="false" customHeight="false" outlineLevel="0" collapsed="false">
      <c r="A4663" s="13" t="n">
        <v>4662</v>
      </c>
      <c r="B4663" s="12" t="s">
        <v>22</v>
      </c>
      <c r="C4663" s="26" t="str">
        <f aca="false">$C$4558</f>
        <v>BNF N. Acq. 20541</v>
      </c>
      <c r="D4663" s="12" t="n">
        <v>7</v>
      </c>
      <c r="E4663" s="14" t="n">
        <v>1749</v>
      </c>
      <c r="F4663" s="14" t="s">
        <v>24</v>
      </c>
      <c r="G4663" s="14" t="s">
        <v>1908</v>
      </c>
      <c r="H4663" s="0" t="s">
        <v>1874</v>
      </c>
      <c r="I4663" s="41" t="s">
        <v>50</v>
      </c>
      <c r="J4663" s="20" t="n">
        <v>57</v>
      </c>
      <c r="K4663" s="27" t="s">
        <v>35</v>
      </c>
      <c r="L4663" s="53" t="n">
        <v>90</v>
      </c>
      <c r="M4663" s="33"/>
      <c r="N4663" s="33"/>
      <c r="O4663" s="35" t="n">
        <f aca="false">L4663+(0.05*M4663)+(N4663/240)</f>
        <v>90</v>
      </c>
      <c r="P4663" s="36" t="n">
        <v>5130</v>
      </c>
      <c r="Q4663" s="33"/>
      <c r="R4663" s="37"/>
      <c r="S4663" s="38" t="n">
        <f aca="false">P4663+(0.05*Q4663)+(R4663/240)</f>
        <v>5130</v>
      </c>
      <c r="T4663" s="22" t="n">
        <f aca="false">J4663*O4663</f>
        <v>5130</v>
      </c>
      <c r="U4663" s="22" t="n">
        <f aca="false">S4663-T4663</f>
        <v>0</v>
      </c>
      <c r="V4663" s="46"/>
    </row>
    <row r="4664" customFormat="false" ht="13.8" hidden="false" customHeight="false" outlineLevel="0" collapsed="false">
      <c r="A4664" s="13" t="n">
        <v>4663</v>
      </c>
      <c r="B4664" s="12" t="s">
        <v>22</v>
      </c>
      <c r="C4664" s="26" t="str">
        <f aca="false">$C$4558</f>
        <v>BNF N. Acq. 20541</v>
      </c>
      <c r="D4664" s="12" t="n">
        <v>7</v>
      </c>
      <c r="E4664" s="14" t="n">
        <v>1749</v>
      </c>
      <c r="F4664" s="14" t="s">
        <v>24</v>
      </c>
      <c r="G4664" s="14" t="s">
        <v>1909</v>
      </c>
      <c r="H4664" s="0" t="s">
        <v>1874</v>
      </c>
      <c r="I4664" s="41" t="s">
        <v>27</v>
      </c>
      <c r="J4664" s="20" t="n">
        <v>149</v>
      </c>
      <c r="K4664" s="27" t="s">
        <v>35</v>
      </c>
      <c r="L4664" s="53" t="n">
        <v>100</v>
      </c>
      <c r="M4664" s="33"/>
      <c r="N4664" s="33"/>
      <c r="O4664" s="35" t="n">
        <f aca="false">L4664+(0.05*M4664)+(N4664/240)</f>
        <v>100</v>
      </c>
      <c r="P4664" s="36" t="n">
        <v>14900</v>
      </c>
      <c r="Q4664" s="33"/>
      <c r="R4664" s="37"/>
      <c r="S4664" s="38" t="n">
        <f aca="false">P4664+(0.05*Q4664)+(R4664/240)</f>
        <v>14900</v>
      </c>
      <c r="T4664" s="22" t="n">
        <f aca="false">J4664*O4664</f>
        <v>14900</v>
      </c>
      <c r="U4664" s="22" t="n">
        <f aca="false">S4664-T4664</f>
        <v>0</v>
      </c>
      <c r="V4664" s="46"/>
    </row>
    <row r="4665" customFormat="false" ht="13.8" hidden="false" customHeight="false" outlineLevel="0" collapsed="false">
      <c r="A4665" s="13" t="n">
        <v>4664</v>
      </c>
      <c r="B4665" s="12" t="s">
        <v>22</v>
      </c>
      <c r="C4665" s="26" t="str">
        <f aca="false">$C$4558</f>
        <v>BNF N. Acq. 20541</v>
      </c>
      <c r="D4665" s="12" t="n">
        <v>7</v>
      </c>
      <c r="E4665" s="14" t="n">
        <v>1749</v>
      </c>
      <c r="F4665" s="14" t="s">
        <v>40</v>
      </c>
      <c r="G4665" s="14" t="s">
        <v>1910</v>
      </c>
      <c r="H4665" s="0" t="s">
        <v>1874</v>
      </c>
      <c r="I4665" s="41" t="s">
        <v>50</v>
      </c>
      <c r="J4665" s="20" t="n">
        <v>18</v>
      </c>
      <c r="K4665" s="27" t="s">
        <v>28</v>
      </c>
      <c r="L4665" s="53"/>
      <c r="M4665" s="33" t="n">
        <v>20</v>
      </c>
      <c r="N4665" s="33"/>
      <c r="O4665" s="35" t="n">
        <f aca="false">L4665+(0.05*M4665)+(N4665/240)</f>
        <v>1</v>
      </c>
      <c r="P4665" s="36" t="n">
        <v>18</v>
      </c>
      <c r="Q4665" s="33"/>
      <c r="R4665" s="37"/>
      <c r="S4665" s="38" t="n">
        <f aca="false">P4665+(0.05*Q4665)+(R4665/240)</f>
        <v>18</v>
      </c>
      <c r="T4665" s="22" t="n">
        <f aca="false">J4665*O4665</f>
        <v>18</v>
      </c>
      <c r="U4665" s="22" t="n">
        <f aca="false">S4665-T4665</f>
        <v>0</v>
      </c>
      <c r="V4665" s="46"/>
    </row>
    <row r="4666" customFormat="false" ht="13.8" hidden="false" customHeight="false" outlineLevel="0" collapsed="false">
      <c r="A4666" s="13" t="n">
        <v>4665</v>
      </c>
      <c r="B4666" s="12" t="s">
        <v>22</v>
      </c>
      <c r="C4666" s="26" t="str">
        <f aca="false">$C$4558</f>
        <v>BNF N. Acq. 20541</v>
      </c>
      <c r="D4666" s="12" t="n">
        <v>7</v>
      </c>
      <c r="E4666" s="14" t="n">
        <v>1749</v>
      </c>
      <c r="F4666" s="14" t="s">
        <v>40</v>
      </c>
      <c r="G4666" s="14" t="s">
        <v>156</v>
      </c>
      <c r="H4666" s="0" t="s">
        <v>1874</v>
      </c>
      <c r="I4666" s="41" t="s">
        <v>27</v>
      </c>
      <c r="J4666" s="20" t="n">
        <v>14599</v>
      </c>
      <c r="K4666" s="27" t="s">
        <v>28</v>
      </c>
      <c r="L4666" s="53"/>
      <c r="M4666" s="33" t="n">
        <v>8</v>
      </c>
      <c r="N4666" s="33"/>
      <c r="O4666" s="35" t="n">
        <f aca="false">L4666+(0.05*M4666)+(N4666/240)</f>
        <v>0.4</v>
      </c>
      <c r="P4666" s="36" t="n">
        <v>5839</v>
      </c>
      <c r="Q4666" s="33" t="n">
        <v>12</v>
      </c>
      <c r="R4666" s="37"/>
      <c r="S4666" s="38" t="n">
        <f aca="false">P4666+(0.05*Q4666)+(R4666/240)</f>
        <v>5839.6</v>
      </c>
      <c r="T4666" s="22" t="n">
        <f aca="false">J4666*O4666</f>
        <v>5839.6</v>
      </c>
      <c r="U4666" s="22" t="n">
        <f aca="false">S4666-T4666</f>
        <v>0</v>
      </c>
      <c r="V4666" s="46"/>
    </row>
    <row r="4667" customFormat="false" ht="13.8" hidden="false" customHeight="false" outlineLevel="0" collapsed="false">
      <c r="A4667" s="13" t="n">
        <v>4666</v>
      </c>
      <c r="B4667" s="12" t="s">
        <v>22</v>
      </c>
      <c r="C4667" s="26" t="str">
        <f aca="false">$C$4558</f>
        <v>BNF N. Acq. 20541</v>
      </c>
      <c r="D4667" s="12" t="n">
        <v>7</v>
      </c>
      <c r="E4667" s="14" t="n">
        <v>1749</v>
      </c>
      <c r="F4667" s="14" t="s">
        <v>40</v>
      </c>
      <c r="G4667" s="14" t="s">
        <v>156</v>
      </c>
      <c r="H4667" s="0" t="s">
        <v>1874</v>
      </c>
      <c r="I4667" s="41" t="s">
        <v>32</v>
      </c>
      <c r="J4667" s="20" t="n">
        <v>280</v>
      </c>
      <c r="K4667" s="27" t="s">
        <v>28</v>
      </c>
      <c r="L4667" s="53"/>
      <c r="M4667" s="33" t="n">
        <v>9</v>
      </c>
      <c r="N4667" s="33"/>
      <c r="O4667" s="35" t="n">
        <f aca="false">L4667+(0.05*M4667)+(N4667/240)</f>
        <v>0.45</v>
      </c>
      <c r="P4667" s="36" t="n">
        <v>126</v>
      </c>
      <c r="Q4667" s="33"/>
      <c r="R4667" s="37"/>
      <c r="S4667" s="38" t="n">
        <f aca="false">P4667+(0.05*Q4667)+(R4667/240)</f>
        <v>126</v>
      </c>
      <c r="T4667" s="22" t="n">
        <f aca="false">J4667*O4667</f>
        <v>126</v>
      </c>
      <c r="U4667" s="22" t="n">
        <f aca="false">S4667-T4667</f>
        <v>0</v>
      </c>
      <c r="V4667" s="46"/>
    </row>
    <row r="4668" customFormat="false" ht="13.8" hidden="false" customHeight="false" outlineLevel="0" collapsed="false">
      <c r="A4668" s="13" t="n">
        <v>4667</v>
      </c>
      <c r="B4668" s="12" t="s">
        <v>22</v>
      </c>
      <c r="C4668" s="26" t="str">
        <f aca="false">$C$4558</f>
        <v>BNF N. Acq. 20541</v>
      </c>
      <c r="D4668" s="12" t="n">
        <v>7</v>
      </c>
      <c r="E4668" s="14" t="n">
        <v>1749</v>
      </c>
      <c r="F4668" s="14" t="s">
        <v>40</v>
      </c>
      <c r="G4668" s="14" t="s">
        <v>156</v>
      </c>
      <c r="H4668" s="0" t="s">
        <v>1874</v>
      </c>
      <c r="I4668" s="41" t="s">
        <v>50</v>
      </c>
      <c r="J4668" s="20" t="n">
        <v>3845</v>
      </c>
      <c r="K4668" s="27" t="s">
        <v>28</v>
      </c>
      <c r="L4668" s="53"/>
      <c r="M4668" s="33" t="n">
        <v>7</v>
      </c>
      <c r="N4668" s="33"/>
      <c r="O4668" s="35" t="n">
        <f aca="false">L4668+(0.05*M4668)+(N4668/240)</f>
        <v>0.35</v>
      </c>
      <c r="P4668" s="36" t="n">
        <v>1345</v>
      </c>
      <c r="Q4668" s="33" t="n">
        <v>15</v>
      </c>
      <c r="R4668" s="37"/>
      <c r="S4668" s="38" t="n">
        <f aca="false">P4668+(0.05*Q4668)+(R4668/240)</f>
        <v>1345.75</v>
      </c>
      <c r="T4668" s="22" t="n">
        <f aca="false">J4668*O4668</f>
        <v>1345.75</v>
      </c>
      <c r="U4668" s="22" t="n">
        <f aca="false">S4668-T4668</f>
        <v>0</v>
      </c>
      <c r="V4668" s="46"/>
    </row>
    <row r="4669" customFormat="false" ht="14.2" hidden="false" customHeight="false" outlineLevel="0" collapsed="false">
      <c r="A4669" s="13" t="n">
        <v>4668</v>
      </c>
      <c r="B4669" s="12" t="s">
        <v>22</v>
      </c>
      <c r="C4669" s="26" t="str">
        <f aca="false">$C$4558</f>
        <v>BNF N. Acq. 20541</v>
      </c>
      <c r="D4669" s="12" t="n">
        <v>7</v>
      </c>
      <c r="E4669" s="14" t="n">
        <v>1749</v>
      </c>
      <c r="F4669" s="14" t="s">
        <v>40</v>
      </c>
      <c r="G4669" s="14" t="s">
        <v>888</v>
      </c>
      <c r="H4669" s="0" t="s">
        <v>1874</v>
      </c>
      <c r="I4669" s="41" t="s">
        <v>50</v>
      </c>
      <c r="J4669" s="20" t="n">
        <f aca="false">117+(1/8)</f>
        <v>117.125</v>
      </c>
      <c r="K4669" s="27" t="s">
        <v>28</v>
      </c>
      <c r="L4669" s="53"/>
      <c r="M4669" s="33" t="n">
        <v>10</v>
      </c>
      <c r="N4669" s="33"/>
      <c r="O4669" s="35" t="n">
        <f aca="false">L4669+(0.05*M4669)+(N4669/240)</f>
        <v>0.5</v>
      </c>
      <c r="P4669" s="36" t="n">
        <v>58</v>
      </c>
      <c r="Q4669" s="33" t="n">
        <v>15</v>
      </c>
      <c r="R4669" s="37"/>
      <c r="S4669" s="38" t="n">
        <f aca="false">P4669+(0.05*Q4669)+(R4669/240)</f>
        <v>58.75</v>
      </c>
      <c r="T4669" s="22" t="n">
        <f aca="false">J4669*O4669</f>
        <v>58.5625</v>
      </c>
      <c r="U4669" s="22" t="n">
        <f aca="false">S4669-T4669</f>
        <v>0.1875</v>
      </c>
      <c r="V4669" s="46"/>
    </row>
    <row r="4670" customFormat="false" ht="13.8" hidden="false" customHeight="false" outlineLevel="0" collapsed="false">
      <c r="A4670" s="13" t="n">
        <v>4669</v>
      </c>
      <c r="B4670" s="12" t="s">
        <v>22</v>
      </c>
      <c r="C4670" s="26" t="str">
        <f aca="false">$C$4558</f>
        <v>BNF N. Acq. 20541</v>
      </c>
      <c r="D4670" s="12" t="n">
        <v>7</v>
      </c>
      <c r="E4670" s="14" t="n">
        <v>1749</v>
      </c>
      <c r="F4670" s="14" t="s">
        <v>40</v>
      </c>
      <c r="G4670" s="14" t="s">
        <v>166</v>
      </c>
      <c r="H4670" s="0" t="s">
        <v>1874</v>
      </c>
      <c r="I4670" s="41" t="s">
        <v>27</v>
      </c>
      <c r="J4670" s="20" t="n">
        <v>21</v>
      </c>
      <c r="K4670" s="27" t="s">
        <v>35</v>
      </c>
      <c r="L4670" s="53" t="n">
        <v>18</v>
      </c>
      <c r="M4670" s="33"/>
      <c r="N4670" s="33"/>
      <c r="O4670" s="35" t="n">
        <f aca="false">L4670+(0.05*M4670)+(N4670/240)</f>
        <v>18</v>
      </c>
      <c r="P4670" s="36" t="n">
        <v>378</v>
      </c>
      <c r="Q4670" s="33"/>
      <c r="R4670" s="37"/>
      <c r="S4670" s="38" t="n">
        <f aca="false">P4670+(0.05*Q4670)+(R4670/240)</f>
        <v>378</v>
      </c>
      <c r="T4670" s="22" t="n">
        <f aca="false">J4670*O4670</f>
        <v>378</v>
      </c>
      <c r="U4670" s="22" t="n">
        <f aca="false">S4670-T4670</f>
        <v>0</v>
      </c>
      <c r="V4670" s="46"/>
    </row>
    <row r="4671" customFormat="false" ht="13.8" hidden="false" customHeight="false" outlineLevel="0" collapsed="false">
      <c r="A4671" s="13" t="n">
        <v>4670</v>
      </c>
      <c r="B4671" s="12" t="s">
        <v>22</v>
      </c>
      <c r="C4671" s="26" t="str">
        <f aca="false">$C$4558</f>
        <v>BNF N. Acq. 20541</v>
      </c>
      <c r="D4671" s="12" t="n">
        <v>7</v>
      </c>
      <c r="E4671" s="14" t="n">
        <v>1749</v>
      </c>
      <c r="F4671" s="14" t="s">
        <v>40</v>
      </c>
      <c r="G4671" s="14" t="s">
        <v>166</v>
      </c>
      <c r="H4671" s="0" t="s">
        <v>1874</v>
      </c>
      <c r="I4671" s="41" t="s">
        <v>50</v>
      </c>
      <c r="J4671" s="20" t="n">
        <v>105</v>
      </c>
      <c r="K4671" s="27" t="s">
        <v>35</v>
      </c>
      <c r="L4671" s="53" t="n">
        <v>16</v>
      </c>
      <c r="M4671" s="33"/>
      <c r="N4671" s="33"/>
      <c r="O4671" s="35" t="n">
        <f aca="false">L4671+(0.05*M4671)+(N4671/240)</f>
        <v>16</v>
      </c>
      <c r="P4671" s="36" t="n">
        <v>1680</v>
      </c>
      <c r="Q4671" s="33"/>
      <c r="R4671" s="37"/>
      <c r="S4671" s="38" t="n">
        <f aca="false">P4671+(0.05*Q4671)+(R4671/240)</f>
        <v>1680</v>
      </c>
      <c r="T4671" s="22" t="n">
        <f aca="false">J4671*O4671</f>
        <v>1680</v>
      </c>
      <c r="U4671" s="22" t="n">
        <f aca="false">S4671-T4671</f>
        <v>0</v>
      </c>
      <c r="V4671" s="46"/>
    </row>
    <row r="4672" customFormat="false" ht="13.8" hidden="false" customHeight="false" outlineLevel="0" collapsed="false">
      <c r="A4672" s="13" t="n">
        <v>4671</v>
      </c>
      <c r="B4672" s="12" t="s">
        <v>22</v>
      </c>
      <c r="C4672" s="26" t="str">
        <f aca="false">$C$4558</f>
        <v>BNF N. Acq. 20541</v>
      </c>
      <c r="D4672" s="12" t="n">
        <v>7</v>
      </c>
      <c r="E4672" s="14" t="n">
        <v>1749</v>
      </c>
      <c r="F4672" s="14" t="s">
        <v>40</v>
      </c>
      <c r="G4672" s="14" t="s">
        <v>170</v>
      </c>
      <c r="H4672" s="0" t="s">
        <v>1874</v>
      </c>
      <c r="I4672" s="41" t="s">
        <v>50</v>
      </c>
      <c r="J4672" s="20" t="n">
        <v>26</v>
      </c>
      <c r="K4672" s="27" t="s">
        <v>61</v>
      </c>
      <c r="L4672" s="53" t="n">
        <v>36</v>
      </c>
      <c r="M4672" s="33"/>
      <c r="N4672" s="33"/>
      <c r="O4672" s="35" t="n">
        <f aca="false">L4672+(0.05*M4672)+(N4672/240)</f>
        <v>36</v>
      </c>
      <c r="P4672" s="36" t="n">
        <v>936</v>
      </c>
      <c r="Q4672" s="33"/>
      <c r="R4672" s="37"/>
      <c r="S4672" s="38" t="n">
        <f aca="false">P4672+(0.05*Q4672)+(R4672/240)</f>
        <v>936</v>
      </c>
      <c r="T4672" s="22" t="n">
        <f aca="false">J4672*O4672</f>
        <v>936</v>
      </c>
      <c r="U4672" s="22" t="n">
        <f aca="false">S4672-T4672</f>
        <v>0</v>
      </c>
      <c r="V4672" s="46"/>
    </row>
    <row r="4673" customFormat="false" ht="13.8" hidden="false" customHeight="false" outlineLevel="0" collapsed="false">
      <c r="A4673" s="13" t="n">
        <v>4672</v>
      </c>
      <c r="B4673" s="12" t="s">
        <v>22</v>
      </c>
      <c r="C4673" s="26" t="str">
        <f aca="false">$C$4558</f>
        <v>BNF N. Acq. 20541</v>
      </c>
      <c r="D4673" s="12" t="n">
        <v>7</v>
      </c>
      <c r="E4673" s="14" t="n">
        <v>1749</v>
      </c>
      <c r="F4673" s="14" t="s">
        <v>40</v>
      </c>
      <c r="G4673" s="14" t="s">
        <v>170</v>
      </c>
      <c r="H4673" s="0" t="s">
        <v>1874</v>
      </c>
      <c r="I4673" s="41" t="s">
        <v>50</v>
      </c>
      <c r="J4673" s="20" t="n">
        <v>120</v>
      </c>
      <c r="K4673" s="27" t="s">
        <v>28</v>
      </c>
      <c r="L4673" s="53" t="n">
        <v>3</v>
      </c>
      <c r="M4673" s="33"/>
      <c r="N4673" s="33"/>
      <c r="O4673" s="35" t="n">
        <f aca="false">L4673+(0.05*M4673)+(N4673/240)</f>
        <v>3</v>
      </c>
      <c r="P4673" s="36" t="n">
        <v>360</v>
      </c>
      <c r="Q4673" s="33"/>
      <c r="R4673" s="37"/>
      <c r="S4673" s="38" t="n">
        <f aca="false">P4673+(0.05*Q4673)+(R4673/240)</f>
        <v>360</v>
      </c>
      <c r="T4673" s="22" t="n">
        <f aca="false">J4673*O4673</f>
        <v>360</v>
      </c>
      <c r="U4673" s="22" t="n">
        <f aca="false">S4673-T4673</f>
        <v>0</v>
      </c>
      <c r="V4673" s="46"/>
    </row>
    <row r="4674" customFormat="false" ht="13.8" hidden="false" customHeight="false" outlineLevel="0" collapsed="false">
      <c r="A4674" s="13" t="n">
        <v>4673</v>
      </c>
      <c r="B4674" s="12" t="s">
        <v>22</v>
      </c>
      <c r="C4674" s="26" t="str">
        <f aca="false">$C$4558</f>
        <v>BNF N. Acq. 20541</v>
      </c>
      <c r="D4674" s="12" t="n">
        <v>7</v>
      </c>
      <c r="E4674" s="14" t="n">
        <v>1749</v>
      </c>
      <c r="F4674" s="14" t="s">
        <v>40</v>
      </c>
      <c r="G4674" s="14" t="s">
        <v>1911</v>
      </c>
      <c r="H4674" s="0" t="s">
        <v>1874</v>
      </c>
      <c r="I4674" s="41" t="s">
        <v>50</v>
      </c>
      <c r="J4674" s="20" t="n">
        <v>578</v>
      </c>
      <c r="K4674" s="27" t="s">
        <v>61</v>
      </c>
      <c r="L4674" s="53" t="n">
        <v>48</v>
      </c>
      <c r="M4674" s="33"/>
      <c r="N4674" s="33"/>
      <c r="O4674" s="35" t="n">
        <f aca="false">L4674+(0.05*M4674)+(N4674/240)</f>
        <v>48</v>
      </c>
      <c r="P4674" s="36" t="n">
        <v>27744</v>
      </c>
      <c r="Q4674" s="33"/>
      <c r="R4674" s="37"/>
      <c r="S4674" s="38" t="n">
        <f aca="false">P4674+(0.05*Q4674)+(R4674/240)</f>
        <v>27744</v>
      </c>
      <c r="T4674" s="22" t="n">
        <f aca="false">J4674*O4674</f>
        <v>27744</v>
      </c>
      <c r="U4674" s="22" t="n">
        <f aca="false">S4674-T4674</f>
        <v>0</v>
      </c>
      <c r="V4674" s="46"/>
    </row>
    <row r="4675" customFormat="false" ht="13.8" hidden="false" customHeight="false" outlineLevel="0" collapsed="false">
      <c r="A4675" s="13" t="n">
        <v>4674</v>
      </c>
      <c r="B4675" s="12" t="s">
        <v>22</v>
      </c>
      <c r="C4675" s="26" t="str">
        <f aca="false">$C$4558</f>
        <v>BNF N. Acq. 20541</v>
      </c>
      <c r="D4675" s="12" t="n">
        <v>7</v>
      </c>
      <c r="E4675" s="14" t="n">
        <v>1749</v>
      </c>
      <c r="F4675" s="14" t="s">
        <v>40</v>
      </c>
      <c r="G4675" s="14" t="s">
        <v>1912</v>
      </c>
      <c r="H4675" s="0" t="s">
        <v>1874</v>
      </c>
      <c r="I4675" s="41" t="s">
        <v>50</v>
      </c>
      <c r="J4675" s="20" t="n">
        <v>14</v>
      </c>
      <c r="K4675" s="27" t="s">
        <v>61</v>
      </c>
      <c r="L4675" s="53" t="n">
        <v>15</v>
      </c>
      <c r="M4675" s="33"/>
      <c r="N4675" s="33"/>
      <c r="O4675" s="35" t="n">
        <f aca="false">L4675+(0.05*M4675)+(N4675/240)</f>
        <v>15</v>
      </c>
      <c r="P4675" s="36" t="n">
        <v>210</v>
      </c>
      <c r="Q4675" s="33"/>
      <c r="R4675" s="37"/>
      <c r="S4675" s="38" t="n">
        <f aca="false">P4675+(0.05*Q4675)+(R4675/240)</f>
        <v>210</v>
      </c>
      <c r="T4675" s="22" t="n">
        <f aca="false">J4675*O4675</f>
        <v>210</v>
      </c>
      <c r="U4675" s="22" t="n">
        <f aca="false">S4675-T4675</f>
        <v>0</v>
      </c>
      <c r="V4675" s="46"/>
    </row>
    <row r="4676" customFormat="false" ht="13.8" hidden="false" customHeight="false" outlineLevel="0" collapsed="false">
      <c r="A4676" s="13" t="n">
        <v>4675</v>
      </c>
      <c r="B4676" s="12" t="s">
        <v>22</v>
      </c>
      <c r="C4676" s="26" t="str">
        <f aca="false">$C$4558</f>
        <v>BNF N. Acq. 20541</v>
      </c>
      <c r="D4676" s="12" t="n">
        <v>7</v>
      </c>
      <c r="E4676" s="14" t="n">
        <v>1749</v>
      </c>
      <c r="F4676" s="14" t="s">
        <v>40</v>
      </c>
      <c r="G4676" s="14" t="s">
        <v>163</v>
      </c>
      <c r="H4676" s="0" t="s">
        <v>1874</v>
      </c>
      <c r="I4676" s="41" t="s">
        <v>50</v>
      </c>
      <c r="J4676" s="20" t="n">
        <v>1</v>
      </c>
      <c r="K4676" s="27" t="s">
        <v>46</v>
      </c>
      <c r="L4676" s="53" t="n">
        <v>375</v>
      </c>
      <c r="M4676" s="33" t="n">
        <v>6</v>
      </c>
      <c r="N4676" s="33"/>
      <c r="O4676" s="35" t="n">
        <f aca="false">L4676+(0.05*M4676)+(N4676/240)</f>
        <v>375.3</v>
      </c>
      <c r="P4676" s="36" t="n">
        <v>375</v>
      </c>
      <c r="Q4676" s="33" t="n">
        <v>6</v>
      </c>
      <c r="R4676" s="37"/>
      <c r="S4676" s="38" t="n">
        <f aca="false">P4676+(0.05*Q4676)+(R4676/240)</f>
        <v>375.3</v>
      </c>
      <c r="T4676" s="22" t="n">
        <f aca="false">J4676*O4676</f>
        <v>375.3</v>
      </c>
      <c r="U4676" s="22" t="n">
        <f aca="false">S4676-T4676</f>
        <v>0</v>
      </c>
      <c r="V4676" s="46"/>
    </row>
    <row r="4677" customFormat="false" ht="13.8" hidden="false" customHeight="false" outlineLevel="0" collapsed="false">
      <c r="A4677" s="13" t="n">
        <v>4676</v>
      </c>
      <c r="B4677" s="12" t="s">
        <v>22</v>
      </c>
      <c r="C4677" s="26" t="str">
        <f aca="false">$C$4558</f>
        <v>BNF N. Acq. 20541</v>
      </c>
      <c r="D4677" s="12" t="n">
        <v>7</v>
      </c>
      <c r="E4677" s="14" t="n">
        <v>1749</v>
      </c>
      <c r="F4677" s="14" t="s">
        <v>40</v>
      </c>
      <c r="G4677" s="14" t="s">
        <v>165</v>
      </c>
      <c r="H4677" s="0" t="s">
        <v>1874</v>
      </c>
      <c r="I4677" s="41" t="s">
        <v>50</v>
      </c>
      <c r="J4677" s="20" t="n">
        <v>1</v>
      </c>
      <c r="K4677" s="27" t="s">
        <v>46</v>
      </c>
      <c r="L4677" s="53" t="n">
        <v>6</v>
      </c>
      <c r="M4677" s="33"/>
      <c r="N4677" s="33"/>
      <c r="O4677" s="35" t="n">
        <f aca="false">L4677+(0.05*M4677)+(N4677/240)</f>
        <v>6</v>
      </c>
      <c r="P4677" s="36" t="n">
        <v>6</v>
      </c>
      <c r="Q4677" s="33"/>
      <c r="R4677" s="37"/>
      <c r="S4677" s="38" t="n">
        <f aca="false">P4677+(0.05*Q4677)+(R4677/240)</f>
        <v>6</v>
      </c>
      <c r="T4677" s="22" t="n">
        <f aca="false">J4677*O4677</f>
        <v>6</v>
      </c>
      <c r="U4677" s="22" t="n">
        <f aca="false">S4677-T4677</f>
        <v>0</v>
      </c>
      <c r="V4677" s="46"/>
    </row>
    <row r="4678" customFormat="false" ht="13.8" hidden="false" customHeight="false" outlineLevel="0" collapsed="false">
      <c r="A4678" s="13" t="n">
        <v>4677</v>
      </c>
      <c r="B4678" s="12" t="s">
        <v>22</v>
      </c>
      <c r="C4678" s="26" t="str">
        <f aca="false">$C$4558</f>
        <v>BNF N. Acq. 20541</v>
      </c>
      <c r="D4678" s="12" t="n">
        <v>7</v>
      </c>
      <c r="E4678" s="14" t="n">
        <v>1749</v>
      </c>
      <c r="F4678" s="14" t="s">
        <v>40</v>
      </c>
      <c r="G4678" s="14" t="s">
        <v>1907</v>
      </c>
      <c r="H4678" s="0" t="s">
        <v>1874</v>
      </c>
      <c r="I4678" s="41" t="s">
        <v>50</v>
      </c>
      <c r="J4678" s="20" t="n">
        <v>83</v>
      </c>
      <c r="K4678" s="27" t="s">
        <v>28</v>
      </c>
      <c r="L4678" s="53"/>
      <c r="M4678" s="33" t="n">
        <v>3</v>
      </c>
      <c r="N4678" s="33"/>
      <c r="O4678" s="35" t="n">
        <f aca="false">L4678+(0.05*M4678)+(N4678/240)</f>
        <v>0.15</v>
      </c>
      <c r="P4678" s="36" t="n">
        <v>12</v>
      </c>
      <c r="Q4678" s="33" t="n">
        <v>9</v>
      </c>
      <c r="R4678" s="37"/>
      <c r="S4678" s="38" t="n">
        <f aca="false">P4678+(0.05*Q4678)+(R4678/240)</f>
        <v>12.45</v>
      </c>
      <c r="T4678" s="22" t="n">
        <f aca="false">J4678*O4678</f>
        <v>12.45</v>
      </c>
      <c r="U4678" s="22" t="n">
        <f aca="false">S4678-T4678</f>
        <v>0</v>
      </c>
      <c r="V4678" s="46"/>
    </row>
    <row r="4679" customFormat="false" ht="13.8" hidden="false" customHeight="false" outlineLevel="0" collapsed="false">
      <c r="A4679" s="13" t="n">
        <v>4678</v>
      </c>
      <c r="B4679" s="12" t="s">
        <v>22</v>
      </c>
      <c r="C4679" s="26" t="str">
        <f aca="false">$C$4558</f>
        <v>BNF N. Acq. 20541</v>
      </c>
      <c r="D4679" s="12" t="n">
        <v>7</v>
      </c>
      <c r="E4679" s="14" t="n">
        <v>1749</v>
      </c>
      <c r="F4679" s="14" t="s">
        <v>40</v>
      </c>
      <c r="G4679" s="14" t="s">
        <v>1908</v>
      </c>
      <c r="H4679" s="0" t="s">
        <v>1874</v>
      </c>
      <c r="I4679" s="41" t="s">
        <v>50</v>
      </c>
      <c r="J4679" s="20" t="n">
        <v>16</v>
      </c>
      <c r="K4679" s="27" t="s">
        <v>35</v>
      </c>
      <c r="L4679" s="53" t="n">
        <v>60</v>
      </c>
      <c r="M4679" s="33"/>
      <c r="N4679" s="33"/>
      <c r="O4679" s="35" t="n">
        <f aca="false">L4679+(0.05*M4679)+(N4679/240)</f>
        <v>60</v>
      </c>
      <c r="P4679" s="36" t="n">
        <v>960</v>
      </c>
      <c r="Q4679" s="33"/>
      <c r="R4679" s="37"/>
      <c r="S4679" s="38" t="n">
        <f aca="false">P4679+(0.05*Q4679)+(R4679/240)</f>
        <v>960</v>
      </c>
      <c r="T4679" s="22" t="n">
        <f aca="false">J4679*O4679</f>
        <v>960</v>
      </c>
      <c r="U4679" s="22" t="n">
        <f aca="false">S4679-T4679</f>
        <v>0</v>
      </c>
      <c r="V4679" s="46"/>
    </row>
    <row r="4680" customFormat="false" ht="13.8" hidden="false" customHeight="false" outlineLevel="0" collapsed="false">
      <c r="A4680" s="13" t="n">
        <v>4679</v>
      </c>
      <c r="B4680" s="12" t="s">
        <v>22</v>
      </c>
      <c r="C4680" s="26" t="str">
        <f aca="false">$C$4558</f>
        <v>BNF N. Acq. 20541</v>
      </c>
      <c r="D4680" s="12" t="n">
        <v>7</v>
      </c>
      <c r="E4680" s="14" t="n">
        <v>1749</v>
      </c>
      <c r="F4680" s="14" t="s">
        <v>40</v>
      </c>
      <c r="G4680" s="14" t="s">
        <v>1909</v>
      </c>
      <c r="H4680" s="0" t="s">
        <v>1874</v>
      </c>
      <c r="I4680" s="41" t="s">
        <v>50</v>
      </c>
      <c r="J4680" s="20" t="n">
        <v>6</v>
      </c>
      <c r="K4680" s="27" t="s">
        <v>35</v>
      </c>
      <c r="L4680" s="53" t="n">
        <v>120</v>
      </c>
      <c r="M4680" s="33"/>
      <c r="N4680" s="33"/>
      <c r="O4680" s="35" t="n">
        <f aca="false">L4680+(0.05*M4680)+(N4680/240)</f>
        <v>120</v>
      </c>
      <c r="P4680" s="36" t="n">
        <v>720</v>
      </c>
      <c r="Q4680" s="33"/>
      <c r="R4680" s="37"/>
      <c r="S4680" s="38" t="n">
        <f aca="false">P4680+(0.05*Q4680)+(R4680/240)</f>
        <v>720</v>
      </c>
      <c r="T4680" s="22" t="n">
        <f aca="false">J4680*O4680</f>
        <v>720</v>
      </c>
      <c r="U4680" s="22" t="n">
        <f aca="false">S4680-T4680</f>
        <v>0</v>
      </c>
      <c r="V4680" s="46"/>
    </row>
    <row r="4681" customFormat="false" ht="13.8" hidden="false" customHeight="false" outlineLevel="0" collapsed="false">
      <c r="A4681" s="13" t="n">
        <v>4680</v>
      </c>
      <c r="B4681" s="12" t="s">
        <v>22</v>
      </c>
      <c r="C4681" s="26" t="str">
        <f aca="false">$C$4558</f>
        <v>BNF N. Acq. 20541</v>
      </c>
      <c r="D4681" s="12" t="n">
        <v>7</v>
      </c>
      <c r="E4681" s="14" t="n">
        <v>1749</v>
      </c>
      <c r="F4681" s="14" t="s">
        <v>40</v>
      </c>
      <c r="G4681" s="14" t="s">
        <v>1913</v>
      </c>
      <c r="H4681" s="0" t="s">
        <v>1874</v>
      </c>
      <c r="I4681" s="41" t="s">
        <v>50</v>
      </c>
      <c r="J4681" s="20" t="n">
        <v>4</v>
      </c>
      <c r="K4681" s="27" t="s">
        <v>35</v>
      </c>
      <c r="L4681" s="53" t="n">
        <v>30</v>
      </c>
      <c r="M4681" s="33"/>
      <c r="N4681" s="33"/>
      <c r="O4681" s="35" t="n">
        <f aca="false">L4681+(0.05*M4681)+(N4681/240)</f>
        <v>30</v>
      </c>
      <c r="P4681" s="36" t="n">
        <v>120</v>
      </c>
      <c r="Q4681" s="33"/>
      <c r="R4681" s="37"/>
      <c r="S4681" s="38" t="n">
        <f aca="false">P4681+(0.05*Q4681)+(R4681/240)</f>
        <v>120</v>
      </c>
      <c r="T4681" s="22" t="n">
        <f aca="false">J4681*O4681</f>
        <v>120</v>
      </c>
      <c r="U4681" s="22" t="n">
        <f aca="false">S4681-T4681</f>
        <v>0</v>
      </c>
      <c r="V4681" s="46"/>
    </row>
    <row r="4682" customFormat="false" ht="13.8" hidden="false" customHeight="false" outlineLevel="0" collapsed="false">
      <c r="A4682" s="13" t="n">
        <v>4681</v>
      </c>
      <c r="B4682" s="12" t="s">
        <v>22</v>
      </c>
      <c r="C4682" s="26" t="str">
        <f aca="false">$C$4558</f>
        <v>BNF N. Acq. 20541</v>
      </c>
      <c r="D4682" s="12" t="n">
        <v>8</v>
      </c>
      <c r="E4682" s="14" t="n">
        <v>1749</v>
      </c>
      <c r="F4682" s="14" t="s">
        <v>24</v>
      </c>
      <c r="G4682" s="14" t="s">
        <v>179</v>
      </c>
      <c r="H4682" s="0" t="s">
        <v>1874</v>
      </c>
      <c r="I4682" s="41" t="s">
        <v>50</v>
      </c>
      <c r="J4682" s="20" t="n">
        <v>12</v>
      </c>
      <c r="K4682" s="27" t="s">
        <v>28</v>
      </c>
      <c r="L4682" s="53" t="n">
        <v>20</v>
      </c>
      <c r="M4682" s="33"/>
      <c r="N4682" s="33"/>
      <c r="O4682" s="35" t="n">
        <f aca="false">L4682+(0.05*M4682)+(N4682/240)</f>
        <v>20</v>
      </c>
      <c r="P4682" s="36" t="n">
        <v>240</v>
      </c>
      <c r="Q4682" s="33"/>
      <c r="R4682" s="37"/>
      <c r="S4682" s="38" t="n">
        <f aca="false">P4682+(0.05*Q4682)+(R4682/240)</f>
        <v>240</v>
      </c>
      <c r="T4682" s="22" t="n">
        <f aca="false">J4682*O4682</f>
        <v>240</v>
      </c>
      <c r="U4682" s="22" t="n">
        <f aca="false">S4682-T4682</f>
        <v>0</v>
      </c>
      <c r="V4682" s="46"/>
    </row>
    <row r="4683" customFormat="false" ht="13.8" hidden="false" customHeight="false" outlineLevel="0" collapsed="false">
      <c r="A4683" s="13" t="n">
        <v>4682</v>
      </c>
      <c r="B4683" s="12" t="s">
        <v>22</v>
      </c>
      <c r="C4683" s="26" t="str">
        <f aca="false">$C$4558</f>
        <v>BNF N. Acq. 20541</v>
      </c>
      <c r="D4683" s="12" t="n">
        <v>8</v>
      </c>
      <c r="E4683" s="14" t="n">
        <v>1749</v>
      </c>
      <c r="F4683" s="14" t="s">
        <v>24</v>
      </c>
      <c r="G4683" s="14" t="s">
        <v>184</v>
      </c>
      <c r="H4683" s="0" t="s">
        <v>1874</v>
      </c>
      <c r="I4683" s="41" t="s">
        <v>50</v>
      </c>
      <c r="J4683" s="20" t="n">
        <v>11</v>
      </c>
      <c r="K4683" s="27" t="s">
        <v>28</v>
      </c>
      <c r="L4683" s="53" t="n">
        <v>3</v>
      </c>
      <c r="M4683" s="33" t="n">
        <v>10</v>
      </c>
      <c r="N4683" s="33"/>
      <c r="O4683" s="35" t="n">
        <f aca="false">L4683+(0.05*M4683)+(N4683/240)</f>
        <v>3.5</v>
      </c>
      <c r="P4683" s="36" t="n">
        <v>38</v>
      </c>
      <c r="Q4683" s="33" t="n">
        <v>10</v>
      </c>
      <c r="R4683" s="37"/>
      <c r="S4683" s="38" t="n">
        <f aca="false">P4683+(0.05*Q4683)+(R4683/240)</f>
        <v>38.5</v>
      </c>
      <c r="T4683" s="22" t="n">
        <f aca="false">J4683*O4683</f>
        <v>38.5</v>
      </c>
      <c r="U4683" s="22" t="n">
        <f aca="false">S4683-T4683</f>
        <v>0</v>
      </c>
      <c r="V4683" s="46"/>
    </row>
    <row r="4684" customFormat="false" ht="13.8" hidden="false" customHeight="false" outlineLevel="0" collapsed="false">
      <c r="A4684" s="13" t="n">
        <v>4683</v>
      </c>
      <c r="B4684" s="12" t="s">
        <v>22</v>
      </c>
      <c r="C4684" s="26" t="str">
        <f aca="false">$C$4558</f>
        <v>BNF N. Acq. 20541</v>
      </c>
      <c r="D4684" s="12" t="n">
        <v>8</v>
      </c>
      <c r="E4684" s="14" t="n">
        <v>1749</v>
      </c>
      <c r="F4684" s="14" t="s">
        <v>24</v>
      </c>
      <c r="G4684" s="14" t="s">
        <v>187</v>
      </c>
      <c r="H4684" s="0" t="s">
        <v>1874</v>
      </c>
      <c r="I4684" s="41" t="s">
        <v>27</v>
      </c>
      <c r="J4684" s="20" t="n">
        <v>120</v>
      </c>
      <c r="K4684" s="27" t="s">
        <v>28</v>
      </c>
      <c r="L4684" s="53"/>
      <c r="M4684" s="33" t="n">
        <v>32</v>
      </c>
      <c r="N4684" s="33"/>
      <c r="O4684" s="35" t="n">
        <f aca="false">L4684+(0.05*M4684)+(N4684/240)</f>
        <v>1.6</v>
      </c>
      <c r="P4684" s="36" t="n">
        <v>192</v>
      </c>
      <c r="Q4684" s="33"/>
      <c r="R4684" s="37"/>
      <c r="S4684" s="38" t="n">
        <f aca="false">P4684+(0.05*Q4684)+(R4684/240)</f>
        <v>192</v>
      </c>
      <c r="T4684" s="22" t="n">
        <f aca="false">J4684*O4684</f>
        <v>192</v>
      </c>
      <c r="U4684" s="22" t="n">
        <f aca="false">S4684-T4684</f>
        <v>0</v>
      </c>
      <c r="V4684" s="46"/>
    </row>
    <row r="4685" customFormat="false" ht="13.8" hidden="false" customHeight="false" outlineLevel="0" collapsed="false">
      <c r="A4685" s="13" t="n">
        <v>4684</v>
      </c>
      <c r="B4685" s="12" t="s">
        <v>22</v>
      </c>
      <c r="C4685" s="26" t="str">
        <f aca="false">$C$4558</f>
        <v>BNF N. Acq. 20541</v>
      </c>
      <c r="D4685" s="12" t="n">
        <v>8</v>
      </c>
      <c r="E4685" s="14" t="n">
        <v>1749</v>
      </c>
      <c r="F4685" s="14" t="s">
        <v>24</v>
      </c>
      <c r="G4685" s="14" t="s">
        <v>189</v>
      </c>
      <c r="H4685" s="0" t="s">
        <v>1874</v>
      </c>
      <c r="I4685" s="41" t="s">
        <v>27</v>
      </c>
      <c r="J4685" s="20" t="n">
        <v>88</v>
      </c>
      <c r="K4685" s="27" t="s">
        <v>28</v>
      </c>
      <c r="L4685" s="53"/>
      <c r="M4685" s="33" t="n">
        <v>3</v>
      </c>
      <c r="N4685" s="33"/>
      <c r="O4685" s="35" t="n">
        <f aca="false">L4685+(0.05*M4685)+(N4685/240)</f>
        <v>0.15</v>
      </c>
      <c r="P4685" s="36" t="n">
        <v>13</v>
      </c>
      <c r="Q4685" s="33" t="n">
        <v>4</v>
      </c>
      <c r="R4685" s="37"/>
      <c r="S4685" s="38" t="n">
        <f aca="false">P4685+(0.05*Q4685)+(R4685/240)</f>
        <v>13.2</v>
      </c>
      <c r="T4685" s="22" t="n">
        <f aca="false">J4685*O4685</f>
        <v>13.2</v>
      </c>
      <c r="U4685" s="22" t="n">
        <f aca="false">S4685-T4685</f>
        <v>0</v>
      </c>
      <c r="V4685" s="46"/>
    </row>
    <row r="4686" customFormat="false" ht="13.8" hidden="false" customHeight="false" outlineLevel="0" collapsed="false">
      <c r="A4686" s="13" t="n">
        <v>4685</v>
      </c>
      <c r="B4686" s="12" t="s">
        <v>22</v>
      </c>
      <c r="C4686" s="26" t="str">
        <f aca="false">$C$4558</f>
        <v>BNF N. Acq. 20541</v>
      </c>
      <c r="D4686" s="12" t="n">
        <v>8</v>
      </c>
      <c r="E4686" s="14" t="n">
        <v>1749</v>
      </c>
      <c r="F4686" s="14" t="s">
        <v>24</v>
      </c>
      <c r="G4686" s="14" t="s">
        <v>196</v>
      </c>
      <c r="H4686" s="0" t="s">
        <v>1874</v>
      </c>
      <c r="I4686" s="41" t="s">
        <v>50</v>
      </c>
      <c r="J4686" s="20" t="n">
        <v>905</v>
      </c>
      <c r="K4686" s="27" t="s">
        <v>28</v>
      </c>
      <c r="L4686" s="53"/>
      <c r="M4686" s="33" t="n">
        <v>8</v>
      </c>
      <c r="N4686" s="33"/>
      <c r="O4686" s="35" t="n">
        <f aca="false">L4686+(0.05*M4686)+(N4686/240)</f>
        <v>0.4</v>
      </c>
      <c r="P4686" s="36" t="n">
        <v>362</v>
      </c>
      <c r="Q4686" s="33"/>
      <c r="R4686" s="37"/>
      <c r="S4686" s="38" t="n">
        <f aca="false">P4686+(0.05*Q4686)+(R4686/240)</f>
        <v>362</v>
      </c>
      <c r="T4686" s="22" t="n">
        <f aca="false">J4686*O4686</f>
        <v>362</v>
      </c>
      <c r="U4686" s="22" t="n">
        <f aca="false">S4686-T4686</f>
        <v>0</v>
      </c>
      <c r="V4686" s="46"/>
    </row>
    <row r="4687" customFormat="false" ht="13.8" hidden="false" customHeight="false" outlineLevel="0" collapsed="false">
      <c r="A4687" s="13" t="n">
        <v>4686</v>
      </c>
      <c r="B4687" s="12" t="s">
        <v>22</v>
      </c>
      <c r="C4687" s="26" t="str">
        <f aca="false">$C$4558</f>
        <v>BNF N. Acq. 20541</v>
      </c>
      <c r="D4687" s="12" t="n">
        <v>8</v>
      </c>
      <c r="E4687" s="14" t="n">
        <v>1749</v>
      </c>
      <c r="F4687" s="14" t="s">
        <v>24</v>
      </c>
      <c r="G4687" s="40" t="s">
        <v>1914</v>
      </c>
      <c r="H4687" s="0" t="s">
        <v>1874</v>
      </c>
      <c r="I4687" s="41" t="s">
        <v>50</v>
      </c>
      <c r="J4687" s="20" t="n">
        <v>1</v>
      </c>
      <c r="K4687" s="27" t="s">
        <v>239</v>
      </c>
      <c r="L4687" s="53" t="n">
        <v>12</v>
      </c>
      <c r="M4687" s="33"/>
      <c r="N4687" s="33"/>
      <c r="O4687" s="35" t="n">
        <f aca="false">L4687+(0.05*M4687)+(N4687/240)</f>
        <v>12</v>
      </c>
      <c r="P4687" s="36" t="n">
        <v>12</v>
      </c>
      <c r="Q4687" s="33"/>
      <c r="R4687" s="37"/>
      <c r="S4687" s="38" t="n">
        <f aca="false">P4687+(0.05*Q4687)+(R4687/240)</f>
        <v>12</v>
      </c>
      <c r="T4687" s="22" t="n">
        <f aca="false">J4687*O4687</f>
        <v>12</v>
      </c>
      <c r="U4687" s="22" t="n">
        <f aca="false">S4687-T4687</f>
        <v>0</v>
      </c>
      <c r="V4687" s="46"/>
    </row>
    <row r="4688" customFormat="false" ht="13.8" hidden="false" customHeight="false" outlineLevel="0" collapsed="false">
      <c r="A4688" s="13" t="n">
        <v>4687</v>
      </c>
      <c r="B4688" s="12" t="s">
        <v>22</v>
      </c>
      <c r="C4688" s="26" t="str">
        <f aca="false">$C$4558</f>
        <v>BNF N. Acq. 20541</v>
      </c>
      <c r="D4688" s="12" t="n">
        <v>8</v>
      </c>
      <c r="E4688" s="14" t="n">
        <v>1749</v>
      </c>
      <c r="F4688" s="14" t="s">
        <v>24</v>
      </c>
      <c r="G4688" s="14" t="s">
        <v>190</v>
      </c>
      <c r="H4688" s="0" t="s">
        <v>1874</v>
      </c>
      <c r="I4688" s="41" t="s">
        <v>50</v>
      </c>
      <c r="J4688" s="20" t="n">
        <v>9</v>
      </c>
      <c r="K4688" s="27" t="s">
        <v>28</v>
      </c>
      <c r="L4688" s="53"/>
      <c r="M4688" s="33" t="n">
        <v>20</v>
      </c>
      <c r="N4688" s="33"/>
      <c r="O4688" s="35" t="n">
        <f aca="false">L4688+(0.05*M4688)+(N4688/240)</f>
        <v>1</v>
      </c>
      <c r="P4688" s="36" t="n">
        <v>9</v>
      </c>
      <c r="Q4688" s="33"/>
      <c r="R4688" s="37"/>
      <c r="S4688" s="38" t="n">
        <f aca="false">P4688+(0.05*Q4688)+(R4688/240)</f>
        <v>9</v>
      </c>
      <c r="T4688" s="22" t="n">
        <f aca="false">J4688*O4688</f>
        <v>9</v>
      </c>
      <c r="U4688" s="22" t="n">
        <f aca="false">S4688-T4688</f>
        <v>0</v>
      </c>
      <c r="V4688" s="46"/>
    </row>
    <row r="4689" customFormat="false" ht="13.8" hidden="false" customHeight="false" outlineLevel="0" collapsed="false">
      <c r="A4689" s="13" t="n">
        <v>4688</v>
      </c>
      <c r="B4689" s="12" t="s">
        <v>22</v>
      </c>
      <c r="C4689" s="26" t="str">
        <f aca="false">$C$4558</f>
        <v>BNF N. Acq. 20541</v>
      </c>
      <c r="D4689" s="12" t="n">
        <v>8</v>
      </c>
      <c r="E4689" s="14" t="n">
        <v>1749</v>
      </c>
      <c r="F4689" s="14" t="s">
        <v>24</v>
      </c>
      <c r="G4689" s="40" t="s">
        <v>1915</v>
      </c>
      <c r="H4689" s="0" t="s">
        <v>1874</v>
      </c>
      <c r="I4689" s="41" t="s">
        <v>50</v>
      </c>
      <c r="J4689" s="20" t="n">
        <v>6700</v>
      </c>
      <c r="K4689" s="27" t="s">
        <v>28</v>
      </c>
      <c r="L4689" s="53" t="n">
        <v>4</v>
      </c>
      <c r="M4689" s="33" t="n">
        <v>10</v>
      </c>
      <c r="N4689" s="33"/>
      <c r="O4689" s="35" t="n">
        <f aca="false">L4689+(0.05*M4689)+(N4689/240)</f>
        <v>4.5</v>
      </c>
      <c r="P4689" s="36" t="n">
        <v>268</v>
      </c>
      <c r="Q4689" s="33"/>
      <c r="R4689" s="37"/>
      <c r="S4689" s="38" t="n">
        <f aca="false">P4689+(0.05*Q4689)+(R4689/240)</f>
        <v>268</v>
      </c>
      <c r="T4689" s="22" t="n">
        <f aca="false">J4689*O4689</f>
        <v>30150</v>
      </c>
      <c r="U4689" s="22" t="n">
        <f aca="false">S4689-T4689</f>
        <v>-29882</v>
      </c>
      <c r="V4689" s="46" t="s">
        <v>31</v>
      </c>
    </row>
    <row r="4690" customFormat="false" ht="13.8" hidden="false" customHeight="false" outlineLevel="0" collapsed="false">
      <c r="A4690" s="13" t="n">
        <v>4689</v>
      </c>
      <c r="B4690" s="12" t="s">
        <v>22</v>
      </c>
      <c r="C4690" s="26" t="str">
        <f aca="false">$C$4558</f>
        <v>BNF N. Acq. 20541</v>
      </c>
      <c r="D4690" s="12" t="n">
        <v>8</v>
      </c>
      <c r="E4690" s="14" t="n">
        <v>1749</v>
      </c>
      <c r="F4690" s="14" t="s">
        <v>24</v>
      </c>
      <c r="G4690" s="14" t="s">
        <v>199</v>
      </c>
      <c r="H4690" s="0" t="s">
        <v>1874</v>
      </c>
      <c r="I4690" s="41" t="s">
        <v>27</v>
      </c>
      <c r="J4690" s="20" t="n">
        <v>229</v>
      </c>
      <c r="K4690" s="27" t="s">
        <v>28</v>
      </c>
      <c r="L4690" s="53"/>
      <c r="M4690" s="33" t="n">
        <v>45</v>
      </c>
      <c r="N4690" s="33"/>
      <c r="O4690" s="35" t="n">
        <f aca="false">L4690+(0.05*M4690)+(N4690/240)</f>
        <v>2.25</v>
      </c>
      <c r="P4690" s="36" t="n">
        <v>515</v>
      </c>
      <c r="Q4690" s="33" t="n">
        <v>5</v>
      </c>
      <c r="R4690" s="37"/>
      <c r="S4690" s="38" t="n">
        <f aca="false">P4690+(0.05*Q4690)+(R4690/240)</f>
        <v>515.25</v>
      </c>
      <c r="T4690" s="22" t="n">
        <f aca="false">J4690*O4690</f>
        <v>515.25</v>
      </c>
      <c r="U4690" s="22" t="n">
        <f aca="false">S4690-T4690</f>
        <v>0</v>
      </c>
      <c r="V4690" s="46"/>
    </row>
    <row r="4691" customFormat="false" ht="13.8" hidden="false" customHeight="false" outlineLevel="0" collapsed="false">
      <c r="A4691" s="13" t="n">
        <v>4690</v>
      </c>
      <c r="B4691" s="12" t="s">
        <v>22</v>
      </c>
      <c r="C4691" s="26" t="str">
        <f aca="false">$C$4558</f>
        <v>BNF N. Acq. 20541</v>
      </c>
      <c r="D4691" s="12" t="n">
        <v>8</v>
      </c>
      <c r="E4691" s="14" t="n">
        <v>1749</v>
      </c>
      <c r="F4691" s="14" t="s">
        <v>24</v>
      </c>
      <c r="G4691" s="14" t="s">
        <v>199</v>
      </c>
      <c r="H4691" s="0" t="s">
        <v>1874</v>
      </c>
      <c r="I4691" s="41" t="s">
        <v>50</v>
      </c>
      <c r="J4691" s="20" t="n">
        <v>33677</v>
      </c>
      <c r="K4691" s="27" t="s">
        <v>28</v>
      </c>
      <c r="L4691" s="53"/>
      <c r="M4691" s="33" t="n">
        <v>30</v>
      </c>
      <c r="N4691" s="33"/>
      <c r="O4691" s="35" t="n">
        <f aca="false">L4691+(0.05*M4691)+(N4691/240)</f>
        <v>1.5</v>
      </c>
      <c r="P4691" s="36" t="n">
        <v>50515</v>
      </c>
      <c r="Q4691" s="33" t="n">
        <v>10</v>
      </c>
      <c r="R4691" s="37"/>
      <c r="S4691" s="38" t="n">
        <f aca="false">P4691+(0.05*Q4691)+(R4691/240)</f>
        <v>50515.5</v>
      </c>
      <c r="T4691" s="22" t="n">
        <f aca="false">J4691*O4691</f>
        <v>50515.5</v>
      </c>
      <c r="U4691" s="22" t="n">
        <f aca="false">S4691-T4691</f>
        <v>0</v>
      </c>
      <c r="V4691" s="46"/>
    </row>
    <row r="4692" customFormat="false" ht="13.8" hidden="false" customHeight="false" outlineLevel="0" collapsed="false">
      <c r="A4692" s="13" t="n">
        <v>4691</v>
      </c>
      <c r="B4692" s="12" t="s">
        <v>22</v>
      </c>
      <c r="C4692" s="26" t="str">
        <f aca="false">$C$4558</f>
        <v>BNF N. Acq. 20541</v>
      </c>
      <c r="D4692" s="12" t="n">
        <v>8</v>
      </c>
      <c r="E4692" s="14" t="n">
        <v>1749</v>
      </c>
      <c r="F4692" s="14" t="s">
        <v>24</v>
      </c>
      <c r="G4692" s="14" t="s">
        <v>1916</v>
      </c>
      <c r="H4692" s="0" t="s">
        <v>1874</v>
      </c>
      <c r="I4692" s="41" t="s">
        <v>27</v>
      </c>
      <c r="J4692" s="20" t="n">
        <v>841</v>
      </c>
      <c r="K4692" s="27" t="s">
        <v>28</v>
      </c>
      <c r="L4692" s="53" t="n">
        <v>5</v>
      </c>
      <c r="M4692" s="33"/>
      <c r="N4692" s="33"/>
      <c r="O4692" s="35" t="n">
        <f aca="false">L4692+(0.05*M4692)+(N4692/240)</f>
        <v>5</v>
      </c>
      <c r="P4692" s="36" t="n">
        <v>4205</v>
      </c>
      <c r="Q4692" s="33"/>
      <c r="R4692" s="37"/>
      <c r="S4692" s="38" t="n">
        <f aca="false">P4692+(0.05*Q4692)+(R4692/240)</f>
        <v>4205</v>
      </c>
      <c r="T4692" s="22" t="n">
        <f aca="false">J4692*O4692</f>
        <v>4205</v>
      </c>
      <c r="U4692" s="22" t="n">
        <f aca="false">S4692-T4692</f>
        <v>0</v>
      </c>
      <c r="V4692" s="46"/>
    </row>
    <row r="4693" customFormat="false" ht="13.8" hidden="false" customHeight="false" outlineLevel="0" collapsed="false">
      <c r="A4693" s="13" t="n">
        <v>4692</v>
      </c>
      <c r="B4693" s="12" t="s">
        <v>22</v>
      </c>
      <c r="C4693" s="26" t="str">
        <f aca="false">$C$4558</f>
        <v>BNF N. Acq. 20541</v>
      </c>
      <c r="D4693" s="12" t="n">
        <v>8</v>
      </c>
      <c r="E4693" s="14" t="n">
        <v>1749</v>
      </c>
      <c r="F4693" s="14" t="s">
        <v>24</v>
      </c>
      <c r="G4693" s="14" t="s">
        <v>1916</v>
      </c>
      <c r="H4693" s="0" t="s">
        <v>1874</v>
      </c>
      <c r="I4693" s="41" t="s">
        <v>32</v>
      </c>
      <c r="J4693" s="20" t="n">
        <v>100</v>
      </c>
      <c r="K4693" s="27" t="s">
        <v>28</v>
      </c>
      <c r="L4693" s="53" t="n">
        <v>4</v>
      </c>
      <c r="M4693" s="33"/>
      <c r="N4693" s="33"/>
      <c r="O4693" s="35" t="n">
        <f aca="false">L4693+(0.05*M4693)+(N4693/240)</f>
        <v>4</v>
      </c>
      <c r="P4693" s="36" t="n">
        <v>400</v>
      </c>
      <c r="Q4693" s="33"/>
      <c r="R4693" s="37"/>
      <c r="S4693" s="38" t="n">
        <f aca="false">P4693+(0.05*Q4693)+(R4693/240)</f>
        <v>400</v>
      </c>
      <c r="T4693" s="22" t="n">
        <f aca="false">J4693*O4693</f>
        <v>400</v>
      </c>
      <c r="U4693" s="22" t="n">
        <f aca="false">S4693-T4693</f>
        <v>0</v>
      </c>
      <c r="V4693" s="46"/>
    </row>
    <row r="4694" customFormat="false" ht="14.2" hidden="false" customHeight="false" outlineLevel="0" collapsed="false">
      <c r="A4694" s="13" t="n">
        <v>4693</v>
      </c>
      <c r="B4694" s="12" t="s">
        <v>22</v>
      </c>
      <c r="C4694" s="26" t="str">
        <f aca="false">$C$4558</f>
        <v>BNF N. Acq. 20541</v>
      </c>
      <c r="D4694" s="12" t="n">
        <v>8</v>
      </c>
      <c r="E4694" s="14" t="n">
        <v>1749</v>
      </c>
      <c r="F4694" s="14" t="s">
        <v>40</v>
      </c>
      <c r="G4694" s="14" t="s">
        <v>184</v>
      </c>
      <c r="H4694" s="0" t="s">
        <v>1874</v>
      </c>
      <c r="I4694" s="41" t="s">
        <v>50</v>
      </c>
      <c r="J4694" s="20" t="n">
        <v>62</v>
      </c>
      <c r="K4694" s="27" t="s">
        <v>28</v>
      </c>
      <c r="L4694" s="53"/>
      <c r="M4694" s="33" t="n">
        <v>24</v>
      </c>
      <c r="N4694" s="33"/>
      <c r="O4694" s="35" t="n">
        <f aca="false">L4694+(0.05*M4694)+(N4694/240)</f>
        <v>1.2</v>
      </c>
      <c r="P4694" s="36" t="n">
        <v>155</v>
      </c>
      <c r="Q4694" s="33"/>
      <c r="R4694" s="37"/>
      <c r="S4694" s="38" t="n">
        <f aca="false">P4694+(0.05*Q4694)+(R4694/240)</f>
        <v>155</v>
      </c>
      <c r="T4694" s="22" t="n">
        <f aca="false">J4694*O4694</f>
        <v>74.4</v>
      </c>
      <c r="U4694" s="22" t="n">
        <f aca="false">S4694-T4694</f>
        <v>80.6</v>
      </c>
      <c r="V4694" s="46" t="s">
        <v>31</v>
      </c>
    </row>
    <row r="4695" customFormat="false" ht="13.8" hidden="false" customHeight="false" outlineLevel="0" collapsed="false">
      <c r="A4695" s="13" t="n">
        <v>4694</v>
      </c>
      <c r="B4695" s="12" t="s">
        <v>22</v>
      </c>
      <c r="C4695" s="26" t="str">
        <f aca="false">$C$4558</f>
        <v>BNF N. Acq. 20541</v>
      </c>
      <c r="D4695" s="12" t="n">
        <v>8</v>
      </c>
      <c r="E4695" s="14" t="n">
        <v>1749</v>
      </c>
      <c r="F4695" s="14" t="s">
        <v>40</v>
      </c>
      <c r="G4695" s="14" t="s">
        <v>180</v>
      </c>
      <c r="H4695" s="0" t="s">
        <v>1874</v>
      </c>
      <c r="I4695" s="41" t="s">
        <v>27</v>
      </c>
      <c r="J4695" s="20" t="n">
        <v>453</v>
      </c>
      <c r="K4695" s="27" t="s">
        <v>28</v>
      </c>
      <c r="L4695" s="53"/>
      <c r="M4695" s="33" t="n">
        <v>35</v>
      </c>
      <c r="N4695" s="33"/>
      <c r="O4695" s="35" t="n">
        <f aca="false">L4695+(0.05*M4695)+(N4695/240)</f>
        <v>1.75</v>
      </c>
      <c r="P4695" s="36" t="n">
        <v>792</v>
      </c>
      <c r="Q4695" s="33" t="n">
        <v>15</v>
      </c>
      <c r="R4695" s="37"/>
      <c r="S4695" s="38" t="n">
        <f aca="false">P4695+(0.05*Q4695)+(R4695/240)</f>
        <v>792.75</v>
      </c>
      <c r="T4695" s="22" t="n">
        <f aca="false">J4695*O4695</f>
        <v>792.75</v>
      </c>
      <c r="U4695" s="22" t="n">
        <f aca="false">S4695-T4695</f>
        <v>0</v>
      </c>
      <c r="V4695" s="46"/>
    </row>
    <row r="4696" customFormat="false" ht="13.8" hidden="false" customHeight="false" outlineLevel="0" collapsed="false">
      <c r="A4696" s="13" t="n">
        <v>4695</v>
      </c>
      <c r="B4696" s="12" t="s">
        <v>22</v>
      </c>
      <c r="C4696" s="26" t="str">
        <f aca="false">$C$4558</f>
        <v>BNF N. Acq. 20541</v>
      </c>
      <c r="D4696" s="12" t="n">
        <v>8</v>
      </c>
      <c r="E4696" s="14" t="n">
        <v>1749</v>
      </c>
      <c r="F4696" s="14" t="s">
        <v>40</v>
      </c>
      <c r="G4696" s="14" t="s">
        <v>180</v>
      </c>
      <c r="H4696" s="0" t="s">
        <v>1874</v>
      </c>
      <c r="I4696" s="41" t="s">
        <v>50</v>
      </c>
      <c r="J4696" s="20" t="n">
        <v>90</v>
      </c>
      <c r="K4696" s="27" t="s">
        <v>28</v>
      </c>
      <c r="L4696" s="53"/>
      <c r="M4696" s="33" t="n">
        <v>30</v>
      </c>
      <c r="N4696" s="33"/>
      <c r="O4696" s="35" t="n">
        <f aca="false">L4696+(0.05*M4696)+(N4696/240)</f>
        <v>1.5</v>
      </c>
      <c r="P4696" s="36" t="n">
        <v>135</v>
      </c>
      <c r="Q4696" s="33"/>
      <c r="R4696" s="37"/>
      <c r="S4696" s="38" t="n">
        <f aca="false">P4696+(0.05*Q4696)+(R4696/240)</f>
        <v>135</v>
      </c>
      <c r="T4696" s="22" t="n">
        <f aca="false">J4696*O4696</f>
        <v>135</v>
      </c>
      <c r="U4696" s="22" t="n">
        <f aca="false">S4696-T4696</f>
        <v>0</v>
      </c>
      <c r="V4696" s="46"/>
    </row>
    <row r="4697" customFormat="false" ht="13.8" hidden="false" customHeight="false" outlineLevel="0" collapsed="false">
      <c r="A4697" s="13" t="n">
        <v>4696</v>
      </c>
      <c r="B4697" s="12" t="s">
        <v>22</v>
      </c>
      <c r="C4697" s="26" t="str">
        <f aca="false">$C$4558</f>
        <v>BNF N. Acq. 20541</v>
      </c>
      <c r="D4697" s="12" t="n">
        <v>8</v>
      </c>
      <c r="E4697" s="14" t="n">
        <v>1749</v>
      </c>
      <c r="F4697" s="14" t="s">
        <v>40</v>
      </c>
      <c r="G4697" s="14" t="s">
        <v>181</v>
      </c>
      <c r="H4697" s="0" t="s">
        <v>1874</v>
      </c>
      <c r="I4697" s="41" t="s">
        <v>50</v>
      </c>
      <c r="J4697" s="20" t="n">
        <v>1</v>
      </c>
      <c r="K4697" s="27" t="s">
        <v>28</v>
      </c>
      <c r="L4697" s="53" t="n">
        <v>3</v>
      </c>
      <c r="M4697" s="33" t="n">
        <v>10</v>
      </c>
      <c r="N4697" s="33"/>
      <c r="O4697" s="35" t="n">
        <f aca="false">L4697+(0.05*M4697)+(N4697/240)</f>
        <v>3.5</v>
      </c>
      <c r="P4697" s="36" t="n">
        <v>3</v>
      </c>
      <c r="Q4697" s="33" t="n">
        <v>10</v>
      </c>
      <c r="R4697" s="37"/>
      <c r="S4697" s="38" t="n">
        <f aca="false">P4697+(0.05*Q4697)+(R4697/240)</f>
        <v>3.5</v>
      </c>
      <c r="T4697" s="22" t="n">
        <f aca="false">J4697*O4697</f>
        <v>3.5</v>
      </c>
      <c r="U4697" s="22" t="n">
        <f aca="false">S4697-T4697</f>
        <v>0</v>
      </c>
      <c r="V4697" s="46"/>
    </row>
    <row r="4698" customFormat="false" ht="13.8" hidden="false" customHeight="false" outlineLevel="0" collapsed="false">
      <c r="A4698" s="13" t="n">
        <v>4697</v>
      </c>
      <c r="B4698" s="12" t="s">
        <v>22</v>
      </c>
      <c r="C4698" s="26" t="str">
        <f aca="false">$C$4558</f>
        <v>BNF N. Acq. 20541</v>
      </c>
      <c r="D4698" s="12" t="n">
        <v>8</v>
      </c>
      <c r="E4698" s="14" t="n">
        <v>1749</v>
      </c>
      <c r="F4698" s="14" t="s">
        <v>40</v>
      </c>
      <c r="G4698" s="40" t="s">
        <v>187</v>
      </c>
      <c r="H4698" s="0" t="s">
        <v>1874</v>
      </c>
      <c r="I4698" s="41" t="s">
        <v>32</v>
      </c>
      <c r="J4698" s="20" t="n">
        <v>1100</v>
      </c>
      <c r="K4698" s="27" t="s">
        <v>28</v>
      </c>
      <c r="L4698" s="53"/>
      <c r="M4698" s="33" t="n">
        <v>30</v>
      </c>
      <c r="N4698" s="33"/>
      <c r="O4698" s="35" t="n">
        <f aca="false">L4698+(0.05*M4698)+(N4698/240)</f>
        <v>1.5</v>
      </c>
      <c r="P4698" s="36" t="n">
        <v>1650</v>
      </c>
      <c r="Q4698" s="33"/>
      <c r="R4698" s="43"/>
      <c r="S4698" s="38" t="n">
        <f aca="false">P4698+(0.05*Q4698)+(R4698/240)</f>
        <v>1650</v>
      </c>
      <c r="T4698" s="22" t="n">
        <f aca="false">J4698*O4698</f>
        <v>1650</v>
      </c>
      <c r="U4698" s="22" t="n">
        <f aca="false">S4698-T4698</f>
        <v>0</v>
      </c>
      <c r="V4698" s="46"/>
    </row>
    <row r="4699" customFormat="false" ht="13.8" hidden="false" customHeight="false" outlineLevel="0" collapsed="false">
      <c r="A4699" s="13" t="n">
        <v>4698</v>
      </c>
      <c r="B4699" s="12" t="s">
        <v>22</v>
      </c>
      <c r="C4699" s="26" t="str">
        <f aca="false">$C$4558</f>
        <v>BNF N. Acq. 20541</v>
      </c>
      <c r="D4699" s="12" t="n">
        <v>8</v>
      </c>
      <c r="E4699" s="14" t="n">
        <v>1749</v>
      </c>
      <c r="F4699" s="14" t="s">
        <v>40</v>
      </c>
      <c r="G4699" s="14" t="s">
        <v>188</v>
      </c>
      <c r="H4699" s="0" t="s">
        <v>1874</v>
      </c>
      <c r="I4699" s="41" t="s">
        <v>799</v>
      </c>
      <c r="J4699" s="20" t="n">
        <v>15675</v>
      </c>
      <c r="K4699" s="27" t="s">
        <v>28</v>
      </c>
      <c r="L4699" s="53"/>
      <c r="M4699" s="33" t="n">
        <v>2</v>
      </c>
      <c r="N4699" s="33"/>
      <c r="O4699" s="35" t="n">
        <f aca="false">L4699+(0.05*M4699)+(N4699/240)</f>
        <v>0.1</v>
      </c>
      <c r="P4699" s="36" t="n">
        <v>1567</v>
      </c>
      <c r="Q4699" s="33" t="n">
        <v>10</v>
      </c>
      <c r="R4699" s="37"/>
      <c r="S4699" s="38" t="n">
        <f aca="false">P4699+(0.05*Q4699)+(R4699/240)</f>
        <v>1567.5</v>
      </c>
      <c r="T4699" s="22" t="n">
        <f aca="false">J4699*O4699</f>
        <v>1567.5</v>
      </c>
      <c r="U4699" s="22" t="n">
        <f aca="false">S4699-T4699</f>
        <v>0</v>
      </c>
      <c r="V4699" s="46"/>
    </row>
    <row r="4700" customFormat="false" ht="13.8" hidden="false" customHeight="false" outlineLevel="0" collapsed="false">
      <c r="A4700" s="13" t="n">
        <v>4699</v>
      </c>
      <c r="B4700" s="12" t="s">
        <v>22</v>
      </c>
      <c r="C4700" s="26" t="str">
        <f aca="false">$C$4558</f>
        <v>BNF N. Acq. 20541</v>
      </c>
      <c r="D4700" s="12" t="n">
        <v>8</v>
      </c>
      <c r="E4700" s="14" t="n">
        <v>1749</v>
      </c>
      <c r="F4700" s="14" t="s">
        <v>40</v>
      </c>
      <c r="G4700" s="40" t="s">
        <v>1914</v>
      </c>
      <c r="H4700" s="0" t="s">
        <v>1874</v>
      </c>
      <c r="I4700" s="41" t="s">
        <v>50</v>
      </c>
      <c r="J4700" s="20" t="n">
        <f aca="false">86+(7/8)</f>
        <v>86.875</v>
      </c>
      <c r="K4700" s="27" t="s">
        <v>28</v>
      </c>
      <c r="L4700" s="53" t="n">
        <v>12</v>
      </c>
      <c r="M4700" s="33"/>
      <c r="N4700" s="33"/>
      <c r="O4700" s="35" t="n">
        <f aca="false">L4700+(0.05*M4700)+(N4700/240)</f>
        <v>12</v>
      </c>
      <c r="P4700" s="36" t="n">
        <v>1042</v>
      </c>
      <c r="Q4700" s="33" t="n">
        <v>10</v>
      </c>
      <c r="R4700" s="37"/>
      <c r="S4700" s="38" t="n">
        <f aca="false">P4700+(0.05*Q4700)+(R4700/240)</f>
        <v>1042.5</v>
      </c>
      <c r="T4700" s="22" t="n">
        <f aca="false">J4700*O4700</f>
        <v>1042.5</v>
      </c>
      <c r="U4700" s="22" t="n">
        <f aca="false">S4700-T4700</f>
        <v>0</v>
      </c>
      <c r="V4700" s="46"/>
    </row>
    <row r="4701" customFormat="false" ht="13.8" hidden="false" customHeight="false" outlineLevel="0" collapsed="false">
      <c r="A4701" s="13" t="n">
        <v>4700</v>
      </c>
      <c r="B4701" s="12" t="s">
        <v>22</v>
      </c>
      <c r="C4701" s="26" t="str">
        <f aca="false">$C$4558</f>
        <v>BNF N. Acq. 20541</v>
      </c>
      <c r="D4701" s="12" t="n">
        <v>8</v>
      </c>
      <c r="E4701" s="14" t="n">
        <v>1749</v>
      </c>
      <c r="F4701" s="14" t="s">
        <v>40</v>
      </c>
      <c r="G4701" s="40" t="s">
        <v>190</v>
      </c>
      <c r="H4701" s="0" t="s">
        <v>1874</v>
      </c>
      <c r="I4701" s="41" t="s">
        <v>50</v>
      </c>
      <c r="J4701" s="20" t="n">
        <v>73</v>
      </c>
      <c r="K4701" s="27" t="s">
        <v>28</v>
      </c>
      <c r="L4701" s="53"/>
      <c r="M4701" s="33" t="n">
        <v>20</v>
      </c>
      <c r="N4701" s="33"/>
      <c r="O4701" s="35" t="n">
        <f aca="false">L4701+(0.05*M4701)+(N4701/240)</f>
        <v>1</v>
      </c>
      <c r="P4701" s="36" t="n">
        <v>73</v>
      </c>
      <c r="Q4701" s="33"/>
      <c r="R4701" s="37"/>
      <c r="S4701" s="38" t="n">
        <f aca="false">P4701+(0.05*Q4701)+(R4701/240)</f>
        <v>73</v>
      </c>
      <c r="T4701" s="22" t="n">
        <f aca="false">J4701*O4701</f>
        <v>73</v>
      </c>
      <c r="U4701" s="22" t="n">
        <f aca="false">S4701-T4701</f>
        <v>0</v>
      </c>
      <c r="V4701" s="46"/>
    </row>
    <row r="4702" customFormat="false" ht="13.8" hidden="false" customHeight="false" outlineLevel="0" collapsed="false">
      <c r="A4702" s="13" t="n">
        <v>4701</v>
      </c>
      <c r="B4702" s="12" t="s">
        <v>22</v>
      </c>
      <c r="C4702" s="26" t="str">
        <f aca="false">$C$4558</f>
        <v>BNF N. Acq. 20541</v>
      </c>
      <c r="D4702" s="12" t="n">
        <v>8</v>
      </c>
      <c r="E4702" s="14" t="n">
        <v>1749</v>
      </c>
      <c r="F4702" s="14" t="s">
        <v>40</v>
      </c>
      <c r="G4702" s="14" t="s">
        <v>190</v>
      </c>
      <c r="H4702" s="0" t="s">
        <v>1874</v>
      </c>
      <c r="I4702" s="41" t="s">
        <v>186</v>
      </c>
      <c r="J4702" s="20" t="n">
        <v>190</v>
      </c>
      <c r="K4702" s="27" t="s">
        <v>28</v>
      </c>
      <c r="L4702" s="53"/>
      <c r="M4702" s="33" t="n">
        <v>22</v>
      </c>
      <c r="N4702" s="33"/>
      <c r="O4702" s="35" t="n">
        <f aca="false">L4702+(0.05*M4702)+(N4702/240)</f>
        <v>1.1</v>
      </c>
      <c r="P4702" s="36" t="n">
        <v>209</v>
      </c>
      <c r="Q4702" s="33"/>
      <c r="R4702" s="43"/>
      <c r="S4702" s="38" t="n">
        <f aca="false">P4702+(0.05*Q4702)+(R4702/240)</f>
        <v>209</v>
      </c>
      <c r="T4702" s="22" t="n">
        <f aca="false">J4702*O4702</f>
        <v>209</v>
      </c>
      <c r="U4702" s="22" t="n">
        <f aca="false">S4702-T4702</f>
        <v>0</v>
      </c>
      <c r="V4702" s="46"/>
    </row>
    <row r="4703" customFormat="false" ht="13.8" hidden="false" customHeight="false" outlineLevel="0" collapsed="false">
      <c r="A4703" s="13" t="n">
        <v>4702</v>
      </c>
      <c r="B4703" s="12" t="s">
        <v>22</v>
      </c>
      <c r="C4703" s="26" t="str">
        <f aca="false">$C$4558</f>
        <v>BNF N. Acq. 20541</v>
      </c>
      <c r="D4703" s="12" t="n">
        <v>8</v>
      </c>
      <c r="E4703" s="14" t="n">
        <v>1749</v>
      </c>
      <c r="F4703" s="14" t="s">
        <v>40</v>
      </c>
      <c r="G4703" s="40" t="s">
        <v>1917</v>
      </c>
      <c r="H4703" s="0" t="s">
        <v>1874</v>
      </c>
      <c r="I4703" s="41" t="s">
        <v>50</v>
      </c>
      <c r="J4703" s="20" t="n">
        <v>245</v>
      </c>
      <c r="K4703" s="27" t="s">
        <v>61</v>
      </c>
      <c r="L4703" s="53" t="n">
        <v>18</v>
      </c>
      <c r="M4703" s="33"/>
      <c r="N4703" s="33"/>
      <c r="O4703" s="35" t="n">
        <f aca="false">L4703+(0.05*M4703)+(N4703/240)</f>
        <v>18</v>
      </c>
      <c r="P4703" s="36" t="n">
        <v>4410</v>
      </c>
      <c r="Q4703" s="33"/>
      <c r="R4703" s="37"/>
      <c r="S4703" s="38" t="n">
        <f aca="false">P4703+(0.05*Q4703)+(R4703/240)</f>
        <v>4410</v>
      </c>
      <c r="T4703" s="22" t="n">
        <f aca="false">J4703*O4703</f>
        <v>4410</v>
      </c>
      <c r="U4703" s="22" t="n">
        <f aca="false">S4703-T4703</f>
        <v>0</v>
      </c>
      <c r="V4703" s="46"/>
    </row>
    <row r="4704" customFormat="false" ht="13.8" hidden="false" customHeight="false" outlineLevel="0" collapsed="false">
      <c r="A4704" s="13" t="n">
        <v>4703</v>
      </c>
      <c r="B4704" s="12" t="s">
        <v>22</v>
      </c>
      <c r="C4704" s="26" t="str">
        <f aca="false">$C$4558</f>
        <v>BNF N. Acq. 20541</v>
      </c>
      <c r="D4704" s="12" t="n">
        <v>8</v>
      </c>
      <c r="E4704" s="14" t="n">
        <v>1749</v>
      </c>
      <c r="F4704" s="14" t="s">
        <v>40</v>
      </c>
      <c r="G4704" s="40" t="s">
        <v>1915</v>
      </c>
      <c r="H4704" s="0" t="s">
        <v>1874</v>
      </c>
      <c r="I4704" s="41" t="s">
        <v>50</v>
      </c>
      <c r="J4704" s="20" t="n">
        <v>1</v>
      </c>
      <c r="K4704" s="27" t="s">
        <v>46</v>
      </c>
      <c r="L4704" s="53" t="n">
        <v>5</v>
      </c>
      <c r="M4704" s="33"/>
      <c r="N4704" s="33"/>
      <c r="O4704" s="35" t="n">
        <f aca="false">L4704+(0.05*M4704)+(N4704/240)</f>
        <v>5</v>
      </c>
      <c r="P4704" s="36" t="n">
        <v>5</v>
      </c>
      <c r="Q4704" s="33"/>
      <c r="R4704" s="37"/>
      <c r="S4704" s="38" t="n">
        <f aca="false">P4704+(0.05*Q4704)+(R4704/240)</f>
        <v>5</v>
      </c>
      <c r="T4704" s="22" t="n">
        <f aca="false">J4704*O4704</f>
        <v>5</v>
      </c>
      <c r="U4704" s="22" t="n">
        <f aca="false">S4704-T4704</f>
        <v>0</v>
      </c>
      <c r="V4704" s="46"/>
    </row>
    <row r="4705" customFormat="false" ht="13.8" hidden="false" customHeight="false" outlineLevel="0" collapsed="false">
      <c r="A4705" s="13" t="n">
        <v>4704</v>
      </c>
      <c r="B4705" s="12" t="s">
        <v>22</v>
      </c>
      <c r="C4705" s="26" t="str">
        <f aca="false">$C$4558</f>
        <v>BNF N. Acq. 20541</v>
      </c>
      <c r="D4705" s="12" t="n">
        <v>8</v>
      </c>
      <c r="E4705" s="14" t="n">
        <v>1749</v>
      </c>
      <c r="F4705" s="14" t="s">
        <v>40</v>
      </c>
      <c r="G4705" s="40" t="s">
        <v>199</v>
      </c>
      <c r="H4705" s="0" t="s">
        <v>1874</v>
      </c>
      <c r="I4705" s="41" t="s">
        <v>50</v>
      </c>
      <c r="J4705" s="20" t="n">
        <v>13778</v>
      </c>
      <c r="K4705" s="27" t="s">
        <v>28</v>
      </c>
      <c r="L4705" s="53"/>
      <c r="M4705" s="33" t="n">
        <v>50</v>
      </c>
      <c r="N4705" s="33"/>
      <c r="O4705" s="35" t="n">
        <f aca="false">L4705+(0.05*M4705)+(N4705/240)</f>
        <v>2.5</v>
      </c>
      <c r="P4705" s="36" t="n">
        <v>34445</v>
      </c>
      <c r="Q4705" s="33"/>
      <c r="R4705" s="37"/>
      <c r="S4705" s="38" t="n">
        <f aca="false">P4705+(0.05*Q4705)+(R4705/240)</f>
        <v>34445</v>
      </c>
      <c r="T4705" s="22" t="n">
        <f aca="false">J4705*O4705</f>
        <v>34445</v>
      </c>
      <c r="U4705" s="22" t="n">
        <f aca="false">S4705-T4705</f>
        <v>0</v>
      </c>
      <c r="V4705" s="46"/>
    </row>
    <row r="4706" customFormat="false" ht="13.8" hidden="false" customHeight="false" outlineLevel="0" collapsed="false">
      <c r="A4706" s="13" t="n">
        <v>4705</v>
      </c>
      <c r="B4706" s="12" t="s">
        <v>22</v>
      </c>
      <c r="C4706" s="26" t="str">
        <f aca="false">$C$4558</f>
        <v>BNF N. Acq. 20541</v>
      </c>
      <c r="D4706" s="12" t="n">
        <v>8</v>
      </c>
      <c r="E4706" s="14" t="n">
        <v>1749</v>
      </c>
      <c r="F4706" s="14" t="s">
        <v>40</v>
      </c>
      <c r="G4706" s="14" t="s">
        <v>205</v>
      </c>
      <c r="H4706" s="0" t="s">
        <v>1874</v>
      </c>
      <c r="I4706" s="41" t="s">
        <v>27</v>
      </c>
      <c r="J4706" s="20" t="n">
        <v>10353</v>
      </c>
      <c r="K4706" s="27" t="s">
        <v>28</v>
      </c>
      <c r="L4706" s="53"/>
      <c r="M4706" s="33" t="n">
        <v>20</v>
      </c>
      <c r="N4706" s="33"/>
      <c r="O4706" s="35" t="n">
        <f aca="false">L4706+(0.05*M4706)+(N4706/240)</f>
        <v>1</v>
      </c>
      <c r="P4706" s="36" t="n">
        <v>10353</v>
      </c>
      <c r="Q4706" s="33"/>
      <c r="R4706" s="43"/>
      <c r="S4706" s="38" t="n">
        <f aca="false">P4706+(0.05*Q4706)+(R4706/240)</f>
        <v>10353</v>
      </c>
      <c r="T4706" s="22" t="n">
        <f aca="false">J4706*O4706</f>
        <v>10353</v>
      </c>
      <c r="U4706" s="22" t="n">
        <f aca="false">S4706-T4706</f>
        <v>0</v>
      </c>
      <c r="V4706" s="46"/>
    </row>
    <row r="4707" customFormat="false" ht="13.8" hidden="false" customHeight="false" outlineLevel="0" collapsed="false">
      <c r="A4707" s="13" t="n">
        <v>4706</v>
      </c>
      <c r="B4707" s="12" t="s">
        <v>22</v>
      </c>
      <c r="C4707" s="26" t="str">
        <f aca="false">$C$4558</f>
        <v>BNF N. Acq. 20541</v>
      </c>
      <c r="D4707" s="12" t="n">
        <v>8</v>
      </c>
      <c r="E4707" s="14" t="n">
        <v>1749</v>
      </c>
      <c r="F4707" s="14" t="s">
        <v>40</v>
      </c>
      <c r="G4707" s="14" t="s">
        <v>205</v>
      </c>
      <c r="H4707" s="0" t="s">
        <v>1874</v>
      </c>
      <c r="I4707" s="41" t="s">
        <v>50</v>
      </c>
      <c r="J4707" s="20" t="n">
        <v>204247</v>
      </c>
      <c r="K4707" s="27" t="s">
        <v>28</v>
      </c>
      <c r="L4707" s="53"/>
      <c r="M4707" s="33" t="n">
        <v>14</v>
      </c>
      <c r="N4707" s="33"/>
      <c r="O4707" s="35" t="n">
        <f aca="false">L4707+(0.05*M4707)+(N4707/240)</f>
        <v>0.7</v>
      </c>
      <c r="P4707" s="36" t="n">
        <v>142972</v>
      </c>
      <c r="Q4707" s="33" t="n">
        <v>18</v>
      </c>
      <c r="R4707" s="37"/>
      <c r="S4707" s="38" t="n">
        <f aca="false">P4707+(0.05*Q4707)+(R4707/240)</f>
        <v>142972.9</v>
      </c>
      <c r="T4707" s="22" t="n">
        <f aca="false">J4707*O4707</f>
        <v>142972.9</v>
      </c>
      <c r="U4707" s="22" t="n">
        <f aca="false">S4707-T4707</f>
        <v>0</v>
      </c>
      <c r="V4707" s="46"/>
    </row>
    <row r="4708" customFormat="false" ht="13.8" hidden="false" customHeight="false" outlineLevel="0" collapsed="false">
      <c r="A4708" s="13" t="n">
        <v>4707</v>
      </c>
      <c r="B4708" s="12" t="s">
        <v>22</v>
      </c>
      <c r="C4708" s="26" t="str">
        <f aca="false">$C$4558</f>
        <v>BNF N. Acq. 20541</v>
      </c>
      <c r="D4708" s="12" t="n">
        <v>8</v>
      </c>
      <c r="E4708" s="14" t="n">
        <v>1749</v>
      </c>
      <c r="F4708" s="14" t="s">
        <v>40</v>
      </c>
      <c r="G4708" s="14" t="s">
        <v>205</v>
      </c>
      <c r="H4708" s="0" t="s">
        <v>1874</v>
      </c>
      <c r="I4708" s="41" t="s">
        <v>186</v>
      </c>
      <c r="J4708" s="20" t="n">
        <v>2000</v>
      </c>
      <c r="K4708" s="27" t="s">
        <v>28</v>
      </c>
      <c r="L4708" s="53"/>
      <c r="M4708" s="33" t="n">
        <v>50</v>
      </c>
      <c r="N4708" s="33"/>
      <c r="O4708" s="35" t="n">
        <f aca="false">L4708+(0.05*M4708)+(N4708/240)</f>
        <v>2.5</v>
      </c>
      <c r="P4708" s="36" t="n">
        <v>5000</v>
      </c>
      <c r="Q4708" s="33"/>
      <c r="R4708" s="37"/>
      <c r="S4708" s="38" t="n">
        <f aca="false">P4708+(0.05*Q4708)+(R4708/240)</f>
        <v>5000</v>
      </c>
      <c r="T4708" s="22" t="n">
        <f aca="false">J4708*O4708</f>
        <v>5000</v>
      </c>
      <c r="U4708" s="22" t="n">
        <f aca="false">S4708-T4708</f>
        <v>0</v>
      </c>
      <c r="V4708" s="46"/>
    </row>
    <row r="4709" customFormat="false" ht="13.8" hidden="false" customHeight="false" outlineLevel="0" collapsed="false">
      <c r="A4709" s="13" t="n">
        <v>4708</v>
      </c>
      <c r="B4709" s="12" t="s">
        <v>22</v>
      </c>
      <c r="C4709" s="26" t="str">
        <f aca="false">$C$4558</f>
        <v>BNF N. Acq. 20541</v>
      </c>
      <c r="D4709" s="12" t="n">
        <v>9</v>
      </c>
      <c r="E4709" s="14" t="n">
        <v>1749</v>
      </c>
      <c r="F4709" s="14" t="s">
        <v>24</v>
      </c>
      <c r="G4709" s="14" t="s">
        <v>203</v>
      </c>
      <c r="H4709" s="0" t="s">
        <v>1874</v>
      </c>
      <c r="I4709" s="41" t="s">
        <v>50</v>
      </c>
      <c r="J4709" s="20" t="n">
        <v>54</v>
      </c>
      <c r="K4709" s="27" t="s">
        <v>35</v>
      </c>
      <c r="L4709" s="53" t="n">
        <v>3</v>
      </c>
      <c r="M4709" s="33" t="n">
        <v>10</v>
      </c>
      <c r="N4709" s="33"/>
      <c r="O4709" s="35" t="n">
        <f aca="false">L4709+(0.05*M4709)+(N4709/240)</f>
        <v>3.5</v>
      </c>
      <c r="P4709" s="36" t="n">
        <v>189</v>
      </c>
      <c r="Q4709" s="33"/>
      <c r="R4709" s="37"/>
      <c r="S4709" s="38" t="n">
        <f aca="false">P4709+(0.05*Q4709)+(R4709/240)</f>
        <v>189</v>
      </c>
      <c r="T4709" s="22" t="n">
        <f aca="false">J4709*O4709</f>
        <v>189</v>
      </c>
      <c r="U4709" s="22" t="n">
        <f aca="false">S4709-T4709</f>
        <v>0</v>
      </c>
      <c r="V4709" s="46"/>
    </row>
    <row r="4710" customFormat="false" ht="13.8" hidden="false" customHeight="false" outlineLevel="0" collapsed="false">
      <c r="A4710" s="13" t="n">
        <v>4709</v>
      </c>
      <c r="B4710" s="12" t="s">
        <v>22</v>
      </c>
      <c r="C4710" s="26" t="str">
        <f aca="false">$C$4558</f>
        <v>BNF N. Acq. 20541</v>
      </c>
      <c r="D4710" s="12" t="n">
        <v>9</v>
      </c>
      <c r="E4710" s="14" t="n">
        <v>1749</v>
      </c>
      <c r="F4710" s="14" t="s">
        <v>24</v>
      </c>
      <c r="G4710" s="14" t="s">
        <v>210</v>
      </c>
      <c r="H4710" s="0" t="s">
        <v>1874</v>
      </c>
      <c r="I4710" s="41" t="s">
        <v>50</v>
      </c>
      <c r="J4710" s="20" t="n">
        <v>2565</v>
      </c>
      <c r="K4710" s="27" t="s">
        <v>28</v>
      </c>
      <c r="L4710" s="53"/>
      <c r="M4710" s="33" t="n">
        <v>15</v>
      </c>
      <c r="N4710" s="33"/>
      <c r="O4710" s="35" t="n">
        <f aca="false">L4710+(0.05*M4710)+(N4710/240)</f>
        <v>0.75</v>
      </c>
      <c r="P4710" s="36" t="n">
        <v>1923</v>
      </c>
      <c r="Q4710" s="33" t="n">
        <v>15</v>
      </c>
      <c r="R4710" s="37"/>
      <c r="S4710" s="38" t="n">
        <f aca="false">P4710+(0.05*Q4710)+(R4710/240)</f>
        <v>1923.75</v>
      </c>
      <c r="T4710" s="22" t="n">
        <f aca="false">J4710*O4710</f>
        <v>1923.75</v>
      </c>
      <c r="U4710" s="22" t="n">
        <f aca="false">S4710-T4710</f>
        <v>0</v>
      </c>
      <c r="V4710" s="46"/>
    </row>
    <row r="4711" customFormat="false" ht="13.8" hidden="false" customHeight="false" outlineLevel="0" collapsed="false">
      <c r="A4711" s="13" t="n">
        <v>4710</v>
      </c>
      <c r="B4711" s="12" t="s">
        <v>22</v>
      </c>
      <c r="C4711" s="26" t="str">
        <f aca="false">$C$4558</f>
        <v>BNF N. Acq. 20541</v>
      </c>
      <c r="D4711" s="12" t="n">
        <v>9</v>
      </c>
      <c r="E4711" s="14" t="n">
        <v>1749</v>
      </c>
      <c r="F4711" s="14" t="s">
        <v>24</v>
      </c>
      <c r="G4711" s="14" t="s">
        <v>1918</v>
      </c>
      <c r="H4711" s="0" t="s">
        <v>1874</v>
      </c>
      <c r="I4711" s="41" t="s">
        <v>50</v>
      </c>
      <c r="J4711" s="20" t="n">
        <v>282</v>
      </c>
      <c r="K4711" s="27" t="s">
        <v>28</v>
      </c>
      <c r="L4711" s="53" t="n">
        <v>3</v>
      </c>
      <c r="M4711" s="33"/>
      <c r="N4711" s="33"/>
      <c r="O4711" s="35" t="n">
        <f aca="false">L4711+(0.05*M4711)+(N4711/240)</f>
        <v>3</v>
      </c>
      <c r="P4711" s="36" t="n">
        <v>846</v>
      </c>
      <c r="Q4711" s="33"/>
      <c r="R4711" s="43"/>
      <c r="S4711" s="38" t="n">
        <f aca="false">P4711+(0.05*Q4711)+(R4711/240)</f>
        <v>846</v>
      </c>
      <c r="T4711" s="22" t="n">
        <f aca="false">J4711*O4711</f>
        <v>846</v>
      </c>
      <c r="U4711" s="22" t="n">
        <f aca="false">S4711-T4711</f>
        <v>0</v>
      </c>
      <c r="V4711" s="46"/>
    </row>
    <row r="4712" customFormat="false" ht="13.8" hidden="false" customHeight="false" outlineLevel="0" collapsed="false">
      <c r="A4712" s="13" t="n">
        <v>4711</v>
      </c>
      <c r="B4712" s="12" t="s">
        <v>22</v>
      </c>
      <c r="C4712" s="26" t="str">
        <f aca="false">$C$4558</f>
        <v>BNF N. Acq. 20541</v>
      </c>
      <c r="D4712" s="12" t="n">
        <v>9</v>
      </c>
      <c r="E4712" s="14" t="n">
        <v>1749</v>
      </c>
      <c r="F4712" s="14" t="s">
        <v>24</v>
      </c>
      <c r="G4712" s="40" t="s">
        <v>1919</v>
      </c>
      <c r="H4712" s="0" t="s">
        <v>1874</v>
      </c>
      <c r="I4712" s="41" t="s">
        <v>50</v>
      </c>
      <c r="J4712" s="20" t="n">
        <v>143.5</v>
      </c>
      <c r="K4712" s="27" t="s">
        <v>28</v>
      </c>
      <c r="L4712" s="53" t="n">
        <v>6</v>
      </c>
      <c r="M4712" s="33"/>
      <c r="N4712" s="33"/>
      <c r="O4712" s="35" t="n">
        <f aca="false">L4712+(0.05*M4712)+(N4712/240)</f>
        <v>6</v>
      </c>
      <c r="P4712" s="36" t="n">
        <v>861</v>
      </c>
      <c r="Q4712" s="33"/>
      <c r="R4712" s="37"/>
      <c r="S4712" s="38" t="n">
        <f aca="false">P4712+(0.05*Q4712)+(R4712/240)</f>
        <v>861</v>
      </c>
      <c r="T4712" s="22" t="n">
        <f aca="false">J4712*O4712</f>
        <v>861</v>
      </c>
      <c r="U4712" s="22" t="n">
        <f aca="false">S4712-T4712</f>
        <v>0</v>
      </c>
      <c r="V4712" s="46"/>
    </row>
    <row r="4713" customFormat="false" ht="13.8" hidden="false" customHeight="false" outlineLevel="0" collapsed="false">
      <c r="A4713" s="13" t="n">
        <v>4712</v>
      </c>
      <c r="B4713" s="12" t="s">
        <v>22</v>
      </c>
      <c r="C4713" s="26" t="str">
        <f aca="false">$C$4558</f>
        <v>BNF N. Acq. 20541</v>
      </c>
      <c r="D4713" s="12" t="n">
        <v>9</v>
      </c>
      <c r="E4713" s="14" t="n">
        <v>1749</v>
      </c>
      <c r="F4713" s="14" t="s">
        <v>24</v>
      </c>
      <c r="G4713" s="40" t="s">
        <v>223</v>
      </c>
      <c r="H4713" s="0" t="s">
        <v>1874</v>
      </c>
      <c r="I4713" s="41" t="s">
        <v>50</v>
      </c>
      <c r="J4713" s="20" t="n">
        <v>720</v>
      </c>
      <c r="K4713" s="27" t="s">
        <v>28</v>
      </c>
      <c r="L4713" s="53"/>
      <c r="M4713" s="33" t="n">
        <v>7</v>
      </c>
      <c r="N4713" s="33"/>
      <c r="O4713" s="35" t="n">
        <f aca="false">L4713+(0.05*M4713)+(N4713/240)</f>
        <v>0.35</v>
      </c>
      <c r="P4713" s="36" t="n">
        <v>252</v>
      </c>
      <c r="Q4713" s="33"/>
      <c r="R4713" s="37"/>
      <c r="S4713" s="38" t="n">
        <f aca="false">P4713+(0.05*Q4713)+(R4713/240)</f>
        <v>252</v>
      </c>
      <c r="T4713" s="22" t="n">
        <f aca="false">J4713*O4713</f>
        <v>252</v>
      </c>
      <c r="U4713" s="22" t="n">
        <f aca="false">S4713-T4713</f>
        <v>0</v>
      </c>
      <c r="V4713" s="46"/>
    </row>
    <row r="4714" customFormat="false" ht="13.8" hidden="false" customHeight="false" outlineLevel="0" collapsed="false">
      <c r="A4714" s="13" t="n">
        <v>4713</v>
      </c>
      <c r="B4714" s="12" t="s">
        <v>22</v>
      </c>
      <c r="C4714" s="26" t="str">
        <f aca="false">$C$4558</f>
        <v>BNF N. Acq. 20541</v>
      </c>
      <c r="D4714" s="12" t="n">
        <v>9</v>
      </c>
      <c r="E4714" s="14" t="n">
        <v>1749</v>
      </c>
      <c r="F4714" s="14" t="s">
        <v>40</v>
      </c>
      <c r="G4714" s="14" t="s">
        <v>200</v>
      </c>
      <c r="H4714" s="0" t="s">
        <v>1874</v>
      </c>
      <c r="I4714" s="41" t="s">
        <v>27</v>
      </c>
      <c r="J4714" s="20" t="n">
        <v>7975</v>
      </c>
      <c r="K4714" s="27" t="s">
        <v>28</v>
      </c>
      <c r="L4714" s="53" t="n">
        <v>0.08</v>
      </c>
      <c r="M4714" s="33"/>
      <c r="N4714" s="33"/>
      <c r="O4714" s="35" t="n">
        <f aca="false">L4714+(0.05*M4714)+(N4714/240)</f>
        <v>0.08</v>
      </c>
      <c r="P4714" s="36" t="n">
        <v>638</v>
      </c>
      <c r="Q4714" s="33"/>
      <c r="R4714" s="37"/>
      <c r="S4714" s="38" t="n">
        <f aca="false">P4714+(0.05*Q4714)+(R4714/240)</f>
        <v>638</v>
      </c>
      <c r="T4714" s="22" t="n">
        <f aca="false">J4714*O4714</f>
        <v>638</v>
      </c>
      <c r="U4714" s="22" t="n">
        <f aca="false">S4714-T4714</f>
        <v>0</v>
      </c>
      <c r="V4714" s="46"/>
    </row>
    <row r="4715" customFormat="false" ht="13.8" hidden="false" customHeight="false" outlineLevel="0" collapsed="false">
      <c r="A4715" s="13" t="n">
        <v>4714</v>
      </c>
      <c r="B4715" s="12" t="s">
        <v>22</v>
      </c>
      <c r="C4715" s="26" t="str">
        <f aca="false">$C$4558</f>
        <v>BNF N. Acq. 20541</v>
      </c>
      <c r="D4715" s="12" t="n">
        <v>9</v>
      </c>
      <c r="E4715" s="14" t="n">
        <v>1749</v>
      </c>
      <c r="F4715" s="14" t="s">
        <v>40</v>
      </c>
      <c r="G4715" s="14" t="s">
        <v>202</v>
      </c>
      <c r="H4715" s="0" t="s">
        <v>1874</v>
      </c>
      <c r="I4715" s="41" t="s">
        <v>50</v>
      </c>
      <c r="J4715" s="20" t="n">
        <v>836</v>
      </c>
      <c r="K4715" s="27" t="s">
        <v>28</v>
      </c>
      <c r="L4715" s="53"/>
      <c r="M4715" s="33" t="n">
        <v>40</v>
      </c>
      <c r="N4715" s="33"/>
      <c r="O4715" s="35" t="n">
        <f aca="false">L4715+(0.05*M4715)+(N4715/240)</f>
        <v>2</v>
      </c>
      <c r="P4715" s="36" t="n">
        <v>1672</v>
      </c>
      <c r="Q4715" s="33"/>
      <c r="R4715" s="37"/>
      <c r="S4715" s="38" t="n">
        <f aca="false">P4715+(0.05*Q4715)+(R4715/240)</f>
        <v>1672</v>
      </c>
      <c r="T4715" s="22" t="n">
        <f aca="false">J4715*O4715</f>
        <v>1672</v>
      </c>
      <c r="U4715" s="22" t="n">
        <f aca="false">S4715-T4715</f>
        <v>0</v>
      </c>
      <c r="V4715" s="46"/>
    </row>
    <row r="4716" customFormat="false" ht="13.8" hidden="false" customHeight="false" outlineLevel="0" collapsed="false">
      <c r="A4716" s="13" t="n">
        <v>4715</v>
      </c>
      <c r="B4716" s="12" t="s">
        <v>22</v>
      </c>
      <c r="C4716" s="26" t="str">
        <f aca="false">$C$4558</f>
        <v>BNF N. Acq. 20541</v>
      </c>
      <c r="D4716" s="12" t="n">
        <v>9</v>
      </c>
      <c r="E4716" s="14" t="n">
        <v>1749</v>
      </c>
      <c r="F4716" s="14" t="s">
        <v>40</v>
      </c>
      <c r="G4716" s="14" t="s">
        <v>202</v>
      </c>
      <c r="H4716" s="0" t="s">
        <v>1874</v>
      </c>
      <c r="I4716" s="41" t="s">
        <v>186</v>
      </c>
      <c r="J4716" s="28" t="n">
        <v>245</v>
      </c>
      <c r="K4716" s="27" t="s">
        <v>28</v>
      </c>
      <c r="L4716" s="53"/>
      <c r="M4716" s="33" t="n">
        <v>40</v>
      </c>
      <c r="N4716" s="33"/>
      <c r="O4716" s="35" t="n">
        <f aca="false">L4716+(0.05*M4716)+(N4716/240)</f>
        <v>2</v>
      </c>
      <c r="P4716" s="36" t="n">
        <v>490</v>
      </c>
      <c r="Q4716" s="33"/>
      <c r="R4716" s="37"/>
      <c r="S4716" s="38" t="n">
        <f aca="false">P4716+(0.05*Q4716)+(R4716/240)</f>
        <v>490</v>
      </c>
      <c r="T4716" s="22" t="n">
        <f aca="false">J4716*O4716</f>
        <v>490</v>
      </c>
      <c r="U4716" s="22" t="n">
        <f aca="false">S4716-T4716</f>
        <v>0</v>
      </c>
      <c r="V4716" s="46"/>
    </row>
    <row r="4717" customFormat="false" ht="13.8" hidden="false" customHeight="false" outlineLevel="0" collapsed="false">
      <c r="A4717" s="13" t="n">
        <v>4716</v>
      </c>
      <c r="B4717" s="12" t="s">
        <v>22</v>
      </c>
      <c r="C4717" s="26" t="str">
        <f aca="false">$C$4558</f>
        <v>BNF N. Acq. 20541</v>
      </c>
      <c r="D4717" s="12" t="n">
        <v>9</v>
      </c>
      <c r="E4717" s="14" t="n">
        <v>1749</v>
      </c>
      <c r="F4717" s="14" t="s">
        <v>40</v>
      </c>
      <c r="G4717" s="14" t="s">
        <v>207</v>
      </c>
      <c r="H4717" s="0" t="s">
        <v>1874</v>
      </c>
      <c r="I4717" s="41" t="s">
        <v>32</v>
      </c>
      <c r="J4717" s="20" t="n">
        <v>12</v>
      </c>
      <c r="K4717" s="27" t="s">
        <v>148</v>
      </c>
      <c r="L4717" s="53" t="n">
        <v>15</v>
      </c>
      <c r="M4717" s="33"/>
      <c r="N4717" s="33"/>
      <c r="O4717" s="35" t="n">
        <f aca="false">L4717+(0.05*M4717)+(N4717/240)</f>
        <v>15</v>
      </c>
      <c r="P4717" s="36" t="n">
        <v>180</v>
      </c>
      <c r="Q4717" s="33"/>
      <c r="R4717" s="37"/>
      <c r="S4717" s="38" t="n">
        <f aca="false">P4717+(0.05*Q4717)+(R4717/240)</f>
        <v>180</v>
      </c>
      <c r="T4717" s="22" t="n">
        <f aca="false">J4717*O4717</f>
        <v>180</v>
      </c>
      <c r="U4717" s="22" t="n">
        <f aca="false">S4717-T4717</f>
        <v>0</v>
      </c>
      <c r="V4717" s="46"/>
    </row>
    <row r="4718" customFormat="false" ht="13.8" hidden="false" customHeight="false" outlineLevel="0" collapsed="false">
      <c r="A4718" s="13" t="n">
        <v>4717</v>
      </c>
      <c r="B4718" s="12" t="s">
        <v>22</v>
      </c>
      <c r="C4718" s="26" t="str">
        <f aca="false">$C$4558</f>
        <v>BNF N. Acq. 20541</v>
      </c>
      <c r="D4718" s="12" t="n">
        <v>9</v>
      </c>
      <c r="E4718" s="14" t="n">
        <v>1749</v>
      </c>
      <c r="F4718" s="14" t="s">
        <v>40</v>
      </c>
      <c r="G4718" s="40" t="s">
        <v>1918</v>
      </c>
      <c r="H4718" s="0" t="s">
        <v>1874</v>
      </c>
      <c r="I4718" s="41" t="s">
        <v>50</v>
      </c>
      <c r="J4718" s="28" t="n">
        <v>5335</v>
      </c>
      <c r="K4718" s="27" t="s">
        <v>28</v>
      </c>
      <c r="L4718" s="53" t="n">
        <v>3</v>
      </c>
      <c r="M4718" s="33"/>
      <c r="N4718" s="33"/>
      <c r="O4718" s="35" t="n">
        <f aca="false">L4718+(0.05*M4718)+(N4718/240)</f>
        <v>3</v>
      </c>
      <c r="P4718" s="36" t="n">
        <v>16005</v>
      </c>
      <c r="Q4718" s="33"/>
      <c r="R4718" s="37"/>
      <c r="S4718" s="38" t="n">
        <f aca="false">P4718+(0.05*Q4718)+(R4718/240)</f>
        <v>16005</v>
      </c>
      <c r="T4718" s="22" t="n">
        <f aca="false">J4718*O4718</f>
        <v>16005</v>
      </c>
      <c r="U4718" s="22" t="n">
        <f aca="false">S4718-T4718</f>
        <v>0</v>
      </c>
      <c r="V4718" s="46"/>
    </row>
    <row r="4719" customFormat="false" ht="13.8" hidden="false" customHeight="false" outlineLevel="0" collapsed="false">
      <c r="A4719" s="13" t="n">
        <v>4718</v>
      </c>
      <c r="B4719" s="12" t="s">
        <v>22</v>
      </c>
      <c r="C4719" s="26" t="str">
        <f aca="false">$C$4558</f>
        <v>BNF N. Acq. 20541</v>
      </c>
      <c r="D4719" s="12" t="n">
        <v>9</v>
      </c>
      <c r="E4719" s="14" t="n">
        <v>1749</v>
      </c>
      <c r="F4719" s="14" t="s">
        <v>40</v>
      </c>
      <c r="G4719" s="14" t="s">
        <v>1920</v>
      </c>
      <c r="H4719" s="0" t="s">
        <v>1874</v>
      </c>
      <c r="I4719" s="41" t="s">
        <v>50</v>
      </c>
      <c r="J4719" s="20" t="n">
        <v>950</v>
      </c>
      <c r="K4719" s="27" t="s">
        <v>28</v>
      </c>
      <c r="L4719" s="53"/>
      <c r="M4719" s="33" t="n">
        <v>15</v>
      </c>
      <c r="N4719" s="33"/>
      <c r="O4719" s="35" t="n">
        <f aca="false">L4719+(0.05*M4719)+(N4719/240)</f>
        <v>0.75</v>
      </c>
      <c r="P4719" s="36" t="n">
        <v>712</v>
      </c>
      <c r="Q4719" s="33" t="n">
        <v>10</v>
      </c>
      <c r="R4719" s="37"/>
      <c r="S4719" s="38" t="n">
        <f aca="false">P4719+(0.05*Q4719)+(R4719/240)</f>
        <v>712.5</v>
      </c>
      <c r="T4719" s="22" t="n">
        <f aca="false">J4719*O4719</f>
        <v>712.5</v>
      </c>
      <c r="U4719" s="22" t="n">
        <f aca="false">S4719-T4719</f>
        <v>0</v>
      </c>
      <c r="V4719" s="46"/>
    </row>
    <row r="4720" customFormat="false" ht="13.8" hidden="false" customHeight="false" outlineLevel="0" collapsed="false">
      <c r="A4720" s="13" t="n">
        <v>4719</v>
      </c>
      <c r="B4720" s="12" t="s">
        <v>22</v>
      </c>
      <c r="C4720" s="26" t="str">
        <f aca="false">$C$4558</f>
        <v>BNF N. Acq. 20541</v>
      </c>
      <c r="D4720" s="12" t="n">
        <v>9</v>
      </c>
      <c r="E4720" s="14" t="n">
        <v>1749</v>
      </c>
      <c r="F4720" s="14" t="s">
        <v>40</v>
      </c>
      <c r="G4720" s="14" t="s">
        <v>218</v>
      </c>
      <c r="H4720" s="0" t="s">
        <v>1874</v>
      </c>
      <c r="I4720" s="41" t="s">
        <v>27</v>
      </c>
      <c r="J4720" s="20" t="n">
        <v>15</v>
      </c>
      <c r="K4720" s="27" t="s">
        <v>35</v>
      </c>
      <c r="L4720" s="53" t="n">
        <v>20</v>
      </c>
      <c r="M4720" s="33"/>
      <c r="N4720" s="33"/>
      <c r="O4720" s="35" t="n">
        <f aca="false">L4720+(0.05*M4720)+(N4720/240)</f>
        <v>20</v>
      </c>
      <c r="P4720" s="36" t="n">
        <v>300</v>
      </c>
      <c r="Q4720" s="33"/>
      <c r="R4720" s="37"/>
      <c r="S4720" s="38" t="n">
        <f aca="false">P4720+(0.05*Q4720)+(R4720/240)</f>
        <v>300</v>
      </c>
      <c r="T4720" s="22" t="n">
        <f aca="false">J4720*O4720</f>
        <v>300</v>
      </c>
      <c r="U4720" s="22" t="n">
        <f aca="false">S4720-T4720</f>
        <v>0</v>
      </c>
      <c r="V4720" s="46"/>
    </row>
    <row r="4721" customFormat="false" ht="14.2" hidden="false" customHeight="false" outlineLevel="0" collapsed="false">
      <c r="A4721" s="13" t="n">
        <v>4720</v>
      </c>
      <c r="B4721" s="12" t="s">
        <v>22</v>
      </c>
      <c r="C4721" s="26" t="str">
        <f aca="false">$C$4558</f>
        <v>BNF N. Acq. 20541</v>
      </c>
      <c r="D4721" s="12" t="n">
        <v>9</v>
      </c>
      <c r="E4721" s="14" t="n">
        <v>1749</v>
      </c>
      <c r="F4721" s="14" t="s">
        <v>40</v>
      </c>
      <c r="G4721" s="14" t="s">
        <v>218</v>
      </c>
      <c r="H4721" s="0" t="s">
        <v>1874</v>
      </c>
      <c r="I4721" s="41" t="s">
        <v>50</v>
      </c>
      <c r="J4721" s="20" t="n">
        <v>1008</v>
      </c>
      <c r="K4721" s="27" t="s">
        <v>35</v>
      </c>
      <c r="L4721" s="53" t="n">
        <v>18</v>
      </c>
      <c r="M4721" s="33"/>
      <c r="N4721" s="33"/>
      <c r="O4721" s="35" t="n">
        <f aca="false">L4721+(0.05*M4721)+(N4721/240)</f>
        <v>18</v>
      </c>
      <c r="P4721" s="36" t="n">
        <v>18150</v>
      </c>
      <c r="Q4721" s="33"/>
      <c r="R4721" s="37"/>
      <c r="S4721" s="38" t="n">
        <f aca="false">P4721+(0.05*Q4721)+(R4721/240)</f>
        <v>18150</v>
      </c>
      <c r="T4721" s="22" t="n">
        <f aca="false">J4721*O4721</f>
        <v>18144</v>
      </c>
      <c r="U4721" s="22" t="n">
        <f aca="false">S4721-T4721</f>
        <v>6</v>
      </c>
      <c r="V4721" s="46" t="s">
        <v>114</v>
      </c>
    </row>
    <row r="4722" customFormat="false" ht="13.8" hidden="false" customHeight="false" outlineLevel="0" collapsed="false">
      <c r="A4722" s="13" t="n">
        <v>4721</v>
      </c>
      <c r="B4722" s="12" t="s">
        <v>22</v>
      </c>
      <c r="C4722" s="26" t="str">
        <f aca="false">$C$4558</f>
        <v>BNF N. Acq. 20541</v>
      </c>
      <c r="D4722" s="12" t="n">
        <v>9</v>
      </c>
      <c r="E4722" s="14" t="n">
        <v>1749</v>
      </c>
      <c r="F4722" s="14" t="s">
        <v>40</v>
      </c>
      <c r="G4722" s="40" t="s">
        <v>211</v>
      </c>
      <c r="H4722" s="0" t="s">
        <v>1874</v>
      </c>
      <c r="I4722" s="41" t="s">
        <v>27</v>
      </c>
      <c r="J4722" s="20" t="n">
        <v>10963</v>
      </c>
      <c r="K4722" s="27" t="s">
        <v>28</v>
      </c>
      <c r="L4722" s="53"/>
      <c r="M4722" s="33" t="n">
        <v>20</v>
      </c>
      <c r="N4722" s="33"/>
      <c r="O4722" s="35" t="n">
        <f aca="false">L4722+(0.05*M4722)+(N4722/240)</f>
        <v>1</v>
      </c>
      <c r="P4722" s="36" t="n">
        <v>10963</v>
      </c>
      <c r="Q4722" s="33"/>
      <c r="R4722" s="37"/>
      <c r="S4722" s="38" t="n">
        <f aca="false">P4722+(0.05*Q4722)+(R4722/240)</f>
        <v>10963</v>
      </c>
      <c r="T4722" s="22" t="n">
        <f aca="false">J4722*O4722</f>
        <v>10963</v>
      </c>
      <c r="U4722" s="22" t="n">
        <f aca="false">S4722-T4722</f>
        <v>0</v>
      </c>
      <c r="V4722" s="46"/>
    </row>
    <row r="4723" customFormat="false" ht="14.2" hidden="false" customHeight="false" outlineLevel="0" collapsed="false">
      <c r="A4723" s="13" t="n">
        <v>4722</v>
      </c>
      <c r="B4723" s="12" t="s">
        <v>22</v>
      </c>
      <c r="C4723" s="26" t="str">
        <f aca="false">$C$4558</f>
        <v>BNF N. Acq. 20541</v>
      </c>
      <c r="D4723" s="12" t="n">
        <v>9</v>
      </c>
      <c r="E4723" s="14" t="n">
        <v>1749</v>
      </c>
      <c r="F4723" s="14" t="s">
        <v>40</v>
      </c>
      <c r="G4723" s="40" t="s">
        <v>211</v>
      </c>
      <c r="H4723" s="0" t="s">
        <v>1874</v>
      </c>
      <c r="I4723" s="41" t="s">
        <v>50</v>
      </c>
      <c r="J4723" s="20" t="n">
        <v>51.25</v>
      </c>
      <c r="K4723" s="27" t="s">
        <v>35</v>
      </c>
      <c r="L4723" s="53" t="n">
        <v>36</v>
      </c>
      <c r="M4723" s="33"/>
      <c r="N4723" s="33"/>
      <c r="O4723" s="35" t="n">
        <f aca="false">L4723+(0.05*M4723)+(N4723/240)</f>
        <v>36</v>
      </c>
      <c r="P4723" s="36" t="n">
        <v>1854</v>
      </c>
      <c r="Q4723" s="33"/>
      <c r="R4723" s="43"/>
      <c r="S4723" s="38" t="n">
        <f aca="false">P4723+(0.05*Q4723)+(R4723/240)</f>
        <v>1854</v>
      </c>
      <c r="T4723" s="22" t="n">
        <f aca="false">J4723*O4723</f>
        <v>1845</v>
      </c>
      <c r="U4723" s="22" t="n">
        <f aca="false">S4723-T4723</f>
        <v>9</v>
      </c>
      <c r="V4723" s="46" t="s">
        <v>1921</v>
      </c>
    </row>
    <row r="4724" customFormat="false" ht="13.8" hidden="false" customHeight="false" outlineLevel="0" collapsed="false">
      <c r="A4724" s="13" t="n">
        <v>4723</v>
      </c>
      <c r="B4724" s="12" t="s">
        <v>22</v>
      </c>
      <c r="C4724" s="26" t="str">
        <f aca="false">$C$4558</f>
        <v>BNF N. Acq. 20541</v>
      </c>
      <c r="D4724" s="12" t="n">
        <v>9</v>
      </c>
      <c r="E4724" s="14" t="n">
        <v>1749</v>
      </c>
      <c r="F4724" s="14" t="s">
        <v>40</v>
      </c>
      <c r="G4724" s="40" t="s">
        <v>211</v>
      </c>
      <c r="H4724" s="0" t="s">
        <v>1874</v>
      </c>
      <c r="I4724" s="41" t="s">
        <v>50</v>
      </c>
      <c r="J4724" s="20" t="n">
        <v>32435</v>
      </c>
      <c r="K4724" s="27" t="s">
        <v>28</v>
      </c>
      <c r="L4724" s="53"/>
      <c r="M4724" s="33" t="n">
        <v>15</v>
      </c>
      <c r="N4724" s="33"/>
      <c r="O4724" s="35" t="n">
        <f aca="false">L4724+(0.05*M4724)+(N4724/240)</f>
        <v>0.75</v>
      </c>
      <c r="P4724" s="36" t="n">
        <v>24326</v>
      </c>
      <c r="Q4724" s="33" t="n">
        <v>5</v>
      </c>
      <c r="R4724" s="37"/>
      <c r="S4724" s="38" t="n">
        <f aca="false">P4724+(0.05*Q4724)+(R4724/240)</f>
        <v>24326.25</v>
      </c>
      <c r="T4724" s="22" t="n">
        <f aca="false">J4724*O4724</f>
        <v>24326.25</v>
      </c>
      <c r="U4724" s="22" t="n">
        <f aca="false">S4724-T4724</f>
        <v>0</v>
      </c>
      <c r="V4724" s="46"/>
    </row>
    <row r="4725" customFormat="false" ht="13.8" hidden="false" customHeight="false" outlineLevel="0" collapsed="false">
      <c r="A4725" s="13" t="n">
        <v>4724</v>
      </c>
      <c r="B4725" s="12" t="s">
        <v>22</v>
      </c>
      <c r="C4725" s="26" t="str">
        <f aca="false">$C$4558</f>
        <v>BNF N. Acq. 20541</v>
      </c>
      <c r="D4725" s="12" t="n">
        <v>9</v>
      </c>
      <c r="E4725" s="14" t="n">
        <v>1749</v>
      </c>
      <c r="F4725" s="14" t="s">
        <v>40</v>
      </c>
      <c r="G4725" s="40" t="s">
        <v>223</v>
      </c>
      <c r="H4725" s="0" t="s">
        <v>1874</v>
      </c>
      <c r="I4725" s="41" t="s">
        <v>27</v>
      </c>
      <c r="J4725" s="20" t="n">
        <v>22</v>
      </c>
      <c r="K4725" s="27" t="s">
        <v>35</v>
      </c>
      <c r="L4725" s="53" t="n">
        <v>12</v>
      </c>
      <c r="M4725" s="33"/>
      <c r="N4725" s="33"/>
      <c r="O4725" s="35" t="n">
        <f aca="false">L4725+(0.05*M4725)+(N4725/240)</f>
        <v>12</v>
      </c>
      <c r="P4725" s="36" t="n">
        <v>264</v>
      </c>
      <c r="Q4725" s="33"/>
      <c r="R4725" s="37"/>
      <c r="S4725" s="38" t="n">
        <f aca="false">P4725+(0.05*Q4725)+(R4725/240)</f>
        <v>264</v>
      </c>
      <c r="T4725" s="22" t="n">
        <f aca="false">J4725*O4725</f>
        <v>264</v>
      </c>
      <c r="U4725" s="22" t="n">
        <f aca="false">S4725-T4725</f>
        <v>0</v>
      </c>
      <c r="V4725" s="46"/>
    </row>
    <row r="4726" customFormat="false" ht="13.8" hidden="false" customHeight="false" outlineLevel="0" collapsed="false">
      <c r="A4726" s="13" t="n">
        <v>4725</v>
      </c>
      <c r="B4726" s="12" t="s">
        <v>22</v>
      </c>
      <c r="C4726" s="26" t="str">
        <f aca="false">$C$4558</f>
        <v>BNF N. Acq. 20541</v>
      </c>
      <c r="D4726" s="12" t="n">
        <v>9</v>
      </c>
      <c r="E4726" s="14" t="n">
        <v>1749</v>
      </c>
      <c r="F4726" s="14" t="s">
        <v>40</v>
      </c>
      <c r="G4726" s="40" t="s">
        <v>223</v>
      </c>
      <c r="H4726" s="0" t="s">
        <v>1874</v>
      </c>
      <c r="I4726" s="41" t="s">
        <v>50</v>
      </c>
      <c r="J4726" s="20" t="n">
        <v>636</v>
      </c>
      <c r="K4726" s="27" t="s">
        <v>28</v>
      </c>
      <c r="L4726" s="53" t="n">
        <v>12</v>
      </c>
      <c r="M4726" s="33"/>
      <c r="N4726" s="33"/>
      <c r="O4726" s="35" t="n">
        <f aca="false">L4726+(0.05*M4726)+(N4726/240)</f>
        <v>12</v>
      </c>
      <c r="P4726" s="36" t="n">
        <v>7632</v>
      </c>
      <c r="Q4726" s="33"/>
      <c r="R4726" s="37"/>
      <c r="S4726" s="38" t="n">
        <f aca="false">P4726+(0.05*Q4726)+(R4726/240)</f>
        <v>7632</v>
      </c>
      <c r="T4726" s="22" t="n">
        <f aca="false">J4726*O4726</f>
        <v>7632</v>
      </c>
      <c r="U4726" s="22" t="n">
        <f aca="false">S4726-T4726</f>
        <v>0</v>
      </c>
      <c r="V4726" s="46"/>
    </row>
    <row r="4727" customFormat="false" ht="13.8" hidden="false" customHeight="false" outlineLevel="0" collapsed="false">
      <c r="A4727" s="13" t="n">
        <v>4726</v>
      </c>
      <c r="B4727" s="12" t="s">
        <v>22</v>
      </c>
      <c r="C4727" s="26" t="str">
        <f aca="false">$C$4558</f>
        <v>BNF N. Acq. 20541</v>
      </c>
      <c r="D4727" s="12" t="n">
        <v>9</v>
      </c>
      <c r="E4727" s="14" t="n">
        <v>1749</v>
      </c>
      <c r="F4727" s="14" t="s">
        <v>40</v>
      </c>
      <c r="G4727" s="14" t="s">
        <v>952</v>
      </c>
      <c r="H4727" s="0" t="s">
        <v>1874</v>
      </c>
      <c r="I4727" s="41" t="s">
        <v>50</v>
      </c>
      <c r="J4727" s="20" t="n">
        <v>67</v>
      </c>
      <c r="K4727" s="27" t="s">
        <v>28</v>
      </c>
      <c r="L4727" s="53"/>
      <c r="M4727" s="33" t="n">
        <v>20</v>
      </c>
      <c r="N4727" s="33"/>
      <c r="O4727" s="35" t="n">
        <f aca="false">L4727+(0.05*M4727)+(N4727/240)</f>
        <v>1</v>
      </c>
      <c r="P4727" s="36" t="n">
        <v>67</v>
      </c>
      <c r="Q4727" s="33"/>
      <c r="R4727" s="37"/>
      <c r="S4727" s="38" t="n">
        <f aca="false">P4727+(0.05*Q4727)+(R4727/240)</f>
        <v>67</v>
      </c>
      <c r="T4727" s="22" t="n">
        <f aca="false">J4727*O4727</f>
        <v>67</v>
      </c>
      <c r="U4727" s="22" t="n">
        <f aca="false">S4727-T4727</f>
        <v>0</v>
      </c>
      <c r="V4727" s="46"/>
    </row>
    <row r="4728" customFormat="false" ht="13.8" hidden="false" customHeight="false" outlineLevel="0" collapsed="false">
      <c r="A4728" s="13" t="n">
        <v>4727</v>
      </c>
      <c r="B4728" s="12" t="s">
        <v>22</v>
      </c>
      <c r="C4728" s="26" t="str">
        <f aca="false">$C$4558</f>
        <v>BNF N. Acq. 20541</v>
      </c>
      <c r="D4728" s="12" t="n">
        <v>10</v>
      </c>
      <c r="E4728" s="14" t="n">
        <v>1749</v>
      </c>
      <c r="F4728" s="14" t="s">
        <v>24</v>
      </c>
      <c r="G4728" s="40" t="s">
        <v>226</v>
      </c>
      <c r="H4728" s="0" t="s">
        <v>1874</v>
      </c>
      <c r="I4728" s="41" t="s">
        <v>27</v>
      </c>
      <c r="J4728" s="20" t="n">
        <v>3468</v>
      </c>
      <c r="K4728" s="27" t="s">
        <v>28</v>
      </c>
      <c r="L4728" s="53"/>
      <c r="M4728" s="33" t="n">
        <v>20</v>
      </c>
      <c r="N4728" s="33"/>
      <c r="O4728" s="35" t="n">
        <f aca="false">L4728+(0.05*M4728)+(N4728/240)</f>
        <v>1</v>
      </c>
      <c r="P4728" s="36" t="n">
        <v>3468</v>
      </c>
      <c r="Q4728" s="33"/>
      <c r="R4728" s="37"/>
      <c r="S4728" s="38" t="n">
        <f aca="false">P4728+(0.05*Q4728)+(R4728/240)</f>
        <v>3468</v>
      </c>
      <c r="T4728" s="22" t="n">
        <f aca="false">J4728*O4728</f>
        <v>3468</v>
      </c>
      <c r="U4728" s="22" t="n">
        <f aca="false">S4728-T4728</f>
        <v>0</v>
      </c>
      <c r="V4728" s="40"/>
    </row>
    <row r="4729" customFormat="false" ht="13.8" hidden="false" customHeight="false" outlineLevel="0" collapsed="false">
      <c r="A4729" s="13" t="n">
        <v>4728</v>
      </c>
      <c r="B4729" s="12" t="s">
        <v>22</v>
      </c>
      <c r="C4729" s="26" t="str">
        <f aca="false">$C$4558</f>
        <v>BNF N. Acq. 20541</v>
      </c>
      <c r="D4729" s="12" t="n">
        <v>10</v>
      </c>
      <c r="E4729" s="14" t="n">
        <v>1749</v>
      </c>
      <c r="F4729" s="14" t="s">
        <v>24</v>
      </c>
      <c r="G4729" s="40" t="s">
        <v>226</v>
      </c>
      <c r="H4729" s="0" t="s">
        <v>1874</v>
      </c>
      <c r="I4729" s="41" t="s">
        <v>32</v>
      </c>
      <c r="J4729" s="20" t="n">
        <v>15113</v>
      </c>
      <c r="K4729" s="27" t="s">
        <v>28</v>
      </c>
      <c r="L4729" s="53"/>
      <c r="M4729" s="33" t="n">
        <v>28</v>
      </c>
      <c r="N4729" s="33"/>
      <c r="O4729" s="35" t="n">
        <f aca="false">L4729+(0.05*M4729)+(N4729/240)</f>
        <v>1.4</v>
      </c>
      <c r="P4729" s="36" t="n">
        <v>21158</v>
      </c>
      <c r="Q4729" s="33" t="n">
        <v>4</v>
      </c>
      <c r="R4729" s="37"/>
      <c r="S4729" s="38" t="n">
        <f aca="false">P4729+(0.05*Q4729)+(R4729/240)</f>
        <v>21158.2</v>
      </c>
      <c r="T4729" s="22" t="n">
        <f aca="false">J4729*O4729</f>
        <v>21158.2</v>
      </c>
      <c r="U4729" s="22" t="n">
        <f aca="false">S4729-T4729</f>
        <v>0</v>
      </c>
      <c r="V4729" s="57"/>
    </row>
    <row r="4730" customFormat="false" ht="13.8" hidden="false" customHeight="false" outlineLevel="0" collapsed="false">
      <c r="A4730" s="13" t="n">
        <v>4729</v>
      </c>
      <c r="B4730" s="12" t="s">
        <v>22</v>
      </c>
      <c r="C4730" s="26" t="str">
        <f aca="false">$C$4558</f>
        <v>BNF N. Acq. 20541</v>
      </c>
      <c r="D4730" s="12" t="n">
        <v>10</v>
      </c>
      <c r="E4730" s="14" t="n">
        <v>1749</v>
      </c>
      <c r="F4730" s="14" t="s">
        <v>24</v>
      </c>
      <c r="G4730" s="14" t="s">
        <v>227</v>
      </c>
      <c r="H4730" s="0" t="s">
        <v>1874</v>
      </c>
      <c r="I4730" s="41" t="s">
        <v>27</v>
      </c>
      <c r="J4730" s="20" t="n">
        <v>180</v>
      </c>
      <c r="K4730" s="27" t="s">
        <v>28</v>
      </c>
      <c r="L4730" s="53"/>
      <c r="M4730" s="33" t="n">
        <v>32</v>
      </c>
      <c r="N4730" s="33"/>
      <c r="O4730" s="35" t="n">
        <f aca="false">L4730+(0.05*M4730)+(N4730/240)</f>
        <v>1.6</v>
      </c>
      <c r="P4730" s="36" t="n">
        <v>288</v>
      </c>
      <c r="Q4730" s="33"/>
      <c r="R4730" s="37"/>
      <c r="S4730" s="38" t="n">
        <f aca="false">P4730+(0.05*Q4730)+(R4730/240)</f>
        <v>288</v>
      </c>
      <c r="T4730" s="22" t="n">
        <f aca="false">J4730*O4730</f>
        <v>288</v>
      </c>
      <c r="U4730" s="22" t="n">
        <f aca="false">S4730-T4730</f>
        <v>0</v>
      </c>
      <c r="V4730" s="46"/>
    </row>
    <row r="4731" customFormat="false" ht="13.8" hidden="false" customHeight="false" outlineLevel="0" collapsed="false">
      <c r="A4731" s="13" t="n">
        <v>4730</v>
      </c>
      <c r="B4731" s="12" t="s">
        <v>22</v>
      </c>
      <c r="C4731" s="26" t="str">
        <f aca="false">$C$4558</f>
        <v>BNF N. Acq. 20541</v>
      </c>
      <c r="D4731" s="12" t="n">
        <v>10</v>
      </c>
      <c r="E4731" s="14" t="n">
        <v>1749</v>
      </c>
      <c r="F4731" s="14" t="s">
        <v>24</v>
      </c>
      <c r="G4731" s="14" t="s">
        <v>227</v>
      </c>
      <c r="H4731" s="0" t="s">
        <v>1874</v>
      </c>
      <c r="I4731" s="41" t="s">
        <v>32</v>
      </c>
      <c r="J4731" s="20" t="n">
        <v>9838</v>
      </c>
      <c r="K4731" s="27" t="s">
        <v>28</v>
      </c>
      <c r="L4731" s="53"/>
      <c r="M4731" s="33" t="n">
        <v>35</v>
      </c>
      <c r="N4731" s="33"/>
      <c r="O4731" s="35" t="n">
        <f aca="false">L4731+(0.05*M4731)+(N4731/240)</f>
        <v>1.75</v>
      </c>
      <c r="P4731" s="36" t="n">
        <v>17216</v>
      </c>
      <c r="Q4731" s="33" t="n">
        <v>10</v>
      </c>
      <c r="R4731" s="43"/>
      <c r="S4731" s="38" t="n">
        <f aca="false">P4731+(0.05*Q4731)+(R4731/240)</f>
        <v>17216.5</v>
      </c>
      <c r="T4731" s="22" t="n">
        <f aca="false">J4731*O4731</f>
        <v>17216.5</v>
      </c>
      <c r="U4731" s="22" t="n">
        <f aca="false">S4731-T4731</f>
        <v>0</v>
      </c>
      <c r="V4731" s="46"/>
    </row>
    <row r="4732" customFormat="false" ht="13.8" hidden="false" customHeight="false" outlineLevel="0" collapsed="false">
      <c r="A4732" s="13" t="n">
        <v>4731</v>
      </c>
      <c r="B4732" s="12" t="s">
        <v>22</v>
      </c>
      <c r="C4732" s="26" t="str">
        <f aca="false">$C$4558</f>
        <v>BNF N. Acq. 20541</v>
      </c>
      <c r="D4732" s="12" t="n">
        <v>10</v>
      </c>
      <c r="E4732" s="14" t="n">
        <v>1749</v>
      </c>
      <c r="F4732" s="14" t="s">
        <v>24</v>
      </c>
      <c r="G4732" s="14" t="s">
        <v>227</v>
      </c>
      <c r="H4732" s="0" t="s">
        <v>1874</v>
      </c>
      <c r="I4732" s="41" t="s">
        <v>50</v>
      </c>
      <c r="J4732" s="20" t="n">
        <v>11374</v>
      </c>
      <c r="K4732" s="27" t="s">
        <v>28</v>
      </c>
      <c r="L4732" s="53"/>
      <c r="M4732" s="33" t="n">
        <v>34</v>
      </c>
      <c r="N4732" s="33"/>
      <c r="O4732" s="35" t="n">
        <f aca="false">L4732+(0.05*M4732)+(N4732/240)</f>
        <v>1.7</v>
      </c>
      <c r="P4732" s="36" t="n">
        <v>19335</v>
      </c>
      <c r="Q4732" s="33" t="n">
        <v>16</v>
      </c>
      <c r="R4732" s="43"/>
      <c r="S4732" s="38" t="n">
        <f aca="false">P4732+(0.05*Q4732)+(R4732/240)</f>
        <v>19335.8</v>
      </c>
      <c r="T4732" s="22" t="n">
        <f aca="false">J4732*O4732</f>
        <v>19335.8</v>
      </c>
      <c r="U4732" s="22" t="n">
        <f aca="false">S4732-T4732</f>
        <v>0</v>
      </c>
      <c r="V4732" s="46"/>
    </row>
    <row r="4733" customFormat="false" ht="13.8" hidden="false" customHeight="false" outlineLevel="0" collapsed="false">
      <c r="A4733" s="13" t="n">
        <v>4732</v>
      </c>
      <c r="B4733" s="12" t="s">
        <v>22</v>
      </c>
      <c r="C4733" s="26" t="str">
        <f aca="false">$C$4558</f>
        <v>BNF N. Acq. 20541</v>
      </c>
      <c r="D4733" s="12" t="n">
        <v>10</v>
      </c>
      <c r="E4733" s="14" t="n">
        <v>1749</v>
      </c>
      <c r="F4733" s="14" t="s">
        <v>24</v>
      </c>
      <c r="G4733" s="14" t="s">
        <v>1922</v>
      </c>
      <c r="H4733" s="0" t="s">
        <v>1874</v>
      </c>
      <c r="I4733" s="41" t="s">
        <v>50</v>
      </c>
      <c r="J4733" s="20" t="n">
        <v>10902</v>
      </c>
      <c r="K4733" s="27" t="s">
        <v>28</v>
      </c>
      <c r="L4733" s="53"/>
      <c r="M4733" s="33" t="n">
        <v>30</v>
      </c>
      <c r="N4733" s="33"/>
      <c r="O4733" s="35" t="n">
        <f aca="false">L4733+(0.05*M4733)+(N4733/240)</f>
        <v>1.5</v>
      </c>
      <c r="P4733" s="36" t="n">
        <v>16353</v>
      </c>
      <c r="Q4733" s="33"/>
      <c r="R4733" s="37"/>
      <c r="S4733" s="38" t="n">
        <f aca="false">P4733+(0.05*Q4733)+(R4733/240)</f>
        <v>16353</v>
      </c>
      <c r="T4733" s="22" t="n">
        <f aca="false">J4733*O4733</f>
        <v>16353</v>
      </c>
      <c r="U4733" s="22" t="n">
        <f aca="false">S4733-T4733</f>
        <v>0</v>
      </c>
      <c r="V4733" s="46"/>
    </row>
    <row r="4734" customFormat="false" ht="13.8" hidden="false" customHeight="false" outlineLevel="0" collapsed="false">
      <c r="A4734" s="13" t="n">
        <v>4733</v>
      </c>
      <c r="B4734" s="12" t="s">
        <v>22</v>
      </c>
      <c r="C4734" s="26" t="str">
        <f aca="false">$C$4558</f>
        <v>BNF N. Acq. 20541</v>
      </c>
      <c r="D4734" s="12" t="n">
        <v>10</v>
      </c>
      <c r="E4734" s="14" t="n">
        <v>1749</v>
      </c>
      <c r="F4734" s="14" t="s">
        <v>24</v>
      </c>
      <c r="G4734" s="14" t="s">
        <v>1923</v>
      </c>
      <c r="H4734" s="0" t="s">
        <v>1874</v>
      </c>
      <c r="I4734" s="41" t="s">
        <v>27</v>
      </c>
      <c r="J4734" s="20" t="n">
        <v>882</v>
      </c>
      <c r="K4734" s="27" t="s">
        <v>28</v>
      </c>
      <c r="L4734" s="53" t="n">
        <v>10</v>
      </c>
      <c r="M4734" s="33"/>
      <c r="N4734" s="33"/>
      <c r="O4734" s="35" t="n">
        <f aca="false">L4734+(0.05*M4734)+(N4734/240)</f>
        <v>10</v>
      </c>
      <c r="P4734" s="36" t="n">
        <v>8820</v>
      </c>
      <c r="Q4734" s="33"/>
      <c r="R4734" s="37"/>
      <c r="S4734" s="38" t="n">
        <f aca="false">P4734+(0.05*Q4734)+(R4734/240)</f>
        <v>8820</v>
      </c>
      <c r="T4734" s="22" t="n">
        <f aca="false">J4734*O4734</f>
        <v>8820</v>
      </c>
      <c r="U4734" s="22" t="n">
        <f aca="false">S4734-T4734</f>
        <v>0</v>
      </c>
      <c r="V4734" s="46"/>
    </row>
    <row r="4735" customFormat="false" ht="13.8" hidden="false" customHeight="false" outlineLevel="0" collapsed="false">
      <c r="A4735" s="13" t="n">
        <v>4734</v>
      </c>
      <c r="B4735" s="12" t="s">
        <v>22</v>
      </c>
      <c r="C4735" s="26" t="str">
        <f aca="false">$C$4558</f>
        <v>BNF N. Acq. 20541</v>
      </c>
      <c r="D4735" s="12" t="n">
        <v>10</v>
      </c>
      <c r="E4735" s="14" t="n">
        <v>1749</v>
      </c>
      <c r="F4735" s="14" t="s">
        <v>24</v>
      </c>
      <c r="G4735" s="14" t="s">
        <v>234</v>
      </c>
      <c r="H4735" s="0" t="s">
        <v>1874</v>
      </c>
      <c r="I4735" s="41" t="s">
        <v>50</v>
      </c>
      <c r="J4735" s="20" t="n">
        <v>9.5</v>
      </c>
      <c r="K4735" s="27" t="s">
        <v>28</v>
      </c>
      <c r="L4735" s="53"/>
      <c r="M4735" s="33" t="n">
        <v>20</v>
      </c>
      <c r="N4735" s="33"/>
      <c r="O4735" s="35" t="n">
        <f aca="false">L4735+(0.05*M4735)+(N4735/240)</f>
        <v>1</v>
      </c>
      <c r="P4735" s="36" t="n">
        <v>9</v>
      </c>
      <c r="Q4735" s="33" t="n">
        <v>10</v>
      </c>
      <c r="R4735" s="37"/>
      <c r="S4735" s="38" t="n">
        <f aca="false">P4735+(0.05*Q4735)+(R4735/240)</f>
        <v>9.5</v>
      </c>
      <c r="T4735" s="22" t="n">
        <f aca="false">J4735*O4735</f>
        <v>9.5</v>
      </c>
      <c r="U4735" s="22" t="n">
        <f aca="false">S4735-T4735</f>
        <v>0</v>
      </c>
      <c r="V4735" s="46"/>
    </row>
    <row r="4736" customFormat="false" ht="13.8" hidden="false" customHeight="false" outlineLevel="0" collapsed="false">
      <c r="A4736" s="13" t="n">
        <v>4735</v>
      </c>
      <c r="B4736" s="12" t="s">
        <v>22</v>
      </c>
      <c r="C4736" s="26" t="str">
        <f aca="false">$C$4558</f>
        <v>BNF N. Acq. 20541</v>
      </c>
      <c r="D4736" s="12" t="n">
        <v>10</v>
      </c>
      <c r="E4736" s="14" t="n">
        <v>1749</v>
      </c>
      <c r="F4736" s="14" t="s">
        <v>40</v>
      </c>
      <c r="G4736" s="14" t="s">
        <v>227</v>
      </c>
      <c r="H4736" s="0" t="s">
        <v>1874</v>
      </c>
      <c r="I4736" s="41" t="s">
        <v>27</v>
      </c>
      <c r="J4736" s="20" t="n">
        <v>40</v>
      </c>
      <c r="K4736" s="27" t="s">
        <v>28</v>
      </c>
      <c r="L4736" s="53"/>
      <c r="M4736" s="33" t="n">
        <v>35</v>
      </c>
      <c r="N4736" s="33"/>
      <c r="O4736" s="35" t="n">
        <f aca="false">L4736+(0.05*M4736)+(N4736/240)</f>
        <v>1.75</v>
      </c>
      <c r="P4736" s="36" t="n">
        <v>70</v>
      </c>
      <c r="Q4736" s="33"/>
      <c r="R4736" s="37"/>
      <c r="S4736" s="38" t="n">
        <f aca="false">P4736+(0.05*Q4736)+(R4736/240)</f>
        <v>70</v>
      </c>
      <c r="T4736" s="22" t="n">
        <f aca="false">J4736*O4736</f>
        <v>70</v>
      </c>
      <c r="U4736" s="22" t="n">
        <f aca="false">S4736-T4736</f>
        <v>0</v>
      </c>
      <c r="V4736" s="46"/>
    </row>
    <row r="4737" customFormat="false" ht="13.8" hidden="false" customHeight="false" outlineLevel="0" collapsed="false">
      <c r="A4737" s="13" t="n">
        <v>4736</v>
      </c>
      <c r="B4737" s="12" t="s">
        <v>22</v>
      </c>
      <c r="C4737" s="26" t="str">
        <f aca="false">$C$4558</f>
        <v>BNF N. Acq. 20541</v>
      </c>
      <c r="D4737" s="12" t="n">
        <v>10</v>
      </c>
      <c r="E4737" s="14" t="n">
        <v>1749</v>
      </c>
      <c r="F4737" s="14" t="s">
        <v>40</v>
      </c>
      <c r="G4737" s="14" t="s">
        <v>228</v>
      </c>
      <c r="H4737" s="0" t="s">
        <v>1874</v>
      </c>
      <c r="I4737" s="41" t="s">
        <v>50</v>
      </c>
      <c r="J4737" s="20" t="n">
        <v>1679</v>
      </c>
      <c r="K4737" s="27" t="s">
        <v>28</v>
      </c>
      <c r="L4737" s="53"/>
      <c r="M4737" s="33" t="n">
        <v>20</v>
      </c>
      <c r="N4737" s="33"/>
      <c r="O4737" s="35" t="n">
        <f aca="false">L4737+(0.05*M4737)+(N4737/240)</f>
        <v>1</v>
      </c>
      <c r="P4737" s="36" t="n">
        <v>1679</v>
      </c>
      <c r="Q4737" s="33"/>
      <c r="R4737" s="37"/>
      <c r="S4737" s="38" t="n">
        <f aca="false">P4737+(0.05*Q4737)+(R4737/240)</f>
        <v>1679</v>
      </c>
      <c r="T4737" s="22" t="n">
        <f aca="false">J4737*O4737</f>
        <v>1679</v>
      </c>
      <c r="U4737" s="22" t="n">
        <f aca="false">S4737-T4737</f>
        <v>0</v>
      </c>
      <c r="V4737" s="46"/>
    </row>
    <row r="4738" customFormat="false" ht="13.8" hidden="false" customHeight="false" outlineLevel="0" collapsed="false">
      <c r="A4738" s="13" t="n">
        <v>4737</v>
      </c>
      <c r="B4738" s="12" t="s">
        <v>22</v>
      </c>
      <c r="C4738" s="26" t="str">
        <f aca="false">$C$4558</f>
        <v>BNF N. Acq. 20541</v>
      </c>
      <c r="D4738" s="12" t="n">
        <v>10</v>
      </c>
      <c r="E4738" s="14" t="n">
        <v>1749</v>
      </c>
      <c r="F4738" s="14" t="s">
        <v>40</v>
      </c>
      <c r="G4738" s="14" t="s">
        <v>1924</v>
      </c>
      <c r="H4738" s="0" t="s">
        <v>1874</v>
      </c>
      <c r="I4738" s="41" t="s">
        <v>50</v>
      </c>
      <c r="J4738" s="20" t="n">
        <v>400</v>
      </c>
      <c r="K4738" s="27" t="s">
        <v>28</v>
      </c>
      <c r="L4738" s="53"/>
      <c r="M4738" s="33" t="n">
        <v>4</v>
      </c>
      <c r="N4738" s="33"/>
      <c r="O4738" s="35" t="n">
        <f aca="false">L4738+(0.05*M4738)+(N4738/240)</f>
        <v>0.2</v>
      </c>
      <c r="P4738" s="36" t="n">
        <v>80</v>
      </c>
      <c r="Q4738" s="33"/>
      <c r="R4738" s="37"/>
      <c r="S4738" s="38" t="n">
        <f aca="false">P4738+(0.05*Q4738)+(R4738/240)</f>
        <v>80</v>
      </c>
      <c r="T4738" s="22" t="n">
        <f aca="false">J4738*O4738</f>
        <v>80</v>
      </c>
      <c r="U4738" s="22" t="n">
        <f aca="false">S4738-T4738</f>
        <v>0</v>
      </c>
      <c r="V4738" s="46"/>
    </row>
    <row r="4739" customFormat="false" ht="13.8" hidden="false" customHeight="false" outlineLevel="0" collapsed="false">
      <c r="A4739" s="13" t="n">
        <v>4738</v>
      </c>
      <c r="B4739" s="12" t="s">
        <v>22</v>
      </c>
      <c r="C4739" s="26" t="str">
        <f aca="false">$C$4558</f>
        <v>BNF N. Acq. 20541</v>
      </c>
      <c r="D4739" s="12" t="n">
        <v>10</v>
      </c>
      <c r="E4739" s="14" t="n">
        <v>1749</v>
      </c>
      <c r="F4739" s="14" t="s">
        <v>40</v>
      </c>
      <c r="G4739" s="14" t="s">
        <v>958</v>
      </c>
      <c r="H4739" s="0" t="s">
        <v>1874</v>
      </c>
      <c r="I4739" s="41" t="s">
        <v>50</v>
      </c>
      <c r="J4739" s="20" t="n">
        <v>400</v>
      </c>
      <c r="K4739" s="27" t="s">
        <v>28</v>
      </c>
      <c r="L4739" s="53"/>
      <c r="M4739" s="33" t="n">
        <v>4</v>
      </c>
      <c r="N4739" s="33"/>
      <c r="O4739" s="35" t="n">
        <f aca="false">L4739+(0.05*M4739)+(N4739/240)</f>
        <v>0.2</v>
      </c>
      <c r="P4739" s="36" t="n">
        <v>80</v>
      </c>
      <c r="Q4739" s="33"/>
      <c r="R4739" s="37"/>
      <c r="S4739" s="38" t="n">
        <f aca="false">P4739+(0.05*Q4739)+(R4739/240)</f>
        <v>80</v>
      </c>
      <c r="T4739" s="22" t="n">
        <f aca="false">J4739*O4739</f>
        <v>80</v>
      </c>
      <c r="U4739" s="22" t="n">
        <f aca="false">S4739-T4739</f>
        <v>0</v>
      </c>
      <c r="V4739" s="46"/>
    </row>
    <row r="4740" customFormat="false" ht="13.8" hidden="false" customHeight="false" outlineLevel="0" collapsed="false">
      <c r="A4740" s="13" t="n">
        <v>4739</v>
      </c>
      <c r="B4740" s="12" t="s">
        <v>22</v>
      </c>
      <c r="C4740" s="26" t="str">
        <f aca="false">$C$4558</f>
        <v>BNF N. Acq. 20541</v>
      </c>
      <c r="D4740" s="12" t="n">
        <v>10</v>
      </c>
      <c r="E4740" s="14" t="n">
        <v>1749</v>
      </c>
      <c r="F4740" s="14" t="s">
        <v>40</v>
      </c>
      <c r="G4740" s="14" t="s">
        <v>231</v>
      </c>
      <c r="H4740" s="0" t="s">
        <v>1874</v>
      </c>
      <c r="I4740" s="41" t="s">
        <v>27</v>
      </c>
      <c r="J4740" s="20" t="n">
        <v>3105</v>
      </c>
      <c r="K4740" s="27" t="s">
        <v>28</v>
      </c>
      <c r="L4740" s="53"/>
      <c r="M4740" s="33" t="n">
        <v>15</v>
      </c>
      <c r="N4740" s="33"/>
      <c r="O4740" s="35" t="n">
        <f aca="false">L4740+(0.05*M4740)+(N4740/240)</f>
        <v>0.75</v>
      </c>
      <c r="P4740" s="36" t="n">
        <v>2328</v>
      </c>
      <c r="Q4740" s="33" t="n">
        <v>15</v>
      </c>
      <c r="R4740" s="37"/>
      <c r="S4740" s="38" t="n">
        <f aca="false">P4740+(0.05*Q4740)+(R4740/240)</f>
        <v>2328.75</v>
      </c>
      <c r="T4740" s="22" t="n">
        <f aca="false">J4740*O4740</f>
        <v>2328.75</v>
      </c>
      <c r="U4740" s="22" t="n">
        <f aca="false">S4740-T4740</f>
        <v>0</v>
      </c>
      <c r="V4740" s="46"/>
    </row>
    <row r="4741" customFormat="false" ht="13.8" hidden="false" customHeight="false" outlineLevel="0" collapsed="false">
      <c r="A4741" s="13" t="n">
        <v>4740</v>
      </c>
      <c r="B4741" s="12" t="s">
        <v>22</v>
      </c>
      <c r="C4741" s="26" t="str">
        <f aca="false">$C$4558</f>
        <v>BNF N. Acq. 20541</v>
      </c>
      <c r="D4741" s="12" t="n">
        <v>10</v>
      </c>
      <c r="E4741" s="14" t="n">
        <v>1749</v>
      </c>
      <c r="F4741" s="14" t="s">
        <v>40</v>
      </c>
      <c r="G4741" s="14" t="s">
        <v>231</v>
      </c>
      <c r="H4741" s="0" t="s">
        <v>1874</v>
      </c>
      <c r="I4741" s="41" t="s">
        <v>29</v>
      </c>
      <c r="J4741" s="20" t="n">
        <v>2605</v>
      </c>
      <c r="K4741" s="27" t="s">
        <v>28</v>
      </c>
      <c r="L4741" s="53" t="n">
        <v>5</v>
      </c>
      <c r="M4741" s="33"/>
      <c r="N4741" s="33"/>
      <c r="O4741" s="35" t="n">
        <f aca="false">L4741+(0.05*M4741)+(N4741/240)</f>
        <v>5</v>
      </c>
      <c r="P4741" s="36" t="n">
        <v>13025</v>
      </c>
      <c r="Q4741" s="33"/>
      <c r="R4741" s="37"/>
      <c r="S4741" s="38" t="n">
        <f aca="false">P4741+(0.05*Q4741)+(R4741/240)</f>
        <v>13025</v>
      </c>
      <c r="T4741" s="22" t="n">
        <f aca="false">J4741*O4741</f>
        <v>13025</v>
      </c>
      <c r="U4741" s="22" t="n">
        <f aca="false">S4741-T4741</f>
        <v>0</v>
      </c>
      <c r="V4741" s="46"/>
    </row>
    <row r="4742" customFormat="false" ht="13.8" hidden="false" customHeight="false" outlineLevel="0" collapsed="false">
      <c r="A4742" s="13" t="n">
        <v>4741</v>
      </c>
      <c r="B4742" s="12" t="s">
        <v>22</v>
      </c>
      <c r="C4742" s="26" t="str">
        <f aca="false">$C$4558</f>
        <v>BNF N. Acq. 20541</v>
      </c>
      <c r="D4742" s="12" t="n">
        <v>10</v>
      </c>
      <c r="E4742" s="14" t="n">
        <v>1749</v>
      </c>
      <c r="F4742" s="14" t="s">
        <v>40</v>
      </c>
      <c r="G4742" s="14" t="s">
        <v>1925</v>
      </c>
      <c r="H4742" s="0" t="s">
        <v>1874</v>
      </c>
      <c r="I4742" s="41" t="s">
        <v>50</v>
      </c>
      <c r="J4742" s="20" t="n">
        <v>24</v>
      </c>
      <c r="K4742" s="27" t="s">
        <v>28</v>
      </c>
      <c r="L4742" s="53" t="n">
        <v>10</v>
      </c>
      <c r="M4742" s="33"/>
      <c r="N4742" s="33"/>
      <c r="O4742" s="35" t="n">
        <f aca="false">L4742+(0.05*M4742)+(N4742/240)</f>
        <v>10</v>
      </c>
      <c r="P4742" s="36" t="n">
        <v>240</v>
      </c>
      <c r="Q4742" s="33"/>
      <c r="R4742" s="37"/>
      <c r="S4742" s="38" t="n">
        <f aca="false">P4742+(0.05*Q4742)+(R4742/240)</f>
        <v>240</v>
      </c>
      <c r="T4742" s="22" t="n">
        <f aca="false">J4742*O4742</f>
        <v>240</v>
      </c>
      <c r="U4742" s="22" t="n">
        <f aca="false">S4742-T4742</f>
        <v>0</v>
      </c>
      <c r="V4742" s="46"/>
    </row>
    <row r="4743" customFormat="false" ht="13.8" hidden="false" customHeight="false" outlineLevel="0" collapsed="false">
      <c r="A4743" s="13" t="n">
        <v>4742</v>
      </c>
      <c r="B4743" s="12" t="s">
        <v>22</v>
      </c>
      <c r="C4743" s="26" t="str">
        <f aca="false">$C$4558</f>
        <v>BNF N. Acq. 20541</v>
      </c>
      <c r="D4743" s="12" t="n">
        <v>10</v>
      </c>
      <c r="E4743" s="14" t="n">
        <v>1749</v>
      </c>
      <c r="F4743" s="14" t="s">
        <v>40</v>
      </c>
      <c r="G4743" s="14" t="s">
        <v>1923</v>
      </c>
      <c r="H4743" s="0" t="s">
        <v>1874</v>
      </c>
      <c r="I4743" s="41" t="s">
        <v>50</v>
      </c>
      <c r="J4743" s="20" t="n">
        <v>31</v>
      </c>
      <c r="K4743" s="27" t="s">
        <v>28</v>
      </c>
      <c r="L4743" s="53" t="n">
        <v>20</v>
      </c>
      <c r="M4743" s="33"/>
      <c r="N4743" s="33"/>
      <c r="O4743" s="35" t="n">
        <f aca="false">L4743+(0.05*M4743)+(N4743/240)</f>
        <v>20</v>
      </c>
      <c r="P4743" s="36" t="n">
        <v>620</v>
      </c>
      <c r="Q4743" s="33"/>
      <c r="R4743" s="37"/>
      <c r="S4743" s="38" t="n">
        <f aca="false">P4743+(0.05*Q4743)+(R4743/240)</f>
        <v>620</v>
      </c>
      <c r="T4743" s="22" t="n">
        <f aca="false">J4743*O4743</f>
        <v>620</v>
      </c>
      <c r="U4743" s="22" t="n">
        <f aca="false">S4743-T4743</f>
        <v>0</v>
      </c>
      <c r="V4743" s="46"/>
    </row>
    <row r="4744" customFormat="false" ht="13.8" hidden="false" customHeight="false" outlineLevel="0" collapsed="false">
      <c r="A4744" s="13" t="n">
        <v>4743</v>
      </c>
      <c r="B4744" s="12" t="s">
        <v>22</v>
      </c>
      <c r="C4744" s="26" t="str">
        <f aca="false">$C$4558</f>
        <v>BNF N. Acq. 20541</v>
      </c>
      <c r="D4744" s="12" t="n">
        <v>10</v>
      </c>
      <c r="E4744" s="14" t="n">
        <v>1749</v>
      </c>
      <c r="F4744" s="14" t="s">
        <v>40</v>
      </c>
      <c r="G4744" s="14" t="s">
        <v>1926</v>
      </c>
      <c r="H4744" s="0" t="s">
        <v>1874</v>
      </c>
      <c r="I4744" s="41" t="s">
        <v>50</v>
      </c>
      <c r="J4744" s="20" t="n">
        <v>2</v>
      </c>
      <c r="K4744" s="27" t="s">
        <v>28</v>
      </c>
      <c r="L4744" s="53" t="n">
        <v>300</v>
      </c>
      <c r="M4744" s="33"/>
      <c r="N4744" s="33"/>
      <c r="O4744" s="35" t="n">
        <f aca="false">L4744+(0.05*M4744)+(N4744/240)</f>
        <v>300</v>
      </c>
      <c r="P4744" s="36" t="n">
        <v>600</v>
      </c>
      <c r="Q4744" s="33"/>
      <c r="R4744" s="37"/>
      <c r="S4744" s="38" t="n">
        <f aca="false">P4744+(0.05*Q4744)+(R4744/240)</f>
        <v>600</v>
      </c>
      <c r="T4744" s="22" t="n">
        <f aca="false">J4744*O4744</f>
        <v>600</v>
      </c>
      <c r="U4744" s="22" t="n">
        <f aca="false">S4744-T4744</f>
        <v>0</v>
      </c>
      <c r="V4744" s="46"/>
    </row>
    <row r="4745" customFormat="false" ht="13.8" hidden="false" customHeight="false" outlineLevel="0" collapsed="false">
      <c r="A4745" s="13" t="n">
        <v>4744</v>
      </c>
      <c r="B4745" s="12" t="s">
        <v>22</v>
      </c>
      <c r="C4745" s="26" t="str">
        <f aca="false">$C$4558</f>
        <v>BNF N. Acq. 20541</v>
      </c>
      <c r="D4745" s="12" t="n">
        <v>10</v>
      </c>
      <c r="E4745" s="14" t="n">
        <v>1749</v>
      </c>
      <c r="F4745" s="14" t="s">
        <v>40</v>
      </c>
      <c r="G4745" s="14" t="s">
        <v>240</v>
      </c>
      <c r="H4745" s="0" t="s">
        <v>1874</v>
      </c>
      <c r="I4745" s="41" t="s">
        <v>27</v>
      </c>
      <c r="J4745" s="20" t="n">
        <v>269</v>
      </c>
      <c r="K4745" s="27" t="s">
        <v>28</v>
      </c>
      <c r="L4745" s="53" t="n">
        <v>350</v>
      </c>
      <c r="M4745" s="33"/>
      <c r="N4745" s="33"/>
      <c r="O4745" s="35" t="n">
        <f aca="false">L4745+(0.05*M4745)+(N4745/240)</f>
        <v>350</v>
      </c>
      <c r="P4745" s="36" t="n">
        <v>94150</v>
      </c>
      <c r="Q4745" s="33"/>
      <c r="R4745" s="43"/>
      <c r="S4745" s="38" t="n">
        <f aca="false">P4745+(0.05*Q4745)+(R4745/240)</f>
        <v>94150</v>
      </c>
      <c r="T4745" s="22" t="n">
        <f aca="false">J4745*O4745</f>
        <v>94150</v>
      </c>
      <c r="U4745" s="22" t="n">
        <f aca="false">S4745-T4745</f>
        <v>0</v>
      </c>
      <c r="V4745" s="46"/>
    </row>
    <row r="4746" customFormat="false" ht="13.8" hidden="false" customHeight="false" outlineLevel="0" collapsed="false">
      <c r="A4746" s="13" t="n">
        <v>4745</v>
      </c>
      <c r="B4746" s="12" t="s">
        <v>22</v>
      </c>
      <c r="C4746" s="26" t="str">
        <f aca="false">$C$4558</f>
        <v>BNF N. Acq. 20541</v>
      </c>
      <c r="D4746" s="12" t="n">
        <v>10</v>
      </c>
      <c r="E4746" s="14" t="n">
        <v>1749</v>
      </c>
      <c r="F4746" s="14" t="s">
        <v>40</v>
      </c>
      <c r="G4746" s="14" t="s">
        <v>243</v>
      </c>
      <c r="H4746" s="0" t="s">
        <v>1874</v>
      </c>
      <c r="I4746" s="41" t="s">
        <v>27</v>
      </c>
      <c r="J4746" s="20" t="n">
        <v>331</v>
      </c>
      <c r="K4746" s="27" t="s">
        <v>28</v>
      </c>
      <c r="L4746" s="53" t="n">
        <v>100</v>
      </c>
      <c r="M4746" s="33"/>
      <c r="N4746" s="33"/>
      <c r="O4746" s="35" t="n">
        <f aca="false">L4746+(0.05*M4746)+(N4746/240)</f>
        <v>100</v>
      </c>
      <c r="P4746" s="36" t="n">
        <v>33100</v>
      </c>
      <c r="Q4746" s="33"/>
      <c r="R4746" s="37"/>
      <c r="S4746" s="38" t="n">
        <f aca="false">P4746+(0.05*Q4746)+(R4746/240)</f>
        <v>33100</v>
      </c>
      <c r="T4746" s="22" t="n">
        <f aca="false">J4746*O4746</f>
        <v>33100</v>
      </c>
      <c r="U4746" s="22" t="n">
        <f aca="false">S4746-T4746</f>
        <v>0</v>
      </c>
      <c r="V4746" s="46"/>
    </row>
    <row r="4747" customFormat="false" ht="13.8" hidden="false" customHeight="false" outlineLevel="0" collapsed="false">
      <c r="A4747" s="13" t="n">
        <v>4746</v>
      </c>
      <c r="B4747" s="12" t="s">
        <v>22</v>
      </c>
      <c r="C4747" s="26" t="str">
        <f aca="false">$C$4558</f>
        <v>BNF N. Acq. 20541</v>
      </c>
      <c r="D4747" s="12" t="n">
        <v>10</v>
      </c>
      <c r="E4747" s="14" t="n">
        <v>1749</v>
      </c>
      <c r="F4747" s="14" t="s">
        <v>40</v>
      </c>
      <c r="G4747" s="14" t="s">
        <v>243</v>
      </c>
      <c r="H4747" s="0" t="s">
        <v>1874</v>
      </c>
      <c r="I4747" s="41" t="s">
        <v>50</v>
      </c>
      <c r="J4747" s="20" t="n">
        <v>894.25</v>
      </c>
      <c r="K4747" s="27" t="s">
        <v>28</v>
      </c>
      <c r="L4747" s="53" t="n">
        <v>100</v>
      </c>
      <c r="M4747" s="33"/>
      <c r="N4747" s="33"/>
      <c r="O4747" s="35" t="n">
        <f aca="false">L4747+(0.05*M4747)+(N4747/240)</f>
        <v>100</v>
      </c>
      <c r="P4747" s="36" t="n">
        <v>89425</v>
      </c>
      <c r="Q4747" s="33"/>
      <c r="R4747" s="43"/>
      <c r="S4747" s="38" t="n">
        <f aca="false">P4747+(0.05*Q4747)+(R4747/240)</f>
        <v>89425</v>
      </c>
      <c r="T4747" s="22" t="n">
        <f aca="false">J4747*O4747</f>
        <v>89425</v>
      </c>
      <c r="U4747" s="22" t="n">
        <f aca="false">S4747-T4747</f>
        <v>0</v>
      </c>
      <c r="V4747" s="40"/>
    </row>
    <row r="4748" customFormat="false" ht="13.8" hidden="false" customHeight="false" outlineLevel="0" collapsed="false">
      <c r="A4748" s="13" t="n">
        <v>4747</v>
      </c>
      <c r="B4748" s="12" t="s">
        <v>22</v>
      </c>
      <c r="C4748" s="26" t="str">
        <f aca="false">$C$4558</f>
        <v>BNF N. Acq. 20541</v>
      </c>
      <c r="D4748" s="12" t="n">
        <v>11</v>
      </c>
      <c r="E4748" s="14" t="n">
        <v>1749</v>
      </c>
      <c r="F4748" s="14" t="s">
        <v>24</v>
      </c>
      <c r="G4748" s="14" t="s">
        <v>1927</v>
      </c>
      <c r="H4748" s="0" t="s">
        <v>1874</v>
      </c>
      <c r="I4748" s="41" t="s">
        <v>50</v>
      </c>
      <c r="J4748" s="20" t="n">
        <v>58650</v>
      </c>
      <c r="K4748" s="27" t="s">
        <v>28</v>
      </c>
      <c r="L4748" s="53"/>
      <c r="M4748" s="33" t="n">
        <v>2</v>
      </c>
      <c r="N4748" s="33"/>
      <c r="O4748" s="35" t="n">
        <f aca="false">L4748+(0.05*M4748)+(N4748/240)</f>
        <v>0.1</v>
      </c>
      <c r="P4748" s="36" t="n">
        <v>5865</v>
      </c>
      <c r="Q4748" s="33"/>
      <c r="R4748" s="37"/>
      <c r="S4748" s="38" t="n">
        <f aca="false">P4748+(0.05*Q4748)+(R4748/240)</f>
        <v>5865</v>
      </c>
      <c r="T4748" s="22" t="n">
        <f aca="false">J4748*O4748</f>
        <v>5865</v>
      </c>
      <c r="U4748" s="22" t="n">
        <f aca="false">S4748-T4748</f>
        <v>0</v>
      </c>
      <c r="V4748" s="57"/>
    </row>
    <row r="4749" customFormat="false" ht="13.8" hidden="false" customHeight="false" outlineLevel="0" collapsed="false">
      <c r="A4749" s="13" t="n">
        <v>4748</v>
      </c>
      <c r="B4749" s="12" t="s">
        <v>22</v>
      </c>
      <c r="C4749" s="26" t="str">
        <f aca="false">$C$4558</f>
        <v>BNF N. Acq. 20541</v>
      </c>
      <c r="D4749" s="12" t="n">
        <v>11</v>
      </c>
      <c r="E4749" s="14" t="n">
        <v>1749</v>
      </c>
      <c r="F4749" s="14" t="s">
        <v>24</v>
      </c>
      <c r="G4749" s="14" t="s">
        <v>1928</v>
      </c>
      <c r="H4749" s="0" t="s">
        <v>1874</v>
      </c>
      <c r="I4749" s="41" t="s">
        <v>32</v>
      </c>
      <c r="J4749" s="20" t="n">
        <v>1</v>
      </c>
      <c r="K4749" s="27" t="s">
        <v>46</v>
      </c>
      <c r="L4749" s="53" t="n">
        <v>127</v>
      </c>
      <c r="M4749" s="33"/>
      <c r="N4749" s="33"/>
      <c r="O4749" s="35" t="n">
        <f aca="false">L4749+(0.05*M4749)+(N4749/240)</f>
        <v>127</v>
      </c>
      <c r="P4749" s="36" t="n">
        <v>127</v>
      </c>
      <c r="Q4749" s="33"/>
      <c r="R4749" s="37"/>
      <c r="S4749" s="38" t="n">
        <f aca="false">P4749+(0.05*Q4749)+(R4749/240)</f>
        <v>127</v>
      </c>
      <c r="T4749" s="22" t="n">
        <f aca="false">J4749*O4749</f>
        <v>127</v>
      </c>
      <c r="U4749" s="22" t="n">
        <f aca="false">S4749-T4749</f>
        <v>0</v>
      </c>
      <c r="V4749" s="46"/>
    </row>
    <row r="4750" customFormat="false" ht="13.8" hidden="false" customHeight="false" outlineLevel="0" collapsed="false">
      <c r="A4750" s="13" t="n">
        <v>4749</v>
      </c>
      <c r="B4750" s="12" t="s">
        <v>22</v>
      </c>
      <c r="C4750" s="26" t="str">
        <f aca="false">$C$4558</f>
        <v>BNF N. Acq. 20541</v>
      </c>
      <c r="D4750" s="12" t="n">
        <v>11</v>
      </c>
      <c r="E4750" s="14" t="n">
        <v>1749</v>
      </c>
      <c r="F4750" s="14" t="s">
        <v>24</v>
      </c>
      <c r="G4750" s="14" t="s">
        <v>1929</v>
      </c>
      <c r="H4750" s="0" t="s">
        <v>1874</v>
      </c>
      <c r="I4750" s="41" t="s">
        <v>50</v>
      </c>
      <c r="J4750" s="20" t="n">
        <v>1</v>
      </c>
      <c r="K4750" s="27" t="s">
        <v>46</v>
      </c>
      <c r="L4750" s="53" t="n">
        <v>41</v>
      </c>
      <c r="M4750" s="33"/>
      <c r="N4750" s="33"/>
      <c r="O4750" s="35" t="n">
        <f aca="false">L4750+(0.05*M4750)+(N4750/240)</f>
        <v>41</v>
      </c>
      <c r="P4750" s="36" t="n">
        <v>41</v>
      </c>
      <c r="Q4750" s="33"/>
      <c r="R4750" s="37"/>
      <c r="S4750" s="38" t="n">
        <f aca="false">P4750+(0.05*Q4750)+(R4750/240)</f>
        <v>41</v>
      </c>
      <c r="T4750" s="22" t="n">
        <f aca="false">J4750*O4750</f>
        <v>41</v>
      </c>
      <c r="U4750" s="22" t="n">
        <f aca="false">S4750-T4750</f>
        <v>0</v>
      </c>
      <c r="V4750" s="46"/>
    </row>
    <row r="4751" customFormat="false" ht="13.8" hidden="false" customHeight="false" outlineLevel="0" collapsed="false">
      <c r="A4751" s="13" t="n">
        <v>4750</v>
      </c>
      <c r="B4751" s="12" t="s">
        <v>22</v>
      </c>
      <c r="C4751" s="26" t="str">
        <f aca="false">$C$4558</f>
        <v>BNF N. Acq. 20541</v>
      </c>
      <c r="D4751" s="12" t="n">
        <v>11</v>
      </c>
      <c r="E4751" s="14" t="n">
        <v>1749</v>
      </c>
      <c r="F4751" s="14" t="s">
        <v>40</v>
      </c>
      <c r="G4751" s="14" t="s">
        <v>245</v>
      </c>
      <c r="H4751" s="0" t="s">
        <v>1874</v>
      </c>
      <c r="I4751" s="41" t="s">
        <v>68</v>
      </c>
      <c r="J4751" s="20" t="n">
        <v>235</v>
      </c>
      <c r="K4751" s="27" t="s">
        <v>28</v>
      </c>
      <c r="L4751" s="53" t="n">
        <v>15</v>
      </c>
      <c r="M4751" s="33"/>
      <c r="N4751" s="33"/>
      <c r="O4751" s="35" t="n">
        <f aca="false">L4751+(0.05*M4751)+(N4751/240)</f>
        <v>15</v>
      </c>
      <c r="P4751" s="36" t="n">
        <v>3525</v>
      </c>
      <c r="Q4751" s="33"/>
      <c r="R4751" s="37"/>
      <c r="S4751" s="38" t="n">
        <f aca="false">P4751+(0.05*Q4751)+(R4751/240)</f>
        <v>3525</v>
      </c>
      <c r="T4751" s="22" t="n">
        <f aca="false">J4751*O4751</f>
        <v>3525</v>
      </c>
      <c r="U4751" s="22" t="n">
        <f aca="false">S4751-T4751</f>
        <v>0</v>
      </c>
      <c r="V4751" s="46"/>
    </row>
    <row r="4752" customFormat="false" ht="13.8" hidden="false" customHeight="false" outlineLevel="0" collapsed="false">
      <c r="A4752" s="13" t="n">
        <v>4751</v>
      </c>
      <c r="B4752" s="12" t="s">
        <v>22</v>
      </c>
      <c r="C4752" s="26" t="str">
        <f aca="false">$C$4558</f>
        <v>BNF N. Acq. 20541</v>
      </c>
      <c r="D4752" s="12" t="n">
        <v>11</v>
      </c>
      <c r="E4752" s="14" t="n">
        <v>1749</v>
      </c>
      <c r="F4752" s="14" t="s">
        <v>40</v>
      </c>
      <c r="G4752" s="14" t="s">
        <v>972</v>
      </c>
      <c r="H4752" s="0" t="s">
        <v>1874</v>
      </c>
      <c r="I4752" s="41" t="s">
        <v>50</v>
      </c>
      <c r="J4752" s="20" t="n">
        <f aca="false">504+(1/2)</f>
        <v>504.5</v>
      </c>
      <c r="K4752" s="27" t="s">
        <v>28</v>
      </c>
      <c r="L4752" s="53" t="n">
        <v>12</v>
      </c>
      <c r="M4752" s="33"/>
      <c r="N4752" s="33"/>
      <c r="O4752" s="35" t="n">
        <f aca="false">L4752+(0.05*M4752)+(N4752/240)</f>
        <v>12</v>
      </c>
      <c r="P4752" s="36" t="n">
        <v>6054</v>
      </c>
      <c r="Q4752" s="33"/>
      <c r="R4752" s="37"/>
      <c r="S4752" s="38" t="n">
        <f aca="false">P4752+(0.05*Q4752)+(R4752/240)</f>
        <v>6054</v>
      </c>
      <c r="T4752" s="22" t="n">
        <f aca="false">J4752*O4752</f>
        <v>6054</v>
      </c>
      <c r="U4752" s="22" t="n">
        <f aca="false">S4752-T4752</f>
        <v>0</v>
      </c>
      <c r="V4752" s="46"/>
    </row>
    <row r="4753" customFormat="false" ht="13.8" hidden="false" customHeight="false" outlineLevel="0" collapsed="false">
      <c r="A4753" s="13" t="n">
        <v>4752</v>
      </c>
      <c r="B4753" s="12" t="s">
        <v>22</v>
      </c>
      <c r="C4753" s="26" t="str">
        <f aca="false">$C$4558</f>
        <v>BNF N. Acq. 20541</v>
      </c>
      <c r="D4753" s="12" t="n">
        <v>11</v>
      </c>
      <c r="E4753" s="14" t="n">
        <v>1749</v>
      </c>
      <c r="F4753" s="14" t="s">
        <v>40</v>
      </c>
      <c r="G4753" s="14" t="s">
        <v>973</v>
      </c>
      <c r="H4753" s="0" t="s">
        <v>1874</v>
      </c>
      <c r="I4753" s="41" t="s">
        <v>27</v>
      </c>
      <c r="J4753" s="20" t="n">
        <v>1810</v>
      </c>
      <c r="K4753" s="27" t="s">
        <v>28</v>
      </c>
      <c r="L4753" s="53" t="n">
        <v>8</v>
      </c>
      <c r="M4753" s="33"/>
      <c r="N4753" s="33"/>
      <c r="O4753" s="35" t="n">
        <f aca="false">L4753+(0.05*M4753)+(N4753/240)</f>
        <v>8</v>
      </c>
      <c r="P4753" s="36" t="n">
        <v>14480</v>
      </c>
      <c r="Q4753" s="33"/>
      <c r="R4753" s="37"/>
      <c r="S4753" s="38" t="n">
        <f aca="false">P4753+(0.05*Q4753)+(R4753/240)</f>
        <v>14480</v>
      </c>
      <c r="T4753" s="22" t="n">
        <f aca="false">J4753*O4753</f>
        <v>14480</v>
      </c>
      <c r="U4753" s="22" t="n">
        <f aca="false">S4753-T4753</f>
        <v>0</v>
      </c>
      <c r="V4753" s="46"/>
    </row>
    <row r="4754" customFormat="false" ht="13.8" hidden="false" customHeight="false" outlineLevel="0" collapsed="false">
      <c r="A4754" s="13" t="n">
        <v>4753</v>
      </c>
      <c r="B4754" s="12" t="s">
        <v>22</v>
      </c>
      <c r="C4754" s="26" t="str">
        <f aca="false">$C$4558</f>
        <v>BNF N. Acq. 20541</v>
      </c>
      <c r="D4754" s="12" t="n">
        <v>11</v>
      </c>
      <c r="E4754" s="14" t="n">
        <v>1749</v>
      </c>
      <c r="F4754" s="14" t="s">
        <v>40</v>
      </c>
      <c r="G4754" s="14" t="s">
        <v>973</v>
      </c>
      <c r="H4754" s="0" t="s">
        <v>1874</v>
      </c>
      <c r="I4754" s="41" t="s">
        <v>186</v>
      </c>
      <c r="J4754" s="20" t="n">
        <v>6930</v>
      </c>
      <c r="K4754" s="27" t="s">
        <v>248</v>
      </c>
      <c r="L4754" s="53" t="n">
        <v>14</v>
      </c>
      <c r="M4754" s="33"/>
      <c r="N4754" s="33"/>
      <c r="O4754" s="35" t="n">
        <f aca="false">L4754+(0.05*M4754)+(N4754/240)</f>
        <v>14</v>
      </c>
      <c r="P4754" s="36" t="n">
        <v>97020</v>
      </c>
      <c r="Q4754" s="33"/>
      <c r="R4754" s="37"/>
      <c r="S4754" s="38" t="n">
        <f aca="false">P4754+(0.05*Q4754)+(R4754/240)</f>
        <v>97020</v>
      </c>
      <c r="T4754" s="22" t="n">
        <f aca="false">J4754*O4754</f>
        <v>97020</v>
      </c>
      <c r="U4754" s="22" t="n">
        <f aca="false">S4754-T4754</f>
        <v>0</v>
      </c>
      <c r="V4754" s="46"/>
    </row>
    <row r="4755" customFormat="false" ht="13.8" hidden="false" customHeight="false" outlineLevel="0" collapsed="false">
      <c r="A4755" s="13" t="n">
        <v>4754</v>
      </c>
      <c r="B4755" s="12" t="s">
        <v>22</v>
      </c>
      <c r="C4755" s="26" t="str">
        <f aca="false">$C$4558</f>
        <v>BNF N. Acq. 20541</v>
      </c>
      <c r="D4755" s="12" t="n">
        <v>11</v>
      </c>
      <c r="E4755" s="14" t="n">
        <v>1749</v>
      </c>
      <c r="F4755" s="14" t="s">
        <v>40</v>
      </c>
      <c r="G4755" s="14" t="s">
        <v>1511</v>
      </c>
      <c r="H4755" s="0" t="s">
        <v>1874</v>
      </c>
      <c r="I4755" s="41" t="s">
        <v>186</v>
      </c>
      <c r="J4755" s="20" t="n">
        <v>320</v>
      </c>
      <c r="K4755" s="27" t="s">
        <v>248</v>
      </c>
      <c r="L4755" s="53" t="n">
        <v>17</v>
      </c>
      <c r="M4755" s="33"/>
      <c r="N4755" s="33"/>
      <c r="O4755" s="35" t="n">
        <f aca="false">L4755+(0.05*M4755)+(N4755/240)</f>
        <v>17</v>
      </c>
      <c r="P4755" s="36" t="n">
        <v>5440</v>
      </c>
      <c r="Q4755" s="33"/>
      <c r="R4755" s="37"/>
      <c r="S4755" s="38" t="n">
        <f aca="false">P4755+(0.05*Q4755)+(R4755/240)</f>
        <v>5440</v>
      </c>
      <c r="T4755" s="22" t="n">
        <f aca="false">J4755*O4755</f>
        <v>5440</v>
      </c>
      <c r="U4755" s="22" t="n">
        <f aca="false">S4755-T4755</f>
        <v>0</v>
      </c>
      <c r="V4755" s="46"/>
    </row>
    <row r="4756" customFormat="false" ht="13.8" hidden="false" customHeight="false" outlineLevel="0" collapsed="false">
      <c r="A4756" s="13" t="n">
        <v>4755</v>
      </c>
      <c r="B4756" s="12" t="s">
        <v>22</v>
      </c>
      <c r="C4756" s="26" t="str">
        <f aca="false">$C$4558</f>
        <v>BNF N. Acq. 20541</v>
      </c>
      <c r="D4756" s="12" t="n">
        <v>11</v>
      </c>
      <c r="E4756" s="14" t="n">
        <v>1749</v>
      </c>
      <c r="F4756" s="14" t="s">
        <v>40</v>
      </c>
      <c r="G4756" s="14" t="s">
        <v>1930</v>
      </c>
      <c r="H4756" s="0" t="s">
        <v>1874</v>
      </c>
      <c r="I4756" s="41" t="s">
        <v>50</v>
      </c>
      <c r="J4756" s="20" t="n">
        <v>31020</v>
      </c>
      <c r="K4756" s="27" t="s">
        <v>28</v>
      </c>
      <c r="L4756" s="53" t="n">
        <v>6</v>
      </c>
      <c r="M4756" s="33"/>
      <c r="N4756" s="33"/>
      <c r="O4756" s="35" t="n">
        <f aca="false">L4756+(0.05*M4756)+(N4756/240)</f>
        <v>6</v>
      </c>
      <c r="P4756" s="36" t="n">
        <v>186120</v>
      </c>
      <c r="Q4756" s="33"/>
      <c r="R4756" s="37"/>
      <c r="S4756" s="38" t="n">
        <f aca="false">P4756+(0.05*Q4756)+(R4756/240)</f>
        <v>186120</v>
      </c>
      <c r="T4756" s="22" t="n">
        <f aca="false">J4756*O4756</f>
        <v>186120</v>
      </c>
      <c r="U4756" s="22" t="n">
        <f aca="false">S4756-T4756</f>
        <v>0</v>
      </c>
      <c r="V4756" s="46"/>
    </row>
    <row r="4757" customFormat="false" ht="13.8" hidden="false" customHeight="false" outlineLevel="0" collapsed="false">
      <c r="A4757" s="13" t="n">
        <v>4756</v>
      </c>
      <c r="B4757" s="12" t="s">
        <v>22</v>
      </c>
      <c r="C4757" s="26" t="str">
        <f aca="false">$C$4558</f>
        <v>BNF N. Acq. 20541</v>
      </c>
      <c r="D4757" s="12" t="n">
        <v>11</v>
      </c>
      <c r="E4757" s="14" t="n">
        <v>1749</v>
      </c>
      <c r="F4757" s="14" t="s">
        <v>40</v>
      </c>
      <c r="G4757" s="40" t="s">
        <v>254</v>
      </c>
      <c r="H4757" s="0" t="s">
        <v>1874</v>
      </c>
      <c r="I4757" s="41" t="s">
        <v>50</v>
      </c>
      <c r="J4757" s="20" t="n">
        <v>58466.5</v>
      </c>
      <c r="K4757" s="27" t="s">
        <v>28</v>
      </c>
      <c r="L4757" s="53" t="n">
        <v>4</v>
      </c>
      <c r="M4757" s="33"/>
      <c r="N4757" s="33"/>
      <c r="O4757" s="35" t="n">
        <f aca="false">L4757+(0.05*M4757)+(N4757/240)</f>
        <v>4</v>
      </c>
      <c r="P4757" s="36" t="n">
        <v>233866</v>
      </c>
      <c r="Q4757" s="33"/>
      <c r="R4757" s="37"/>
      <c r="S4757" s="38" t="n">
        <f aca="false">P4757+(0.05*Q4757)+(R4757/240)</f>
        <v>233866</v>
      </c>
      <c r="T4757" s="22" t="n">
        <f aca="false">J4757*O4757</f>
        <v>233866</v>
      </c>
      <c r="U4757" s="22" t="n">
        <f aca="false">S4757-T4757</f>
        <v>0</v>
      </c>
      <c r="V4757" s="46"/>
    </row>
    <row r="4758" customFormat="false" ht="13.8" hidden="false" customHeight="false" outlineLevel="0" collapsed="false">
      <c r="A4758" s="13" t="n">
        <v>4757</v>
      </c>
      <c r="B4758" s="12" t="s">
        <v>22</v>
      </c>
      <c r="C4758" s="26" t="str">
        <f aca="false">$C$4558</f>
        <v>BNF N. Acq. 20541</v>
      </c>
      <c r="D4758" s="12" t="n">
        <v>11</v>
      </c>
      <c r="E4758" s="14" t="n">
        <v>1749</v>
      </c>
      <c r="F4758" s="14" t="s">
        <v>40</v>
      </c>
      <c r="G4758" s="14" t="s">
        <v>255</v>
      </c>
      <c r="H4758" s="0" t="s">
        <v>1874</v>
      </c>
      <c r="I4758" s="41" t="s">
        <v>68</v>
      </c>
      <c r="J4758" s="20" t="n">
        <v>3664</v>
      </c>
      <c r="K4758" s="27" t="s">
        <v>28</v>
      </c>
      <c r="L4758" s="53" t="n">
        <v>3</v>
      </c>
      <c r="M4758" s="33"/>
      <c r="N4758" s="33"/>
      <c r="O4758" s="35" t="n">
        <f aca="false">L4758+(0.05*M4758)+(N4758/240)</f>
        <v>3</v>
      </c>
      <c r="P4758" s="36" t="n">
        <v>10992</v>
      </c>
      <c r="Q4758" s="33"/>
      <c r="R4758" s="37"/>
      <c r="S4758" s="38" t="n">
        <f aca="false">P4758+(0.05*Q4758)+(R4758/240)</f>
        <v>10992</v>
      </c>
      <c r="T4758" s="22" t="n">
        <f aca="false">J4758*O4758</f>
        <v>10992</v>
      </c>
      <c r="U4758" s="22" t="n">
        <f aca="false">S4758-T4758</f>
        <v>0</v>
      </c>
      <c r="V4758" s="46"/>
    </row>
    <row r="4759" customFormat="false" ht="13.8" hidden="false" customHeight="false" outlineLevel="0" collapsed="false">
      <c r="A4759" s="13" t="n">
        <v>4758</v>
      </c>
      <c r="B4759" s="12" t="s">
        <v>22</v>
      </c>
      <c r="C4759" s="26" t="str">
        <f aca="false">$C$4558</f>
        <v>BNF N. Acq. 20541</v>
      </c>
      <c r="D4759" s="12" t="n">
        <v>11</v>
      </c>
      <c r="E4759" s="14" t="n">
        <v>1749</v>
      </c>
      <c r="F4759" s="14" t="s">
        <v>40</v>
      </c>
      <c r="G4759" s="14" t="s">
        <v>255</v>
      </c>
      <c r="H4759" s="0" t="s">
        <v>1874</v>
      </c>
      <c r="I4759" s="41" t="s">
        <v>27</v>
      </c>
      <c r="J4759" s="20" t="n">
        <v>360</v>
      </c>
      <c r="K4759" s="27" t="s">
        <v>28</v>
      </c>
      <c r="L4759" s="53"/>
      <c r="M4759" s="33" t="n">
        <v>40</v>
      </c>
      <c r="N4759" s="33"/>
      <c r="O4759" s="35" t="n">
        <f aca="false">L4759+(0.05*M4759)+(N4759/240)</f>
        <v>2</v>
      </c>
      <c r="P4759" s="36" t="n">
        <v>720</v>
      </c>
      <c r="Q4759" s="33"/>
      <c r="R4759" s="37"/>
      <c r="S4759" s="38" t="n">
        <f aca="false">P4759+(0.05*Q4759)+(R4759/240)</f>
        <v>720</v>
      </c>
      <c r="T4759" s="22" t="n">
        <f aca="false">J4759*O4759</f>
        <v>720</v>
      </c>
      <c r="U4759" s="22" t="n">
        <f aca="false">S4759-T4759</f>
        <v>0</v>
      </c>
      <c r="V4759" s="46"/>
    </row>
    <row r="4760" customFormat="false" ht="13.8" hidden="false" customHeight="false" outlineLevel="0" collapsed="false">
      <c r="A4760" s="13" t="n">
        <v>4759</v>
      </c>
      <c r="B4760" s="12" t="s">
        <v>22</v>
      </c>
      <c r="C4760" s="26" t="str">
        <f aca="false">$C$4558</f>
        <v>BNF N. Acq. 20541</v>
      </c>
      <c r="D4760" s="12" t="n">
        <v>11</v>
      </c>
      <c r="E4760" s="14" t="n">
        <v>1749</v>
      </c>
      <c r="F4760" s="14" t="s">
        <v>40</v>
      </c>
      <c r="G4760" s="14" t="s">
        <v>255</v>
      </c>
      <c r="H4760" s="0" t="s">
        <v>1874</v>
      </c>
      <c r="I4760" s="41" t="s">
        <v>32</v>
      </c>
      <c r="J4760" s="20" t="n">
        <v>435</v>
      </c>
      <c r="K4760" s="27" t="s">
        <v>28</v>
      </c>
      <c r="L4760" s="53" t="n">
        <v>5</v>
      </c>
      <c r="M4760" s="33"/>
      <c r="N4760" s="33"/>
      <c r="O4760" s="35" t="n">
        <f aca="false">L4760+(0.05*M4760)+(N4760/240)</f>
        <v>5</v>
      </c>
      <c r="P4760" s="36" t="n">
        <v>2175</v>
      </c>
      <c r="Q4760" s="33"/>
      <c r="R4760" s="37"/>
      <c r="S4760" s="38" t="n">
        <f aca="false">P4760+(0.05*Q4760)+(R4760/240)</f>
        <v>2175</v>
      </c>
      <c r="T4760" s="22" t="n">
        <f aca="false">J4760*O4760</f>
        <v>2175</v>
      </c>
      <c r="U4760" s="22" t="n">
        <f aca="false">S4760-T4760</f>
        <v>0</v>
      </c>
      <c r="V4760" s="46"/>
    </row>
    <row r="4761" customFormat="false" ht="13.8" hidden="false" customHeight="false" outlineLevel="0" collapsed="false">
      <c r="A4761" s="13" t="n">
        <v>4760</v>
      </c>
      <c r="B4761" s="12" t="s">
        <v>22</v>
      </c>
      <c r="C4761" s="26" t="str">
        <f aca="false">$C$4558</f>
        <v>BNF N. Acq. 20541</v>
      </c>
      <c r="D4761" s="12" t="n">
        <v>11</v>
      </c>
      <c r="E4761" s="14" t="n">
        <v>1749</v>
      </c>
      <c r="F4761" s="14" t="s">
        <v>40</v>
      </c>
      <c r="G4761" s="14" t="s">
        <v>255</v>
      </c>
      <c r="H4761" s="0" t="s">
        <v>1874</v>
      </c>
      <c r="I4761" s="41" t="s">
        <v>50</v>
      </c>
      <c r="J4761" s="20" t="n">
        <v>8706</v>
      </c>
      <c r="K4761" s="27" t="s">
        <v>28</v>
      </c>
      <c r="L4761" s="53" t="n">
        <v>3</v>
      </c>
      <c r="M4761" s="33" t="n">
        <v>10</v>
      </c>
      <c r="N4761" s="33"/>
      <c r="O4761" s="35" t="n">
        <f aca="false">L4761+(0.05*M4761)+(N4761/240)</f>
        <v>3.5</v>
      </c>
      <c r="P4761" s="36" t="n">
        <v>30471</v>
      </c>
      <c r="Q4761" s="33"/>
      <c r="R4761" s="37"/>
      <c r="S4761" s="38" t="n">
        <f aca="false">P4761+(0.05*Q4761)+(R4761/240)</f>
        <v>30471</v>
      </c>
      <c r="T4761" s="22" t="n">
        <f aca="false">J4761*O4761</f>
        <v>30471</v>
      </c>
      <c r="U4761" s="22" t="n">
        <f aca="false">S4761-T4761</f>
        <v>0</v>
      </c>
      <c r="V4761" s="46"/>
    </row>
    <row r="4762" customFormat="false" ht="13.8" hidden="false" customHeight="false" outlineLevel="0" collapsed="false">
      <c r="A4762" s="13" t="n">
        <v>4761</v>
      </c>
      <c r="B4762" s="12" t="s">
        <v>22</v>
      </c>
      <c r="C4762" s="26" t="str">
        <f aca="false">$C$4558</f>
        <v>BNF N. Acq. 20541</v>
      </c>
      <c r="D4762" s="12" t="n">
        <v>11</v>
      </c>
      <c r="E4762" s="14" t="n">
        <v>1749</v>
      </c>
      <c r="F4762" s="14" t="s">
        <v>40</v>
      </c>
      <c r="G4762" s="14" t="s">
        <v>978</v>
      </c>
      <c r="H4762" s="0" t="s">
        <v>1874</v>
      </c>
      <c r="I4762" s="41" t="s">
        <v>50</v>
      </c>
      <c r="J4762" s="20" t="n">
        <v>1</v>
      </c>
      <c r="K4762" s="27" t="s">
        <v>46</v>
      </c>
      <c r="L4762" s="53" t="n">
        <v>16849</v>
      </c>
      <c r="M4762" s="33"/>
      <c r="N4762" s="33"/>
      <c r="O4762" s="35" t="n">
        <f aca="false">L4762+(0.05*M4762)+(N4762/240)</f>
        <v>16849</v>
      </c>
      <c r="P4762" s="36" t="n">
        <v>16849</v>
      </c>
      <c r="Q4762" s="33"/>
      <c r="R4762" s="43"/>
      <c r="S4762" s="38" t="n">
        <f aca="false">P4762+(0.05*Q4762)+(R4762/240)</f>
        <v>16849</v>
      </c>
      <c r="T4762" s="22" t="n">
        <f aca="false">J4762*O4762</f>
        <v>16849</v>
      </c>
      <c r="U4762" s="22" t="n">
        <f aca="false">S4762-T4762</f>
        <v>0</v>
      </c>
      <c r="V4762" s="46"/>
    </row>
    <row r="4763" customFormat="false" ht="13.8" hidden="false" customHeight="false" outlineLevel="0" collapsed="false">
      <c r="A4763" s="13" t="n">
        <v>4762</v>
      </c>
      <c r="B4763" s="12" t="s">
        <v>22</v>
      </c>
      <c r="C4763" s="26" t="str">
        <f aca="false">$C$4558</f>
        <v>BNF N. Acq. 20541</v>
      </c>
      <c r="D4763" s="12" t="n">
        <v>11</v>
      </c>
      <c r="E4763" s="14" t="n">
        <v>1749</v>
      </c>
      <c r="F4763" s="14" t="s">
        <v>40</v>
      </c>
      <c r="G4763" s="14" t="s">
        <v>1516</v>
      </c>
      <c r="H4763" s="0" t="s">
        <v>1874</v>
      </c>
      <c r="I4763" s="41" t="s">
        <v>32</v>
      </c>
      <c r="J4763" s="20" t="n">
        <v>248</v>
      </c>
      <c r="K4763" s="27" t="s">
        <v>28</v>
      </c>
      <c r="L4763" s="53"/>
      <c r="M4763" s="33" t="n">
        <v>20</v>
      </c>
      <c r="N4763" s="33"/>
      <c r="O4763" s="35" t="n">
        <f aca="false">L4763+(0.05*M4763)+(N4763/240)</f>
        <v>1</v>
      </c>
      <c r="P4763" s="36" t="n">
        <v>248</v>
      </c>
      <c r="Q4763" s="33"/>
      <c r="R4763" s="37"/>
      <c r="S4763" s="38" t="n">
        <f aca="false">P4763+(0.05*Q4763)+(R4763/240)</f>
        <v>248</v>
      </c>
      <c r="T4763" s="22" t="n">
        <f aca="false">J4763*O4763</f>
        <v>248</v>
      </c>
      <c r="U4763" s="22" t="n">
        <f aca="false">S4763-T4763</f>
        <v>0</v>
      </c>
      <c r="V4763" s="46"/>
    </row>
    <row r="4764" customFormat="false" ht="13.8" hidden="false" customHeight="false" outlineLevel="0" collapsed="false">
      <c r="A4764" s="13" t="n">
        <v>4763</v>
      </c>
      <c r="B4764" s="12" t="s">
        <v>22</v>
      </c>
      <c r="C4764" s="26" t="str">
        <f aca="false">$C$4558</f>
        <v>BNF N. Acq. 20541</v>
      </c>
      <c r="D4764" s="12" t="n">
        <v>11</v>
      </c>
      <c r="E4764" s="14" t="n">
        <v>1749</v>
      </c>
      <c r="F4764" s="14" t="s">
        <v>40</v>
      </c>
      <c r="G4764" s="14" t="s">
        <v>1516</v>
      </c>
      <c r="H4764" s="0" t="s">
        <v>1874</v>
      </c>
      <c r="I4764" s="41" t="s">
        <v>50</v>
      </c>
      <c r="J4764" s="20" t="n">
        <v>676</v>
      </c>
      <c r="K4764" s="27" t="s">
        <v>28</v>
      </c>
      <c r="L4764" s="53"/>
      <c r="M4764" s="33" t="n">
        <v>20</v>
      </c>
      <c r="N4764" s="33"/>
      <c r="O4764" s="35" t="n">
        <f aca="false">L4764+(0.05*M4764)+(N4764/240)</f>
        <v>1</v>
      </c>
      <c r="P4764" s="36" t="n">
        <v>676</v>
      </c>
      <c r="Q4764" s="33"/>
      <c r="R4764" s="37"/>
      <c r="S4764" s="38" t="n">
        <f aca="false">P4764+(0.05*Q4764)+(R4764/240)</f>
        <v>676</v>
      </c>
      <c r="T4764" s="22" t="n">
        <f aca="false">J4764*O4764</f>
        <v>676</v>
      </c>
      <c r="U4764" s="22" t="n">
        <f aca="false">S4764-T4764</f>
        <v>0</v>
      </c>
      <c r="V4764" s="46"/>
    </row>
    <row r="4765" customFormat="false" ht="13.8" hidden="false" customHeight="false" outlineLevel="0" collapsed="false">
      <c r="A4765" s="13" t="n">
        <v>4764</v>
      </c>
      <c r="B4765" s="12" t="s">
        <v>22</v>
      </c>
      <c r="C4765" s="26" t="str">
        <f aca="false">$C$4558</f>
        <v>BNF N. Acq. 20541</v>
      </c>
      <c r="D4765" s="12" t="n">
        <v>11</v>
      </c>
      <c r="E4765" s="14" t="n">
        <v>1749</v>
      </c>
      <c r="F4765" s="14" t="s">
        <v>40</v>
      </c>
      <c r="G4765" s="14" t="s">
        <v>1931</v>
      </c>
      <c r="H4765" s="0" t="s">
        <v>1874</v>
      </c>
      <c r="I4765" s="41" t="s">
        <v>799</v>
      </c>
      <c r="J4765" s="20" t="n">
        <v>640</v>
      </c>
      <c r="K4765" s="27" t="s">
        <v>28</v>
      </c>
      <c r="L4765" s="53"/>
      <c r="M4765" s="33" t="n">
        <v>3</v>
      </c>
      <c r="N4765" s="33"/>
      <c r="O4765" s="35" t="n">
        <f aca="false">L4765+(0.05*M4765)+(N4765/240)</f>
        <v>0.15</v>
      </c>
      <c r="P4765" s="36" t="n">
        <v>96</v>
      </c>
      <c r="Q4765" s="33"/>
      <c r="R4765" s="37"/>
      <c r="S4765" s="38" t="n">
        <f aca="false">P4765+(0.05*Q4765)+(R4765/240)</f>
        <v>96</v>
      </c>
      <c r="T4765" s="22" t="n">
        <f aca="false">J4765*O4765</f>
        <v>96</v>
      </c>
      <c r="U4765" s="22" t="n">
        <f aca="false">S4765-T4765</f>
        <v>0</v>
      </c>
      <c r="V4765" s="46"/>
    </row>
    <row r="4766" customFormat="false" ht="13.8" hidden="false" customHeight="false" outlineLevel="0" collapsed="false">
      <c r="A4766" s="13" t="n">
        <v>4765</v>
      </c>
      <c r="B4766" s="12" t="s">
        <v>22</v>
      </c>
      <c r="C4766" s="26" t="str">
        <f aca="false">$C$4558</f>
        <v>BNF N. Acq. 20541</v>
      </c>
      <c r="D4766" s="12" t="n">
        <v>11</v>
      </c>
      <c r="E4766" s="14" t="n">
        <v>1749</v>
      </c>
      <c r="F4766" s="14" t="s">
        <v>40</v>
      </c>
      <c r="G4766" s="14" t="s">
        <v>1739</v>
      </c>
      <c r="H4766" s="0" t="s">
        <v>1874</v>
      </c>
      <c r="I4766" s="41" t="s">
        <v>50</v>
      </c>
      <c r="J4766" s="20" t="n">
        <v>610</v>
      </c>
      <c r="K4766" s="27" t="s">
        <v>28</v>
      </c>
      <c r="L4766" s="53"/>
      <c r="M4766" s="33" t="n">
        <v>40</v>
      </c>
      <c r="N4766" s="33"/>
      <c r="O4766" s="35" t="n">
        <f aca="false">L4766+(0.05*M4766)+(N4766/240)</f>
        <v>2</v>
      </c>
      <c r="P4766" s="36" t="n">
        <v>1220</v>
      </c>
      <c r="Q4766" s="33"/>
      <c r="R4766" s="37"/>
      <c r="S4766" s="38" t="n">
        <f aca="false">P4766+(0.05*Q4766)+(R4766/240)</f>
        <v>1220</v>
      </c>
      <c r="T4766" s="22" t="n">
        <f aca="false">J4766*O4766</f>
        <v>1220</v>
      </c>
      <c r="U4766" s="22" t="n">
        <f aca="false">S4766-T4766</f>
        <v>0</v>
      </c>
      <c r="V4766" s="46"/>
    </row>
    <row r="4767" customFormat="false" ht="13.8" hidden="false" customHeight="false" outlineLevel="0" collapsed="false">
      <c r="A4767" s="13" t="n">
        <v>4766</v>
      </c>
      <c r="B4767" s="12" t="s">
        <v>22</v>
      </c>
      <c r="C4767" s="26" t="str">
        <f aca="false">$C$4558</f>
        <v>BNF N. Acq. 20541</v>
      </c>
      <c r="D4767" s="12" t="n">
        <v>11</v>
      </c>
      <c r="E4767" s="14" t="n">
        <v>1749</v>
      </c>
      <c r="F4767" s="14" t="s">
        <v>40</v>
      </c>
      <c r="G4767" s="14" t="s">
        <v>266</v>
      </c>
      <c r="H4767" s="0" t="s">
        <v>1874</v>
      </c>
      <c r="I4767" s="41" t="s">
        <v>50</v>
      </c>
      <c r="J4767" s="20" t="n">
        <v>1034</v>
      </c>
      <c r="K4767" s="27" t="s">
        <v>28</v>
      </c>
      <c r="L4767" s="53" t="n">
        <v>3</v>
      </c>
      <c r="M4767" s="33"/>
      <c r="N4767" s="33"/>
      <c r="O4767" s="35" t="n">
        <f aca="false">L4767+(0.05*M4767)+(N4767/240)</f>
        <v>3</v>
      </c>
      <c r="P4767" s="36" t="n">
        <v>3102</v>
      </c>
      <c r="Q4767" s="33"/>
      <c r="R4767" s="37"/>
      <c r="S4767" s="38" t="n">
        <f aca="false">P4767+(0.05*Q4767)+(R4767/240)</f>
        <v>3102</v>
      </c>
      <c r="T4767" s="22" t="n">
        <f aca="false">J4767*O4767</f>
        <v>3102</v>
      </c>
      <c r="U4767" s="22" t="n">
        <f aca="false">S4767-T4767</f>
        <v>0</v>
      </c>
      <c r="V4767" s="46"/>
    </row>
    <row r="4768" customFormat="false" ht="13.8" hidden="false" customHeight="false" outlineLevel="0" collapsed="false">
      <c r="A4768" s="13" t="n">
        <v>4767</v>
      </c>
      <c r="B4768" s="12" t="s">
        <v>22</v>
      </c>
      <c r="C4768" s="26" t="str">
        <f aca="false">$C$4558</f>
        <v>BNF N. Acq. 20541</v>
      </c>
      <c r="D4768" s="12" t="n">
        <v>11</v>
      </c>
      <c r="E4768" s="14" t="n">
        <v>1749</v>
      </c>
      <c r="F4768" s="14" t="s">
        <v>40</v>
      </c>
      <c r="G4768" s="14" t="s">
        <v>259</v>
      </c>
      <c r="H4768" s="0" t="s">
        <v>1874</v>
      </c>
      <c r="I4768" s="41" t="s">
        <v>27</v>
      </c>
      <c r="J4768" s="20" t="n">
        <v>108.5</v>
      </c>
      <c r="K4768" s="27" t="s">
        <v>268</v>
      </c>
      <c r="L4768" s="53" t="n">
        <v>120</v>
      </c>
      <c r="M4768" s="33"/>
      <c r="N4768" s="33"/>
      <c r="O4768" s="35" t="n">
        <f aca="false">L4768+(0.05*M4768)+(N4768/240)</f>
        <v>120</v>
      </c>
      <c r="P4768" s="36" t="n">
        <v>13020</v>
      </c>
      <c r="Q4768" s="33"/>
      <c r="R4768" s="37"/>
      <c r="S4768" s="38" t="n">
        <f aca="false">P4768+(0.05*Q4768)+(R4768/240)</f>
        <v>13020</v>
      </c>
      <c r="T4768" s="22" t="n">
        <f aca="false">J4768*O4768</f>
        <v>13020</v>
      </c>
      <c r="U4768" s="22" t="n">
        <f aca="false">S4768-T4768</f>
        <v>0</v>
      </c>
      <c r="V4768" s="46"/>
    </row>
    <row r="4769" customFormat="false" ht="13.8" hidden="false" customHeight="false" outlineLevel="0" collapsed="false">
      <c r="A4769" s="13" t="n">
        <v>4768</v>
      </c>
      <c r="B4769" s="12" t="s">
        <v>22</v>
      </c>
      <c r="C4769" s="26" t="str">
        <f aca="false">$C$4558</f>
        <v>BNF N. Acq. 20541</v>
      </c>
      <c r="D4769" s="12" t="n">
        <v>11</v>
      </c>
      <c r="E4769" s="14" t="n">
        <v>1749</v>
      </c>
      <c r="F4769" s="14" t="s">
        <v>40</v>
      </c>
      <c r="G4769" s="14" t="s">
        <v>259</v>
      </c>
      <c r="H4769" s="0" t="s">
        <v>1874</v>
      </c>
      <c r="I4769" s="41" t="s">
        <v>50</v>
      </c>
      <c r="J4769" s="20" t="n">
        <v>28940</v>
      </c>
      <c r="K4769" s="27" t="s">
        <v>28</v>
      </c>
      <c r="L4769" s="53"/>
      <c r="M4769" s="33" t="n">
        <v>7</v>
      </c>
      <c r="N4769" s="33"/>
      <c r="O4769" s="35" t="n">
        <f aca="false">L4769+(0.05*M4769)+(N4769/240)</f>
        <v>0.35</v>
      </c>
      <c r="P4769" s="36" t="n">
        <v>10129</v>
      </c>
      <c r="Q4769" s="33"/>
      <c r="R4769" s="37"/>
      <c r="S4769" s="38" t="n">
        <f aca="false">P4769+(0.05*Q4769)+(R4769/240)</f>
        <v>10129</v>
      </c>
      <c r="T4769" s="22" t="n">
        <f aca="false">J4769*O4769</f>
        <v>10129</v>
      </c>
      <c r="U4769" s="22" t="n">
        <f aca="false">S4769-T4769</f>
        <v>0</v>
      </c>
      <c r="V4769" s="46"/>
    </row>
    <row r="4770" customFormat="false" ht="13.8" hidden="false" customHeight="false" outlineLevel="0" collapsed="false">
      <c r="A4770" s="13" t="n">
        <v>4769</v>
      </c>
      <c r="B4770" s="12" t="s">
        <v>22</v>
      </c>
      <c r="C4770" s="26" t="str">
        <f aca="false">$C$4558</f>
        <v>BNF N. Acq. 20541</v>
      </c>
      <c r="D4770" s="12" t="n">
        <v>11</v>
      </c>
      <c r="E4770" s="14" t="n">
        <v>1749</v>
      </c>
      <c r="F4770" s="14" t="s">
        <v>40</v>
      </c>
      <c r="G4770" s="14" t="s">
        <v>259</v>
      </c>
      <c r="H4770" s="0" t="s">
        <v>1874</v>
      </c>
      <c r="I4770" s="41" t="s">
        <v>50</v>
      </c>
      <c r="J4770" s="20" t="n">
        <v>1</v>
      </c>
      <c r="K4770" s="27" t="s">
        <v>46</v>
      </c>
      <c r="L4770" s="53" t="n">
        <v>393</v>
      </c>
      <c r="M4770" s="33" t="n">
        <v>15</v>
      </c>
      <c r="N4770" s="33"/>
      <c r="O4770" s="35" t="n">
        <f aca="false">L4770+(0.05*M4770)+(N4770/240)</f>
        <v>393.75</v>
      </c>
      <c r="P4770" s="36" t="n">
        <v>393</v>
      </c>
      <c r="Q4770" s="33" t="n">
        <v>15</v>
      </c>
      <c r="R4770" s="37"/>
      <c r="S4770" s="38" t="n">
        <f aca="false">P4770+(0.05*Q4770)+(R4770/240)</f>
        <v>393.75</v>
      </c>
      <c r="T4770" s="22" t="n">
        <f aca="false">J4770*O4770</f>
        <v>393.75</v>
      </c>
      <c r="U4770" s="22" t="n">
        <f aca="false">S4770-T4770</f>
        <v>0</v>
      </c>
      <c r="V4770" s="46"/>
    </row>
    <row r="4771" customFormat="false" ht="13.8" hidden="false" customHeight="false" outlineLevel="0" collapsed="false">
      <c r="A4771" s="13" t="n">
        <v>4770</v>
      </c>
      <c r="B4771" s="12" t="s">
        <v>22</v>
      </c>
      <c r="C4771" s="26" t="str">
        <f aca="false">$C$4558</f>
        <v>BNF N. Acq. 20541</v>
      </c>
      <c r="D4771" s="12" t="n">
        <v>11</v>
      </c>
      <c r="E4771" s="14" t="n">
        <v>1749</v>
      </c>
      <c r="F4771" s="14" t="s">
        <v>40</v>
      </c>
      <c r="G4771" s="14" t="s">
        <v>259</v>
      </c>
      <c r="H4771" s="0" t="s">
        <v>1874</v>
      </c>
      <c r="I4771" s="41" t="s">
        <v>799</v>
      </c>
      <c r="J4771" s="20" t="n">
        <v>2845</v>
      </c>
      <c r="K4771" s="27" t="s">
        <v>28</v>
      </c>
      <c r="L4771" s="53"/>
      <c r="M4771" s="33" t="n">
        <v>3</v>
      </c>
      <c r="N4771" s="33"/>
      <c r="O4771" s="35" t="n">
        <f aca="false">L4771+(0.05*M4771)+(N4771/240)</f>
        <v>0.15</v>
      </c>
      <c r="P4771" s="36" t="n">
        <v>426</v>
      </c>
      <c r="Q4771" s="33" t="n">
        <v>15</v>
      </c>
      <c r="R4771" s="37"/>
      <c r="S4771" s="38" t="n">
        <f aca="false">P4771+(0.05*Q4771)+(R4771/240)</f>
        <v>426.75</v>
      </c>
      <c r="T4771" s="22" t="n">
        <f aca="false">J4771*O4771</f>
        <v>426.75</v>
      </c>
      <c r="U4771" s="22" t="n">
        <f aca="false">S4771-T4771</f>
        <v>0</v>
      </c>
      <c r="V4771" s="46"/>
    </row>
    <row r="4772" customFormat="false" ht="13.8" hidden="false" customHeight="false" outlineLevel="0" collapsed="false">
      <c r="A4772" s="13" t="n">
        <v>4771</v>
      </c>
      <c r="B4772" s="12" t="s">
        <v>22</v>
      </c>
      <c r="C4772" s="26" t="str">
        <f aca="false">$C$4558</f>
        <v>BNF N. Acq. 20541</v>
      </c>
      <c r="D4772" s="12" t="n">
        <v>12</v>
      </c>
      <c r="E4772" s="14" t="n">
        <v>1749</v>
      </c>
      <c r="F4772" s="14" t="s">
        <v>24</v>
      </c>
      <c r="G4772" s="14" t="s">
        <v>1932</v>
      </c>
      <c r="H4772" s="0" t="s">
        <v>1874</v>
      </c>
      <c r="I4772" s="41" t="s">
        <v>32</v>
      </c>
      <c r="J4772" s="20" t="n">
        <v>5</v>
      </c>
      <c r="K4772" s="27" t="s">
        <v>28</v>
      </c>
      <c r="L4772" s="53"/>
      <c r="M4772" s="33" t="n">
        <v>30</v>
      </c>
      <c r="N4772" s="33"/>
      <c r="O4772" s="35" t="n">
        <f aca="false">L4772+(0.05*M4772)+(N4772/240)</f>
        <v>1.5</v>
      </c>
      <c r="P4772" s="36" t="n">
        <v>7</v>
      </c>
      <c r="Q4772" s="33" t="n">
        <v>10</v>
      </c>
      <c r="R4772" s="37"/>
      <c r="S4772" s="38" t="n">
        <f aca="false">P4772+(0.05*Q4772)+(R4772/240)</f>
        <v>7.5</v>
      </c>
      <c r="T4772" s="22" t="n">
        <f aca="false">J4772*O4772</f>
        <v>7.5</v>
      </c>
      <c r="U4772" s="22" t="n">
        <f aca="false">S4772-T4772</f>
        <v>0</v>
      </c>
      <c r="V4772" s="46"/>
    </row>
    <row r="4773" customFormat="false" ht="13.8" hidden="false" customHeight="false" outlineLevel="0" collapsed="false">
      <c r="A4773" s="13" t="n">
        <v>4772</v>
      </c>
      <c r="B4773" s="12" t="s">
        <v>22</v>
      </c>
      <c r="C4773" s="26" t="str">
        <f aca="false">$C$4558</f>
        <v>BNF N. Acq. 20541</v>
      </c>
      <c r="D4773" s="12" t="n">
        <v>12</v>
      </c>
      <c r="E4773" s="14" t="n">
        <v>1749</v>
      </c>
      <c r="F4773" s="14" t="s">
        <v>24</v>
      </c>
      <c r="G4773" s="14" t="s">
        <v>1932</v>
      </c>
      <c r="H4773" s="0" t="s">
        <v>1874</v>
      </c>
      <c r="I4773" s="41" t="s">
        <v>50</v>
      </c>
      <c r="J4773" s="20" t="n">
        <v>20</v>
      </c>
      <c r="K4773" s="27" t="s">
        <v>28</v>
      </c>
      <c r="L4773" s="53" t="n">
        <v>3</v>
      </c>
      <c r="M4773" s="33"/>
      <c r="N4773" s="33"/>
      <c r="O4773" s="35" t="n">
        <f aca="false">L4773+(0.05*M4773)+(N4773/240)</f>
        <v>3</v>
      </c>
      <c r="P4773" s="36" t="n">
        <v>60</v>
      </c>
      <c r="Q4773" s="33"/>
      <c r="R4773" s="37"/>
      <c r="S4773" s="38" t="n">
        <f aca="false">P4773+(0.05*Q4773)+(R4773/240)</f>
        <v>60</v>
      </c>
      <c r="T4773" s="22" t="n">
        <f aca="false">J4773*O4773</f>
        <v>60</v>
      </c>
      <c r="U4773" s="22" t="n">
        <f aca="false">S4773-T4773</f>
        <v>0</v>
      </c>
      <c r="V4773" s="46"/>
    </row>
    <row r="4774" customFormat="false" ht="13.8" hidden="false" customHeight="false" outlineLevel="0" collapsed="false">
      <c r="A4774" s="13" t="n">
        <v>4773</v>
      </c>
      <c r="B4774" s="12" t="s">
        <v>22</v>
      </c>
      <c r="C4774" s="26" t="str">
        <f aca="false">$C$4558</f>
        <v>BNF N. Acq. 20541</v>
      </c>
      <c r="D4774" s="12" t="n">
        <v>12</v>
      </c>
      <c r="E4774" s="14" t="n">
        <v>1749</v>
      </c>
      <c r="F4774" s="14" t="s">
        <v>24</v>
      </c>
      <c r="G4774" s="14" t="s">
        <v>1001</v>
      </c>
      <c r="H4774" s="0" t="s">
        <v>1874</v>
      </c>
      <c r="I4774" s="41" t="s">
        <v>50</v>
      </c>
      <c r="J4774" s="20" t="n">
        <v>335</v>
      </c>
      <c r="K4774" s="27" t="s">
        <v>28</v>
      </c>
      <c r="L4774" s="53"/>
      <c r="M4774" s="33" t="n">
        <v>30</v>
      </c>
      <c r="N4774" s="33"/>
      <c r="O4774" s="35" t="n">
        <f aca="false">L4774+(0.05*M4774)+(N4774/240)</f>
        <v>1.5</v>
      </c>
      <c r="P4774" s="36" t="n">
        <v>502</v>
      </c>
      <c r="Q4774" s="33" t="n">
        <v>10</v>
      </c>
      <c r="R4774" s="37"/>
      <c r="S4774" s="38" t="n">
        <f aca="false">P4774+(0.05*Q4774)+(R4774/240)</f>
        <v>502.5</v>
      </c>
      <c r="T4774" s="22" t="n">
        <f aca="false">J4774*O4774</f>
        <v>502.5</v>
      </c>
      <c r="U4774" s="22" t="n">
        <f aca="false">S4774-T4774</f>
        <v>0</v>
      </c>
      <c r="V4774" s="46"/>
    </row>
    <row r="4775" customFormat="false" ht="13.8" hidden="false" customHeight="false" outlineLevel="0" collapsed="false">
      <c r="A4775" s="13" t="n">
        <v>4774</v>
      </c>
      <c r="B4775" s="12" t="s">
        <v>22</v>
      </c>
      <c r="C4775" s="26" t="str">
        <f aca="false">$C$4558</f>
        <v>BNF N. Acq. 20541</v>
      </c>
      <c r="D4775" s="12" t="n">
        <v>12</v>
      </c>
      <c r="E4775" s="14" t="n">
        <v>1749</v>
      </c>
      <c r="F4775" s="14" t="s">
        <v>24</v>
      </c>
      <c r="G4775" s="14" t="s">
        <v>1933</v>
      </c>
      <c r="H4775" s="0" t="s">
        <v>1874</v>
      </c>
      <c r="I4775" s="41" t="s">
        <v>27</v>
      </c>
      <c r="J4775" s="20" t="n">
        <v>570</v>
      </c>
      <c r="K4775" s="27" t="s">
        <v>28</v>
      </c>
      <c r="L4775" s="53"/>
      <c r="M4775" s="33" t="n">
        <v>20</v>
      </c>
      <c r="N4775" s="33"/>
      <c r="O4775" s="35" t="n">
        <f aca="false">L4775+(0.05*M4775)+(N4775/240)</f>
        <v>1</v>
      </c>
      <c r="P4775" s="36" t="n">
        <v>570</v>
      </c>
      <c r="Q4775" s="33"/>
      <c r="R4775" s="37"/>
      <c r="S4775" s="38" t="n">
        <f aca="false">P4775+(0.05*Q4775)+(R4775/240)</f>
        <v>570</v>
      </c>
      <c r="T4775" s="22" t="n">
        <f aca="false">J4775*O4775</f>
        <v>570</v>
      </c>
      <c r="U4775" s="22" t="n">
        <f aca="false">S4775-T4775</f>
        <v>0</v>
      </c>
      <c r="V4775" s="46"/>
    </row>
    <row r="4776" customFormat="false" ht="13.8" hidden="false" customHeight="false" outlineLevel="0" collapsed="false">
      <c r="A4776" s="13" t="n">
        <v>4775</v>
      </c>
      <c r="B4776" s="12" t="s">
        <v>22</v>
      </c>
      <c r="C4776" s="26" t="str">
        <f aca="false">$C$4558</f>
        <v>BNF N. Acq. 20541</v>
      </c>
      <c r="D4776" s="12" t="n">
        <v>12</v>
      </c>
      <c r="E4776" s="14" t="n">
        <v>1749</v>
      </c>
      <c r="F4776" s="14" t="s">
        <v>24</v>
      </c>
      <c r="G4776" s="14" t="s">
        <v>1933</v>
      </c>
      <c r="H4776" s="0" t="s">
        <v>1874</v>
      </c>
      <c r="I4776" s="41" t="s">
        <v>50</v>
      </c>
      <c r="J4776" s="20" t="n">
        <v>364</v>
      </c>
      <c r="K4776" s="27" t="s">
        <v>28</v>
      </c>
      <c r="L4776" s="53"/>
      <c r="M4776" s="33" t="n">
        <v>20</v>
      </c>
      <c r="N4776" s="33"/>
      <c r="O4776" s="35" t="n">
        <f aca="false">L4776+(0.05*M4776)+(N4776/240)</f>
        <v>1</v>
      </c>
      <c r="P4776" s="36" t="n">
        <v>364</v>
      </c>
      <c r="Q4776" s="33"/>
      <c r="R4776" s="43"/>
      <c r="S4776" s="38" t="n">
        <f aca="false">P4776+(0.05*Q4776)+(R4776/240)</f>
        <v>364</v>
      </c>
      <c r="T4776" s="22" t="n">
        <f aca="false">J4776*O4776</f>
        <v>364</v>
      </c>
      <c r="U4776" s="22" t="n">
        <f aca="false">S4776-T4776</f>
        <v>0</v>
      </c>
      <c r="V4776" s="46"/>
    </row>
    <row r="4777" customFormat="false" ht="13.8" hidden="false" customHeight="false" outlineLevel="0" collapsed="false">
      <c r="A4777" s="13" t="n">
        <v>4776</v>
      </c>
      <c r="B4777" s="12" t="s">
        <v>22</v>
      </c>
      <c r="C4777" s="26" t="str">
        <f aca="false">$C$4558</f>
        <v>BNF N. Acq. 20541</v>
      </c>
      <c r="D4777" s="12" t="n">
        <v>12</v>
      </c>
      <c r="E4777" s="14" t="n">
        <v>1749</v>
      </c>
      <c r="F4777" s="14" t="s">
        <v>40</v>
      </c>
      <c r="G4777" s="14" t="s">
        <v>991</v>
      </c>
      <c r="H4777" s="0" t="s">
        <v>1874</v>
      </c>
      <c r="I4777" s="41" t="s">
        <v>799</v>
      </c>
      <c r="J4777" s="20" t="n">
        <v>125</v>
      </c>
      <c r="K4777" s="27" t="s">
        <v>28</v>
      </c>
      <c r="L4777" s="53"/>
      <c r="M4777" s="33" t="n">
        <v>3</v>
      </c>
      <c r="N4777" s="33"/>
      <c r="O4777" s="35" t="n">
        <f aca="false">L4777+(0.05*M4777)+(N4777/240)</f>
        <v>0.15</v>
      </c>
      <c r="P4777" s="36" t="n">
        <v>18</v>
      </c>
      <c r="Q4777" s="33" t="n">
        <v>15</v>
      </c>
      <c r="R4777" s="37"/>
      <c r="S4777" s="38" t="n">
        <f aca="false">P4777+(0.05*Q4777)+(R4777/240)</f>
        <v>18.75</v>
      </c>
      <c r="T4777" s="22" t="n">
        <f aca="false">J4777*O4777</f>
        <v>18.75</v>
      </c>
      <c r="U4777" s="22" t="n">
        <f aca="false">S4777-T4777</f>
        <v>0</v>
      </c>
      <c r="V4777" s="46"/>
    </row>
    <row r="4778" customFormat="false" ht="13.8" hidden="false" customHeight="false" outlineLevel="0" collapsed="false">
      <c r="A4778" s="13" t="n">
        <v>4777</v>
      </c>
      <c r="B4778" s="12" t="s">
        <v>22</v>
      </c>
      <c r="C4778" s="26" t="str">
        <f aca="false">$C$4558</f>
        <v>BNF N. Acq. 20541</v>
      </c>
      <c r="D4778" s="12" t="n">
        <v>12</v>
      </c>
      <c r="E4778" s="14" t="n">
        <v>1749</v>
      </c>
      <c r="F4778" s="14" t="s">
        <v>40</v>
      </c>
      <c r="G4778" s="14" t="s">
        <v>1934</v>
      </c>
      <c r="H4778" s="0" t="s">
        <v>1874</v>
      </c>
      <c r="I4778" s="41" t="s">
        <v>50</v>
      </c>
      <c r="J4778" s="20" t="n">
        <v>2675</v>
      </c>
      <c r="K4778" s="27" t="s">
        <v>28</v>
      </c>
      <c r="L4778" s="53"/>
      <c r="M4778" s="33" t="n">
        <v>3</v>
      </c>
      <c r="N4778" s="33"/>
      <c r="O4778" s="35" t="n">
        <f aca="false">L4778+(0.05*M4778)+(N4778/240)</f>
        <v>0.15</v>
      </c>
      <c r="P4778" s="36" t="n">
        <v>401</v>
      </c>
      <c r="Q4778" s="33" t="n">
        <v>5</v>
      </c>
      <c r="R4778" s="37"/>
      <c r="S4778" s="38" t="n">
        <f aca="false">P4778+(0.05*Q4778)+(R4778/240)</f>
        <v>401.25</v>
      </c>
      <c r="T4778" s="22" t="n">
        <f aca="false">J4778*O4778</f>
        <v>401.25</v>
      </c>
      <c r="U4778" s="22" t="n">
        <f aca="false">S4778-T4778</f>
        <v>0</v>
      </c>
      <c r="V4778" s="46"/>
    </row>
    <row r="4779" customFormat="false" ht="13.8" hidden="false" customHeight="false" outlineLevel="0" collapsed="false">
      <c r="A4779" s="13" t="n">
        <v>4778</v>
      </c>
      <c r="B4779" s="12" t="s">
        <v>22</v>
      </c>
      <c r="C4779" s="26" t="str">
        <f aca="false">$C$4558</f>
        <v>BNF N. Acq. 20541</v>
      </c>
      <c r="D4779" s="12" t="n">
        <v>12</v>
      </c>
      <c r="E4779" s="14" t="n">
        <v>1749</v>
      </c>
      <c r="F4779" s="14" t="s">
        <v>40</v>
      </c>
      <c r="G4779" s="14" t="s">
        <v>999</v>
      </c>
      <c r="H4779" s="0" t="s">
        <v>1874</v>
      </c>
      <c r="I4779" s="41" t="s">
        <v>50</v>
      </c>
      <c r="J4779" s="20" t="n">
        <v>734</v>
      </c>
      <c r="K4779" s="27" t="s">
        <v>28</v>
      </c>
      <c r="L4779" s="53"/>
      <c r="M4779" s="33" t="n">
        <v>15</v>
      </c>
      <c r="N4779" s="33"/>
      <c r="O4779" s="35" t="n">
        <f aca="false">L4779+(0.05*M4779)+(N4779/240)</f>
        <v>0.75</v>
      </c>
      <c r="P4779" s="36" t="n">
        <v>550</v>
      </c>
      <c r="Q4779" s="33" t="n">
        <v>10</v>
      </c>
      <c r="R4779" s="37"/>
      <c r="S4779" s="38" t="n">
        <f aca="false">P4779+(0.05*Q4779)+(R4779/240)</f>
        <v>550.5</v>
      </c>
      <c r="T4779" s="22" t="n">
        <f aca="false">J4779*O4779</f>
        <v>550.5</v>
      </c>
      <c r="U4779" s="22" t="n">
        <f aca="false">S4779-T4779</f>
        <v>0</v>
      </c>
      <c r="V4779" s="46"/>
    </row>
    <row r="4780" customFormat="false" ht="13.8" hidden="false" customHeight="false" outlineLevel="0" collapsed="false">
      <c r="A4780" s="13" t="n">
        <v>4779</v>
      </c>
      <c r="B4780" s="12" t="s">
        <v>22</v>
      </c>
      <c r="C4780" s="26" t="str">
        <f aca="false">$C$4558</f>
        <v>BNF N. Acq. 20541</v>
      </c>
      <c r="D4780" s="12" t="n">
        <v>12</v>
      </c>
      <c r="E4780" s="14" t="n">
        <v>1749</v>
      </c>
      <c r="F4780" s="14" t="s">
        <v>40</v>
      </c>
      <c r="G4780" s="14" t="s">
        <v>992</v>
      </c>
      <c r="H4780" s="0" t="s">
        <v>1874</v>
      </c>
      <c r="I4780" s="41" t="s">
        <v>50</v>
      </c>
      <c r="J4780" s="20" t="n">
        <v>825</v>
      </c>
      <c r="K4780" s="27" t="s">
        <v>28</v>
      </c>
      <c r="L4780" s="53"/>
      <c r="M4780" s="33" t="n">
        <v>20</v>
      </c>
      <c r="N4780" s="33"/>
      <c r="O4780" s="35" t="n">
        <f aca="false">L4780+(0.05*M4780)+(N4780/240)</f>
        <v>1</v>
      </c>
      <c r="P4780" s="36" t="n">
        <v>825</v>
      </c>
      <c r="Q4780" s="33"/>
      <c r="R4780" s="37"/>
      <c r="S4780" s="38" t="n">
        <f aca="false">P4780+(0.05*Q4780)+(R4780/240)</f>
        <v>825</v>
      </c>
      <c r="T4780" s="22" t="n">
        <f aca="false">J4780*O4780</f>
        <v>825</v>
      </c>
      <c r="U4780" s="22" t="n">
        <f aca="false">S4780-T4780</f>
        <v>0</v>
      </c>
      <c r="V4780" s="46"/>
    </row>
    <row r="4781" customFormat="false" ht="13.8" hidden="false" customHeight="false" outlineLevel="0" collapsed="false">
      <c r="A4781" s="13" t="n">
        <v>4780</v>
      </c>
      <c r="B4781" s="12" t="s">
        <v>22</v>
      </c>
      <c r="C4781" s="26" t="str">
        <f aca="false">$C$4558</f>
        <v>BNF N. Acq. 20541</v>
      </c>
      <c r="D4781" s="12" t="n">
        <v>12</v>
      </c>
      <c r="E4781" s="14" t="n">
        <v>1749</v>
      </c>
      <c r="F4781" s="14" t="s">
        <v>40</v>
      </c>
      <c r="G4781" s="14" t="s">
        <v>1525</v>
      </c>
      <c r="H4781" s="0" t="s">
        <v>1874</v>
      </c>
      <c r="I4781" s="41" t="s">
        <v>186</v>
      </c>
      <c r="J4781" s="20" t="n">
        <v>395</v>
      </c>
      <c r="K4781" s="27" t="s">
        <v>28</v>
      </c>
      <c r="L4781" s="53" t="n">
        <v>6</v>
      </c>
      <c r="M4781" s="33"/>
      <c r="N4781" s="33"/>
      <c r="O4781" s="35" t="n">
        <f aca="false">L4781+(0.05*M4781)+(N4781/240)</f>
        <v>6</v>
      </c>
      <c r="P4781" s="36" t="n">
        <v>2370</v>
      </c>
      <c r="Q4781" s="33"/>
      <c r="R4781" s="37"/>
      <c r="S4781" s="38" t="n">
        <f aca="false">P4781+(0.05*Q4781)+(R4781/240)</f>
        <v>2370</v>
      </c>
      <c r="T4781" s="22" t="n">
        <f aca="false">J4781*O4781</f>
        <v>2370</v>
      </c>
      <c r="U4781" s="22" t="n">
        <f aca="false">S4781-T4781</f>
        <v>0</v>
      </c>
      <c r="V4781" s="46"/>
    </row>
    <row r="4782" customFormat="false" ht="13.8" hidden="false" customHeight="false" outlineLevel="0" collapsed="false">
      <c r="A4782" s="13" t="n">
        <v>4781</v>
      </c>
      <c r="B4782" s="12" t="s">
        <v>22</v>
      </c>
      <c r="C4782" s="26" t="str">
        <f aca="false">$C$4558</f>
        <v>BNF N. Acq. 20541</v>
      </c>
      <c r="D4782" s="12" t="n">
        <v>12</v>
      </c>
      <c r="E4782" s="14" t="n">
        <v>1749</v>
      </c>
      <c r="F4782" s="14" t="s">
        <v>40</v>
      </c>
      <c r="G4782" s="14" t="s">
        <v>1525</v>
      </c>
      <c r="H4782" s="0" t="s">
        <v>1874</v>
      </c>
      <c r="I4782" s="41" t="s">
        <v>186</v>
      </c>
      <c r="J4782" s="20" t="n">
        <v>60</v>
      </c>
      <c r="K4782" s="27" t="s">
        <v>28</v>
      </c>
      <c r="L4782" s="53" t="n">
        <v>5</v>
      </c>
      <c r="M4782" s="33"/>
      <c r="N4782" s="33"/>
      <c r="O4782" s="35" t="n">
        <f aca="false">L4782+(0.05*M4782)+(N4782/240)</f>
        <v>5</v>
      </c>
      <c r="P4782" s="36" t="n">
        <v>300</v>
      </c>
      <c r="Q4782" s="33"/>
      <c r="R4782" s="37"/>
      <c r="S4782" s="38" t="n">
        <f aca="false">P4782+(0.05*Q4782)+(R4782/240)</f>
        <v>300</v>
      </c>
      <c r="T4782" s="22" t="n">
        <f aca="false">J4782*O4782</f>
        <v>300</v>
      </c>
      <c r="U4782" s="22" t="n">
        <f aca="false">S4782-T4782</f>
        <v>0</v>
      </c>
      <c r="V4782" s="46"/>
    </row>
    <row r="4783" customFormat="false" ht="13.8" hidden="false" customHeight="false" outlineLevel="0" collapsed="false">
      <c r="A4783" s="13" t="n">
        <v>4782</v>
      </c>
      <c r="B4783" s="12" t="s">
        <v>22</v>
      </c>
      <c r="C4783" s="26" t="str">
        <f aca="false">$C$4558</f>
        <v>BNF N. Acq. 20541</v>
      </c>
      <c r="D4783" s="12" t="n">
        <v>12</v>
      </c>
      <c r="E4783" s="14" t="n">
        <v>1749</v>
      </c>
      <c r="F4783" s="14" t="s">
        <v>40</v>
      </c>
      <c r="G4783" s="14" t="s">
        <v>1935</v>
      </c>
      <c r="H4783" s="0" t="s">
        <v>1874</v>
      </c>
      <c r="I4783" s="41" t="s">
        <v>50</v>
      </c>
      <c r="J4783" s="20" t="n">
        <v>282</v>
      </c>
      <c r="K4783" s="27" t="s">
        <v>28</v>
      </c>
      <c r="L4783" s="53"/>
      <c r="M4783" s="33" t="n">
        <v>30</v>
      </c>
      <c r="N4783" s="33"/>
      <c r="O4783" s="35" t="n">
        <f aca="false">L4783+(0.05*M4783)+(N4783/240)</f>
        <v>1.5</v>
      </c>
      <c r="P4783" s="36" t="n">
        <v>423</v>
      </c>
      <c r="Q4783" s="33"/>
      <c r="R4783" s="37"/>
      <c r="S4783" s="38" t="n">
        <f aca="false">P4783+(0.05*Q4783)+(R4783/240)</f>
        <v>423</v>
      </c>
      <c r="T4783" s="22" t="n">
        <f aca="false">J4783*O4783</f>
        <v>423</v>
      </c>
      <c r="U4783" s="22" t="n">
        <f aca="false">S4783-T4783</f>
        <v>0</v>
      </c>
      <c r="V4783" s="46"/>
    </row>
    <row r="4784" customFormat="false" ht="13.8" hidden="false" customHeight="false" outlineLevel="0" collapsed="false">
      <c r="A4784" s="13" t="n">
        <v>4783</v>
      </c>
      <c r="B4784" s="12" t="s">
        <v>22</v>
      </c>
      <c r="C4784" s="26" t="str">
        <f aca="false">$C$4558</f>
        <v>BNF N. Acq. 20541</v>
      </c>
      <c r="D4784" s="12" t="n">
        <v>12</v>
      </c>
      <c r="E4784" s="14" t="n">
        <v>1749</v>
      </c>
      <c r="F4784" s="14" t="s">
        <v>40</v>
      </c>
      <c r="G4784" s="14" t="s">
        <v>1005</v>
      </c>
      <c r="H4784" s="0" t="s">
        <v>1874</v>
      </c>
      <c r="I4784" s="41" t="s">
        <v>50</v>
      </c>
      <c r="J4784" s="20" t="n">
        <v>50</v>
      </c>
      <c r="K4784" s="27" t="s">
        <v>28</v>
      </c>
      <c r="L4784" s="53"/>
      <c r="M4784" s="33" t="n">
        <v>40</v>
      </c>
      <c r="N4784" s="33"/>
      <c r="O4784" s="35" t="n">
        <f aca="false">L4784+(0.05*M4784)+(N4784/240)</f>
        <v>2</v>
      </c>
      <c r="P4784" s="36" t="n">
        <v>100</v>
      </c>
      <c r="Q4784" s="33"/>
      <c r="R4784" s="37"/>
      <c r="S4784" s="38" t="n">
        <f aca="false">P4784+(0.05*Q4784)+(R4784/240)</f>
        <v>100</v>
      </c>
      <c r="T4784" s="22" t="n">
        <f aca="false">J4784*O4784</f>
        <v>100</v>
      </c>
      <c r="U4784" s="22" t="n">
        <f aca="false">S4784-T4784</f>
        <v>0</v>
      </c>
      <c r="V4784" s="46"/>
    </row>
    <row r="4785" customFormat="false" ht="13.8" hidden="false" customHeight="false" outlineLevel="0" collapsed="false">
      <c r="A4785" s="13" t="n">
        <v>4784</v>
      </c>
      <c r="B4785" s="12" t="s">
        <v>22</v>
      </c>
      <c r="C4785" s="26" t="str">
        <f aca="false">$C$4558</f>
        <v>BNF N. Acq. 20541</v>
      </c>
      <c r="D4785" s="12" t="n">
        <v>12</v>
      </c>
      <c r="E4785" s="14" t="n">
        <v>1749</v>
      </c>
      <c r="F4785" s="14" t="s">
        <v>40</v>
      </c>
      <c r="G4785" s="14" t="s">
        <v>1527</v>
      </c>
      <c r="H4785" s="0" t="s">
        <v>1874</v>
      </c>
      <c r="I4785" s="41" t="s">
        <v>27</v>
      </c>
      <c r="J4785" s="20" t="n">
        <v>20</v>
      </c>
      <c r="K4785" s="27" t="s">
        <v>28</v>
      </c>
      <c r="L4785" s="53"/>
      <c r="M4785" s="33" t="n">
        <v>22</v>
      </c>
      <c r="N4785" s="33"/>
      <c r="O4785" s="35" t="n">
        <f aca="false">L4785+(0.05*M4785)+(N4785/240)</f>
        <v>1.1</v>
      </c>
      <c r="P4785" s="36" t="n">
        <v>22</v>
      </c>
      <c r="Q4785" s="33"/>
      <c r="R4785" s="37"/>
      <c r="S4785" s="38" t="n">
        <f aca="false">P4785+(0.05*Q4785)+(R4785/240)</f>
        <v>22</v>
      </c>
      <c r="T4785" s="22" t="n">
        <f aca="false">J4785*O4785</f>
        <v>22</v>
      </c>
      <c r="U4785" s="22" t="n">
        <f aca="false">S4785-T4785</f>
        <v>0</v>
      </c>
      <c r="V4785" s="46"/>
    </row>
    <row r="4786" customFormat="false" ht="13.8" hidden="false" customHeight="false" outlineLevel="0" collapsed="false">
      <c r="A4786" s="13" t="n">
        <v>4785</v>
      </c>
      <c r="B4786" s="12" t="s">
        <v>22</v>
      </c>
      <c r="C4786" s="26" t="str">
        <f aca="false">$C$4558</f>
        <v>BNF N. Acq. 20541</v>
      </c>
      <c r="D4786" s="12" t="n">
        <v>12</v>
      </c>
      <c r="E4786" s="14" t="n">
        <v>1749</v>
      </c>
      <c r="F4786" s="14" t="s">
        <v>40</v>
      </c>
      <c r="G4786" s="14" t="s">
        <v>1527</v>
      </c>
      <c r="H4786" s="0" t="s">
        <v>1874</v>
      </c>
      <c r="I4786" s="41" t="s">
        <v>50</v>
      </c>
      <c r="J4786" s="20" t="n">
        <v>122</v>
      </c>
      <c r="K4786" s="27" t="s">
        <v>28</v>
      </c>
      <c r="L4786" s="53"/>
      <c r="M4786" s="33" t="n">
        <v>24</v>
      </c>
      <c r="N4786" s="33"/>
      <c r="O4786" s="35" t="n">
        <f aca="false">L4786+(0.05*M4786)+(N4786/240)</f>
        <v>1.2</v>
      </c>
      <c r="P4786" s="36" t="n">
        <v>146</v>
      </c>
      <c r="Q4786" s="33" t="n">
        <v>8</v>
      </c>
      <c r="R4786" s="37"/>
      <c r="S4786" s="38" t="n">
        <f aca="false">P4786+(0.05*Q4786)+(R4786/240)</f>
        <v>146.4</v>
      </c>
      <c r="T4786" s="22" t="n">
        <f aca="false">J4786*O4786</f>
        <v>146.4</v>
      </c>
      <c r="U4786" s="22" t="n">
        <f aca="false">S4786-T4786</f>
        <v>0</v>
      </c>
      <c r="V4786" s="46"/>
    </row>
    <row r="4787" customFormat="false" ht="13.8" hidden="false" customHeight="false" outlineLevel="0" collapsed="false">
      <c r="A4787" s="13" t="n">
        <v>4786</v>
      </c>
      <c r="B4787" s="12" t="s">
        <v>22</v>
      </c>
      <c r="C4787" s="26" t="str">
        <f aca="false">$C$4558</f>
        <v>BNF N. Acq. 20541</v>
      </c>
      <c r="D4787" s="12" t="n">
        <v>12</v>
      </c>
      <c r="E4787" s="14" t="n">
        <v>1749</v>
      </c>
      <c r="F4787" s="14" t="s">
        <v>40</v>
      </c>
      <c r="G4787" s="14" t="s">
        <v>1740</v>
      </c>
      <c r="H4787" s="0" t="s">
        <v>1874</v>
      </c>
      <c r="I4787" s="41" t="s">
        <v>29</v>
      </c>
      <c r="J4787" s="20" t="n">
        <v>145</v>
      </c>
      <c r="K4787" s="27" t="s">
        <v>28</v>
      </c>
      <c r="L4787" s="53" t="n">
        <v>6</v>
      </c>
      <c r="M4787" s="33"/>
      <c r="N4787" s="33"/>
      <c r="O4787" s="35" t="n">
        <f aca="false">L4787+(0.05*M4787)+(N4787/240)</f>
        <v>6</v>
      </c>
      <c r="P4787" s="36" t="n">
        <v>870</v>
      </c>
      <c r="Q4787" s="33"/>
      <c r="R4787" s="37"/>
      <c r="S4787" s="38" t="n">
        <f aca="false">P4787+(0.05*Q4787)+(R4787/240)</f>
        <v>870</v>
      </c>
      <c r="T4787" s="22" t="n">
        <f aca="false">J4787*O4787</f>
        <v>870</v>
      </c>
      <c r="U4787" s="22" t="n">
        <f aca="false">S4787-T4787</f>
        <v>0</v>
      </c>
      <c r="V4787" s="46"/>
    </row>
    <row r="4788" customFormat="false" ht="13.8" hidden="false" customHeight="false" outlineLevel="0" collapsed="false">
      <c r="A4788" s="13" t="n">
        <v>4787</v>
      </c>
      <c r="B4788" s="12" t="s">
        <v>22</v>
      </c>
      <c r="C4788" s="26" t="str">
        <f aca="false">$C$4558</f>
        <v>BNF N. Acq. 20541</v>
      </c>
      <c r="D4788" s="12" t="n">
        <v>12</v>
      </c>
      <c r="E4788" s="14" t="n">
        <v>1749</v>
      </c>
      <c r="F4788" s="14" t="s">
        <v>40</v>
      </c>
      <c r="G4788" s="14" t="s">
        <v>719</v>
      </c>
      <c r="H4788" s="0" t="s">
        <v>1874</v>
      </c>
      <c r="I4788" s="41" t="s">
        <v>27</v>
      </c>
      <c r="J4788" s="20" t="n">
        <v>530</v>
      </c>
      <c r="K4788" s="27" t="s">
        <v>28</v>
      </c>
      <c r="L4788" s="53"/>
      <c r="M4788" s="33" t="n">
        <v>25</v>
      </c>
      <c r="N4788" s="33"/>
      <c r="O4788" s="35" t="n">
        <f aca="false">L4788+(0.05*M4788)+(N4788/240)</f>
        <v>1.25</v>
      </c>
      <c r="P4788" s="36" t="n">
        <v>662</v>
      </c>
      <c r="Q4788" s="33" t="n">
        <v>10</v>
      </c>
      <c r="R4788" s="37"/>
      <c r="S4788" s="38" t="n">
        <f aca="false">P4788+(0.05*Q4788)+(R4788/240)</f>
        <v>662.5</v>
      </c>
      <c r="T4788" s="22" t="n">
        <f aca="false">J4788*O4788</f>
        <v>662.5</v>
      </c>
      <c r="U4788" s="22" t="n">
        <f aca="false">S4788-T4788</f>
        <v>0</v>
      </c>
      <c r="V4788" s="46"/>
    </row>
    <row r="4789" customFormat="false" ht="13.8" hidden="false" customHeight="false" outlineLevel="0" collapsed="false">
      <c r="A4789" s="13" t="n">
        <v>4788</v>
      </c>
      <c r="B4789" s="12" t="s">
        <v>22</v>
      </c>
      <c r="C4789" s="26" t="str">
        <f aca="false">$C$4558</f>
        <v>BNF N. Acq. 20541</v>
      </c>
      <c r="D4789" s="12" t="n">
        <v>12</v>
      </c>
      <c r="E4789" s="14" t="n">
        <v>1749</v>
      </c>
      <c r="F4789" s="14" t="s">
        <v>40</v>
      </c>
      <c r="G4789" s="14" t="s">
        <v>719</v>
      </c>
      <c r="H4789" s="0" t="s">
        <v>1874</v>
      </c>
      <c r="I4789" s="41" t="s">
        <v>32</v>
      </c>
      <c r="J4789" s="20" t="n">
        <v>1480</v>
      </c>
      <c r="K4789" s="27" t="s">
        <v>28</v>
      </c>
      <c r="L4789" s="53" t="n">
        <v>6</v>
      </c>
      <c r="M4789" s="33"/>
      <c r="N4789" s="33"/>
      <c r="O4789" s="35" t="n">
        <f aca="false">L4789+(0.05*M4789)+(N4789/240)</f>
        <v>6</v>
      </c>
      <c r="P4789" s="36" t="n">
        <v>8880</v>
      </c>
      <c r="Q4789" s="33"/>
      <c r="R4789" s="37"/>
      <c r="S4789" s="38" t="n">
        <f aca="false">P4789+(0.05*Q4789)+(R4789/240)</f>
        <v>8880</v>
      </c>
      <c r="T4789" s="22" t="n">
        <f aca="false">J4789*O4789</f>
        <v>8880</v>
      </c>
      <c r="U4789" s="22" t="n">
        <f aca="false">S4789-T4789</f>
        <v>0</v>
      </c>
      <c r="V4789" s="46"/>
    </row>
    <row r="4790" customFormat="false" ht="13.8" hidden="false" customHeight="false" outlineLevel="0" collapsed="false">
      <c r="A4790" s="13" t="n">
        <v>4789</v>
      </c>
      <c r="B4790" s="12" t="s">
        <v>22</v>
      </c>
      <c r="C4790" s="26" t="str">
        <f aca="false">$C$4558</f>
        <v>BNF N. Acq. 20541</v>
      </c>
      <c r="D4790" s="12" t="n">
        <v>12</v>
      </c>
      <c r="E4790" s="14" t="n">
        <v>1749</v>
      </c>
      <c r="F4790" s="14" t="s">
        <v>40</v>
      </c>
      <c r="G4790" s="14" t="s">
        <v>1008</v>
      </c>
      <c r="H4790" s="0" t="s">
        <v>1874</v>
      </c>
      <c r="I4790" s="41" t="s">
        <v>29</v>
      </c>
      <c r="J4790" s="20" t="n">
        <v>645</v>
      </c>
      <c r="K4790" s="27" t="s">
        <v>28</v>
      </c>
      <c r="L4790" s="53" t="n">
        <v>8</v>
      </c>
      <c r="M4790" s="33"/>
      <c r="N4790" s="33"/>
      <c r="O4790" s="35" t="n">
        <f aca="false">L4790+(0.05*M4790)+(N4790/240)</f>
        <v>8</v>
      </c>
      <c r="P4790" s="36" t="n">
        <v>5160</v>
      </c>
      <c r="Q4790" s="33"/>
      <c r="R4790" s="37"/>
      <c r="S4790" s="38" t="n">
        <f aca="false">P4790+(0.05*Q4790)+(R4790/240)</f>
        <v>5160</v>
      </c>
      <c r="T4790" s="22" t="n">
        <f aca="false">J4790*O4790</f>
        <v>5160</v>
      </c>
      <c r="U4790" s="22" t="n">
        <f aca="false">S4790-T4790</f>
        <v>0</v>
      </c>
      <c r="V4790" s="46"/>
    </row>
    <row r="4791" customFormat="false" ht="13.8" hidden="false" customHeight="false" outlineLevel="0" collapsed="false">
      <c r="A4791" s="13" t="n">
        <v>4790</v>
      </c>
      <c r="B4791" s="12" t="s">
        <v>22</v>
      </c>
      <c r="C4791" s="26" t="str">
        <f aca="false">$C$4558</f>
        <v>BNF N. Acq. 20541</v>
      </c>
      <c r="D4791" s="12" t="n">
        <v>13</v>
      </c>
      <c r="E4791" s="14" t="n">
        <v>1749</v>
      </c>
      <c r="F4791" s="14" t="s">
        <v>24</v>
      </c>
      <c r="G4791" s="14" t="s">
        <v>1936</v>
      </c>
      <c r="H4791" s="0" t="s">
        <v>1874</v>
      </c>
      <c r="I4791" s="41" t="s">
        <v>50</v>
      </c>
      <c r="J4791" s="20" t="n">
        <v>347</v>
      </c>
      <c r="K4791" s="27" t="s">
        <v>28</v>
      </c>
      <c r="L4791" s="53" t="n">
        <v>16</v>
      </c>
      <c r="M4791" s="33"/>
      <c r="N4791" s="33"/>
      <c r="O4791" s="35" t="n">
        <f aca="false">L4791+(0.05*M4791)+(N4791/240)</f>
        <v>16</v>
      </c>
      <c r="P4791" s="36" t="n">
        <v>5552</v>
      </c>
      <c r="Q4791" s="33"/>
      <c r="R4791" s="43"/>
      <c r="S4791" s="38" t="n">
        <f aca="false">P4791+(0.05*Q4791)+(R4791/240)</f>
        <v>5552</v>
      </c>
      <c r="T4791" s="22" t="n">
        <f aca="false">J4791*O4791</f>
        <v>5552</v>
      </c>
      <c r="U4791" s="22" t="n">
        <f aca="false">S4791-T4791</f>
        <v>0</v>
      </c>
      <c r="V4791" s="46"/>
    </row>
    <row r="4792" customFormat="false" ht="13.8" hidden="false" customHeight="false" outlineLevel="0" collapsed="false">
      <c r="A4792" s="13" t="n">
        <v>4791</v>
      </c>
      <c r="B4792" s="12" t="s">
        <v>22</v>
      </c>
      <c r="C4792" s="26" t="str">
        <f aca="false">$C$4558</f>
        <v>BNF N. Acq. 20541</v>
      </c>
      <c r="D4792" s="12" t="n">
        <v>13</v>
      </c>
      <c r="E4792" s="14" t="n">
        <v>1749</v>
      </c>
      <c r="F4792" s="14" t="s">
        <v>24</v>
      </c>
      <c r="G4792" s="14" t="s">
        <v>1937</v>
      </c>
      <c r="H4792" s="0" t="s">
        <v>1874</v>
      </c>
      <c r="I4792" s="41" t="s">
        <v>50</v>
      </c>
      <c r="J4792" s="20" t="n">
        <v>418</v>
      </c>
      <c r="K4792" s="27" t="s">
        <v>28</v>
      </c>
      <c r="L4792" s="53" t="n">
        <v>40</v>
      </c>
      <c r="M4792" s="33"/>
      <c r="N4792" s="33"/>
      <c r="O4792" s="35" t="n">
        <f aca="false">L4792+(0.05*M4792)+(N4792/240)</f>
        <v>40</v>
      </c>
      <c r="P4792" s="36" t="n">
        <v>16720</v>
      </c>
      <c r="Q4792" s="33"/>
      <c r="R4792" s="37"/>
      <c r="S4792" s="38" t="n">
        <f aca="false">P4792+(0.05*Q4792)+(R4792/240)</f>
        <v>16720</v>
      </c>
      <c r="T4792" s="22" t="n">
        <f aca="false">J4792*O4792</f>
        <v>16720</v>
      </c>
      <c r="U4792" s="22" t="n">
        <f aca="false">S4792-T4792</f>
        <v>0</v>
      </c>
      <c r="V4792" s="46"/>
    </row>
    <row r="4793" customFormat="false" ht="13.8" hidden="false" customHeight="false" outlineLevel="0" collapsed="false">
      <c r="A4793" s="13" t="n">
        <v>4792</v>
      </c>
      <c r="B4793" s="12" t="s">
        <v>22</v>
      </c>
      <c r="C4793" s="26" t="str">
        <f aca="false">$C$4558</f>
        <v>BNF N. Acq. 20541</v>
      </c>
      <c r="D4793" s="12" t="n">
        <v>13</v>
      </c>
      <c r="E4793" s="14" t="n">
        <v>1749</v>
      </c>
      <c r="F4793" s="14" t="s">
        <v>24</v>
      </c>
      <c r="G4793" s="14" t="s">
        <v>1742</v>
      </c>
      <c r="H4793" s="0" t="s">
        <v>1874</v>
      </c>
      <c r="I4793" s="41" t="s">
        <v>50</v>
      </c>
      <c r="J4793" s="20" t="n">
        <v>1041</v>
      </c>
      <c r="K4793" s="27" t="s">
        <v>28</v>
      </c>
      <c r="L4793" s="53" t="n">
        <v>20</v>
      </c>
      <c r="M4793" s="33"/>
      <c r="N4793" s="33"/>
      <c r="O4793" s="35" t="n">
        <f aca="false">L4793+(0.05*M4793)+(N4793/240)</f>
        <v>20</v>
      </c>
      <c r="P4793" s="36" t="n">
        <v>20820</v>
      </c>
      <c r="Q4793" s="33"/>
      <c r="R4793" s="37"/>
      <c r="S4793" s="38" t="n">
        <f aca="false">P4793+(0.05*Q4793)+(R4793/240)</f>
        <v>20820</v>
      </c>
      <c r="T4793" s="22" t="n">
        <f aca="false">J4793*O4793</f>
        <v>20820</v>
      </c>
      <c r="U4793" s="22" t="n">
        <f aca="false">S4793-T4793</f>
        <v>0</v>
      </c>
      <c r="V4793" s="46"/>
    </row>
    <row r="4794" customFormat="false" ht="13.8" hidden="false" customHeight="false" outlineLevel="0" collapsed="false">
      <c r="A4794" s="13" t="n">
        <v>4793</v>
      </c>
      <c r="B4794" s="12" t="s">
        <v>22</v>
      </c>
      <c r="C4794" s="26" t="str">
        <f aca="false">$C$4558</f>
        <v>BNF N. Acq. 20541</v>
      </c>
      <c r="D4794" s="12" t="n">
        <v>13</v>
      </c>
      <c r="E4794" s="14" t="n">
        <v>1749</v>
      </c>
      <c r="F4794" s="14" t="s">
        <v>24</v>
      </c>
      <c r="G4794" s="14" t="s">
        <v>1938</v>
      </c>
      <c r="H4794" s="0" t="s">
        <v>1874</v>
      </c>
      <c r="I4794" s="41" t="s">
        <v>27</v>
      </c>
      <c r="J4794" s="20" t="n">
        <v>845</v>
      </c>
      <c r="K4794" s="27" t="s">
        <v>28</v>
      </c>
      <c r="L4794" s="53"/>
      <c r="M4794" s="33" t="n">
        <v>6</v>
      </c>
      <c r="N4794" s="33"/>
      <c r="O4794" s="35" t="n">
        <f aca="false">L4794+(0.05*M4794)+(N4794/240)</f>
        <v>0.3</v>
      </c>
      <c r="P4794" s="36" t="n">
        <v>253</v>
      </c>
      <c r="Q4794" s="33" t="n">
        <v>10</v>
      </c>
      <c r="R4794" s="37"/>
      <c r="S4794" s="38" t="n">
        <f aca="false">P4794+(0.05*Q4794)+(R4794/240)</f>
        <v>253.5</v>
      </c>
      <c r="T4794" s="22" t="n">
        <f aca="false">J4794*O4794</f>
        <v>253.5</v>
      </c>
      <c r="U4794" s="22" t="n">
        <f aca="false">S4794-T4794</f>
        <v>0</v>
      </c>
      <c r="V4794" s="46"/>
    </row>
    <row r="4795" customFormat="false" ht="13.8" hidden="false" customHeight="false" outlineLevel="0" collapsed="false">
      <c r="A4795" s="13" t="n">
        <v>4794</v>
      </c>
      <c r="B4795" s="12" t="s">
        <v>22</v>
      </c>
      <c r="C4795" s="26" t="str">
        <f aca="false">$C$4558</f>
        <v>BNF N. Acq. 20541</v>
      </c>
      <c r="D4795" s="12" t="n">
        <v>13</v>
      </c>
      <c r="E4795" s="14" t="n">
        <v>1749</v>
      </c>
      <c r="F4795" s="14" t="s">
        <v>24</v>
      </c>
      <c r="G4795" s="14" t="s">
        <v>1939</v>
      </c>
      <c r="H4795" s="0" t="s">
        <v>1874</v>
      </c>
      <c r="I4795" s="41" t="s">
        <v>27</v>
      </c>
      <c r="J4795" s="20" t="n">
        <v>2164</v>
      </c>
      <c r="K4795" s="27" t="s">
        <v>28</v>
      </c>
      <c r="L4795" s="53"/>
      <c r="M4795" s="33" t="n">
        <v>12</v>
      </c>
      <c r="N4795" s="33"/>
      <c r="O4795" s="35" t="n">
        <f aca="false">L4795+(0.05*M4795)+(N4795/240)</f>
        <v>0.6</v>
      </c>
      <c r="P4795" s="36" t="n">
        <v>1298</v>
      </c>
      <c r="Q4795" s="33" t="n">
        <v>8</v>
      </c>
      <c r="R4795" s="37"/>
      <c r="S4795" s="38" t="n">
        <f aca="false">P4795+(0.05*Q4795)+(R4795/240)</f>
        <v>1298.4</v>
      </c>
      <c r="T4795" s="22" t="n">
        <f aca="false">J4795*O4795</f>
        <v>1298.4</v>
      </c>
      <c r="U4795" s="22" t="n">
        <f aca="false">S4795-T4795</f>
        <v>0</v>
      </c>
      <c r="V4795" s="46"/>
    </row>
    <row r="4796" customFormat="false" ht="13.8" hidden="false" customHeight="false" outlineLevel="0" collapsed="false">
      <c r="A4796" s="13" t="n">
        <v>4795</v>
      </c>
      <c r="B4796" s="12" t="s">
        <v>22</v>
      </c>
      <c r="C4796" s="26" t="str">
        <f aca="false">$C$4558</f>
        <v>BNF N. Acq. 20541</v>
      </c>
      <c r="D4796" s="12" t="n">
        <v>13</v>
      </c>
      <c r="E4796" s="14" t="n">
        <v>1749</v>
      </c>
      <c r="F4796" s="14" t="s">
        <v>24</v>
      </c>
      <c r="G4796" s="14" t="s">
        <v>1939</v>
      </c>
      <c r="H4796" s="0" t="s">
        <v>1874</v>
      </c>
      <c r="I4796" s="41" t="s">
        <v>50</v>
      </c>
      <c r="J4796" s="20" t="n">
        <v>9901</v>
      </c>
      <c r="K4796" s="27" t="s">
        <v>28</v>
      </c>
      <c r="L4796" s="53"/>
      <c r="M4796" s="33" t="n">
        <v>12</v>
      </c>
      <c r="N4796" s="33"/>
      <c r="O4796" s="35" t="n">
        <f aca="false">L4796+(0.05*M4796)+(N4796/240)</f>
        <v>0.6</v>
      </c>
      <c r="P4796" s="36" t="n">
        <v>5940</v>
      </c>
      <c r="Q4796" s="33" t="n">
        <v>12</v>
      </c>
      <c r="R4796" s="37"/>
      <c r="S4796" s="38" t="n">
        <f aca="false">P4796+(0.05*Q4796)+(R4796/240)</f>
        <v>5940.6</v>
      </c>
      <c r="T4796" s="22" t="n">
        <f aca="false">J4796*O4796</f>
        <v>5940.6</v>
      </c>
      <c r="U4796" s="22" t="n">
        <f aca="false">S4796-T4796</f>
        <v>0</v>
      </c>
      <c r="V4796" s="46"/>
    </row>
    <row r="4797" customFormat="false" ht="13.8" hidden="false" customHeight="false" outlineLevel="0" collapsed="false">
      <c r="A4797" s="13" t="n">
        <v>4796</v>
      </c>
      <c r="B4797" s="12" t="s">
        <v>22</v>
      </c>
      <c r="C4797" s="26" t="str">
        <f aca="false">$C$4558</f>
        <v>BNF N. Acq. 20541</v>
      </c>
      <c r="D4797" s="12" t="n">
        <v>13</v>
      </c>
      <c r="E4797" s="14" t="n">
        <v>1749</v>
      </c>
      <c r="F4797" s="14" t="s">
        <v>24</v>
      </c>
      <c r="G4797" s="14" t="s">
        <v>286</v>
      </c>
      <c r="H4797" s="0" t="s">
        <v>1874</v>
      </c>
      <c r="I4797" s="41" t="s">
        <v>50</v>
      </c>
      <c r="J4797" s="20" t="n">
        <v>22</v>
      </c>
      <c r="K4797" s="27" t="s">
        <v>28</v>
      </c>
      <c r="L4797" s="53"/>
      <c r="M4797" s="33" t="n">
        <v>10</v>
      </c>
      <c r="N4797" s="33"/>
      <c r="O4797" s="35" t="n">
        <f aca="false">L4797+(0.05*M4797)+(N4797/240)</f>
        <v>0.5</v>
      </c>
      <c r="P4797" s="36" t="n">
        <v>11</v>
      </c>
      <c r="Q4797" s="33"/>
      <c r="R4797" s="37"/>
      <c r="S4797" s="38" t="n">
        <f aca="false">P4797+(0.05*Q4797)+(R4797/240)</f>
        <v>11</v>
      </c>
      <c r="T4797" s="22" t="n">
        <f aca="false">J4797*O4797</f>
        <v>11</v>
      </c>
      <c r="U4797" s="22" t="n">
        <f aca="false">S4797-T4797</f>
        <v>0</v>
      </c>
      <c r="V4797" s="46"/>
    </row>
    <row r="4798" customFormat="false" ht="13.8" hidden="false" customHeight="false" outlineLevel="0" collapsed="false">
      <c r="A4798" s="13" t="n">
        <v>4797</v>
      </c>
      <c r="B4798" s="12" t="s">
        <v>22</v>
      </c>
      <c r="C4798" s="26" t="str">
        <f aca="false">$C$4558</f>
        <v>BNF N. Acq. 20541</v>
      </c>
      <c r="D4798" s="12" t="n">
        <v>13</v>
      </c>
      <c r="E4798" s="14" t="n">
        <v>1749</v>
      </c>
      <c r="F4798" s="14" t="s">
        <v>40</v>
      </c>
      <c r="G4798" s="14" t="s">
        <v>271</v>
      </c>
      <c r="H4798" s="0" t="s">
        <v>1874</v>
      </c>
      <c r="I4798" s="41" t="s">
        <v>68</v>
      </c>
      <c r="J4798" s="20" t="n">
        <v>65</v>
      </c>
      <c r="K4798" s="27" t="s">
        <v>28</v>
      </c>
      <c r="L4798" s="53" t="n">
        <v>6</v>
      </c>
      <c r="M4798" s="33"/>
      <c r="N4798" s="33"/>
      <c r="O4798" s="35" t="n">
        <f aca="false">L4798+(0.05*M4798)+(N4798/240)</f>
        <v>6</v>
      </c>
      <c r="P4798" s="36" t="n">
        <v>390</v>
      </c>
      <c r="Q4798" s="33"/>
      <c r="R4798" s="37"/>
      <c r="S4798" s="38" t="n">
        <f aca="false">P4798+(0.05*Q4798)+(R4798/240)</f>
        <v>390</v>
      </c>
      <c r="T4798" s="22" t="n">
        <f aca="false">J4798*O4798</f>
        <v>390</v>
      </c>
      <c r="U4798" s="22" t="n">
        <f aca="false">S4798-T4798</f>
        <v>0</v>
      </c>
      <c r="V4798" s="46"/>
    </row>
    <row r="4799" customFormat="false" ht="13.8" hidden="false" customHeight="false" outlineLevel="0" collapsed="false">
      <c r="A4799" s="13" t="n">
        <v>4798</v>
      </c>
      <c r="B4799" s="12" t="s">
        <v>22</v>
      </c>
      <c r="C4799" s="26" t="str">
        <f aca="false">$C$4558</f>
        <v>BNF N. Acq. 20541</v>
      </c>
      <c r="D4799" s="12" t="n">
        <v>13</v>
      </c>
      <c r="E4799" s="14" t="n">
        <v>1749</v>
      </c>
      <c r="F4799" s="14" t="s">
        <v>40</v>
      </c>
      <c r="G4799" s="14" t="s">
        <v>272</v>
      </c>
      <c r="H4799" s="0" t="s">
        <v>1874</v>
      </c>
      <c r="I4799" s="41" t="s">
        <v>50</v>
      </c>
      <c r="J4799" s="20" t="n">
        <v>12</v>
      </c>
      <c r="K4799" s="27" t="s">
        <v>28</v>
      </c>
      <c r="L4799" s="53" t="n">
        <v>16</v>
      </c>
      <c r="M4799" s="33"/>
      <c r="N4799" s="33"/>
      <c r="O4799" s="35" t="n">
        <f aca="false">L4799+(0.05*M4799)+(N4799/240)</f>
        <v>16</v>
      </c>
      <c r="P4799" s="36" t="n">
        <v>192</v>
      </c>
      <c r="Q4799" s="33"/>
      <c r="R4799" s="37"/>
      <c r="S4799" s="38" t="n">
        <f aca="false">P4799+(0.05*Q4799)+(R4799/240)</f>
        <v>192</v>
      </c>
      <c r="T4799" s="22" t="n">
        <f aca="false">J4799*O4799</f>
        <v>192</v>
      </c>
      <c r="U4799" s="22" t="n">
        <f aca="false">S4799-T4799</f>
        <v>0</v>
      </c>
      <c r="V4799" s="46"/>
    </row>
    <row r="4800" customFormat="false" ht="13.8" hidden="false" customHeight="false" outlineLevel="0" collapsed="false">
      <c r="A4800" s="13" t="n">
        <v>4799</v>
      </c>
      <c r="B4800" s="12" t="s">
        <v>22</v>
      </c>
      <c r="C4800" s="26" t="str">
        <f aca="false">$C$4558</f>
        <v>BNF N. Acq. 20541</v>
      </c>
      <c r="D4800" s="12" t="n">
        <v>13</v>
      </c>
      <c r="E4800" s="14" t="n">
        <v>1749</v>
      </c>
      <c r="F4800" s="14" t="s">
        <v>40</v>
      </c>
      <c r="G4800" s="14" t="s">
        <v>1936</v>
      </c>
      <c r="H4800" s="0" t="s">
        <v>1874</v>
      </c>
      <c r="I4800" s="41" t="s">
        <v>50</v>
      </c>
      <c r="J4800" s="20" t="n">
        <v>25767</v>
      </c>
      <c r="K4800" s="27" t="s">
        <v>28</v>
      </c>
      <c r="L4800" s="53" t="n">
        <v>20</v>
      </c>
      <c r="M4800" s="33"/>
      <c r="N4800" s="33"/>
      <c r="O4800" s="35" t="n">
        <f aca="false">L4800+(0.05*M4800)+(N4800/240)</f>
        <v>20</v>
      </c>
      <c r="P4800" s="36" t="n">
        <v>515340</v>
      </c>
      <c r="Q4800" s="33"/>
      <c r="R4800" s="37"/>
      <c r="S4800" s="38" t="n">
        <f aca="false">P4800+(0.05*Q4800)+(R4800/240)</f>
        <v>515340</v>
      </c>
      <c r="T4800" s="22" t="n">
        <f aca="false">J4800*O4800</f>
        <v>515340</v>
      </c>
      <c r="U4800" s="22" t="n">
        <f aca="false">S4800-T4800</f>
        <v>0</v>
      </c>
      <c r="V4800" s="46"/>
    </row>
    <row r="4801" customFormat="false" ht="13.8" hidden="false" customHeight="false" outlineLevel="0" collapsed="false">
      <c r="A4801" s="13" t="n">
        <v>4800</v>
      </c>
      <c r="B4801" s="12" t="s">
        <v>22</v>
      </c>
      <c r="C4801" s="26" t="str">
        <f aca="false">$C$4558</f>
        <v>BNF N. Acq. 20541</v>
      </c>
      <c r="D4801" s="12" t="n">
        <v>13</v>
      </c>
      <c r="E4801" s="14" t="n">
        <v>1749</v>
      </c>
      <c r="F4801" s="14" t="s">
        <v>40</v>
      </c>
      <c r="G4801" s="14" t="s">
        <v>720</v>
      </c>
      <c r="H4801" s="0" t="s">
        <v>1874</v>
      </c>
      <c r="I4801" s="41" t="s">
        <v>50</v>
      </c>
      <c r="J4801" s="20" t="n">
        <v>254.25</v>
      </c>
      <c r="K4801" s="27" t="s">
        <v>28</v>
      </c>
      <c r="L4801" s="53" t="n">
        <v>80</v>
      </c>
      <c r="M4801" s="33"/>
      <c r="N4801" s="33"/>
      <c r="O4801" s="35" t="n">
        <f aca="false">L4801+(0.05*M4801)+(N4801/240)</f>
        <v>80</v>
      </c>
      <c r="P4801" s="36" t="n">
        <v>20340</v>
      </c>
      <c r="Q4801" s="33"/>
      <c r="R4801" s="37"/>
      <c r="S4801" s="38" t="n">
        <f aca="false">P4801+(0.05*Q4801)+(R4801/240)</f>
        <v>20340</v>
      </c>
      <c r="T4801" s="22" t="n">
        <f aca="false">J4801*O4801</f>
        <v>20340</v>
      </c>
      <c r="U4801" s="22" t="n">
        <f aca="false">S4801-T4801</f>
        <v>0</v>
      </c>
      <c r="V4801" s="46"/>
    </row>
    <row r="4802" customFormat="false" ht="13.8" hidden="false" customHeight="false" outlineLevel="0" collapsed="false">
      <c r="A4802" s="13" t="n">
        <v>4801</v>
      </c>
      <c r="B4802" s="12" t="s">
        <v>22</v>
      </c>
      <c r="C4802" s="26" t="str">
        <f aca="false">$C$4558</f>
        <v>BNF N. Acq. 20541</v>
      </c>
      <c r="D4802" s="12" t="n">
        <v>13</v>
      </c>
      <c r="E4802" s="14" t="n">
        <v>1749</v>
      </c>
      <c r="F4802" s="14" t="s">
        <v>40</v>
      </c>
      <c r="G4802" s="14" t="s">
        <v>276</v>
      </c>
      <c r="H4802" s="0" t="s">
        <v>1874</v>
      </c>
      <c r="I4802" s="41" t="s">
        <v>27</v>
      </c>
      <c r="J4802" s="20" t="n">
        <v>416.5</v>
      </c>
      <c r="K4802" s="27" t="s">
        <v>28</v>
      </c>
      <c r="L4802" s="53" t="n">
        <v>40</v>
      </c>
      <c r="M4802" s="33"/>
      <c r="N4802" s="33"/>
      <c r="O4802" s="35" t="n">
        <f aca="false">L4802+(0.05*M4802)+(N4802/240)</f>
        <v>40</v>
      </c>
      <c r="P4802" s="36" t="n">
        <v>16660</v>
      </c>
      <c r="Q4802" s="33"/>
      <c r="R4802" s="37"/>
      <c r="S4802" s="38" t="n">
        <f aca="false">P4802+(0.05*Q4802)+(R4802/240)</f>
        <v>16660</v>
      </c>
      <c r="T4802" s="22" t="n">
        <f aca="false">J4802*O4802</f>
        <v>16660</v>
      </c>
      <c r="U4802" s="22" t="n">
        <f aca="false">S4802-T4802</f>
        <v>0</v>
      </c>
      <c r="V4802" s="46"/>
    </row>
    <row r="4803" customFormat="false" ht="13.8" hidden="false" customHeight="false" outlineLevel="0" collapsed="false">
      <c r="A4803" s="13" t="n">
        <v>4802</v>
      </c>
      <c r="B4803" s="12" t="s">
        <v>22</v>
      </c>
      <c r="C4803" s="26" t="str">
        <f aca="false">$C$4558</f>
        <v>BNF N. Acq. 20541</v>
      </c>
      <c r="D4803" s="12" t="n">
        <v>13</v>
      </c>
      <c r="E4803" s="14" t="n">
        <v>1749</v>
      </c>
      <c r="F4803" s="14" t="s">
        <v>40</v>
      </c>
      <c r="G4803" s="14" t="s">
        <v>276</v>
      </c>
      <c r="H4803" s="0" t="s">
        <v>1874</v>
      </c>
      <c r="I4803" s="41" t="s">
        <v>50</v>
      </c>
      <c r="J4803" s="20" t="n">
        <v>5733.75</v>
      </c>
      <c r="K4803" s="27" t="s">
        <v>28</v>
      </c>
      <c r="L4803" s="53" t="n">
        <v>40</v>
      </c>
      <c r="M4803" s="33"/>
      <c r="N4803" s="33"/>
      <c r="O4803" s="35" t="n">
        <f aca="false">L4803+(0.05*M4803)+(N4803/240)</f>
        <v>40</v>
      </c>
      <c r="P4803" s="36" t="n">
        <v>229350</v>
      </c>
      <c r="Q4803" s="33"/>
      <c r="R4803" s="37"/>
      <c r="S4803" s="38" t="n">
        <f aca="false">P4803+(0.05*Q4803)+(R4803/240)</f>
        <v>229350</v>
      </c>
      <c r="T4803" s="22" t="n">
        <f aca="false">J4803*O4803</f>
        <v>229350</v>
      </c>
      <c r="U4803" s="22" t="n">
        <f aca="false">S4803-T4803</f>
        <v>0</v>
      </c>
      <c r="V4803" s="46"/>
    </row>
    <row r="4804" customFormat="false" ht="13.8" hidden="false" customHeight="false" outlineLevel="0" collapsed="false">
      <c r="A4804" s="13" t="n">
        <v>4803</v>
      </c>
      <c r="B4804" s="12" t="s">
        <v>22</v>
      </c>
      <c r="C4804" s="26" t="str">
        <f aca="false">$C$4558</f>
        <v>BNF N. Acq. 20541</v>
      </c>
      <c r="D4804" s="12" t="n">
        <v>13</v>
      </c>
      <c r="E4804" s="14" t="n">
        <v>1749</v>
      </c>
      <c r="F4804" s="14" t="s">
        <v>40</v>
      </c>
      <c r="G4804" s="14" t="s">
        <v>1742</v>
      </c>
      <c r="H4804" s="0" t="s">
        <v>1874</v>
      </c>
      <c r="I4804" s="41" t="s">
        <v>50</v>
      </c>
      <c r="J4804" s="20" t="n">
        <v>1097.5</v>
      </c>
      <c r="K4804" s="27" t="s">
        <v>28</v>
      </c>
      <c r="L4804" s="53" t="n">
        <v>20</v>
      </c>
      <c r="M4804" s="33"/>
      <c r="N4804" s="33"/>
      <c r="O4804" s="35" t="n">
        <f aca="false">L4804+(0.05*M4804)+(N4804/240)</f>
        <v>20</v>
      </c>
      <c r="P4804" s="36" t="n">
        <v>21950</v>
      </c>
      <c r="Q4804" s="33"/>
      <c r="R4804" s="37"/>
      <c r="S4804" s="38" t="n">
        <f aca="false">P4804+(0.05*Q4804)+(R4804/240)</f>
        <v>21950</v>
      </c>
      <c r="T4804" s="22" t="n">
        <f aca="false">J4804*O4804</f>
        <v>21950</v>
      </c>
      <c r="U4804" s="22" t="n">
        <f aca="false">S4804-T4804</f>
        <v>0</v>
      </c>
      <c r="V4804" s="46"/>
    </row>
    <row r="4805" customFormat="false" ht="13.8" hidden="false" customHeight="false" outlineLevel="0" collapsed="false">
      <c r="A4805" s="13" t="n">
        <v>4804</v>
      </c>
      <c r="B4805" s="12" t="s">
        <v>22</v>
      </c>
      <c r="C4805" s="26" t="str">
        <f aca="false">$C$4558</f>
        <v>BNF N. Acq. 20541</v>
      </c>
      <c r="D4805" s="12" t="n">
        <v>13</v>
      </c>
      <c r="E4805" s="14" t="n">
        <v>1749</v>
      </c>
      <c r="F4805" s="14" t="s">
        <v>40</v>
      </c>
      <c r="G4805" s="14" t="s">
        <v>279</v>
      </c>
      <c r="H4805" s="0" t="s">
        <v>1874</v>
      </c>
      <c r="I4805" s="41" t="s">
        <v>68</v>
      </c>
      <c r="J4805" s="20" t="n">
        <v>15360</v>
      </c>
      <c r="K4805" s="27" t="s">
        <v>28</v>
      </c>
      <c r="L4805" s="53" t="n">
        <v>10</v>
      </c>
      <c r="M4805" s="33"/>
      <c r="N4805" s="33"/>
      <c r="O4805" s="35" t="n">
        <f aca="false">L4805+(0.05*M4805)+(N4805/240)</f>
        <v>10</v>
      </c>
      <c r="P4805" s="36" t="n">
        <v>153600</v>
      </c>
      <c r="Q4805" s="33"/>
      <c r="R4805" s="37"/>
      <c r="S4805" s="38" t="n">
        <f aca="false">P4805+(0.05*Q4805)+(R4805/240)</f>
        <v>153600</v>
      </c>
      <c r="T4805" s="22" t="n">
        <f aca="false">J4805*O4805</f>
        <v>153600</v>
      </c>
      <c r="U4805" s="22" t="n">
        <f aca="false">S4805-T4805</f>
        <v>0</v>
      </c>
      <c r="V4805" s="46"/>
    </row>
    <row r="4806" customFormat="false" ht="13.8" hidden="false" customHeight="false" outlineLevel="0" collapsed="false">
      <c r="A4806" s="13" t="n">
        <v>4805</v>
      </c>
      <c r="B4806" s="12" t="s">
        <v>22</v>
      </c>
      <c r="C4806" s="26" t="str">
        <f aca="false">$C$4558</f>
        <v>BNF N. Acq. 20541</v>
      </c>
      <c r="D4806" s="12" t="n">
        <v>13</v>
      </c>
      <c r="E4806" s="14" t="n">
        <v>1749</v>
      </c>
      <c r="F4806" s="14" t="s">
        <v>40</v>
      </c>
      <c r="G4806" s="14" t="s">
        <v>279</v>
      </c>
      <c r="H4806" s="0" t="s">
        <v>1874</v>
      </c>
      <c r="I4806" s="41" t="s">
        <v>27</v>
      </c>
      <c r="J4806" s="20" t="n">
        <v>1154</v>
      </c>
      <c r="K4806" s="27" t="s">
        <v>28</v>
      </c>
      <c r="L4806" s="53" t="n">
        <v>10</v>
      </c>
      <c r="M4806" s="33"/>
      <c r="N4806" s="33"/>
      <c r="O4806" s="35" t="n">
        <f aca="false">L4806+(0.05*M4806)+(N4806/240)</f>
        <v>10</v>
      </c>
      <c r="P4806" s="36" t="n">
        <v>11540</v>
      </c>
      <c r="Q4806" s="33"/>
      <c r="R4806" s="37"/>
      <c r="S4806" s="38" t="n">
        <f aca="false">P4806+(0.05*Q4806)+(R4806/240)</f>
        <v>11540</v>
      </c>
      <c r="T4806" s="22" t="n">
        <f aca="false">J4806*O4806</f>
        <v>11540</v>
      </c>
      <c r="U4806" s="22" t="n">
        <f aca="false">S4806-T4806</f>
        <v>0</v>
      </c>
      <c r="V4806" s="46"/>
    </row>
    <row r="4807" customFormat="false" ht="13.8" hidden="false" customHeight="false" outlineLevel="0" collapsed="false">
      <c r="A4807" s="13" t="n">
        <v>4806</v>
      </c>
      <c r="B4807" s="12" t="s">
        <v>22</v>
      </c>
      <c r="C4807" s="26" t="str">
        <f aca="false">$C$4558</f>
        <v>BNF N. Acq. 20541</v>
      </c>
      <c r="D4807" s="12" t="n">
        <v>13</v>
      </c>
      <c r="E4807" s="14" t="n">
        <v>1749</v>
      </c>
      <c r="F4807" s="14" t="s">
        <v>40</v>
      </c>
      <c r="G4807" s="14" t="s">
        <v>279</v>
      </c>
      <c r="H4807" s="0" t="s">
        <v>1874</v>
      </c>
      <c r="I4807" s="41" t="s">
        <v>29</v>
      </c>
      <c r="J4807" s="20" t="n">
        <v>95</v>
      </c>
      <c r="K4807" s="27" t="s">
        <v>28</v>
      </c>
      <c r="L4807" s="53" t="n">
        <v>10</v>
      </c>
      <c r="M4807" s="33"/>
      <c r="N4807" s="33"/>
      <c r="O4807" s="35" t="n">
        <f aca="false">L4807+(0.05*M4807)+(N4807/240)</f>
        <v>10</v>
      </c>
      <c r="P4807" s="36" t="n">
        <v>950</v>
      </c>
      <c r="Q4807" s="33"/>
      <c r="R4807" s="37"/>
      <c r="S4807" s="38" t="n">
        <f aca="false">P4807+(0.05*Q4807)+(R4807/240)</f>
        <v>950</v>
      </c>
      <c r="T4807" s="22" t="n">
        <f aca="false">J4807*O4807</f>
        <v>950</v>
      </c>
      <c r="U4807" s="22" t="n">
        <f aca="false">S4807-T4807</f>
        <v>0</v>
      </c>
      <c r="V4807" s="46"/>
    </row>
    <row r="4808" customFormat="false" ht="13.8" hidden="false" customHeight="false" outlineLevel="0" collapsed="false">
      <c r="A4808" s="13" t="n">
        <v>4807</v>
      </c>
      <c r="B4808" s="12" t="s">
        <v>22</v>
      </c>
      <c r="C4808" s="26" t="str">
        <f aca="false">$C$4558</f>
        <v>BNF N. Acq. 20541</v>
      </c>
      <c r="D4808" s="12" t="n">
        <v>13</v>
      </c>
      <c r="E4808" s="14" t="n">
        <v>1749</v>
      </c>
      <c r="F4808" s="14" t="s">
        <v>40</v>
      </c>
      <c r="G4808" s="14" t="s">
        <v>279</v>
      </c>
      <c r="H4808" s="0" t="s">
        <v>1874</v>
      </c>
      <c r="I4808" s="41" t="s">
        <v>50</v>
      </c>
      <c r="J4808" s="20" t="n">
        <v>26</v>
      </c>
      <c r="K4808" s="27" t="s">
        <v>28</v>
      </c>
      <c r="L4808" s="53" t="n">
        <v>10</v>
      </c>
      <c r="M4808" s="33"/>
      <c r="N4808" s="33"/>
      <c r="O4808" s="35" t="n">
        <f aca="false">L4808+(0.05*M4808)+(N4808/240)</f>
        <v>10</v>
      </c>
      <c r="P4808" s="36" t="n">
        <v>260</v>
      </c>
      <c r="Q4808" s="33"/>
      <c r="R4808" s="37"/>
      <c r="S4808" s="38" t="n">
        <f aca="false">P4808+(0.05*Q4808)+(R4808/240)</f>
        <v>260</v>
      </c>
      <c r="T4808" s="22" t="n">
        <f aca="false">J4808*O4808</f>
        <v>260</v>
      </c>
      <c r="U4808" s="22" t="n">
        <f aca="false">S4808-T4808</f>
        <v>0</v>
      </c>
      <c r="V4808" s="46"/>
    </row>
    <row r="4809" customFormat="false" ht="13.8" hidden="false" customHeight="false" outlineLevel="0" collapsed="false">
      <c r="A4809" s="13" t="n">
        <v>4808</v>
      </c>
      <c r="B4809" s="12" t="s">
        <v>22</v>
      </c>
      <c r="C4809" s="26" t="str">
        <f aca="false">$C$4558</f>
        <v>BNF N. Acq. 20541</v>
      </c>
      <c r="D4809" s="12" t="n">
        <v>13</v>
      </c>
      <c r="E4809" s="14" t="n">
        <v>1749</v>
      </c>
      <c r="F4809" s="14" t="s">
        <v>40</v>
      </c>
      <c r="G4809" s="14" t="s">
        <v>280</v>
      </c>
      <c r="H4809" s="0" t="s">
        <v>1874</v>
      </c>
      <c r="I4809" s="41" t="s">
        <v>27</v>
      </c>
      <c r="J4809" s="20" t="n">
        <v>62</v>
      </c>
      <c r="K4809" s="27" t="s">
        <v>28</v>
      </c>
      <c r="L4809" s="53" t="n">
        <v>12</v>
      </c>
      <c r="M4809" s="33"/>
      <c r="N4809" s="33"/>
      <c r="O4809" s="35" t="n">
        <f aca="false">L4809+(0.05*M4809)+(N4809/240)</f>
        <v>12</v>
      </c>
      <c r="P4809" s="36" t="n">
        <v>744</v>
      </c>
      <c r="Q4809" s="33"/>
      <c r="R4809" s="37"/>
      <c r="S4809" s="38" t="n">
        <f aca="false">P4809+(0.05*Q4809)+(R4809/240)</f>
        <v>744</v>
      </c>
      <c r="T4809" s="22" t="n">
        <f aca="false">J4809*O4809</f>
        <v>744</v>
      </c>
      <c r="U4809" s="22" t="n">
        <f aca="false">S4809-T4809</f>
        <v>0</v>
      </c>
      <c r="V4809" s="46"/>
    </row>
    <row r="4810" customFormat="false" ht="13.8" hidden="false" customHeight="false" outlineLevel="0" collapsed="false">
      <c r="A4810" s="13" t="n">
        <v>4809</v>
      </c>
      <c r="B4810" s="12" t="s">
        <v>22</v>
      </c>
      <c r="C4810" s="26" t="str">
        <f aca="false">$C$4558</f>
        <v>BNF N. Acq. 20541</v>
      </c>
      <c r="D4810" s="12" t="n">
        <v>13</v>
      </c>
      <c r="E4810" s="14" t="n">
        <v>1749</v>
      </c>
      <c r="F4810" s="14" t="s">
        <v>40</v>
      </c>
      <c r="G4810" s="14" t="s">
        <v>280</v>
      </c>
      <c r="H4810" s="0" t="s">
        <v>1874</v>
      </c>
      <c r="I4810" s="41" t="s">
        <v>186</v>
      </c>
      <c r="J4810" s="20" t="n">
        <v>62</v>
      </c>
      <c r="K4810" s="27" t="s">
        <v>28</v>
      </c>
      <c r="L4810" s="53" t="n">
        <v>12</v>
      </c>
      <c r="M4810" s="33"/>
      <c r="N4810" s="33"/>
      <c r="O4810" s="35" t="n">
        <f aca="false">L4810+(0.05*M4810)+(N4810/240)</f>
        <v>12</v>
      </c>
      <c r="P4810" s="36" t="n">
        <v>744</v>
      </c>
      <c r="Q4810" s="33"/>
      <c r="R4810" s="43"/>
      <c r="S4810" s="38" t="n">
        <f aca="false">P4810+(0.05*Q4810)+(R4810/240)</f>
        <v>744</v>
      </c>
      <c r="T4810" s="22" t="n">
        <f aca="false">J4810*O4810</f>
        <v>744</v>
      </c>
      <c r="U4810" s="22" t="n">
        <f aca="false">S4810-T4810</f>
        <v>0</v>
      </c>
      <c r="V4810" s="46"/>
    </row>
    <row r="4811" customFormat="false" ht="13.8" hidden="false" customHeight="false" outlineLevel="0" collapsed="false">
      <c r="A4811" s="13" t="n">
        <v>4810</v>
      </c>
      <c r="B4811" s="12" t="s">
        <v>22</v>
      </c>
      <c r="C4811" s="26" t="str">
        <f aca="false">$C$4558</f>
        <v>BNF N. Acq. 20541</v>
      </c>
      <c r="D4811" s="12" t="n">
        <v>13</v>
      </c>
      <c r="E4811" s="14" t="n">
        <v>1749</v>
      </c>
      <c r="F4811" s="14" t="s">
        <v>40</v>
      </c>
      <c r="G4811" s="14" t="s">
        <v>281</v>
      </c>
      <c r="H4811" s="0" t="s">
        <v>1874</v>
      </c>
      <c r="I4811" s="41" t="s">
        <v>27</v>
      </c>
      <c r="J4811" s="20" t="n">
        <v>1012</v>
      </c>
      <c r="K4811" s="27" t="s">
        <v>61</v>
      </c>
      <c r="L4811" s="53" t="n">
        <v>80</v>
      </c>
      <c r="M4811" s="33"/>
      <c r="N4811" s="33"/>
      <c r="O4811" s="35" t="n">
        <f aca="false">L4811+(0.05*M4811)+(N4811/240)</f>
        <v>80</v>
      </c>
      <c r="P4811" s="36" t="n">
        <v>80960</v>
      </c>
      <c r="Q4811" s="33"/>
      <c r="R4811" s="37"/>
      <c r="S4811" s="38" t="n">
        <f aca="false">P4811+(0.05*Q4811)+(R4811/240)</f>
        <v>80960</v>
      </c>
      <c r="T4811" s="22" t="n">
        <f aca="false">J4811*O4811</f>
        <v>80960</v>
      </c>
      <c r="U4811" s="22" t="n">
        <f aca="false">S4811-T4811</f>
        <v>0</v>
      </c>
      <c r="V4811" s="46"/>
    </row>
    <row r="4812" customFormat="false" ht="13.8" hidden="false" customHeight="false" outlineLevel="0" collapsed="false">
      <c r="A4812" s="13" t="n">
        <v>4811</v>
      </c>
      <c r="B4812" s="12" t="s">
        <v>22</v>
      </c>
      <c r="C4812" s="26" t="str">
        <f aca="false">$C$4558</f>
        <v>BNF N. Acq. 20541</v>
      </c>
      <c r="D4812" s="12" t="n">
        <v>13</v>
      </c>
      <c r="E4812" s="14" t="n">
        <v>1749</v>
      </c>
      <c r="F4812" s="14" t="s">
        <v>40</v>
      </c>
      <c r="G4812" s="14" t="s">
        <v>286</v>
      </c>
      <c r="H4812" s="0" t="s">
        <v>1874</v>
      </c>
      <c r="I4812" s="41" t="s">
        <v>50</v>
      </c>
      <c r="J4812" s="20" t="n">
        <v>175.5</v>
      </c>
      <c r="K4812" s="27" t="s">
        <v>61</v>
      </c>
      <c r="L4812" s="53" t="n">
        <v>5</v>
      </c>
      <c r="M4812" s="33"/>
      <c r="N4812" s="33"/>
      <c r="O4812" s="35" t="n">
        <f aca="false">L4812+(0.05*M4812)+(N4812/240)</f>
        <v>5</v>
      </c>
      <c r="P4812" s="36" t="n">
        <v>877</v>
      </c>
      <c r="Q4812" s="33" t="n">
        <v>10</v>
      </c>
      <c r="R4812" s="37"/>
      <c r="S4812" s="38" t="n">
        <f aca="false">P4812+(0.05*Q4812)+(R4812/240)</f>
        <v>877.5</v>
      </c>
      <c r="T4812" s="22" t="n">
        <f aca="false">J4812*O4812</f>
        <v>877.5</v>
      </c>
      <c r="U4812" s="22" t="n">
        <f aca="false">S4812-T4812</f>
        <v>0</v>
      </c>
      <c r="V4812" s="46"/>
    </row>
    <row r="4813" customFormat="false" ht="13.8" hidden="false" customHeight="false" outlineLevel="0" collapsed="false">
      <c r="A4813" s="13" t="n">
        <v>4812</v>
      </c>
      <c r="B4813" s="12" t="s">
        <v>22</v>
      </c>
      <c r="C4813" s="26" t="str">
        <f aca="false">$C$4558</f>
        <v>BNF N. Acq. 20541</v>
      </c>
      <c r="D4813" s="12" t="n">
        <v>13</v>
      </c>
      <c r="E4813" s="14" t="n">
        <v>1749</v>
      </c>
      <c r="F4813" s="14" t="s">
        <v>40</v>
      </c>
      <c r="G4813" s="14" t="s">
        <v>286</v>
      </c>
      <c r="H4813" s="0" t="s">
        <v>1874</v>
      </c>
      <c r="I4813" s="41" t="s">
        <v>50</v>
      </c>
      <c r="J4813" s="20" t="n">
        <v>1146</v>
      </c>
      <c r="K4813" s="27" t="s">
        <v>28</v>
      </c>
      <c r="L4813" s="53"/>
      <c r="M4813" s="33" t="n">
        <v>10</v>
      </c>
      <c r="N4813" s="33"/>
      <c r="O4813" s="35" t="n">
        <f aca="false">L4813+(0.05*M4813)+(N4813/240)</f>
        <v>0.5</v>
      </c>
      <c r="P4813" s="36" t="n">
        <v>573</v>
      </c>
      <c r="Q4813" s="33"/>
      <c r="R4813" s="37"/>
      <c r="S4813" s="38" t="n">
        <f aca="false">P4813+(0.05*Q4813)+(R4813/240)</f>
        <v>573</v>
      </c>
      <c r="T4813" s="22" t="n">
        <f aca="false">J4813*O4813</f>
        <v>573</v>
      </c>
      <c r="U4813" s="22" t="n">
        <f aca="false">S4813-T4813</f>
        <v>0</v>
      </c>
      <c r="V4813" s="46"/>
    </row>
    <row r="4814" customFormat="false" ht="13.8" hidden="false" customHeight="false" outlineLevel="0" collapsed="false">
      <c r="A4814" s="13" t="n">
        <v>4813</v>
      </c>
      <c r="B4814" s="12" t="s">
        <v>22</v>
      </c>
      <c r="C4814" s="26" t="str">
        <f aca="false">$C$4558</f>
        <v>BNF N. Acq. 20541</v>
      </c>
      <c r="D4814" s="12" t="n">
        <v>13</v>
      </c>
      <c r="E4814" s="14" t="n">
        <v>1749</v>
      </c>
      <c r="F4814" s="14" t="s">
        <v>40</v>
      </c>
      <c r="G4814" s="14" t="s">
        <v>1940</v>
      </c>
      <c r="H4814" s="0" t="s">
        <v>1874</v>
      </c>
      <c r="I4814" s="41" t="s">
        <v>50</v>
      </c>
      <c r="J4814" s="20" t="n">
        <v>653</v>
      </c>
      <c r="K4814" s="27" t="s">
        <v>28</v>
      </c>
      <c r="L4814" s="53"/>
      <c r="M4814" s="33" t="n">
        <v>3</v>
      </c>
      <c r="N4814" s="33"/>
      <c r="O4814" s="35" t="n">
        <f aca="false">L4814+(0.05*M4814)+(N4814/240)</f>
        <v>0.15</v>
      </c>
      <c r="P4814" s="36" t="n">
        <v>97</v>
      </c>
      <c r="Q4814" s="33" t="n">
        <v>19</v>
      </c>
      <c r="R4814" s="37"/>
      <c r="S4814" s="38" t="n">
        <f aca="false">P4814+(0.05*Q4814)+(R4814/240)</f>
        <v>97.95</v>
      </c>
      <c r="T4814" s="22" t="n">
        <f aca="false">J4814*O4814</f>
        <v>97.95</v>
      </c>
      <c r="U4814" s="22" t="n">
        <f aca="false">S4814-T4814</f>
        <v>0</v>
      </c>
      <c r="V4814" s="46"/>
    </row>
    <row r="4815" customFormat="false" ht="13.8" hidden="false" customHeight="false" outlineLevel="0" collapsed="false">
      <c r="A4815" s="13" t="n">
        <v>4814</v>
      </c>
      <c r="B4815" s="12" t="s">
        <v>22</v>
      </c>
      <c r="C4815" s="26" t="str">
        <f aca="false">$C$4558</f>
        <v>BNF N. Acq. 20541</v>
      </c>
      <c r="D4815" s="12" t="n">
        <v>14</v>
      </c>
      <c r="E4815" s="14" t="n">
        <v>1749</v>
      </c>
      <c r="F4815" s="14" t="s">
        <v>24</v>
      </c>
      <c r="G4815" s="14" t="s">
        <v>287</v>
      </c>
      <c r="H4815" s="0" t="s">
        <v>1874</v>
      </c>
      <c r="I4815" s="41" t="s">
        <v>50</v>
      </c>
      <c r="J4815" s="20" t="n">
        <v>10775</v>
      </c>
      <c r="K4815" s="27" t="s">
        <v>28</v>
      </c>
      <c r="L4815" s="53" t="n">
        <v>0.16</v>
      </c>
      <c r="M4815" s="33"/>
      <c r="N4815" s="33"/>
      <c r="O4815" s="35" t="n">
        <f aca="false">L4815+(0.05*M4815)+(N4815/240)</f>
        <v>0.16</v>
      </c>
      <c r="P4815" s="36" t="n">
        <v>1724</v>
      </c>
      <c r="Q4815" s="33"/>
      <c r="R4815" s="43"/>
      <c r="S4815" s="38" t="n">
        <f aca="false">P4815+(0.05*Q4815)+(R4815/240)</f>
        <v>1724</v>
      </c>
      <c r="T4815" s="22" t="n">
        <f aca="false">J4815*O4815</f>
        <v>1724</v>
      </c>
      <c r="U4815" s="22" t="n">
        <f aca="false">S4815-T4815</f>
        <v>0</v>
      </c>
      <c r="V4815" s="46" t="s">
        <v>89</v>
      </c>
    </row>
    <row r="4816" customFormat="false" ht="13.8" hidden="false" customHeight="false" outlineLevel="0" collapsed="false">
      <c r="A4816" s="13" t="n">
        <v>4815</v>
      </c>
      <c r="B4816" s="12" t="s">
        <v>22</v>
      </c>
      <c r="C4816" s="26" t="str">
        <f aca="false">$C$4558</f>
        <v>BNF N. Acq. 20541</v>
      </c>
      <c r="D4816" s="12" t="n">
        <v>14</v>
      </c>
      <c r="E4816" s="14" t="n">
        <v>1749</v>
      </c>
      <c r="F4816" s="14" t="s">
        <v>24</v>
      </c>
      <c r="G4816" s="14" t="s">
        <v>1941</v>
      </c>
      <c r="H4816" s="0" t="s">
        <v>1874</v>
      </c>
      <c r="I4816" s="41" t="s">
        <v>50</v>
      </c>
      <c r="J4816" s="20" t="n">
        <v>13.5</v>
      </c>
      <c r="K4816" s="27" t="s">
        <v>148</v>
      </c>
      <c r="L4816" s="53" t="n">
        <v>90</v>
      </c>
      <c r="M4816" s="33"/>
      <c r="N4816" s="33"/>
      <c r="O4816" s="35" t="n">
        <f aca="false">L4816+(0.05*M4816)+(N4816/240)</f>
        <v>90</v>
      </c>
      <c r="P4816" s="36" t="n">
        <v>1215</v>
      </c>
      <c r="Q4816" s="33"/>
      <c r="R4816" s="37"/>
      <c r="S4816" s="38" t="n">
        <f aca="false">P4816+(0.05*Q4816)+(R4816/240)</f>
        <v>1215</v>
      </c>
      <c r="T4816" s="22" t="n">
        <f aca="false">J4816*O4816</f>
        <v>1215</v>
      </c>
      <c r="U4816" s="22" t="n">
        <f aca="false">S4816-T4816</f>
        <v>0</v>
      </c>
      <c r="V4816" s="46"/>
    </row>
    <row r="4817" customFormat="false" ht="13.8" hidden="false" customHeight="false" outlineLevel="0" collapsed="false">
      <c r="A4817" s="13" t="n">
        <v>4816</v>
      </c>
      <c r="B4817" s="12" t="s">
        <v>22</v>
      </c>
      <c r="C4817" s="26" t="str">
        <f aca="false">$C$4558</f>
        <v>BNF N. Acq. 20541</v>
      </c>
      <c r="D4817" s="12" t="n">
        <v>14</v>
      </c>
      <c r="E4817" s="14" t="n">
        <v>1749</v>
      </c>
      <c r="F4817" s="14" t="s">
        <v>24</v>
      </c>
      <c r="G4817" s="14" t="s">
        <v>1941</v>
      </c>
      <c r="H4817" s="0" t="s">
        <v>1874</v>
      </c>
      <c r="I4817" s="41" t="s">
        <v>50</v>
      </c>
      <c r="J4817" s="20" t="n">
        <v>450</v>
      </c>
      <c r="K4817" s="27" t="s">
        <v>1536</v>
      </c>
      <c r="L4817" s="53"/>
      <c r="M4817" s="33" t="n">
        <v>8</v>
      </c>
      <c r="N4817" s="33"/>
      <c r="O4817" s="35" t="n">
        <f aca="false">L4817+(0.05*M4817)+(N4817/240)</f>
        <v>0.4</v>
      </c>
      <c r="P4817" s="36" t="n">
        <v>180</v>
      </c>
      <c r="Q4817" s="33"/>
      <c r="R4817" s="37"/>
      <c r="S4817" s="38" t="n">
        <f aca="false">P4817+(0.05*Q4817)+(R4817/240)</f>
        <v>180</v>
      </c>
      <c r="T4817" s="22" t="n">
        <f aca="false">J4817*O4817</f>
        <v>180</v>
      </c>
      <c r="U4817" s="22" t="n">
        <f aca="false">S4817-T4817</f>
        <v>0</v>
      </c>
      <c r="V4817" s="46"/>
    </row>
    <row r="4818" customFormat="false" ht="13.8" hidden="false" customHeight="false" outlineLevel="0" collapsed="false">
      <c r="A4818" s="13" t="n">
        <v>4817</v>
      </c>
      <c r="B4818" s="12" t="s">
        <v>22</v>
      </c>
      <c r="C4818" s="26" t="str">
        <f aca="false">$C$4558</f>
        <v>BNF N. Acq. 20541</v>
      </c>
      <c r="D4818" s="12" t="n">
        <v>14</v>
      </c>
      <c r="E4818" s="14" t="n">
        <v>1749</v>
      </c>
      <c r="F4818" s="14" t="s">
        <v>24</v>
      </c>
      <c r="G4818" s="14" t="s">
        <v>1537</v>
      </c>
      <c r="H4818" s="0" t="s">
        <v>1874</v>
      </c>
      <c r="I4818" s="41" t="s">
        <v>50</v>
      </c>
      <c r="J4818" s="20" t="n">
        <v>180</v>
      </c>
      <c r="K4818" s="27" t="s">
        <v>28</v>
      </c>
      <c r="L4818" s="53"/>
      <c r="M4818" s="33" t="n">
        <v>2</v>
      </c>
      <c r="N4818" s="33"/>
      <c r="O4818" s="35" t="n">
        <f aca="false">L4818+(0.05*M4818)+(N4818/240)</f>
        <v>0.1</v>
      </c>
      <c r="P4818" s="36" t="n">
        <v>18</v>
      </c>
      <c r="Q4818" s="33"/>
      <c r="R4818" s="37"/>
      <c r="S4818" s="38" t="n">
        <f aca="false">P4818+(0.05*Q4818)+(R4818/240)</f>
        <v>18</v>
      </c>
      <c r="T4818" s="22" t="n">
        <f aca="false">J4818*O4818</f>
        <v>18</v>
      </c>
      <c r="U4818" s="22" t="n">
        <f aca="false">S4818-T4818</f>
        <v>0</v>
      </c>
      <c r="V4818" s="46"/>
    </row>
    <row r="4819" customFormat="false" ht="13.8" hidden="false" customHeight="false" outlineLevel="0" collapsed="false">
      <c r="A4819" s="13" t="n">
        <v>4818</v>
      </c>
      <c r="B4819" s="12" t="s">
        <v>22</v>
      </c>
      <c r="C4819" s="26" t="str">
        <f aca="false">$C$4558</f>
        <v>BNF N. Acq. 20541</v>
      </c>
      <c r="D4819" s="12" t="n">
        <v>14</v>
      </c>
      <c r="E4819" s="14" t="n">
        <v>1749</v>
      </c>
      <c r="F4819" s="14" t="s">
        <v>24</v>
      </c>
      <c r="G4819" s="14" t="s">
        <v>297</v>
      </c>
      <c r="H4819" s="0" t="s">
        <v>1874</v>
      </c>
      <c r="I4819" s="41" t="s">
        <v>32</v>
      </c>
      <c r="J4819" s="20" t="n">
        <v>1</v>
      </c>
      <c r="K4819" s="27" t="s">
        <v>425</v>
      </c>
      <c r="L4819" s="53" t="n">
        <v>60</v>
      </c>
      <c r="M4819" s="33"/>
      <c r="N4819" s="33"/>
      <c r="O4819" s="35" t="n">
        <f aca="false">L4819+(0.05*M4819)+(N4819/240)</f>
        <v>60</v>
      </c>
      <c r="P4819" s="36" t="n">
        <v>60</v>
      </c>
      <c r="Q4819" s="33"/>
      <c r="R4819" s="37"/>
      <c r="S4819" s="38" t="n">
        <f aca="false">P4819+(0.05*Q4819)+(R4819/240)</f>
        <v>60</v>
      </c>
      <c r="T4819" s="22" t="n">
        <f aca="false">J4819*O4819</f>
        <v>60</v>
      </c>
      <c r="U4819" s="22" t="n">
        <f aca="false">S4819-T4819</f>
        <v>0</v>
      </c>
      <c r="V4819" s="46"/>
    </row>
    <row r="4820" customFormat="false" ht="13.8" hidden="false" customHeight="false" outlineLevel="0" collapsed="false">
      <c r="A4820" s="13" t="n">
        <v>4819</v>
      </c>
      <c r="B4820" s="12" t="s">
        <v>22</v>
      </c>
      <c r="C4820" s="26" t="str">
        <f aca="false">$C$4558</f>
        <v>BNF N. Acq. 20541</v>
      </c>
      <c r="D4820" s="12" t="n">
        <v>14</v>
      </c>
      <c r="E4820" s="14" t="n">
        <v>1749</v>
      </c>
      <c r="F4820" s="14" t="s">
        <v>24</v>
      </c>
      <c r="G4820" s="14" t="s">
        <v>298</v>
      </c>
      <c r="H4820" s="0" t="s">
        <v>1874</v>
      </c>
      <c r="I4820" s="41" t="s">
        <v>27</v>
      </c>
      <c r="J4820" s="20" t="n">
        <v>340</v>
      </c>
      <c r="K4820" s="27" t="s">
        <v>28</v>
      </c>
      <c r="L4820" s="53"/>
      <c r="M4820" s="33" t="n">
        <v>6</v>
      </c>
      <c r="N4820" s="33"/>
      <c r="O4820" s="35" t="n">
        <f aca="false">L4820+(0.05*M4820)+(N4820/240)</f>
        <v>0.3</v>
      </c>
      <c r="P4820" s="36" t="n">
        <v>102</v>
      </c>
      <c r="Q4820" s="33"/>
      <c r="R4820" s="37"/>
      <c r="S4820" s="38" t="n">
        <f aca="false">P4820+(0.05*Q4820)+(R4820/240)</f>
        <v>102</v>
      </c>
      <c r="T4820" s="22" t="n">
        <f aca="false">J4820*O4820</f>
        <v>102</v>
      </c>
      <c r="U4820" s="22" t="n">
        <f aca="false">S4820-T4820</f>
        <v>0</v>
      </c>
      <c r="V4820" s="46"/>
    </row>
    <row r="4821" customFormat="false" ht="13.8" hidden="false" customHeight="false" outlineLevel="0" collapsed="false">
      <c r="A4821" s="13" t="n">
        <v>4820</v>
      </c>
      <c r="B4821" s="12" t="s">
        <v>22</v>
      </c>
      <c r="C4821" s="26" t="str">
        <f aca="false">$C$4558</f>
        <v>BNF N. Acq. 20541</v>
      </c>
      <c r="D4821" s="12" t="n">
        <v>14</v>
      </c>
      <c r="E4821" s="14" t="n">
        <v>1749</v>
      </c>
      <c r="F4821" s="14" t="s">
        <v>24</v>
      </c>
      <c r="G4821" s="14" t="s">
        <v>298</v>
      </c>
      <c r="H4821" s="0" t="s">
        <v>1874</v>
      </c>
      <c r="I4821" s="41" t="s">
        <v>50</v>
      </c>
      <c r="J4821" s="20" t="n">
        <v>24437</v>
      </c>
      <c r="K4821" s="27" t="s">
        <v>28</v>
      </c>
      <c r="L4821" s="53"/>
      <c r="M4821" s="33" t="n">
        <v>4</v>
      </c>
      <c r="N4821" s="33"/>
      <c r="O4821" s="35" t="n">
        <f aca="false">L4821+(0.05*M4821)+(N4821/240)</f>
        <v>0.2</v>
      </c>
      <c r="P4821" s="36" t="n">
        <v>4887</v>
      </c>
      <c r="Q4821" s="33" t="n">
        <v>8</v>
      </c>
      <c r="R4821" s="37"/>
      <c r="S4821" s="38" t="n">
        <f aca="false">P4821+(0.05*Q4821)+(R4821/240)</f>
        <v>4887.4</v>
      </c>
      <c r="T4821" s="22" t="n">
        <f aca="false">J4821*O4821</f>
        <v>4887.4</v>
      </c>
      <c r="U4821" s="22" t="n">
        <f aca="false">S4821-T4821</f>
        <v>0</v>
      </c>
      <c r="V4821" s="46"/>
    </row>
    <row r="4822" customFormat="false" ht="13.8" hidden="false" customHeight="false" outlineLevel="0" collapsed="false">
      <c r="A4822" s="13" t="n">
        <v>4821</v>
      </c>
      <c r="B4822" s="12" t="s">
        <v>22</v>
      </c>
      <c r="C4822" s="26" t="str">
        <f aca="false">$C$4558</f>
        <v>BNF N. Acq. 20541</v>
      </c>
      <c r="D4822" s="12" t="n">
        <v>14</v>
      </c>
      <c r="E4822" s="14" t="n">
        <v>1749</v>
      </c>
      <c r="F4822" s="14" t="s">
        <v>24</v>
      </c>
      <c r="G4822" s="14" t="s">
        <v>304</v>
      </c>
      <c r="H4822" s="0" t="s">
        <v>1874</v>
      </c>
      <c r="I4822" s="41" t="s">
        <v>50</v>
      </c>
      <c r="J4822" s="20" t="n">
        <v>1265</v>
      </c>
      <c r="K4822" s="27" t="s">
        <v>28</v>
      </c>
      <c r="L4822" s="53"/>
      <c r="M4822" s="33" t="n">
        <v>3</v>
      </c>
      <c r="N4822" s="33"/>
      <c r="O4822" s="35" t="n">
        <f aca="false">L4822+(0.05*M4822)+(N4822/240)</f>
        <v>0.15</v>
      </c>
      <c r="P4822" s="36" t="n">
        <v>189</v>
      </c>
      <c r="Q4822" s="33" t="n">
        <v>15</v>
      </c>
      <c r="R4822" s="37"/>
      <c r="S4822" s="38" t="n">
        <f aca="false">P4822+(0.05*Q4822)+(R4822/240)</f>
        <v>189.75</v>
      </c>
      <c r="T4822" s="22" t="n">
        <f aca="false">J4822*O4822</f>
        <v>189.75</v>
      </c>
      <c r="U4822" s="22" t="n">
        <f aca="false">S4822-T4822</f>
        <v>0</v>
      </c>
      <c r="V4822" s="46"/>
    </row>
    <row r="4823" customFormat="false" ht="13.8" hidden="false" customHeight="false" outlineLevel="0" collapsed="false">
      <c r="A4823" s="13" t="n">
        <v>4822</v>
      </c>
      <c r="B4823" s="12" t="s">
        <v>22</v>
      </c>
      <c r="C4823" s="26" t="str">
        <f aca="false">$C$4558</f>
        <v>BNF N. Acq. 20541</v>
      </c>
      <c r="D4823" s="12" t="n">
        <v>14</v>
      </c>
      <c r="E4823" s="14" t="n">
        <v>1749</v>
      </c>
      <c r="F4823" s="14" t="s">
        <v>24</v>
      </c>
      <c r="G4823" s="14" t="s">
        <v>302</v>
      </c>
      <c r="H4823" s="0" t="s">
        <v>1874</v>
      </c>
      <c r="I4823" s="41" t="s">
        <v>27</v>
      </c>
      <c r="J4823" s="20" t="n">
        <v>450</v>
      </c>
      <c r="K4823" s="27" t="s">
        <v>28</v>
      </c>
      <c r="L4823" s="53"/>
      <c r="M4823" s="33" t="n">
        <v>5</v>
      </c>
      <c r="N4823" s="33"/>
      <c r="O4823" s="35" t="n">
        <f aca="false">L4823+(0.05*M4823)+(N4823/240)</f>
        <v>0.25</v>
      </c>
      <c r="P4823" s="36" t="n">
        <v>112</v>
      </c>
      <c r="Q4823" s="33" t="n">
        <v>10</v>
      </c>
      <c r="R4823" s="37"/>
      <c r="S4823" s="38" t="n">
        <f aca="false">P4823+(0.05*Q4823)+(R4823/240)</f>
        <v>112.5</v>
      </c>
      <c r="T4823" s="22" t="n">
        <f aca="false">J4823*O4823</f>
        <v>112.5</v>
      </c>
      <c r="U4823" s="22" t="n">
        <f aca="false">S4823-T4823</f>
        <v>0</v>
      </c>
      <c r="V4823" s="46"/>
    </row>
    <row r="4824" customFormat="false" ht="13.8" hidden="false" customHeight="false" outlineLevel="0" collapsed="false">
      <c r="A4824" s="13" t="n">
        <v>4823</v>
      </c>
      <c r="B4824" s="12" t="s">
        <v>22</v>
      </c>
      <c r="C4824" s="26" t="str">
        <f aca="false">$C$4558</f>
        <v>BNF N. Acq. 20541</v>
      </c>
      <c r="D4824" s="12" t="n">
        <v>14</v>
      </c>
      <c r="E4824" s="14" t="n">
        <v>1749</v>
      </c>
      <c r="F4824" s="14" t="s">
        <v>24</v>
      </c>
      <c r="G4824" s="14" t="s">
        <v>305</v>
      </c>
      <c r="H4824" s="0" t="s">
        <v>1874</v>
      </c>
      <c r="I4824" s="41" t="s">
        <v>50</v>
      </c>
      <c r="J4824" s="20" t="n">
        <v>675</v>
      </c>
      <c r="K4824" s="27" t="s">
        <v>28</v>
      </c>
      <c r="L4824" s="53"/>
      <c r="M4824" s="33" t="n">
        <v>1</v>
      </c>
      <c r="N4824" s="33"/>
      <c r="O4824" s="35" t="n">
        <f aca="false">L4824+(0.05*M4824)+(N4824/240)</f>
        <v>0.05</v>
      </c>
      <c r="P4824" s="36" t="n">
        <v>33</v>
      </c>
      <c r="Q4824" s="33" t="n">
        <v>15</v>
      </c>
      <c r="R4824" s="37"/>
      <c r="S4824" s="38" t="n">
        <f aca="false">P4824+(0.05*Q4824)+(R4824/240)</f>
        <v>33.75</v>
      </c>
      <c r="T4824" s="22" t="n">
        <f aca="false">J4824*O4824</f>
        <v>33.75</v>
      </c>
      <c r="U4824" s="22" t="n">
        <f aca="false">S4824-T4824</f>
        <v>0</v>
      </c>
      <c r="V4824" s="46"/>
    </row>
    <row r="4825" customFormat="false" ht="13.8" hidden="false" customHeight="false" outlineLevel="0" collapsed="false">
      <c r="A4825" s="13" t="n">
        <v>4824</v>
      </c>
      <c r="B4825" s="12" t="s">
        <v>22</v>
      </c>
      <c r="C4825" s="26" t="str">
        <f aca="false">$C$4558</f>
        <v>BNF N. Acq. 20541</v>
      </c>
      <c r="D4825" s="12" t="n">
        <v>14</v>
      </c>
      <c r="E4825" s="14" t="n">
        <v>1749</v>
      </c>
      <c r="F4825" s="14" t="s">
        <v>24</v>
      </c>
      <c r="G4825" s="14" t="s">
        <v>307</v>
      </c>
      <c r="H4825" s="0" t="s">
        <v>1874</v>
      </c>
      <c r="I4825" s="41" t="s">
        <v>50</v>
      </c>
      <c r="J4825" s="20" t="n">
        <v>2</v>
      </c>
      <c r="K4825" s="27" t="s">
        <v>28</v>
      </c>
      <c r="L4825" s="53"/>
      <c r="M4825" s="33" t="n">
        <v>11</v>
      </c>
      <c r="N4825" s="33"/>
      <c r="O4825" s="35" t="n">
        <f aca="false">L4825+(0.05*M4825)+(N4825/240)</f>
        <v>0.55</v>
      </c>
      <c r="P4825" s="36" t="n">
        <v>1</v>
      </c>
      <c r="Q4825" s="33" t="n">
        <v>2</v>
      </c>
      <c r="R4825" s="37"/>
      <c r="S4825" s="38" t="n">
        <f aca="false">P4825+(0.05*Q4825)+(R4825/240)</f>
        <v>1.1</v>
      </c>
      <c r="T4825" s="22" t="n">
        <f aca="false">J4825*O4825</f>
        <v>1.1</v>
      </c>
      <c r="U4825" s="22" t="n">
        <f aca="false">S4825-T4825</f>
        <v>0</v>
      </c>
      <c r="V4825" s="46"/>
    </row>
    <row r="4826" customFormat="false" ht="13.8" hidden="false" customHeight="false" outlineLevel="0" collapsed="false">
      <c r="A4826" s="13" t="n">
        <v>4825</v>
      </c>
      <c r="B4826" s="12" t="s">
        <v>22</v>
      </c>
      <c r="C4826" s="26" t="str">
        <f aca="false">$C$4558</f>
        <v>BNF N. Acq. 20541</v>
      </c>
      <c r="D4826" s="12" t="n">
        <v>14</v>
      </c>
      <c r="E4826" s="14" t="n">
        <v>1749</v>
      </c>
      <c r="F4826" s="14" t="s">
        <v>24</v>
      </c>
      <c r="G4826" s="14" t="s">
        <v>308</v>
      </c>
      <c r="H4826" s="0" t="s">
        <v>1874</v>
      </c>
      <c r="I4826" s="41" t="s">
        <v>50</v>
      </c>
      <c r="J4826" s="20" t="n">
        <v>25</v>
      </c>
      <c r="K4826" s="27" t="s">
        <v>28</v>
      </c>
      <c r="L4826" s="53"/>
      <c r="M4826" s="33" t="n">
        <v>12</v>
      </c>
      <c r="N4826" s="33"/>
      <c r="O4826" s="35" t="n">
        <f aca="false">L4826+(0.05*M4826)+(N4826/240)</f>
        <v>0.6</v>
      </c>
      <c r="P4826" s="36" t="n">
        <v>15</v>
      </c>
      <c r="Q4826" s="33"/>
      <c r="R4826" s="37"/>
      <c r="S4826" s="38" t="n">
        <f aca="false">P4826+(0.05*Q4826)+(R4826/240)</f>
        <v>15</v>
      </c>
      <c r="T4826" s="22" t="n">
        <f aca="false">J4826*O4826</f>
        <v>15</v>
      </c>
      <c r="U4826" s="22" t="n">
        <f aca="false">S4826-T4826</f>
        <v>0</v>
      </c>
      <c r="V4826" s="46"/>
    </row>
    <row r="4827" customFormat="false" ht="13.8" hidden="false" customHeight="false" outlineLevel="0" collapsed="false">
      <c r="A4827" s="13" t="n">
        <v>4826</v>
      </c>
      <c r="B4827" s="12" t="s">
        <v>22</v>
      </c>
      <c r="C4827" s="26" t="str">
        <f aca="false">$C$4558</f>
        <v>BNF N. Acq. 20541</v>
      </c>
      <c r="D4827" s="12" t="n">
        <v>14</v>
      </c>
      <c r="E4827" s="14" t="n">
        <v>1749</v>
      </c>
      <c r="F4827" s="14" t="s">
        <v>24</v>
      </c>
      <c r="G4827" s="14" t="s">
        <v>311</v>
      </c>
      <c r="H4827" s="0" t="s">
        <v>1874</v>
      </c>
      <c r="I4827" s="41" t="s">
        <v>27</v>
      </c>
      <c r="J4827" s="20" t="n">
        <v>565</v>
      </c>
      <c r="K4827" s="27" t="s">
        <v>28</v>
      </c>
      <c r="L4827" s="53"/>
      <c r="M4827" s="33" t="n">
        <v>10</v>
      </c>
      <c r="N4827" s="33"/>
      <c r="O4827" s="35" t="n">
        <f aca="false">L4827+(0.05*M4827)+(N4827/240)</f>
        <v>0.5</v>
      </c>
      <c r="P4827" s="36" t="n">
        <v>282</v>
      </c>
      <c r="Q4827" s="33" t="n">
        <v>10</v>
      </c>
      <c r="R4827" s="37"/>
      <c r="S4827" s="38" t="n">
        <f aca="false">P4827+(0.05*Q4827)+(R4827/240)</f>
        <v>282.5</v>
      </c>
      <c r="T4827" s="22" t="n">
        <f aca="false">J4827*O4827</f>
        <v>282.5</v>
      </c>
      <c r="U4827" s="22" t="n">
        <f aca="false">S4827-T4827</f>
        <v>0</v>
      </c>
      <c r="V4827" s="46"/>
    </row>
    <row r="4828" customFormat="false" ht="13.8" hidden="false" customHeight="false" outlineLevel="0" collapsed="false">
      <c r="A4828" s="13" t="n">
        <v>4827</v>
      </c>
      <c r="B4828" s="12" t="s">
        <v>22</v>
      </c>
      <c r="C4828" s="26" t="str">
        <f aca="false">$C$4558</f>
        <v>BNF N. Acq. 20541</v>
      </c>
      <c r="D4828" s="12" t="n">
        <v>14</v>
      </c>
      <c r="E4828" s="14" t="n">
        <v>1749</v>
      </c>
      <c r="F4828" s="14" t="s">
        <v>24</v>
      </c>
      <c r="G4828" s="14" t="s">
        <v>311</v>
      </c>
      <c r="H4828" s="0" t="s">
        <v>1874</v>
      </c>
      <c r="I4828" s="41" t="s">
        <v>32</v>
      </c>
      <c r="J4828" s="20" t="n">
        <v>9772</v>
      </c>
      <c r="K4828" s="27" t="s">
        <v>28</v>
      </c>
      <c r="L4828" s="53"/>
      <c r="M4828" s="33" t="n">
        <v>12</v>
      </c>
      <c r="N4828" s="33"/>
      <c r="O4828" s="35" t="n">
        <f aca="false">L4828+(0.05*M4828)+(N4828/240)</f>
        <v>0.6</v>
      </c>
      <c r="P4828" s="36" t="n">
        <v>5863</v>
      </c>
      <c r="Q4828" s="33" t="n">
        <v>4</v>
      </c>
      <c r="R4828" s="37"/>
      <c r="S4828" s="38" t="n">
        <f aca="false">P4828+(0.05*Q4828)+(R4828/240)</f>
        <v>5863.2</v>
      </c>
      <c r="T4828" s="22" t="n">
        <f aca="false">J4828*O4828</f>
        <v>5863.2</v>
      </c>
      <c r="U4828" s="22" t="n">
        <f aca="false">S4828-T4828</f>
        <v>0</v>
      </c>
      <c r="V4828" s="46"/>
    </row>
    <row r="4829" customFormat="false" ht="13.8" hidden="false" customHeight="false" outlineLevel="0" collapsed="false">
      <c r="A4829" s="13" t="n">
        <v>4828</v>
      </c>
      <c r="B4829" s="12" t="s">
        <v>22</v>
      </c>
      <c r="C4829" s="26" t="str">
        <f aca="false">$C$4558</f>
        <v>BNF N. Acq. 20541</v>
      </c>
      <c r="D4829" s="12" t="n">
        <v>14</v>
      </c>
      <c r="E4829" s="14" t="n">
        <v>1749</v>
      </c>
      <c r="F4829" s="14" t="s">
        <v>24</v>
      </c>
      <c r="G4829" s="14" t="s">
        <v>311</v>
      </c>
      <c r="H4829" s="0" t="s">
        <v>1874</v>
      </c>
      <c r="I4829" s="41" t="s">
        <v>50</v>
      </c>
      <c r="J4829" s="20" t="n">
        <v>69439</v>
      </c>
      <c r="K4829" s="27" t="s">
        <v>28</v>
      </c>
      <c r="L4829" s="53"/>
      <c r="M4829" s="33" t="n">
        <v>10</v>
      </c>
      <c r="N4829" s="33"/>
      <c r="O4829" s="35" t="n">
        <f aca="false">L4829+(0.05*M4829)+(N4829/240)</f>
        <v>0.5</v>
      </c>
      <c r="P4829" s="36" t="n">
        <v>34719</v>
      </c>
      <c r="Q4829" s="33" t="n">
        <v>10</v>
      </c>
      <c r="R4829" s="37"/>
      <c r="S4829" s="38" t="n">
        <f aca="false">P4829+(0.05*Q4829)+(R4829/240)</f>
        <v>34719.5</v>
      </c>
      <c r="T4829" s="22" t="n">
        <f aca="false">J4829*O4829</f>
        <v>34719.5</v>
      </c>
      <c r="U4829" s="22" t="n">
        <f aca="false">S4829-T4829</f>
        <v>0</v>
      </c>
      <c r="V4829" s="46"/>
    </row>
    <row r="4830" customFormat="false" ht="13.8" hidden="false" customHeight="false" outlineLevel="0" collapsed="false">
      <c r="A4830" s="13" t="n">
        <v>4829</v>
      </c>
      <c r="B4830" s="12" t="s">
        <v>22</v>
      </c>
      <c r="C4830" s="26" t="str">
        <f aca="false">$C$4558</f>
        <v>BNF N. Acq. 20541</v>
      </c>
      <c r="D4830" s="12" t="n">
        <v>14</v>
      </c>
      <c r="E4830" s="14" t="n">
        <v>1749</v>
      </c>
      <c r="F4830" s="14" t="s">
        <v>24</v>
      </c>
      <c r="G4830" s="14" t="s">
        <v>312</v>
      </c>
      <c r="H4830" s="0" t="s">
        <v>1874</v>
      </c>
      <c r="I4830" s="41" t="s">
        <v>50</v>
      </c>
      <c r="J4830" s="20" t="n">
        <v>17327</v>
      </c>
      <c r="K4830" s="27" t="s">
        <v>28</v>
      </c>
      <c r="L4830" s="53"/>
      <c r="M4830" s="33" t="n">
        <v>35</v>
      </c>
      <c r="N4830" s="33"/>
      <c r="O4830" s="35" t="n">
        <f aca="false">L4830+(0.05*M4830)+(N4830/240)</f>
        <v>1.75</v>
      </c>
      <c r="P4830" s="36" t="n">
        <v>30322</v>
      </c>
      <c r="Q4830" s="33" t="n">
        <v>5</v>
      </c>
      <c r="R4830" s="37"/>
      <c r="S4830" s="38" t="n">
        <f aca="false">P4830+(0.05*Q4830)+(R4830/240)</f>
        <v>30322.25</v>
      </c>
      <c r="T4830" s="22" t="n">
        <f aca="false">J4830*O4830</f>
        <v>30322.25</v>
      </c>
      <c r="U4830" s="22" t="n">
        <f aca="false">S4830-T4830</f>
        <v>0</v>
      </c>
      <c r="V4830" s="46"/>
    </row>
    <row r="4831" customFormat="false" ht="13.8" hidden="false" customHeight="false" outlineLevel="0" collapsed="false">
      <c r="A4831" s="13" t="n">
        <v>4830</v>
      </c>
      <c r="B4831" s="12" t="s">
        <v>22</v>
      </c>
      <c r="C4831" s="26" t="str">
        <f aca="false">$C$4558</f>
        <v>BNF N. Acq. 20541</v>
      </c>
      <c r="D4831" s="12" t="n">
        <v>14</v>
      </c>
      <c r="E4831" s="14" t="n">
        <v>1749</v>
      </c>
      <c r="F4831" s="14" t="s">
        <v>40</v>
      </c>
      <c r="G4831" s="14" t="s">
        <v>287</v>
      </c>
      <c r="H4831" s="0" t="s">
        <v>1874</v>
      </c>
      <c r="I4831" s="41" t="s">
        <v>27</v>
      </c>
      <c r="J4831" s="20" t="n">
        <v>833840</v>
      </c>
      <c r="K4831" s="27" t="s">
        <v>28</v>
      </c>
      <c r="L4831" s="53"/>
      <c r="M4831" s="33" t="n">
        <v>3</v>
      </c>
      <c r="N4831" s="33"/>
      <c r="O4831" s="35" t="n">
        <f aca="false">L4831+(0.05*M4831)+(N4831/240)</f>
        <v>0.15</v>
      </c>
      <c r="P4831" s="36" t="n">
        <v>125076</v>
      </c>
      <c r="Q4831" s="33"/>
      <c r="R4831" s="37"/>
      <c r="S4831" s="38" t="n">
        <f aca="false">P4831+(0.05*Q4831)+(R4831/240)</f>
        <v>125076</v>
      </c>
      <c r="T4831" s="22" t="n">
        <f aca="false">J4831*O4831</f>
        <v>125076</v>
      </c>
      <c r="U4831" s="22" t="n">
        <f aca="false">S4831-T4831</f>
        <v>0</v>
      </c>
      <c r="V4831" s="46"/>
    </row>
    <row r="4832" customFormat="false" ht="13.8" hidden="false" customHeight="false" outlineLevel="0" collapsed="false">
      <c r="A4832" s="13" t="n">
        <v>4831</v>
      </c>
      <c r="B4832" s="12" t="s">
        <v>22</v>
      </c>
      <c r="C4832" s="26" t="str">
        <f aca="false">$C$4558</f>
        <v>BNF N. Acq. 20541</v>
      </c>
      <c r="D4832" s="12" t="n">
        <v>14</v>
      </c>
      <c r="E4832" s="14" t="n">
        <v>1749</v>
      </c>
      <c r="F4832" s="14" t="s">
        <v>40</v>
      </c>
      <c r="G4832" s="14" t="s">
        <v>1537</v>
      </c>
      <c r="H4832" s="0" t="s">
        <v>1874</v>
      </c>
      <c r="I4832" s="41" t="s">
        <v>27</v>
      </c>
      <c r="J4832" s="20" t="n">
        <v>37375</v>
      </c>
      <c r="K4832" s="27" t="s">
        <v>28</v>
      </c>
      <c r="L4832" s="53"/>
      <c r="M4832" s="33"/>
      <c r="N4832" s="33" t="n">
        <v>10</v>
      </c>
      <c r="O4832" s="35" t="n">
        <f aca="false">L4832+(0.05*M4832)+(N4832/240)</f>
        <v>0.0416666666666667</v>
      </c>
      <c r="P4832" s="36" t="n">
        <v>1557</v>
      </c>
      <c r="Q4832" s="33" t="n">
        <v>5</v>
      </c>
      <c r="R4832" s="37"/>
      <c r="S4832" s="38" t="n">
        <f aca="false">P4832+(0.05*Q4832)+(R4832/240)</f>
        <v>1557.25</v>
      </c>
      <c r="T4832" s="22" t="n">
        <f aca="false">J4832*O4832</f>
        <v>1557.29166666667</v>
      </c>
      <c r="U4832" s="22" t="n">
        <f aca="false">S4832-T4832</f>
        <v>-0.0416666666665151</v>
      </c>
      <c r="V4832" s="46"/>
    </row>
    <row r="4833" customFormat="false" ht="13.8" hidden="false" customHeight="false" outlineLevel="0" collapsed="false">
      <c r="A4833" s="13" t="n">
        <v>4832</v>
      </c>
      <c r="B4833" s="12" t="s">
        <v>22</v>
      </c>
      <c r="C4833" s="26" t="str">
        <f aca="false">$C$4558</f>
        <v>BNF N. Acq. 20541</v>
      </c>
      <c r="D4833" s="12" t="n">
        <v>14</v>
      </c>
      <c r="E4833" s="14" t="n">
        <v>1749</v>
      </c>
      <c r="F4833" s="14" t="s">
        <v>40</v>
      </c>
      <c r="G4833" s="14" t="s">
        <v>1942</v>
      </c>
      <c r="H4833" s="0" t="s">
        <v>1874</v>
      </c>
      <c r="I4833" s="41" t="s">
        <v>27</v>
      </c>
      <c r="J4833" s="20" t="n">
        <v>6778</v>
      </c>
      <c r="K4833" s="27" t="s">
        <v>28</v>
      </c>
      <c r="L4833" s="53"/>
      <c r="M4833" s="33" t="n">
        <v>2</v>
      </c>
      <c r="N4833" s="33"/>
      <c r="O4833" s="35" t="n">
        <f aca="false">L4833+(0.05*M4833)+(N4833/240)</f>
        <v>0.1</v>
      </c>
      <c r="P4833" s="36" t="n">
        <v>677</v>
      </c>
      <c r="Q4833" s="33" t="n">
        <v>16</v>
      </c>
      <c r="R4833" s="37"/>
      <c r="S4833" s="38" t="n">
        <f aca="false">P4833+(0.05*Q4833)+(R4833/240)</f>
        <v>677.8</v>
      </c>
      <c r="T4833" s="22" t="n">
        <f aca="false">J4833*O4833</f>
        <v>677.8</v>
      </c>
      <c r="U4833" s="22" t="n">
        <f aca="false">S4833-T4833</f>
        <v>0</v>
      </c>
      <c r="V4833" s="46"/>
    </row>
    <row r="4834" customFormat="false" ht="13.8" hidden="false" customHeight="false" outlineLevel="0" collapsed="false">
      <c r="A4834" s="13" t="n">
        <v>4833</v>
      </c>
      <c r="B4834" s="12" t="s">
        <v>22</v>
      </c>
      <c r="C4834" s="26" t="str">
        <f aca="false">$C$4558</f>
        <v>BNF N. Acq. 20541</v>
      </c>
      <c r="D4834" s="12" t="n">
        <v>14</v>
      </c>
      <c r="E4834" s="14" t="n">
        <v>1749</v>
      </c>
      <c r="F4834" s="14" t="s">
        <v>40</v>
      </c>
      <c r="G4834" s="14" t="s">
        <v>298</v>
      </c>
      <c r="H4834" s="0" t="s">
        <v>1874</v>
      </c>
      <c r="I4834" s="41" t="s">
        <v>27</v>
      </c>
      <c r="J4834" s="20" t="n">
        <v>14420</v>
      </c>
      <c r="K4834" s="27" t="s">
        <v>28</v>
      </c>
      <c r="L4834" s="53"/>
      <c r="M4834" s="33" t="n">
        <v>6</v>
      </c>
      <c r="N4834" s="33"/>
      <c r="O4834" s="35" t="n">
        <f aca="false">L4834+(0.05*M4834)+(N4834/240)</f>
        <v>0.3</v>
      </c>
      <c r="P4834" s="36" t="n">
        <v>4326</v>
      </c>
      <c r="Q4834" s="33"/>
      <c r="R4834" s="37"/>
      <c r="S4834" s="38" t="n">
        <f aca="false">P4834+(0.05*Q4834)+(R4834/240)</f>
        <v>4326</v>
      </c>
      <c r="T4834" s="22" t="n">
        <f aca="false">J4834*O4834</f>
        <v>4326</v>
      </c>
      <c r="U4834" s="22" t="n">
        <f aca="false">S4834-T4834</f>
        <v>0</v>
      </c>
      <c r="V4834" s="46"/>
    </row>
    <row r="4835" customFormat="false" ht="13.8" hidden="false" customHeight="false" outlineLevel="0" collapsed="false">
      <c r="A4835" s="13" t="n">
        <v>4834</v>
      </c>
      <c r="B4835" s="12" t="s">
        <v>22</v>
      </c>
      <c r="C4835" s="26" t="str">
        <f aca="false">$C$4558</f>
        <v>BNF N. Acq. 20541</v>
      </c>
      <c r="D4835" s="12" t="n">
        <v>14</v>
      </c>
      <c r="E4835" s="14" t="n">
        <v>1749</v>
      </c>
      <c r="F4835" s="14" t="s">
        <v>40</v>
      </c>
      <c r="G4835" s="14" t="s">
        <v>298</v>
      </c>
      <c r="H4835" s="0" t="s">
        <v>1874</v>
      </c>
      <c r="I4835" s="41" t="s">
        <v>50</v>
      </c>
      <c r="J4835" s="20" t="n">
        <v>40</v>
      </c>
      <c r="K4835" s="27" t="s">
        <v>28</v>
      </c>
      <c r="L4835" s="53"/>
      <c r="M4835" s="33" t="n">
        <v>10</v>
      </c>
      <c r="N4835" s="33"/>
      <c r="O4835" s="35" t="n">
        <f aca="false">L4835+(0.05*M4835)+(N4835/240)</f>
        <v>0.5</v>
      </c>
      <c r="P4835" s="36" t="n">
        <v>20</v>
      </c>
      <c r="Q4835" s="33"/>
      <c r="R4835" s="37"/>
      <c r="S4835" s="38" t="n">
        <f aca="false">P4835+(0.05*Q4835)+(R4835/240)</f>
        <v>20</v>
      </c>
      <c r="T4835" s="22" t="n">
        <f aca="false">J4835*O4835</f>
        <v>20</v>
      </c>
      <c r="U4835" s="22" t="n">
        <f aca="false">S4835-T4835</f>
        <v>0</v>
      </c>
      <c r="V4835" s="46"/>
    </row>
    <row r="4836" customFormat="false" ht="13.8" hidden="false" customHeight="false" outlineLevel="0" collapsed="false">
      <c r="A4836" s="13" t="n">
        <v>4835</v>
      </c>
      <c r="B4836" s="12" t="s">
        <v>22</v>
      </c>
      <c r="C4836" s="26" t="str">
        <f aca="false">$C$4558</f>
        <v>BNF N. Acq. 20541</v>
      </c>
      <c r="D4836" s="12" t="n">
        <v>14</v>
      </c>
      <c r="E4836" s="14" t="n">
        <v>1749</v>
      </c>
      <c r="F4836" s="14" t="s">
        <v>40</v>
      </c>
      <c r="G4836" s="14" t="s">
        <v>304</v>
      </c>
      <c r="H4836" s="0" t="s">
        <v>1874</v>
      </c>
      <c r="I4836" s="41" t="s">
        <v>27</v>
      </c>
      <c r="J4836" s="20" t="n">
        <v>69935</v>
      </c>
      <c r="K4836" s="27" t="s">
        <v>28</v>
      </c>
      <c r="L4836" s="53"/>
      <c r="M4836" s="33" t="n">
        <v>2</v>
      </c>
      <c r="N4836" s="33"/>
      <c r="O4836" s="35" t="n">
        <f aca="false">L4836+(0.05*M4836)+(N4836/240)</f>
        <v>0.1</v>
      </c>
      <c r="P4836" s="36" t="n">
        <v>6993</v>
      </c>
      <c r="Q4836" s="33" t="n">
        <v>10</v>
      </c>
      <c r="R4836" s="37"/>
      <c r="S4836" s="38" t="n">
        <f aca="false">P4836+(0.05*Q4836)+(R4836/240)</f>
        <v>6993.5</v>
      </c>
      <c r="T4836" s="22" t="n">
        <f aca="false">J4836*O4836</f>
        <v>6993.5</v>
      </c>
      <c r="U4836" s="22" t="n">
        <f aca="false">S4836-T4836</f>
        <v>0</v>
      </c>
      <c r="V4836" s="46"/>
    </row>
    <row r="4837" customFormat="false" ht="13.8" hidden="false" customHeight="false" outlineLevel="0" collapsed="false">
      <c r="A4837" s="13" t="n">
        <v>4836</v>
      </c>
      <c r="B4837" s="12" t="s">
        <v>22</v>
      </c>
      <c r="C4837" s="26" t="str">
        <f aca="false">$C$4558</f>
        <v>BNF N. Acq. 20541</v>
      </c>
      <c r="D4837" s="12" t="n">
        <v>14</v>
      </c>
      <c r="E4837" s="14" t="n">
        <v>1749</v>
      </c>
      <c r="F4837" s="14" t="s">
        <v>40</v>
      </c>
      <c r="G4837" s="14" t="s">
        <v>302</v>
      </c>
      <c r="H4837" s="0" t="s">
        <v>1874</v>
      </c>
      <c r="I4837" s="41" t="s">
        <v>50</v>
      </c>
      <c r="J4837" s="20" t="n">
        <v>40</v>
      </c>
      <c r="K4837" s="27" t="s">
        <v>28</v>
      </c>
      <c r="L4837" s="53"/>
      <c r="M4837" s="33" t="n">
        <v>10</v>
      </c>
      <c r="N4837" s="33"/>
      <c r="O4837" s="35" t="n">
        <f aca="false">L4837+(0.05*M4837)+(N4837/240)</f>
        <v>0.5</v>
      </c>
      <c r="P4837" s="36" t="n">
        <v>20</v>
      </c>
      <c r="Q4837" s="33"/>
      <c r="R4837" s="37"/>
      <c r="S4837" s="38" t="n">
        <f aca="false">P4837+(0.05*Q4837)+(R4837/240)</f>
        <v>20</v>
      </c>
      <c r="T4837" s="22" t="n">
        <f aca="false">J4837*O4837</f>
        <v>20</v>
      </c>
      <c r="U4837" s="22" t="n">
        <f aca="false">S4837-T4837</f>
        <v>0</v>
      </c>
      <c r="V4837" s="46"/>
    </row>
    <row r="4838" customFormat="false" ht="13.8" hidden="false" customHeight="false" outlineLevel="0" collapsed="false">
      <c r="A4838" s="13" t="n">
        <v>4837</v>
      </c>
      <c r="B4838" s="12" t="s">
        <v>22</v>
      </c>
      <c r="C4838" s="26" t="str">
        <f aca="false">$C$4558</f>
        <v>BNF N. Acq. 20541</v>
      </c>
      <c r="D4838" s="12" t="n">
        <v>14</v>
      </c>
      <c r="E4838" s="14" t="n">
        <v>1749</v>
      </c>
      <c r="F4838" s="14" t="s">
        <v>40</v>
      </c>
      <c r="G4838" s="14" t="s">
        <v>305</v>
      </c>
      <c r="H4838" s="0" t="s">
        <v>1874</v>
      </c>
      <c r="I4838" s="41" t="s">
        <v>50</v>
      </c>
      <c r="J4838" s="20" t="n">
        <v>553</v>
      </c>
      <c r="K4838" s="27" t="s">
        <v>28</v>
      </c>
      <c r="L4838" s="53"/>
      <c r="M4838" s="33" t="n">
        <v>1</v>
      </c>
      <c r="N4838" s="33"/>
      <c r="O4838" s="35" t="n">
        <f aca="false">L4838+(0.05*M4838)+(N4838/240)</f>
        <v>0.05</v>
      </c>
      <c r="P4838" s="36" t="n">
        <v>27</v>
      </c>
      <c r="Q4838" s="33" t="n">
        <v>13</v>
      </c>
      <c r="R4838" s="37"/>
      <c r="S4838" s="38" t="n">
        <f aca="false">P4838+(0.05*Q4838)+(R4838/240)</f>
        <v>27.65</v>
      </c>
      <c r="T4838" s="22" t="n">
        <f aca="false">J4838*O4838</f>
        <v>27.65</v>
      </c>
      <c r="U4838" s="22" t="n">
        <f aca="false">S4838-T4838</f>
        <v>0</v>
      </c>
      <c r="V4838" s="46"/>
    </row>
    <row r="4839" customFormat="false" ht="14.2" hidden="false" customHeight="false" outlineLevel="0" collapsed="false">
      <c r="A4839" s="13" t="n">
        <v>4838</v>
      </c>
      <c r="B4839" s="12" t="s">
        <v>22</v>
      </c>
      <c r="C4839" s="26" t="str">
        <f aca="false">$C$4558</f>
        <v>BNF N. Acq. 20541</v>
      </c>
      <c r="D4839" s="12" t="n">
        <v>14</v>
      </c>
      <c r="E4839" s="14" t="n">
        <v>1749</v>
      </c>
      <c r="F4839" s="14" t="s">
        <v>40</v>
      </c>
      <c r="G4839" s="14" t="s">
        <v>1943</v>
      </c>
      <c r="H4839" s="0" t="s">
        <v>1874</v>
      </c>
      <c r="I4839" s="41" t="s">
        <v>50</v>
      </c>
      <c r="J4839" s="20" t="n">
        <v>28.25</v>
      </c>
      <c r="K4839" s="27" t="s">
        <v>28</v>
      </c>
      <c r="L4839" s="53" t="n">
        <v>20</v>
      </c>
      <c r="M4839" s="33"/>
      <c r="N4839" s="33"/>
      <c r="O4839" s="35" t="n">
        <f aca="false">L4839+(0.05*M4839)+(N4839/240)</f>
        <v>20</v>
      </c>
      <c r="P4839" s="36" t="n">
        <v>570</v>
      </c>
      <c r="Q4839" s="33"/>
      <c r="R4839" s="43"/>
      <c r="S4839" s="38" t="n">
        <f aca="false">P4839+(0.05*Q4839)+(R4839/240)</f>
        <v>570</v>
      </c>
      <c r="T4839" s="22" t="n">
        <f aca="false">J4839*O4839</f>
        <v>565</v>
      </c>
      <c r="U4839" s="22" t="n">
        <f aca="false">S4839-T4839</f>
        <v>5</v>
      </c>
      <c r="V4839" s="46" t="s">
        <v>31</v>
      </c>
    </row>
    <row r="4840" customFormat="false" ht="13.8" hidden="false" customHeight="false" outlineLevel="0" collapsed="false">
      <c r="A4840" s="13" t="n">
        <v>4839</v>
      </c>
      <c r="B4840" s="12" t="s">
        <v>22</v>
      </c>
      <c r="C4840" s="26" t="str">
        <f aca="false">$C$4558</f>
        <v>BNF N. Acq. 20541</v>
      </c>
      <c r="D4840" s="12" t="n">
        <v>14</v>
      </c>
      <c r="E4840" s="14" t="n">
        <v>1749</v>
      </c>
      <c r="F4840" s="14" t="s">
        <v>40</v>
      </c>
      <c r="G4840" s="40" t="s">
        <v>1944</v>
      </c>
      <c r="H4840" s="0" t="s">
        <v>1874</v>
      </c>
      <c r="I4840" s="41" t="s">
        <v>27</v>
      </c>
      <c r="J4840" s="20" t="n">
        <v>2</v>
      </c>
      <c r="K4840" s="27" t="s">
        <v>693</v>
      </c>
      <c r="L4840" s="53" t="n">
        <v>70</v>
      </c>
      <c r="M4840" s="33"/>
      <c r="N4840" s="33"/>
      <c r="O4840" s="35" t="n">
        <f aca="false">L4840+(0.05*M4840)+(N4840/240)</f>
        <v>70</v>
      </c>
      <c r="P4840" s="36" t="n">
        <v>140</v>
      </c>
      <c r="Q4840" s="33"/>
      <c r="R4840" s="37"/>
      <c r="S4840" s="38" t="n">
        <f aca="false">P4840+(0.05*Q4840)+(R4840/240)</f>
        <v>140</v>
      </c>
      <c r="T4840" s="22" t="n">
        <f aca="false">J4840*O4840</f>
        <v>140</v>
      </c>
      <c r="U4840" s="22" t="n">
        <f aca="false">S4840-T4840</f>
        <v>0</v>
      </c>
      <c r="V4840" s="46"/>
    </row>
    <row r="4841" customFormat="false" ht="13.8" hidden="false" customHeight="false" outlineLevel="0" collapsed="false">
      <c r="A4841" s="13" t="n">
        <v>4840</v>
      </c>
      <c r="B4841" s="12" t="s">
        <v>22</v>
      </c>
      <c r="C4841" s="26" t="str">
        <f aca="false">$C$4558</f>
        <v>BNF N. Acq. 20541</v>
      </c>
      <c r="D4841" s="12" t="n">
        <v>14</v>
      </c>
      <c r="E4841" s="14" t="n">
        <v>1749</v>
      </c>
      <c r="F4841" s="14" t="s">
        <v>40</v>
      </c>
      <c r="G4841" s="14" t="s">
        <v>315</v>
      </c>
      <c r="H4841" s="0" t="s">
        <v>1874</v>
      </c>
      <c r="I4841" s="41" t="s">
        <v>50</v>
      </c>
      <c r="J4841" s="20" t="n">
        <v>120</v>
      </c>
      <c r="K4841" s="27" t="s">
        <v>28</v>
      </c>
      <c r="L4841" s="53"/>
      <c r="M4841" s="33" t="n">
        <v>15</v>
      </c>
      <c r="N4841" s="33"/>
      <c r="O4841" s="35" t="n">
        <f aca="false">L4841+(0.05*M4841)+(N4841/240)</f>
        <v>0.75</v>
      </c>
      <c r="P4841" s="36" t="n">
        <v>90</v>
      </c>
      <c r="Q4841" s="33"/>
      <c r="R4841" s="37"/>
      <c r="S4841" s="38" t="n">
        <f aca="false">P4841+(0.05*Q4841)+(R4841/240)</f>
        <v>90</v>
      </c>
      <c r="T4841" s="22" t="n">
        <f aca="false">J4841*O4841</f>
        <v>90</v>
      </c>
      <c r="U4841" s="22" t="n">
        <f aca="false">S4841-T4841</f>
        <v>0</v>
      </c>
      <c r="V4841" s="46"/>
    </row>
    <row r="4842" customFormat="false" ht="13.8" hidden="false" customHeight="false" outlineLevel="0" collapsed="false">
      <c r="A4842" s="13" t="n">
        <v>4841</v>
      </c>
      <c r="B4842" s="12" t="s">
        <v>22</v>
      </c>
      <c r="C4842" s="26" t="str">
        <f aca="false">$C$4558</f>
        <v>BNF N. Acq. 20541</v>
      </c>
      <c r="D4842" s="12" t="n">
        <v>14</v>
      </c>
      <c r="E4842" s="14" t="n">
        <v>1749</v>
      </c>
      <c r="F4842" s="14" t="s">
        <v>40</v>
      </c>
      <c r="G4842" s="14" t="s">
        <v>1013</v>
      </c>
      <c r="H4842" s="0" t="s">
        <v>1874</v>
      </c>
      <c r="I4842" s="41" t="s">
        <v>50</v>
      </c>
      <c r="J4842" s="20" t="n">
        <v>91</v>
      </c>
      <c r="K4842" s="27" t="s">
        <v>28</v>
      </c>
      <c r="L4842" s="53"/>
      <c r="M4842" s="33" t="n">
        <v>3</v>
      </c>
      <c r="N4842" s="33"/>
      <c r="O4842" s="35" t="n">
        <f aca="false">L4842+(0.05*M4842)+(N4842/240)</f>
        <v>0.15</v>
      </c>
      <c r="P4842" s="36" t="n">
        <v>13</v>
      </c>
      <c r="Q4842" s="33" t="n">
        <v>13</v>
      </c>
      <c r="R4842" s="37"/>
      <c r="S4842" s="38" t="n">
        <f aca="false">P4842+(0.05*Q4842)+(R4842/240)</f>
        <v>13.65</v>
      </c>
      <c r="T4842" s="22" t="n">
        <f aca="false">J4842*O4842</f>
        <v>13.65</v>
      </c>
      <c r="U4842" s="22" t="n">
        <f aca="false">S4842-T4842</f>
        <v>0</v>
      </c>
      <c r="V4842" s="46"/>
    </row>
    <row r="4843" customFormat="false" ht="13.8" hidden="false" customHeight="false" outlineLevel="0" collapsed="false">
      <c r="A4843" s="13" t="n">
        <v>4842</v>
      </c>
      <c r="B4843" s="12" t="s">
        <v>22</v>
      </c>
      <c r="C4843" s="26" t="str">
        <f aca="false">$C$4558</f>
        <v>BNF N. Acq. 20541</v>
      </c>
      <c r="D4843" s="12" t="n">
        <v>14</v>
      </c>
      <c r="E4843" s="14" t="n">
        <v>1749</v>
      </c>
      <c r="F4843" s="14" t="s">
        <v>40</v>
      </c>
      <c r="G4843" s="14" t="s">
        <v>307</v>
      </c>
      <c r="H4843" s="0" t="s">
        <v>1874</v>
      </c>
      <c r="I4843" s="41" t="s">
        <v>50</v>
      </c>
      <c r="J4843" s="20" t="n">
        <v>60</v>
      </c>
      <c r="K4843" s="27" t="s">
        <v>28</v>
      </c>
      <c r="L4843" s="53"/>
      <c r="M4843" s="33" t="n">
        <v>30</v>
      </c>
      <c r="N4843" s="33"/>
      <c r="O4843" s="35" t="n">
        <f aca="false">L4843+(0.05*M4843)+(N4843/240)</f>
        <v>1.5</v>
      </c>
      <c r="P4843" s="36" t="n">
        <v>90</v>
      </c>
      <c r="Q4843" s="33"/>
      <c r="R4843" s="37"/>
      <c r="S4843" s="38" t="n">
        <f aca="false">P4843+(0.05*Q4843)+(R4843/240)</f>
        <v>90</v>
      </c>
      <c r="T4843" s="22" t="n">
        <f aca="false">J4843*O4843</f>
        <v>90</v>
      </c>
      <c r="U4843" s="22" t="n">
        <f aca="false">S4843-T4843</f>
        <v>0</v>
      </c>
      <c r="V4843" s="46"/>
    </row>
    <row r="4844" customFormat="false" ht="13.8" hidden="false" customHeight="false" outlineLevel="0" collapsed="false">
      <c r="A4844" s="13" t="n">
        <v>4843</v>
      </c>
      <c r="B4844" s="12" t="s">
        <v>22</v>
      </c>
      <c r="C4844" s="26" t="str">
        <f aca="false">$C$4558</f>
        <v>BNF N. Acq. 20541</v>
      </c>
      <c r="D4844" s="12" t="n">
        <v>14</v>
      </c>
      <c r="E4844" s="14" t="n">
        <v>1749</v>
      </c>
      <c r="F4844" s="14" t="s">
        <v>40</v>
      </c>
      <c r="G4844" s="14" t="s">
        <v>308</v>
      </c>
      <c r="H4844" s="0" t="s">
        <v>1874</v>
      </c>
      <c r="I4844" s="41" t="s">
        <v>50</v>
      </c>
      <c r="J4844" s="20" t="n">
        <v>280</v>
      </c>
      <c r="K4844" s="27" t="s">
        <v>28</v>
      </c>
      <c r="L4844" s="53"/>
      <c r="M4844" s="33" t="n">
        <v>12</v>
      </c>
      <c r="N4844" s="33"/>
      <c r="O4844" s="35" t="n">
        <f aca="false">L4844+(0.05*M4844)+(N4844/240)</f>
        <v>0.6</v>
      </c>
      <c r="P4844" s="36" t="n">
        <v>168</v>
      </c>
      <c r="Q4844" s="33"/>
      <c r="R4844" s="37"/>
      <c r="S4844" s="38" t="n">
        <f aca="false">P4844+(0.05*Q4844)+(R4844/240)</f>
        <v>168</v>
      </c>
      <c r="T4844" s="22" t="n">
        <f aca="false">J4844*O4844</f>
        <v>168</v>
      </c>
      <c r="U4844" s="22" t="n">
        <f aca="false">S4844-T4844</f>
        <v>0</v>
      </c>
      <c r="V4844" s="46"/>
    </row>
    <row r="4845" customFormat="false" ht="13.8" hidden="false" customHeight="false" outlineLevel="0" collapsed="false">
      <c r="A4845" s="13" t="n">
        <v>4844</v>
      </c>
      <c r="B4845" s="12" t="s">
        <v>22</v>
      </c>
      <c r="C4845" s="26" t="str">
        <f aca="false">$C$4558</f>
        <v>BNF N. Acq. 20541</v>
      </c>
      <c r="D4845" s="12" t="n">
        <v>14</v>
      </c>
      <c r="E4845" s="14" t="n">
        <v>1749</v>
      </c>
      <c r="F4845" s="14" t="s">
        <v>40</v>
      </c>
      <c r="G4845" s="14" t="s">
        <v>1016</v>
      </c>
      <c r="H4845" s="0" t="s">
        <v>1874</v>
      </c>
      <c r="I4845" s="41" t="s">
        <v>27</v>
      </c>
      <c r="J4845" s="20" t="n">
        <v>296</v>
      </c>
      <c r="K4845" s="27" t="s">
        <v>28</v>
      </c>
      <c r="L4845" s="53" t="n">
        <v>8</v>
      </c>
      <c r="M4845" s="33"/>
      <c r="N4845" s="33"/>
      <c r="O4845" s="35" t="n">
        <f aca="false">L4845+(0.05*M4845)+(N4845/240)</f>
        <v>8</v>
      </c>
      <c r="P4845" s="36" t="n">
        <v>2368</v>
      </c>
      <c r="Q4845" s="33"/>
      <c r="R4845" s="37"/>
      <c r="S4845" s="38" t="n">
        <f aca="false">P4845+(0.05*Q4845)+(R4845/240)</f>
        <v>2368</v>
      </c>
      <c r="T4845" s="22" t="n">
        <f aca="false">J4845*O4845</f>
        <v>2368</v>
      </c>
      <c r="U4845" s="22" t="n">
        <f aca="false">S4845-T4845</f>
        <v>0</v>
      </c>
      <c r="V4845" s="46"/>
    </row>
    <row r="4846" customFormat="false" ht="13.8" hidden="false" customHeight="false" outlineLevel="0" collapsed="false">
      <c r="A4846" s="13" t="n">
        <v>4845</v>
      </c>
      <c r="B4846" s="12" t="s">
        <v>22</v>
      </c>
      <c r="C4846" s="26" t="str">
        <f aca="false">$C$4558</f>
        <v>BNF N. Acq. 20541</v>
      </c>
      <c r="D4846" s="12" t="n">
        <v>14</v>
      </c>
      <c r="E4846" s="14" t="n">
        <v>1749</v>
      </c>
      <c r="F4846" s="14" t="s">
        <v>40</v>
      </c>
      <c r="G4846" s="14" t="s">
        <v>311</v>
      </c>
      <c r="H4846" s="0" t="s">
        <v>1874</v>
      </c>
      <c r="I4846" s="41" t="s">
        <v>27</v>
      </c>
      <c r="J4846" s="20" t="n">
        <v>7050</v>
      </c>
      <c r="K4846" s="27" t="s">
        <v>28</v>
      </c>
      <c r="L4846" s="53"/>
      <c r="M4846" s="33" t="n">
        <v>10</v>
      </c>
      <c r="N4846" s="33"/>
      <c r="O4846" s="35" t="n">
        <f aca="false">L4846+(0.05*M4846)+(N4846/240)</f>
        <v>0.5</v>
      </c>
      <c r="P4846" s="36" t="n">
        <v>3525</v>
      </c>
      <c r="Q4846" s="33"/>
      <c r="R4846" s="37"/>
      <c r="S4846" s="38" t="n">
        <f aca="false">P4846+(0.05*Q4846)+(R4846/240)</f>
        <v>3525</v>
      </c>
      <c r="T4846" s="22" t="n">
        <f aca="false">J4846*O4846</f>
        <v>3525</v>
      </c>
      <c r="U4846" s="22" t="n">
        <f aca="false">S4846-T4846</f>
        <v>0</v>
      </c>
      <c r="V4846" s="46"/>
    </row>
    <row r="4847" customFormat="false" ht="13.8" hidden="false" customHeight="false" outlineLevel="0" collapsed="false">
      <c r="A4847" s="13" t="n">
        <v>4846</v>
      </c>
      <c r="B4847" s="12" t="s">
        <v>22</v>
      </c>
      <c r="C4847" s="26" t="str">
        <f aca="false">$C$4558</f>
        <v>BNF N. Acq. 20541</v>
      </c>
      <c r="D4847" s="12" t="n">
        <v>14</v>
      </c>
      <c r="E4847" s="14" t="n">
        <v>1749</v>
      </c>
      <c r="F4847" s="14" t="s">
        <v>40</v>
      </c>
      <c r="G4847" s="14" t="s">
        <v>1945</v>
      </c>
      <c r="H4847" s="0" t="s">
        <v>1874</v>
      </c>
      <c r="I4847" s="41" t="s">
        <v>50</v>
      </c>
      <c r="J4847" s="20" t="n">
        <v>3</v>
      </c>
      <c r="K4847" s="27" t="s">
        <v>28</v>
      </c>
      <c r="L4847" s="53"/>
      <c r="M4847" s="33" t="n">
        <v>30</v>
      </c>
      <c r="N4847" s="33"/>
      <c r="O4847" s="35" t="n">
        <f aca="false">L4847+(0.05*M4847)+(N4847/240)</f>
        <v>1.5</v>
      </c>
      <c r="P4847" s="36" t="n">
        <v>4</v>
      </c>
      <c r="Q4847" s="33" t="n">
        <v>10</v>
      </c>
      <c r="R4847" s="37"/>
      <c r="S4847" s="38" t="n">
        <f aca="false">P4847+(0.05*Q4847)+(R4847/240)</f>
        <v>4.5</v>
      </c>
      <c r="T4847" s="22" t="n">
        <f aca="false">J4847*O4847</f>
        <v>4.5</v>
      </c>
      <c r="U4847" s="22" t="n">
        <f aca="false">S4847-T4847</f>
        <v>0</v>
      </c>
      <c r="V4847" s="46"/>
    </row>
    <row r="4848" customFormat="false" ht="13.8" hidden="false" customHeight="false" outlineLevel="0" collapsed="false">
      <c r="A4848" s="13" t="n">
        <v>4847</v>
      </c>
      <c r="B4848" s="12" t="s">
        <v>22</v>
      </c>
      <c r="C4848" s="26" t="str">
        <f aca="false">$C$4558</f>
        <v>BNF N. Acq. 20541</v>
      </c>
      <c r="D4848" s="12" t="n">
        <v>15</v>
      </c>
      <c r="E4848" s="14" t="n">
        <v>1749</v>
      </c>
      <c r="F4848" s="14" t="s">
        <v>24</v>
      </c>
      <c r="G4848" s="14" t="s">
        <v>328</v>
      </c>
      <c r="H4848" s="0" t="s">
        <v>1874</v>
      </c>
      <c r="I4848" s="41" t="s">
        <v>50</v>
      </c>
      <c r="J4848" s="20" t="n">
        <v>36915</v>
      </c>
      <c r="K4848" s="27" t="s">
        <v>28</v>
      </c>
      <c r="L4848" s="53" t="n">
        <v>8</v>
      </c>
      <c r="M4848" s="33"/>
      <c r="N4848" s="33"/>
      <c r="O4848" s="35" t="n">
        <f aca="false">L4848+(0.05*M4848)+(N4848/240)</f>
        <v>8</v>
      </c>
      <c r="P4848" s="36" t="n">
        <v>295320</v>
      </c>
      <c r="Q4848" s="33"/>
      <c r="R4848" s="37"/>
      <c r="S4848" s="38" t="n">
        <f aca="false">P4848+(0.05*Q4848)+(R4848/240)</f>
        <v>295320</v>
      </c>
      <c r="T4848" s="22" t="n">
        <f aca="false">J4848*O4848</f>
        <v>295320</v>
      </c>
      <c r="U4848" s="22" t="n">
        <f aca="false">S4848-T4848</f>
        <v>0</v>
      </c>
      <c r="V4848" s="46"/>
    </row>
    <row r="4849" customFormat="false" ht="13.8" hidden="false" customHeight="false" outlineLevel="0" collapsed="false">
      <c r="A4849" s="13" t="n">
        <v>4848</v>
      </c>
      <c r="B4849" s="12" t="s">
        <v>22</v>
      </c>
      <c r="C4849" s="26" t="str">
        <f aca="false">$C$4558</f>
        <v>BNF N. Acq. 20541</v>
      </c>
      <c r="D4849" s="12" t="n">
        <v>15</v>
      </c>
      <c r="E4849" s="14" t="n">
        <v>1749</v>
      </c>
      <c r="F4849" s="14" t="s">
        <v>24</v>
      </c>
      <c r="G4849" s="14" t="s">
        <v>1946</v>
      </c>
      <c r="H4849" s="0" t="s">
        <v>1874</v>
      </c>
      <c r="I4849" s="41" t="s">
        <v>27</v>
      </c>
      <c r="J4849" s="20" t="n">
        <v>150842</v>
      </c>
      <c r="K4849" s="27" t="s">
        <v>28</v>
      </c>
      <c r="L4849" s="53"/>
      <c r="M4849" s="33" t="n">
        <v>6</v>
      </c>
      <c r="N4849" s="33"/>
      <c r="O4849" s="35" t="n">
        <f aca="false">L4849+(0.05*M4849)+(N4849/240)</f>
        <v>0.3</v>
      </c>
      <c r="P4849" s="36" t="n">
        <v>45252</v>
      </c>
      <c r="Q4849" s="33" t="n">
        <v>12</v>
      </c>
      <c r="R4849" s="37"/>
      <c r="S4849" s="38" t="n">
        <f aca="false">P4849+(0.05*Q4849)+(R4849/240)</f>
        <v>45252.6</v>
      </c>
      <c r="T4849" s="22" t="n">
        <f aca="false">J4849*O4849</f>
        <v>45252.6</v>
      </c>
      <c r="U4849" s="22" t="n">
        <f aca="false">S4849-T4849</f>
        <v>0</v>
      </c>
      <c r="V4849" s="46"/>
    </row>
    <row r="4850" customFormat="false" ht="13.8" hidden="false" customHeight="false" outlineLevel="0" collapsed="false">
      <c r="A4850" s="13" t="n">
        <v>4849</v>
      </c>
      <c r="B4850" s="12" t="s">
        <v>22</v>
      </c>
      <c r="C4850" s="26" t="str">
        <f aca="false">$C$4558</f>
        <v>BNF N. Acq. 20541</v>
      </c>
      <c r="D4850" s="12" t="n">
        <v>15</v>
      </c>
      <c r="E4850" s="14" t="n">
        <v>1749</v>
      </c>
      <c r="F4850" s="14" t="s">
        <v>24</v>
      </c>
      <c r="G4850" s="14" t="s">
        <v>1946</v>
      </c>
      <c r="H4850" s="0" t="s">
        <v>1874</v>
      </c>
      <c r="I4850" s="41" t="s">
        <v>32</v>
      </c>
      <c r="J4850" s="20" t="n">
        <v>525</v>
      </c>
      <c r="K4850" s="27" t="s">
        <v>28</v>
      </c>
      <c r="L4850" s="53"/>
      <c r="M4850" s="33" t="n">
        <v>6</v>
      </c>
      <c r="N4850" s="33"/>
      <c r="O4850" s="35" t="n">
        <f aca="false">L4850+(0.05*M4850)+(N4850/240)</f>
        <v>0.3</v>
      </c>
      <c r="P4850" s="36" t="n">
        <v>157</v>
      </c>
      <c r="Q4850" s="33" t="n">
        <v>10</v>
      </c>
      <c r="R4850" s="37"/>
      <c r="S4850" s="38" t="n">
        <f aca="false">P4850+(0.05*Q4850)+(R4850/240)</f>
        <v>157.5</v>
      </c>
      <c r="T4850" s="22" t="n">
        <f aca="false">J4850*O4850</f>
        <v>157.5</v>
      </c>
      <c r="U4850" s="22" t="n">
        <f aca="false">S4850-T4850</f>
        <v>0</v>
      </c>
      <c r="V4850" s="46"/>
    </row>
    <row r="4851" customFormat="false" ht="13.8" hidden="false" customHeight="false" outlineLevel="0" collapsed="false">
      <c r="A4851" s="13" t="n">
        <v>4850</v>
      </c>
      <c r="B4851" s="12" t="s">
        <v>22</v>
      </c>
      <c r="C4851" s="26" t="str">
        <f aca="false">$C$4558</f>
        <v>BNF N. Acq. 20541</v>
      </c>
      <c r="D4851" s="12" t="n">
        <v>15</v>
      </c>
      <c r="E4851" s="14" t="n">
        <v>1749</v>
      </c>
      <c r="F4851" s="14" t="s">
        <v>24</v>
      </c>
      <c r="G4851" s="14" t="s">
        <v>1946</v>
      </c>
      <c r="H4851" s="0" t="s">
        <v>1874</v>
      </c>
      <c r="I4851" s="41" t="s">
        <v>50</v>
      </c>
      <c r="J4851" s="20" t="n">
        <v>2014016</v>
      </c>
      <c r="K4851" s="27" t="s">
        <v>28</v>
      </c>
      <c r="L4851" s="53"/>
      <c r="M4851" s="33" t="n">
        <v>6</v>
      </c>
      <c r="N4851" s="33"/>
      <c r="O4851" s="35" t="n">
        <f aca="false">L4851+(0.05*M4851)+(N4851/240)</f>
        <v>0.3</v>
      </c>
      <c r="P4851" s="36" t="n">
        <v>604204</v>
      </c>
      <c r="Q4851" s="33" t="n">
        <v>16</v>
      </c>
      <c r="R4851" s="37"/>
      <c r="S4851" s="38" t="n">
        <f aca="false">P4851+(0.05*Q4851)+(R4851/240)</f>
        <v>604204.8</v>
      </c>
      <c r="T4851" s="22" t="n">
        <f aca="false">J4851*O4851</f>
        <v>604204.8</v>
      </c>
      <c r="U4851" s="22" t="n">
        <f aca="false">S4851-T4851</f>
        <v>0</v>
      </c>
      <c r="V4851" s="46"/>
    </row>
    <row r="4852" customFormat="false" ht="13.8" hidden="false" customHeight="false" outlineLevel="0" collapsed="false">
      <c r="A4852" s="13" t="n">
        <v>4851</v>
      </c>
      <c r="B4852" s="12" t="s">
        <v>22</v>
      </c>
      <c r="C4852" s="26" t="str">
        <f aca="false">$C$4558</f>
        <v>BNF N. Acq. 20541</v>
      </c>
      <c r="D4852" s="12" t="n">
        <v>15</v>
      </c>
      <c r="E4852" s="14" t="n">
        <v>1749</v>
      </c>
      <c r="F4852" s="14" t="s">
        <v>24</v>
      </c>
      <c r="G4852" s="14" t="s">
        <v>337</v>
      </c>
      <c r="H4852" s="0" t="s">
        <v>1874</v>
      </c>
      <c r="I4852" s="41" t="s">
        <v>50</v>
      </c>
      <c r="J4852" s="20" t="n">
        <v>335</v>
      </c>
      <c r="K4852" s="27" t="s">
        <v>28</v>
      </c>
      <c r="L4852" s="53"/>
      <c r="M4852" s="33" t="n">
        <v>2</v>
      </c>
      <c r="N4852" s="33"/>
      <c r="O4852" s="35" t="n">
        <f aca="false">L4852+(0.05*M4852)+(N4852/240)</f>
        <v>0.1</v>
      </c>
      <c r="P4852" s="36" t="n">
        <v>33</v>
      </c>
      <c r="Q4852" s="33" t="n">
        <v>10</v>
      </c>
      <c r="R4852" s="37"/>
      <c r="S4852" s="38" t="n">
        <f aca="false">P4852+(0.05*Q4852)+(R4852/240)</f>
        <v>33.5</v>
      </c>
      <c r="T4852" s="22" t="n">
        <f aca="false">J4852*O4852</f>
        <v>33.5</v>
      </c>
      <c r="U4852" s="22" t="n">
        <f aca="false">S4852-T4852</f>
        <v>0</v>
      </c>
      <c r="V4852" s="46"/>
    </row>
    <row r="4853" customFormat="false" ht="13.8" hidden="false" customHeight="false" outlineLevel="0" collapsed="false">
      <c r="A4853" s="13" t="n">
        <v>4852</v>
      </c>
      <c r="B4853" s="12" t="s">
        <v>22</v>
      </c>
      <c r="C4853" s="26" t="str">
        <f aca="false">$C$4558</f>
        <v>BNF N. Acq. 20541</v>
      </c>
      <c r="D4853" s="12" t="n">
        <v>15</v>
      </c>
      <c r="E4853" s="14" t="n">
        <v>1749</v>
      </c>
      <c r="F4853" s="14" t="s">
        <v>24</v>
      </c>
      <c r="G4853" s="14" t="s">
        <v>1046</v>
      </c>
      <c r="H4853" s="0" t="s">
        <v>1874</v>
      </c>
      <c r="I4853" s="41" t="s">
        <v>50</v>
      </c>
      <c r="J4853" s="20" t="n">
        <v>15</v>
      </c>
      <c r="K4853" s="27" t="s">
        <v>28</v>
      </c>
      <c r="L4853" s="53" t="n">
        <v>12</v>
      </c>
      <c r="M4853" s="33"/>
      <c r="N4853" s="33"/>
      <c r="O4853" s="35" t="n">
        <f aca="false">L4853+(0.05*M4853)+(N4853/240)</f>
        <v>12</v>
      </c>
      <c r="P4853" s="36" t="n">
        <v>180</v>
      </c>
      <c r="Q4853" s="33"/>
      <c r="R4853" s="37"/>
      <c r="S4853" s="38" t="n">
        <f aca="false">P4853+(0.05*Q4853)+(R4853/240)</f>
        <v>180</v>
      </c>
      <c r="T4853" s="22" t="n">
        <f aca="false">J4853*O4853</f>
        <v>180</v>
      </c>
      <c r="U4853" s="22" t="n">
        <f aca="false">S4853-T4853</f>
        <v>0</v>
      </c>
      <c r="V4853" s="46"/>
    </row>
    <row r="4854" customFormat="false" ht="13.8" hidden="false" customHeight="false" outlineLevel="0" collapsed="false">
      <c r="A4854" s="13" t="n">
        <v>4853</v>
      </c>
      <c r="B4854" s="12" t="s">
        <v>22</v>
      </c>
      <c r="C4854" s="26" t="str">
        <f aca="false">$C$4558</f>
        <v>BNF N. Acq. 20541</v>
      </c>
      <c r="D4854" s="12" t="n">
        <v>15</v>
      </c>
      <c r="E4854" s="14" t="n">
        <v>1749</v>
      </c>
      <c r="F4854" s="14" t="s">
        <v>40</v>
      </c>
      <c r="G4854" s="14" t="s">
        <v>327</v>
      </c>
      <c r="H4854" s="0" t="s">
        <v>1874</v>
      </c>
      <c r="I4854" s="41" t="s">
        <v>50</v>
      </c>
      <c r="J4854" s="20" t="n">
        <v>1360</v>
      </c>
      <c r="K4854" s="27" t="s">
        <v>28</v>
      </c>
      <c r="L4854" s="53"/>
      <c r="M4854" s="33" t="n">
        <v>3</v>
      </c>
      <c r="N4854" s="33"/>
      <c r="O4854" s="35" t="n">
        <f aca="false">L4854+(0.05*M4854)+(N4854/240)</f>
        <v>0.15</v>
      </c>
      <c r="P4854" s="36" t="n">
        <v>204</v>
      </c>
      <c r="Q4854" s="33"/>
      <c r="R4854" s="37"/>
      <c r="S4854" s="38" t="n">
        <f aca="false">P4854+(0.05*Q4854)+(R4854/240)</f>
        <v>204</v>
      </c>
      <c r="T4854" s="22" t="n">
        <f aca="false">J4854*O4854</f>
        <v>204</v>
      </c>
      <c r="U4854" s="22" t="n">
        <f aca="false">S4854-T4854</f>
        <v>0</v>
      </c>
      <c r="V4854" s="46"/>
    </row>
    <row r="4855" customFormat="false" ht="13.8" hidden="false" customHeight="false" outlineLevel="0" collapsed="false">
      <c r="A4855" s="13" t="n">
        <v>4854</v>
      </c>
      <c r="B4855" s="12" t="s">
        <v>22</v>
      </c>
      <c r="C4855" s="26" t="str">
        <f aca="false">$C$4558</f>
        <v>BNF N. Acq. 20541</v>
      </c>
      <c r="D4855" s="12" t="n">
        <v>15</v>
      </c>
      <c r="E4855" s="14" t="n">
        <v>1749</v>
      </c>
      <c r="F4855" s="14" t="s">
        <v>40</v>
      </c>
      <c r="G4855" s="14" t="s">
        <v>321</v>
      </c>
      <c r="H4855" s="0" t="s">
        <v>1874</v>
      </c>
      <c r="I4855" s="41" t="s">
        <v>50</v>
      </c>
      <c r="J4855" s="20" t="n">
        <v>1</v>
      </c>
      <c r="K4855" s="27" t="s">
        <v>1517</v>
      </c>
      <c r="L4855" s="53" t="n">
        <v>30</v>
      </c>
      <c r="M4855" s="33"/>
      <c r="N4855" s="33"/>
      <c r="O4855" s="35" t="n">
        <f aca="false">L4855+(0.05*M4855)+(N4855/240)</f>
        <v>30</v>
      </c>
      <c r="P4855" s="36" t="n">
        <v>30</v>
      </c>
      <c r="Q4855" s="33"/>
      <c r="R4855" s="43"/>
      <c r="S4855" s="38" t="n">
        <f aca="false">P4855+(0.05*Q4855)+(R4855/240)</f>
        <v>30</v>
      </c>
      <c r="T4855" s="22" t="n">
        <f aca="false">J4855*O4855</f>
        <v>30</v>
      </c>
      <c r="U4855" s="22" t="n">
        <f aca="false">S4855-T4855</f>
        <v>0</v>
      </c>
      <c r="V4855" s="46"/>
    </row>
    <row r="4856" customFormat="false" ht="13.8" hidden="false" customHeight="false" outlineLevel="0" collapsed="false">
      <c r="A4856" s="13" t="n">
        <v>4855</v>
      </c>
      <c r="B4856" s="12" t="s">
        <v>22</v>
      </c>
      <c r="C4856" s="26" t="str">
        <f aca="false">$C$4558</f>
        <v>BNF N. Acq. 20541</v>
      </c>
      <c r="D4856" s="12" t="n">
        <v>15</v>
      </c>
      <c r="E4856" s="14" t="n">
        <v>1749</v>
      </c>
      <c r="F4856" s="14" t="s">
        <v>40</v>
      </c>
      <c r="G4856" s="14" t="s">
        <v>321</v>
      </c>
      <c r="H4856" s="0" t="s">
        <v>1874</v>
      </c>
      <c r="I4856" s="41" t="s">
        <v>50</v>
      </c>
      <c r="J4856" s="20" t="n">
        <v>14</v>
      </c>
      <c r="K4856" s="27" t="s">
        <v>92</v>
      </c>
      <c r="L4856" s="53" t="n">
        <v>20</v>
      </c>
      <c r="M4856" s="33"/>
      <c r="N4856" s="33"/>
      <c r="O4856" s="35" t="n">
        <f aca="false">L4856+(0.05*M4856)+(N4856/240)</f>
        <v>20</v>
      </c>
      <c r="P4856" s="36" t="n">
        <v>280</v>
      </c>
      <c r="Q4856" s="33"/>
      <c r="R4856" s="37"/>
      <c r="S4856" s="38" t="n">
        <f aca="false">P4856+(0.05*Q4856)+(R4856/240)</f>
        <v>280</v>
      </c>
      <c r="T4856" s="22" t="n">
        <f aca="false">J4856*O4856</f>
        <v>280</v>
      </c>
      <c r="U4856" s="22" t="n">
        <f aca="false">S4856-T4856</f>
        <v>0</v>
      </c>
      <c r="V4856" s="46"/>
    </row>
    <row r="4857" customFormat="false" ht="13.8" hidden="false" customHeight="false" outlineLevel="0" collapsed="false">
      <c r="A4857" s="13" t="n">
        <v>4856</v>
      </c>
      <c r="B4857" s="12" t="s">
        <v>22</v>
      </c>
      <c r="C4857" s="26" t="str">
        <f aca="false">$C$4558</f>
        <v>BNF N. Acq. 20541</v>
      </c>
      <c r="D4857" s="12" t="n">
        <v>15</v>
      </c>
      <c r="E4857" s="14" t="n">
        <v>1749</v>
      </c>
      <c r="F4857" s="14" t="s">
        <v>40</v>
      </c>
      <c r="G4857" s="14" t="s">
        <v>323</v>
      </c>
      <c r="H4857" s="0" t="s">
        <v>1874</v>
      </c>
      <c r="I4857" s="41" t="s">
        <v>50</v>
      </c>
      <c r="J4857" s="20" t="n">
        <v>2</v>
      </c>
      <c r="K4857" s="27" t="s">
        <v>110</v>
      </c>
      <c r="L4857" s="53"/>
      <c r="M4857" s="33"/>
      <c r="N4857" s="33"/>
      <c r="O4857" s="35" t="n">
        <f aca="false">L4857+(0.05*M4857)+(N4857/240)</f>
        <v>0</v>
      </c>
      <c r="P4857" s="36" t="n">
        <v>30</v>
      </c>
      <c r="Q4857" s="33"/>
      <c r="R4857" s="37"/>
      <c r="S4857" s="38" t="n">
        <f aca="false">P4857+(0.05*Q4857)+(R4857/240)</f>
        <v>30</v>
      </c>
      <c r="T4857" s="22" t="n">
        <v>30</v>
      </c>
      <c r="U4857" s="22" t="n">
        <f aca="false">S4857-T4857</f>
        <v>0</v>
      </c>
      <c r="V4857" s="46" t="s">
        <v>1947</v>
      </c>
    </row>
    <row r="4858" customFormat="false" ht="13.8" hidden="false" customHeight="false" outlineLevel="0" collapsed="false">
      <c r="A4858" s="13" t="n">
        <v>4857</v>
      </c>
      <c r="B4858" s="12" t="s">
        <v>22</v>
      </c>
      <c r="C4858" s="26" t="str">
        <f aca="false">$C$4558</f>
        <v>BNF N. Acq. 20541</v>
      </c>
      <c r="D4858" s="12" t="n">
        <v>15</v>
      </c>
      <c r="E4858" s="14" t="n">
        <v>1749</v>
      </c>
      <c r="F4858" s="14" t="s">
        <v>40</v>
      </c>
      <c r="G4858" s="14" t="s">
        <v>1948</v>
      </c>
      <c r="H4858" s="0" t="s">
        <v>1874</v>
      </c>
      <c r="I4858" s="41" t="s">
        <v>50</v>
      </c>
      <c r="J4858" s="20" t="n">
        <v>4943</v>
      </c>
      <c r="K4858" s="27" t="s">
        <v>61</v>
      </c>
      <c r="L4858" s="53"/>
      <c r="M4858" s="33" t="n">
        <v>36</v>
      </c>
      <c r="N4858" s="33"/>
      <c r="O4858" s="35" t="n">
        <f aca="false">L4858+(0.05*M4858)+(N4858/240)</f>
        <v>1.8</v>
      </c>
      <c r="P4858" s="36" t="n">
        <v>8897</v>
      </c>
      <c r="Q4858" s="33" t="n">
        <v>8</v>
      </c>
      <c r="R4858" s="37"/>
      <c r="S4858" s="38" t="n">
        <f aca="false">P4858+(0.05*Q4858)+(R4858/240)</f>
        <v>8897.4</v>
      </c>
      <c r="T4858" s="22" t="n">
        <f aca="false">J4858*O4858</f>
        <v>8897.4</v>
      </c>
      <c r="U4858" s="22" t="n">
        <f aca="false">S4858-T4858</f>
        <v>0</v>
      </c>
      <c r="V4858" s="46"/>
    </row>
    <row r="4859" customFormat="false" ht="13.8" hidden="false" customHeight="false" outlineLevel="0" collapsed="false">
      <c r="A4859" s="13" t="n">
        <v>4858</v>
      </c>
      <c r="B4859" s="12" t="s">
        <v>22</v>
      </c>
      <c r="C4859" s="26" t="str">
        <f aca="false">$C$4558</f>
        <v>BNF N. Acq. 20541</v>
      </c>
      <c r="D4859" s="12" t="n">
        <v>15</v>
      </c>
      <c r="E4859" s="14" t="n">
        <v>1749</v>
      </c>
      <c r="F4859" s="14" t="s">
        <v>40</v>
      </c>
      <c r="G4859" s="14" t="s">
        <v>1946</v>
      </c>
      <c r="H4859" s="0" t="s">
        <v>1874</v>
      </c>
      <c r="I4859" s="41" t="s">
        <v>27</v>
      </c>
      <c r="J4859" s="20" t="n">
        <v>3725</v>
      </c>
      <c r="K4859" s="27" t="s">
        <v>28</v>
      </c>
      <c r="L4859" s="53"/>
      <c r="M4859" s="33" t="n">
        <v>6</v>
      </c>
      <c r="N4859" s="33" t="n">
        <v>6</v>
      </c>
      <c r="O4859" s="35" t="n">
        <f aca="false">L4859+(0.05*M4859)+(N4859/240)</f>
        <v>0.325</v>
      </c>
      <c r="P4859" s="36" t="n">
        <v>1210</v>
      </c>
      <c r="Q4859" s="33" t="n">
        <v>12</v>
      </c>
      <c r="R4859" s="37"/>
      <c r="S4859" s="38" t="n">
        <f aca="false">P4859+(0.05*Q4859)+(R4859/240)</f>
        <v>1210.6</v>
      </c>
      <c r="T4859" s="22" t="n">
        <f aca="false">J4859*O4859</f>
        <v>1210.625</v>
      </c>
      <c r="U4859" s="22" t="n">
        <f aca="false">S4859-T4859</f>
        <v>-0.0250000000003183</v>
      </c>
      <c r="V4859" s="46"/>
    </row>
    <row r="4860" customFormat="false" ht="13.8" hidden="false" customHeight="false" outlineLevel="0" collapsed="false">
      <c r="A4860" s="13" t="n">
        <v>4859</v>
      </c>
      <c r="B4860" s="12" t="s">
        <v>22</v>
      </c>
      <c r="C4860" s="26" t="str">
        <f aca="false">$C$4558</f>
        <v>BNF N. Acq. 20541</v>
      </c>
      <c r="D4860" s="12" t="n">
        <v>15</v>
      </c>
      <c r="E4860" s="14" t="n">
        <v>1749</v>
      </c>
      <c r="F4860" s="14" t="s">
        <v>40</v>
      </c>
      <c r="G4860" s="14" t="s">
        <v>1946</v>
      </c>
      <c r="H4860" s="0" t="s">
        <v>1874</v>
      </c>
      <c r="I4860" s="41" t="s">
        <v>50</v>
      </c>
      <c r="J4860" s="20" t="n">
        <v>6975</v>
      </c>
      <c r="K4860" s="27" t="s">
        <v>28</v>
      </c>
      <c r="L4860" s="53"/>
      <c r="M4860" s="33" t="n">
        <v>5</v>
      </c>
      <c r="N4860" s="33"/>
      <c r="O4860" s="35" t="n">
        <f aca="false">L4860+(0.05*M4860)+(N4860/240)</f>
        <v>0.25</v>
      </c>
      <c r="P4860" s="36" t="n">
        <v>1743</v>
      </c>
      <c r="Q4860" s="33" t="n">
        <v>15</v>
      </c>
      <c r="R4860" s="37"/>
      <c r="S4860" s="38" t="n">
        <f aca="false">P4860+(0.05*Q4860)+(R4860/240)</f>
        <v>1743.75</v>
      </c>
      <c r="T4860" s="22" t="n">
        <f aca="false">J4860*O4860</f>
        <v>1743.75</v>
      </c>
      <c r="U4860" s="22" t="n">
        <f aca="false">S4860-T4860</f>
        <v>0</v>
      </c>
      <c r="V4860" s="46"/>
    </row>
    <row r="4861" customFormat="false" ht="13.8" hidden="false" customHeight="false" outlineLevel="0" collapsed="false">
      <c r="A4861" s="13" t="n">
        <v>4860</v>
      </c>
      <c r="B4861" s="12" t="s">
        <v>22</v>
      </c>
      <c r="C4861" s="26" t="str">
        <f aca="false">$C$4558</f>
        <v>BNF N. Acq. 20541</v>
      </c>
      <c r="D4861" s="12" t="n">
        <v>15</v>
      </c>
      <c r="E4861" s="14" t="n">
        <v>1749</v>
      </c>
      <c r="F4861" s="14" t="s">
        <v>40</v>
      </c>
      <c r="G4861" s="14" t="s">
        <v>336</v>
      </c>
      <c r="H4861" s="0" t="s">
        <v>1874</v>
      </c>
      <c r="I4861" s="41" t="s">
        <v>50</v>
      </c>
      <c r="J4861" s="20" t="n">
        <v>16402</v>
      </c>
      <c r="K4861" s="27" t="s">
        <v>28</v>
      </c>
      <c r="L4861" s="53"/>
      <c r="M4861" s="33" t="n">
        <v>3</v>
      </c>
      <c r="N4861" s="33"/>
      <c r="O4861" s="35" t="n">
        <f aca="false">L4861+(0.05*M4861)+(N4861/240)</f>
        <v>0.15</v>
      </c>
      <c r="P4861" s="36" t="n">
        <v>2460</v>
      </c>
      <c r="Q4861" s="33" t="n">
        <v>6</v>
      </c>
      <c r="R4861" s="37"/>
      <c r="S4861" s="38" t="n">
        <f aca="false">P4861+(0.05*Q4861)+(R4861/240)</f>
        <v>2460.3</v>
      </c>
      <c r="T4861" s="22" t="n">
        <f aca="false">J4861*O4861</f>
        <v>2460.3</v>
      </c>
      <c r="U4861" s="22" t="n">
        <f aca="false">S4861-T4861</f>
        <v>0</v>
      </c>
      <c r="V4861" s="46"/>
    </row>
    <row r="4862" customFormat="false" ht="13.8" hidden="false" customHeight="false" outlineLevel="0" collapsed="false">
      <c r="A4862" s="13" t="n">
        <v>4861</v>
      </c>
      <c r="B4862" s="12" t="s">
        <v>22</v>
      </c>
      <c r="C4862" s="26" t="str">
        <f aca="false">$C$4558</f>
        <v>BNF N. Acq. 20541</v>
      </c>
      <c r="D4862" s="12" t="n">
        <v>15</v>
      </c>
      <c r="E4862" s="14" t="n">
        <v>1749</v>
      </c>
      <c r="F4862" s="14" t="s">
        <v>40</v>
      </c>
      <c r="G4862" s="14" t="s">
        <v>1949</v>
      </c>
      <c r="H4862" s="0" t="s">
        <v>1874</v>
      </c>
      <c r="I4862" s="41" t="s">
        <v>50</v>
      </c>
      <c r="J4862" s="20" t="n">
        <f aca="false">46+(5/8)</f>
        <v>46.625</v>
      </c>
      <c r="K4862" s="27" t="s">
        <v>63</v>
      </c>
      <c r="L4862" s="53"/>
      <c r="M4862" s="33" t="n">
        <v>30</v>
      </c>
      <c r="N4862" s="33"/>
      <c r="O4862" s="35" t="n">
        <f aca="false">L4862+(0.05*M4862)+(N4862/240)</f>
        <v>1.5</v>
      </c>
      <c r="P4862" s="36" t="n">
        <v>69</v>
      </c>
      <c r="Q4862" s="33" t="n">
        <v>18</v>
      </c>
      <c r="R4862" s="37"/>
      <c r="S4862" s="38" t="n">
        <f aca="false">P4862+(0.05*Q4862)+(R4862/240)</f>
        <v>69.9</v>
      </c>
      <c r="T4862" s="22" t="n">
        <f aca="false">J4862*O4862</f>
        <v>69.9375</v>
      </c>
      <c r="U4862" s="22" t="n">
        <f aca="false">S4862-T4862</f>
        <v>-0.0374999999999943</v>
      </c>
      <c r="V4862" s="46"/>
    </row>
    <row r="4863" customFormat="false" ht="13.8" hidden="false" customHeight="false" outlineLevel="0" collapsed="false">
      <c r="A4863" s="13" t="n">
        <v>4862</v>
      </c>
      <c r="B4863" s="12" t="s">
        <v>22</v>
      </c>
      <c r="C4863" s="26" t="str">
        <f aca="false">$C$4558</f>
        <v>BNF N. Acq. 20541</v>
      </c>
      <c r="D4863" s="12" t="n">
        <v>15</v>
      </c>
      <c r="E4863" s="14" t="n">
        <v>1749</v>
      </c>
      <c r="F4863" s="14" t="s">
        <v>40</v>
      </c>
      <c r="G4863" s="14" t="s">
        <v>337</v>
      </c>
      <c r="H4863" s="0" t="s">
        <v>1874</v>
      </c>
      <c r="I4863" s="41" t="s">
        <v>50</v>
      </c>
      <c r="J4863" s="20" t="n">
        <v>909</v>
      </c>
      <c r="K4863" s="27" t="s">
        <v>28</v>
      </c>
      <c r="L4863" s="53"/>
      <c r="M4863" s="33" t="n">
        <v>20</v>
      </c>
      <c r="N4863" s="33"/>
      <c r="O4863" s="35" t="n">
        <f aca="false">L4863+(0.05*M4863)+(N4863/240)</f>
        <v>1</v>
      </c>
      <c r="P4863" s="36" t="n">
        <v>909</v>
      </c>
      <c r="Q4863" s="33"/>
      <c r="R4863" s="37"/>
      <c r="S4863" s="38" t="n">
        <f aca="false">P4863+(0.05*Q4863)+(R4863/240)</f>
        <v>909</v>
      </c>
      <c r="T4863" s="22" t="n">
        <f aca="false">J4863*O4863</f>
        <v>909</v>
      </c>
      <c r="U4863" s="22" t="n">
        <f aca="false">S4863-T4863</f>
        <v>0</v>
      </c>
      <c r="V4863" s="46"/>
    </row>
    <row r="4864" customFormat="false" ht="13.8" hidden="false" customHeight="false" outlineLevel="0" collapsed="false">
      <c r="A4864" s="13" t="n">
        <v>4863</v>
      </c>
      <c r="B4864" s="12" t="s">
        <v>22</v>
      </c>
      <c r="C4864" s="26" t="str">
        <f aca="false">$C$4558</f>
        <v>BNF N. Acq. 20541</v>
      </c>
      <c r="D4864" s="12" t="n">
        <v>15</v>
      </c>
      <c r="E4864" s="14" t="n">
        <v>1749</v>
      </c>
      <c r="F4864" s="14" t="s">
        <v>40</v>
      </c>
      <c r="G4864" s="14" t="s">
        <v>332</v>
      </c>
      <c r="H4864" s="0" t="s">
        <v>1874</v>
      </c>
      <c r="I4864" s="41" t="s">
        <v>50</v>
      </c>
      <c r="J4864" s="20" t="n">
        <v>1</v>
      </c>
      <c r="K4864" s="27" t="s">
        <v>46</v>
      </c>
      <c r="L4864" s="53" t="n">
        <v>30</v>
      </c>
      <c r="M4864" s="33"/>
      <c r="N4864" s="33"/>
      <c r="O4864" s="35" t="n">
        <f aca="false">L4864+(0.05*M4864)+(N4864/240)</f>
        <v>30</v>
      </c>
      <c r="P4864" s="36" t="n">
        <v>30</v>
      </c>
      <c r="Q4864" s="33"/>
      <c r="R4864" s="37"/>
      <c r="S4864" s="38" t="n">
        <f aca="false">P4864+(0.05*Q4864)+(R4864/240)</f>
        <v>30</v>
      </c>
      <c r="T4864" s="22" t="n">
        <f aca="false">J4864*O4864</f>
        <v>30</v>
      </c>
      <c r="U4864" s="22" t="n">
        <f aca="false">S4864-T4864</f>
        <v>0</v>
      </c>
      <c r="V4864" s="46"/>
    </row>
    <row r="4865" customFormat="false" ht="13.8" hidden="false" customHeight="false" outlineLevel="0" collapsed="false">
      <c r="A4865" s="13" t="n">
        <v>4864</v>
      </c>
      <c r="B4865" s="12" t="s">
        <v>22</v>
      </c>
      <c r="C4865" s="26" t="str">
        <f aca="false">$C$4558</f>
        <v>BNF N. Acq. 20541</v>
      </c>
      <c r="D4865" s="12" t="n">
        <v>15</v>
      </c>
      <c r="E4865" s="14" t="n">
        <v>1749</v>
      </c>
      <c r="F4865" s="14" t="s">
        <v>40</v>
      </c>
      <c r="G4865" s="14" t="s">
        <v>1950</v>
      </c>
      <c r="H4865" s="0" t="s">
        <v>1874</v>
      </c>
      <c r="I4865" s="41" t="s">
        <v>50</v>
      </c>
      <c r="J4865" s="20" t="n">
        <v>31841</v>
      </c>
      <c r="K4865" s="27" t="s">
        <v>28</v>
      </c>
      <c r="L4865" s="53"/>
      <c r="M4865" s="33" t="n">
        <v>16</v>
      </c>
      <c r="N4865" s="33"/>
      <c r="O4865" s="35" t="n">
        <f aca="false">L4865+(0.05*M4865)+(N4865/240)</f>
        <v>0.8</v>
      </c>
      <c r="P4865" s="36" t="n">
        <v>25472</v>
      </c>
      <c r="Q4865" s="33" t="n">
        <v>16</v>
      </c>
      <c r="R4865" s="37"/>
      <c r="S4865" s="38" t="n">
        <f aca="false">P4865+(0.05*Q4865)+(R4865/240)</f>
        <v>25472.8</v>
      </c>
      <c r="T4865" s="22" t="n">
        <f aca="false">J4865*O4865</f>
        <v>25472.8</v>
      </c>
      <c r="U4865" s="22" t="n">
        <f aca="false">S4865-T4865</f>
        <v>0</v>
      </c>
      <c r="V4865" s="46"/>
    </row>
    <row r="4866" customFormat="false" ht="13.8" hidden="false" customHeight="false" outlineLevel="0" collapsed="false">
      <c r="A4866" s="13" t="n">
        <v>4865</v>
      </c>
      <c r="B4866" s="12" t="s">
        <v>22</v>
      </c>
      <c r="C4866" s="26" t="str">
        <f aca="false">$C$4558</f>
        <v>BNF N. Acq. 20541</v>
      </c>
      <c r="D4866" s="12" t="n">
        <v>15</v>
      </c>
      <c r="E4866" s="14" t="n">
        <v>1749</v>
      </c>
      <c r="F4866" s="14" t="s">
        <v>40</v>
      </c>
      <c r="G4866" s="14" t="s">
        <v>1950</v>
      </c>
      <c r="H4866" s="0" t="s">
        <v>1874</v>
      </c>
      <c r="I4866" s="41" t="s">
        <v>799</v>
      </c>
      <c r="J4866" s="20" t="n">
        <v>280</v>
      </c>
      <c r="K4866" s="27" t="s">
        <v>28</v>
      </c>
      <c r="L4866" s="53" t="n">
        <v>0.08</v>
      </c>
      <c r="M4866" s="33"/>
      <c r="N4866" s="33"/>
      <c r="O4866" s="35" t="n">
        <f aca="false">L4866+(0.05*M4866)+(N4866/240)</f>
        <v>0.08</v>
      </c>
      <c r="P4866" s="36" t="n">
        <v>22</v>
      </c>
      <c r="Q4866" s="33" t="n">
        <v>8</v>
      </c>
      <c r="R4866" s="37"/>
      <c r="S4866" s="38" t="n">
        <f aca="false">P4866+(0.05*Q4866)+(R4866/240)</f>
        <v>22.4</v>
      </c>
      <c r="T4866" s="22" t="n">
        <f aca="false">J4866*O4866</f>
        <v>22.4</v>
      </c>
      <c r="U4866" s="22" t="n">
        <f aca="false">S4866-T4866</f>
        <v>0</v>
      </c>
      <c r="V4866" s="46"/>
    </row>
    <row r="4867" customFormat="false" ht="13.8" hidden="false" customHeight="false" outlineLevel="0" collapsed="false">
      <c r="A4867" s="13" t="n">
        <v>4866</v>
      </c>
      <c r="B4867" s="12" t="s">
        <v>22</v>
      </c>
      <c r="C4867" s="26" t="str">
        <f aca="false">$C$4558</f>
        <v>BNF N. Acq. 20541</v>
      </c>
      <c r="D4867" s="12" t="n">
        <v>15</v>
      </c>
      <c r="E4867" s="14" t="n">
        <v>1749</v>
      </c>
      <c r="F4867" s="14" t="s">
        <v>40</v>
      </c>
      <c r="G4867" s="14" t="s">
        <v>1951</v>
      </c>
      <c r="H4867" s="0" t="s">
        <v>1874</v>
      </c>
      <c r="I4867" s="41" t="s">
        <v>50</v>
      </c>
      <c r="J4867" s="20" t="n">
        <v>10</v>
      </c>
      <c r="K4867" s="27" t="s">
        <v>28</v>
      </c>
      <c r="L4867" s="53" t="n">
        <v>16</v>
      </c>
      <c r="M4867" s="33"/>
      <c r="N4867" s="33"/>
      <c r="O4867" s="35" t="n">
        <f aca="false">L4867+(0.05*M4867)+(N4867/240)</f>
        <v>16</v>
      </c>
      <c r="P4867" s="36" t="n">
        <v>160</v>
      </c>
      <c r="Q4867" s="33"/>
      <c r="R4867" s="37"/>
      <c r="S4867" s="38" t="n">
        <f aca="false">P4867+(0.05*Q4867)+(R4867/240)</f>
        <v>160</v>
      </c>
      <c r="T4867" s="22" t="n">
        <f aca="false">J4867*O4867</f>
        <v>160</v>
      </c>
      <c r="U4867" s="22" t="n">
        <f aca="false">S4867-T4867</f>
        <v>0</v>
      </c>
      <c r="V4867" s="46"/>
    </row>
    <row r="4868" customFormat="false" ht="13.8" hidden="false" customHeight="false" outlineLevel="0" collapsed="false">
      <c r="A4868" s="13" t="n">
        <v>4867</v>
      </c>
      <c r="B4868" s="12" t="s">
        <v>22</v>
      </c>
      <c r="C4868" s="26" t="str">
        <f aca="false">$C$4558</f>
        <v>BNF N. Acq. 20541</v>
      </c>
      <c r="D4868" s="12" t="n">
        <v>16</v>
      </c>
      <c r="E4868" s="14" t="n">
        <v>1749</v>
      </c>
      <c r="F4868" s="14" t="s">
        <v>24</v>
      </c>
      <c r="G4868" s="14" t="s">
        <v>1952</v>
      </c>
      <c r="H4868" s="0" t="s">
        <v>1874</v>
      </c>
      <c r="I4868" s="41" t="s">
        <v>50</v>
      </c>
      <c r="J4868" s="20" t="n">
        <v>155</v>
      </c>
      <c r="K4868" s="27" t="s">
        <v>28</v>
      </c>
      <c r="L4868" s="53"/>
      <c r="M4868" s="33" t="n">
        <v>3</v>
      </c>
      <c r="N4868" s="33"/>
      <c r="O4868" s="35" t="n">
        <f aca="false">L4868+(0.05*M4868)+(N4868/240)</f>
        <v>0.15</v>
      </c>
      <c r="P4868" s="36" t="n">
        <v>23</v>
      </c>
      <c r="Q4868" s="33" t="n">
        <v>5</v>
      </c>
      <c r="R4868" s="37"/>
      <c r="S4868" s="38" t="n">
        <f aca="false">P4868+(0.05*Q4868)+(R4868/240)</f>
        <v>23.25</v>
      </c>
      <c r="T4868" s="22" t="n">
        <f aca="false">J4868*O4868</f>
        <v>23.25</v>
      </c>
      <c r="U4868" s="22" t="n">
        <f aca="false">S4868-T4868</f>
        <v>0</v>
      </c>
      <c r="V4868" s="46"/>
    </row>
    <row r="4869" customFormat="false" ht="13.8" hidden="false" customHeight="false" outlineLevel="0" collapsed="false">
      <c r="A4869" s="13" t="n">
        <v>4868</v>
      </c>
      <c r="B4869" s="12" t="s">
        <v>22</v>
      </c>
      <c r="C4869" s="26" t="str">
        <f aca="false">$C$4558</f>
        <v>BNF N. Acq. 20541</v>
      </c>
      <c r="D4869" s="12" t="n">
        <v>16</v>
      </c>
      <c r="E4869" s="14" t="n">
        <v>1749</v>
      </c>
      <c r="F4869" s="14" t="s">
        <v>24</v>
      </c>
      <c r="G4869" s="14" t="s">
        <v>1054</v>
      </c>
      <c r="H4869" s="0" t="s">
        <v>1874</v>
      </c>
      <c r="I4869" s="41" t="s">
        <v>50</v>
      </c>
      <c r="J4869" s="20" t="n">
        <v>1</v>
      </c>
      <c r="K4869" s="27" t="s">
        <v>28</v>
      </c>
      <c r="L4869" s="53" t="n">
        <v>8</v>
      </c>
      <c r="M4869" s="33" t="n">
        <v>10</v>
      </c>
      <c r="N4869" s="33"/>
      <c r="O4869" s="35" t="n">
        <f aca="false">L4869+(0.05*M4869)+(N4869/240)</f>
        <v>8.5</v>
      </c>
      <c r="P4869" s="36" t="n">
        <v>8</v>
      </c>
      <c r="Q4869" s="33" t="n">
        <v>10</v>
      </c>
      <c r="R4869" s="37"/>
      <c r="S4869" s="38" t="n">
        <f aca="false">P4869+(0.05*Q4869)+(R4869/240)</f>
        <v>8.5</v>
      </c>
      <c r="T4869" s="22" t="n">
        <f aca="false">J4869*O4869</f>
        <v>8.5</v>
      </c>
      <c r="U4869" s="22" t="n">
        <f aca="false">S4869-T4869</f>
        <v>0</v>
      </c>
      <c r="V4869" s="46"/>
    </row>
    <row r="4870" customFormat="false" ht="13.8" hidden="false" customHeight="false" outlineLevel="0" collapsed="false">
      <c r="A4870" s="13" t="n">
        <v>4869</v>
      </c>
      <c r="B4870" s="12" t="s">
        <v>22</v>
      </c>
      <c r="C4870" s="26" t="str">
        <f aca="false">$C$4558</f>
        <v>BNF N. Acq. 20541</v>
      </c>
      <c r="D4870" s="12" t="n">
        <v>16</v>
      </c>
      <c r="E4870" s="14" t="n">
        <v>1749</v>
      </c>
      <c r="F4870" s="14" t="s">
        <v>24</v>
      </c>
      <c r="G4870" s="14" t="s">
        <v>349</v>
      </c>
      <c r="H4870" s="0" t="s">
        <v>1874</v>
      </c>
      <c r="I4870" s="41" t="s">
        <v>50</v>
      </c>
      <c r="J4870" s="20" t="n">
        <v>2</v>
      </c>
      <c r="K4870" s="27" t="s">
        <v>28</v>
      </c>
      <c r="L4870" s="53"/>
      <c r="M4870" s="33" t="n">
        <v>20</v>
      </c>
      <c r="N4870" s="33"/>
      <c r="O4870" s="35" t="n">
        <f aca="false">L4870+(0.05*M4870)+(N4870/240)</f>
        <v>1</v>
      </c>
      <c r="P4870" s="36" t="n">
        <v>2</v>
      </c>
      <c r="Q4870" s="33"/>
      <c r="R4870" s="37"/>
      <c r="S4870" s="38" t="n">
        <f aca="false">P4870+(0.05*Q4870)+(R4870/240)</f>
        <v>2</v>
      </c>
      <c r="T4870" s="22" t="n">
        <f aca="false">J4870*O4870</f>
        <v>2</v>
      </c>
      <c r="U4870" s="22" t="n">
        <f aca="false">S4870-T4870</f>
        <v>0</v>
      </c>
      <c r="V4870" s="46"/>
    </row>
    <row r="4871" customFormat="false" ht="13.8" hidden="false" customHeight="false" outlineLevel="0" collapsed="false">
      <c r="A4871" s="13" t="n">
        <v>4870</v>
      </c>
      <c r="B4871" s="12" t="s">
        <v>22</v>
      </c>
      <c r="C4871" s="26" t="str">
        <f aca="false">$C$4558</f>
        <v>BNF N. Acq. 20541</v>
      </c>
      <c r="D4871" s="12" t="n">
        <v>16</v>
      </c>
      <c r="E4871" s="14" t="n">
        <v>1749</v>
      </c>
      <c r="F4871" s="14" t="s">
        <v>40</v>
      </c>
      <c r="G4871" s="14" t="s">
        <v>351</v>
      </c>
      <c r="H4871" s="0" t="s">
        <v>1874</v>
      </c>
      <c r="I4871" s="41" t="s">
        <v>27</v>
      </c>
      <c r="J4871" s="20" t="n">
        <v>9125</v>
      </c>
      <c r="K4871" s="27" t="s">
        <v>28</v>
      </c>
      <c r="L4871" s="53"/>
      <c r="M4871" s="33" t="n">
        <v>11</v>
      </c>
      <c r="N4871" s="33"/>
      <c r="O4871" s="35" t="n">
        <f aca="false">L4871+(0.05*M4871)+(N4871/240)</f>
        <v>0.55</v>
      </c>
      <c r="P4871" s="36" t="n">
        <v>5018</v>
      </c>
      <c r="Q4871" s="33" t="n">
        <v>15</v>
      </c>
      <c r="R4871" s="37"/>
      <c r="S4871" s="38" t="n">
        <f aca="false">P4871+(0.05*Q4871)+(R4871/240)</f>
        <v>5018.75</v>
      </c>
      <c r="T4871" s="22" t="n">
        <f aca="false">J4871*O4871</f>
        <v>5018.75</v>
      </c>
      <c r="U4871" s="22" t="n">
        <f aca="false">S4871-T4871</f>
        <v>0</v>
      </c>
      <c r="V4871" s="46"/>
    </row>
    <row r="4872" customFormat="false" ht="13.8" hidden="false" customHeight="false" outlineLevel="0" collapsed="false">
      <c r="A4872" s="13" t="n">
        <v>4871</v>
      </c>
      <c r="B4872" s="12" t="s">
        <v>22</v>
      </c>
      <c r="C4872" s="26" t="str">
        <f aca="false">$C$4558</f>
        <v>BNF N. Acq. 20541</v>
      </c>
      <c r="D4872" s="12" t="n">
        <v>16</v>
      </c>
      <c r="E4872" s="14" t="n">
        <v>1749</v>
      </c>
      <c r="F4872" s="14" t="s">
        <v>40</v>
      </c>
      <c r="G4872" s="14" t="s">
        <v>352</v>
      </c>
      <c r="H4872" s="0" t="s">
        <v>1874</v>
      </c>
      <c r="I4872" s="41" t="s">
        <v>27</v>
      </c>
      <c r="J4872" s="20" t="n">
        <v>38</v>
      </c>
      <c r="K4872" s="27" t="s">
        <v>28</v>
      </c>
      <c r="L4872" s="53" t="n">
        <v>150</v>
      </c>
      <c r="M4872" s="33"/>
      <c r="N4872" s="33"/>
      <c r="O4872" s="35" t="n">
        <f aca="false">L4872+(0.05*M4872)+(N4872/240)</f>
        <v>150</v>
      </c>
      <c r="P4872" s="36" t="n">
        <v>5700</v>
      </c>
      <c r="Q4872" s="33"/>
      <c r="R4872" s="37"/>
      <c r="S4872" s="38" t="n">
        <f aca="false">P4872+(0.05*Q4872)+(R4872/240)</f>
        <v>5700</v>
      </c>
      <c r="T4872" s="22" t="n">
        <f aca="false">J4872*O4872</f>
        <v>5700</v>
      </c>
      <c r="U4872" s="22" t="n">
        <f aca="false">S4872-T4872</f>
        <v>0</v>
      </c>
      <c r="V4872" s="46"/>
    </row>
    <row r="4873" customFormat="false" ht="13.8" hidden="false" customHeight="false" outlineLevel="0" collapsed="false">
      <c r="A4873" s="13" t="n">
        <v>4872</v>
      </c>
      <c r="B4873" s="12" t="s">
        <v>22</v>
      </c>
      <c r="C4873" s="26" t="str">
        <f aca="false">$C$4558</f>
        <v>BNF N. Acq. 20541</v>
      </c>
      <c r="D4873" s="12" t="n">
        <v>16</v>
      </c>
      <c r="E4873" s="14" t="n">
        <v>1749</v>
      </c>
      <c r="F4873" s="14" t="s">
        <v>40</v>
      </c>
      <c r="G4873" s="14" t="s">
        <v>352</v>
      </c>
      <c r="H4873" s="0" t="s">
        <v>1874</v>
      </c>
      <c r="I4873" s="41" t="s">
        <v>50</v>
      </c>
      <c r="J4873" s="20" t="n">
        <v>12</v>
      </c>
      <c r="K4873" s="27" t="s">
        <v>28</v>
      </c>
      <c r="L4873" s="53" t="n">
        <v>50</v>
      </c>
      <c r="M4873" s="33"/>
      <c r="N4873" s="33"/>
      <c r="O4873" s="35" t="n">
        <f aca="false">L4873+(0.05*M4873)+(N4873/240)</f>
        <v>50</v>
      </c>
      <c r="P4873" s="36" t="n">
        <v>600</v>
      </c>
      <c r="Q4873" s="33"/>
      <c r="R4873" s="37"/>
      <c r="S4873" s="38" t="n">
        <f aca="false">P4873+(0.05*Q4873)+(R4873/240)</f>
        <v>600</v>
      </c>
      <c r="T4873" s="22" t="n">
        <f aca="false">J4873*O4873</f>
        <v>600</v>
      </c>
      <c r="U4873" s="22" t="n">
        <f aca="false">S4873-T4873</f>
        <v>0</v>
      </c>
      <c r="V4873" s="46"/>
    </row>
    <row r="4874" customFormat="false" ht="13.8" hidden="false" customHeight="false" outlineLevel="0" collapsed="false">
      <c r="A4874" s="13" t="n">
        <v>4873</v>
      </c>
      <c r="B4874" s="12" t="s">
        <v>22</v>
      </c>
      <c r="C4874" s="26" t="str">
        <f aca="false">$C$4558</f>
        <v>BNF N. Acq. 20541</v>
      </c>
      <c r="D4874" s="12" t="n">
        <v>16</v>
      </c>
      <c r="E4874" s="14" t="n">
        <v>1749</v>
      </c>
      <c r="F4874" s="14" t="s">
        <v>40</v>
      </c>
      <c r="G4874" s="14" t="s">
        <v>1953</v>
      </c>
      <c r="H4874" s="0" t="s">
        <v>1874</v>
      </c>
      <c r="I4874" s="41" t="s">
        <v>27</v>
      </c>
      <c r="J4874" s="20" t="n">
        <v>24</v>
      </c>
      <c r="K4874" s="27" t="s">
        <v>28</v>
      </c>
      <c r="L4874" s="53" t="n">
        <v>100</v>
      </c>
      <c r="M4874" s="33"/>
      <c r="N4874" s="33"/>
      <c r="O4874" s="35" t="n">
        <f aca="false">L4874+(0.05*M4874)+(N4874/240)</f>
        <v>100</v>
      </c>
      <c r="P4874" s="36" t="n">
        <v>2400</v>
      </c>
      <c r="Q4874" s="33"/>
      <c r="R4874" s="37"/>
      <c r="S4874" s="38" t="n">
        <f aca="false">P4874+(0.05*Q4874)+(R4874/240)</f>
        <v>2400</v>
      </c>
      <c r="T4874" s="22" t="n">
        <f aca="false">J4874*O4874</f>
        <v>2400</v>
      </c>
      <c r="U4874" s="22" t="n">
        <f aca="false">S4874-T4874</f>
        <v>0</v>
      </c>
      <c r="V4874" s="46"/>
    </row>
    <row r="4875" customFormat="false" ht="13.8" hidden="false" customHeight="false" outlineLevel="0" collapsed="false">
      <c r="A4875" s="13" t="n">
        <v>4874</v>
      </c>
      <c r="B4875" s="12" t="s">
        <v>22</v>
      </c>
      <c r="C4875" s="26" t="str">
        <f aca="false">$C$4558</f>
        <v>BNF N. Acq. 20541</v>
      </c>
      <c r="D4875" s="12" t="n">
        <v>16</v>
      </c>
      <c r="E4875" s="14" t="n">
        <v>1749</v>
      </c>
      <c r="F4875" s="14" t="s">
        <v>40</v>
      </c>
      <c r="G4875" s="14" t="s">
        <v>1953</v>
      </c>
      <c r="H4875" s="0" t="s">
        <v>1874</v>
      </c>
      <c r="I4875" s="41" t="s">
        <v>50</v>
      </c>
      <c r="J4875" s="20" t="n">
        <v>33</v>
      </c>
      <c r="K4875" s="27" t="s">
        <v>28</v>
      </c>
      <c r="L4875" s="53" t="n">
        <v>25</v>
      </c>
      <c r="M4875" s="33"/>
      <c r="N4875" s="33"/>
      <c r="O4875" s="35" t="n">
        <f aca="false">L4875+(0.05*M4875)+(N4875/240)</f>
        <v>25</v>
      </c>
      <c r="P4875" s="36" t="n">
        <v>825</v>
      </c>
      <c r="Q4875" s="33"/>
      <c r="R4875" s="37"/>
      <c r="S4875" s="38" t="n">
        <f aca="false">P4875+(0.05*Q4875)+(R4875/240)</f>
        <v>825</v>
      </c>
      <c r="T4875" s="22" t="n">
        <f aca="false">J4875*O4875</f>
        <v>825</v>
      </c>
      <c r="U4875" s="22" t="n">
        <f aca="false">S4875-T4875</f>
        <v>0</v>
      </c>
      <c r="V4875" s="46"/>
    </row>
    <row r="4876" customFormat="false" ht="13.8" hidden="false" customHeight="false" outlineLevel="0" collapsed="false">
      <c r="A4876" s="13" t="n">
        <v>4875</v>
      </c>
      <c r="B4876" s="12" t="s">
        <v>22</v>
      </c>
      <c r="C4876" s="26" t="str">
        <f aca="false">$C$4558</f>
        <v>BNF N. Acq. 20541</v>
      </c>
      <c r="D4876" s="12" t="n">
        <v>16</v>
      </c>
      <c r="E4876" s="14" t="n">
        <v>1749</v>
      </c>
      <c r="F4876" s="14" t="s">
        <v>40</v>
      </c>
      <c r="G4876" s="14" t="s">
        <v>1573</v>
      </c>
      <c r="H4876" s="0" t="s">
        <v>1874</v>
      </c>
      <c r="I4876" s="41" t="s">
        <v>27</v>
      </c>
      <c r="J4876" s="20" t="n">
        <v>106</v>
      </c>
      <c r="K4876" s="27" t="s">
        <v>28</v>
      </c>
      <c r="L4876" s="53"/>
      <c r="M4876" s="33" t="n">
        <v>8</v>
      </c>
      <c r="N4876" s="33"/>
      <c r="O4876" s="35" t="n">
        <f aca="false">L4876+(0.05*M4876)+(N4876/240)</f>
        <v>0.4</v>
      </c>
      <c r="P4876" s="36" t="n">
        <v>42</v>
      </c>
      <c r="Q4876" s="33" t="n">
        <v>8</v>
      </c>
      <c r="R4876" s="37"/>
      <c r="S4876" s="38" t="n">
        <f aca="false">P4876+(0.05*Q4876)+(R4876/240)</f>
        <v>42.4</v>
      </c>
      <c r="T4876" s="22" t="n">
        <f aca="false">J4876*O4876</f>
        <v>42.4</v>
      </c>
      <c r="U4876" s="22" t="n">
        <f aca="false">S4876-T4876</f>
        <v>0</v>
      </c>
      <c r="V4876" s="46"/>
    </row>
    <row r="4877" customFormat="false" ht="13.8" hidden="false" customHeight="false" outlineLevel="0" collapsed="false">
      <c r="A4877" s="13" t="n">
        <v>4876</v>
      </c>
      <c r="B4877" s="12" t="s">
        <v>22</v>
      </c>
      <c r="C4877" s="26" t="str">
        <f aca="false">$C$4558</f>
        <v>BNF N. Acq. 20541</v>
      </c>
      <c r="D4877" s="12" t="n">
        <v>16</v>
      </c>
      <c r="E4877" s="14" t="n">
        <v>1749</v>
      </c>
      <c r="F4877" s="14" t="s">
        <v>40</v>
      </c>
      <c r="G4877" s="14" t="s">
        <v>1573</v>
      </c>
      <c r="H4877" s="0" t="s">
        <v>1874</v>
      </c>
      <c r="I4877" s="41" t="s">
        <v>186</v>
      </c>
      <c r="J4877" s="20" t="n">
        <v>2770</v>
      </c>
      <c r="K4877" s="27" t="s">
        <v>28</v>
      </c>
      <c r="L4877" s="53"/>
      <c r="M4877" s="33" t="n">
        <v>7</v>
      </c>
      <c r="N4877" s="33"/>
      <c r="O4877" s="35" t="n">
        <f aca="false">L4877+(0.05*M4877)+(N4877/240)</f>
        <v>0.35</v>
      </c>
      <c r="P4877" s="36" t="n">
        <v>969</v>
      </c>
      <c r="Q4877" s="33" t="n">
        <v>10</v>
      </c>
      <c r="R4877" s="37"/>
      <c r="S4877" s="38" t="n">
        <f aca="false">P4877+(0.05*Q4877)+(R4877/240)</f>
        <v>969.5</v>
      </c>
      <c r="T4877" s="22" t="n">
        <f aca="false">J4877*O4877</f>
        <v>969.5</v>
      </c>
      <c r="U4877" s="22" t="n">
        <f aca="false">S4877-T4877</f>
        <v>0</v>
      </c>
      <c r="V4877" s="46"/>
    </row>
    <row r="4878" customFormat="false" ht="13.8" hidden="false" customHeight="false" outlineLevel="0" collapsed="false">
      <c r="A4878" s="13" t="n">
        <v>4877</v>
      </c>
      <c r="B4878" s="12" t="s">
        <v>22</v>
      </c>
      <c r="C4878" s="26" t="str">
        <f aca="false">$C$4558</f>
        <v>BNF N. Acq. 20541</v>
      </c>
      <c r="D4878" s="12" t="n">
        <v>16</v>
      </c>
      <c r="E4878" s="14" t="n">
        <v>1749</v>
      </c>
      <c r="F4878" s="14" t="s">
        <v>40</v>
      </c>
      <c r="G4878" s="14" t="s">
        <v>1954</v>
      </c>
      <c r="H4878" s="0" t="s">
        <v>1874</v>
      </c>
      <c r="I4878" s="41" t="s">
        <v>50</v>
      </c>
      <c r="J4878" s="20" t="n">
        <v>600</v>
      </c>
      <c r="K4878" s="27" t="s">
        <v>28</v>
      </c>
      <c r="L4878" s="53"/>
      <c r="M4878" s="33" t="n">
        <v>8</v>
      </c>
      <c r="N4878" s="33"/>
      <c r="O4878" s="35" t="n">
        <f aca="false">L4878+(0.05*M4878)+(N4878/240)</f>
        <v>0.4</v>
      </c>
      <c r="P4878" s="36" t="n">
        <v>240</v>
      </c>
      <c r="Q4878" s="33"/>
      <c r="R4878" s="37"/>
      <c r="S4878" s="38" t="n">
        <f aca="false">P4878+(0.05*Q4878)+(R4878/240)</f>
        <v>240</v>
      </c>
      <c r="T4878" s="22" t="n">
        <f aca="false">J4878*O4878</f>
        <v>240</v>
      </c>
      <c r="U4878" s="22" t="n">
        <f aca="false">S4878-T4878</f>
        <v>0</v>
      </c>
      <c r="V4878" s="46"/>
    </row>
    <row r="4879" customFormat="false" ht="13.8" hidden="false" customHeight="false" outlineLevel="0" collapsed="false">
      <c r="A4879" s="13" t="n">
        <v>4878</v>
      </c>
      <c r="B4879" s="12" t="s">
        <v>22</v>
      </c>
      <c r="C4879" s="26" t="str">
        <f aca="false">$C$4558</f>
        <v>BNF N. Acq. 20541</v>
      </c>
      <c r="D4879" s="12" t="n">
        <v>16</v>
      </c>
      <c r="E4879" s="14" t="n">
        <v>1749</v>
      </c>
      <c r="F4879" s="14" t="s">
        <v>40</v>
      </c>
      <c r="G4879" s="14" t="s">
        <v>1955</v>
      </c>
      <c r="H4879" s="0" t="s">
        <v>1874</v>
      </c>
      <c r="I4879" s="41" t="s">
        <v>27</v>
      </c>
      <c r="J4879" s="20" t="n">
        <v>76</v>
      </c>
      <c r="K4879" s="27" t="s">
        <v>1118</v>
      </c>
      <c r="L4879" s="53"/>
      <c r="M4879" s="33" t="n">
        <v>20</v>
      </c>
      <c r="N4879" s="33"/>
      <c r="O4879" s="35" t="n">
        <f aca="false">L4879+(0.05*M4879)+(N4879/240)</f>
        <v>1</v>
      </c>
      <c r="P4879" s="36" t="n">
        <v>76</v>
      </c>
      <c r="Q4879" s="33"/>
      <c r="R4879" s="37"/>
      <c r="S4879" s="38" t="n">
        <f aca="false">P4879+(0.05*Q4879)+(R4879/240)</f>
        <v>76</v>
      </c>
      <c r="T4879" s="22" t="n">
        <f aca="false">J4879*O4879</f>
        <v>76</v>
      </c>
      <c r="U4879" s="22" t="n">
        <f aca="false">S4879-T4879</f>
        <v>0</v>
      </c>
      <c r="V4879" s="46"/>
    </row>
    <row r="4880" customFormat="false" ht="13.8" hidden="false" customHeight="false" outlineLevel="0" collapsed="false">
      <c r="A4880" s="13" t="n">
        <v>4879</v>
      </c>
      <c r="B4880" s="12" t="s">
        <v>22</v>
      </c>
      <c r="C4880" s="26" t="str">
        <f aca="false">$C$4558</f>
        <v>BNF N. Acq. 20541</v>
      </c>
      <c r="D4880" s="12" t="n">
        <v>16</v>
      </c>
      <c r="E4880" s="14" t="n">
        <v>1749</v>
      </c>
      <c r="F4880" s="14" t="s">
        <v>40</v>
      </c>
      <c r="G4880" s="14" t="s">
        <v>1955</v>
      </c>
      <c r="H4880" s="0" t="s">
        <v>1874</v>
      </c>
      <c r="I4880" s="41" t="s">
        <v>50</v>
      </c>
      <c r="J4880" s="20" t="n">
        <v>1117</v>
      </c>
      <c r="K4880" s="27" t="s">
        <v>1118</v>
      </c>
      <c r="L4880" s="53"/>
      <c r="M4880" s="33" t="n">
        <v>45</v>
      </c>
      <c r="N4880" s="33"/>
      <c r="O4880" s="35" t="n">
        <f aca="false">L4880+(0.05*M4880)+(N4880/240)</f>
        <v>2.25</v>
      </c>
      <c r="P4880" s="36" t="n">
        <v>2513</v>
      </c>
      <c r="Q4880" s="33" t="n">
        <v>5</v>
      </c>
      <c r="R4880" s="37"/>
      <c r="S4880" s="38" t="n">
        <f aca="false">P4880+(0.05*Q4880)+(R4880/240)</f>
        <v>2513.25</v>
      </c>
      <c r="T4880" s="22" t="n">
        <f aca="false">J4880*O4880</f>
        <v>2513.25</v>
      </c>
      <c r="U4880" s="22" t="n">
        <f aca="false">S4880-T4880</f>
        <v>0</v>
      </c>
      <c r="V4880" s="46"/>
    </row>
    <row r="4881" customFormat="false" ht="13.8" hidden="false" customHeight="false" outlineLevel="0" collapsed="false">
      <c r="A4881" s="13" t="n">
        <v>4880</v>
      </c>
      <c r="B4881" s="12" t="s">
        <v>22</v>
      </c>
      <c r="C4881" s="26" t="str">
        <f aca="false">$C$4558</f>
        <v>BNF N. Acq. 20541</v>
      </c>
      <c r="D4881" s="12" t="n">
        <v>16</v>
      </c>
      <c r="E4881" s="14" t="n">
        <v>1749</v>
      </c>
      <c r="F4881" s="14" t="s">
        <v>40</v>
      </c>
      <c r="G4881" s="14" t="s">
        <v>1956</v>
      </c>
      <c r="H4881" s="0" t="s">
        <v>1874</v>
      </c>
      <c r="I4881" s="41" t="s">
        <v>32</v>
      </c>
      <c r="J4881" s="20" t="n">
        <v>2000</v>
      </c>
      <c r="K4881" s="27" t="s">
        <v>28</v>
      </c>
      <c r="L4881" s="53"/>
      <c r="M4881" s="33" t="n">
        <v>5</v>
      </c>
      <c r="N4881" s="33"/>
      <c r="O4881" s="35" t="n">
        <f aca="false">L4881+(0.05*M4881)+(N4881/240)</f>
        <v>0.25</v>
      </c>
      <c r="P4881" s="36" t="n">
        <v>500</v>
      </c>
      <c r="Q4881" s="33"/>
      <c r="R4881" s="37"/>
      <c r="S4881" s="38" t="n">
        <f aca="false">P4881+(0.05*Q4881)+(R4881/240)</f>
        <v>500</v>
      </c>
      <c r="T4881" s="22" t="n">
        <f aca="false">J4881*O4881</f>
        <v>500</v>
      </c>
      <c r="U4881" s="22" t="n">
        <f aca="false">S4881-T4881</f>
        <v>0</v>
      </c>
      <c r="V4881" s="46"/>
    </row>
    <row r="4882" customFormat="false" ht="13.8" hidden="false" customHeight="false" outlineLevel="0" collapsed="false">
      <c r="A4882" s="13" t="n">
        <v>4881</v>
      </c>
      <c r="B4882" s="12" t="s">
        <v>22</v>
      </c>
      <c r="C4882" s="26" t="str">
        <f aca="false">$C$4558</f>
        <v>BNF N. Acq. 20541</v>
      </c>
      <c r="D4882" s="12" t="n">
        <v>16</v>
      </c>
      <c r="E4882" s="14" t="n">
        <v>1749</v>
      </c>
      <c r="F4882" s="14" t="s">
        <v>40</v>
      </c>
      <c r="G4882" s="14" t="s">
        <v>349</v>
      </c>
      <c r="H4882" s="0" t="s">
        <v>1874</v>
      </c>
      <c r="I4882" s="41" t="s">
        <v>50</v>
      </c>
      <c r="J4882" s="20" t="n">
        <v>2757</v>
      </c>
      <c r="K4882" s="27" t="s">
        <v>28</v>
      </c>
      <c r="L4882" s="53"/>
      <c r="M4882" s="33" t="n">
        <v>20</v>
      </c>
      <c r="N4882" s="33"/>
      <c r="O4882" s="35" t="n">
        <f aca="false">L4882+(0.05*M4882)+(N4882/240)</f>
        <v>1</v>
      </c>
      <c r="P4882" s="36" t="n">
        <v>2757</v>
      </c>
      <c r="Q4882" s="33"/>
      <c r="R4882" s="37"/>
      <c r="S4882" s="38" t="n">
        <f aca="false">P4882+(0.05*Q4882)+(R4882/240)</f>
        <v>2757</v>
      </c>
      <c r="T4882" s="22" t="n">
        <f aca="false">J4882*O4882</f>
        <v>2757</v>
      </c>
      <c r="U4882" s="22" t="n">
        <f aca="false">S4882-T4882</f>
        <v>0</v>
      </c>
      <c r="V4882" s="46"/>
    </row>
    <row r="4883" customFormat="false" ht="13.8" hidden="false" customHeight="false" outlineLevel="0" collapsed="false">
      <c r="A4883" s="13" t="n">
        <v>4882</v>
      </c>
      <c r="B4883" s="12" t="s">
        <v>22</v>
      </c>
      <c r="C4883" s="26" t="str">
        <f aca="false">$C$4558</f>
        <v>BNF N. Acq. 20541</v>
      </c>
      <c r="D4883" s="12" t="n">
        <v>16</v>
      </c>
      <c r="E4883" s="14" t="n">
        <v>1749</v>
      </c>
      <c r="F4883" s="14" t="s">
        <v>40</v>
      </c>
      <c r="G4883" s="14" t="s">
        <v>1577</v>
      </c>
      <c r="H4883" s="0" t="s">
        <v>1874</v>
      </c>
      <c r="I4883" s="41" t="s">
        <v>799</v>
      </c>
      <c r="J4883" s="20" t="n">
        <v>2140</v>
      </c>
      <c r="K4883" s="27" t="s">
        <v>28</v>
      </c>
      <c r="L4883" s="53"/>
      <c r="M4883" s="33" t="n">
        <v>1</v>
      </c>
      <c r="N4883" s="33"/>
      <c r="O4883" s="35" t="n">
        <f aca="false">L4883+(0.05*M4883)+(N4883/240)</f>
        <v>0.05</v>
      </c>
      <c r="P4883" s="36" t="n">
        <v>107</v>
      </c>
      <c r="Q4883" s="33"/>
      <c r="R4883" s="37"/>
      <c r="S4883" s="38" t="n">
        <f aca="false">P4883+(0.05*Q4883)+(R4883/240)</f>
        <v>107</v>
      </c>
      <c r="T4883" s="22" t="n">
        <f aca="false">J4883*O4883</f>
        <v>107</v>
      </c>
      <c r="U4883" s="22" t="n">
        <f aca="false">S4883-T4883</f>
        <v>0</v>
      </c>
      <c r="V4883" s="46"/>
    </row>
    <row r="4884" customFormat="false" ht="13.8" hidden="false" customHeight="false" outlineLevel="0" collapsed="false">
      <c r="A4884" s="13" t="n">
        <v>4883</v>
      </c>
      <c r="B4884" s="12" t="s">
        <v>22</v>
      </c>
      <c r="C4884" s="26" t="str">
        <f aca="false">$C$4558</f>
        <v>BNF N. Acq. 20541</v>
      </c>
      <c r="D4884" s="12" t="n">
        <v>16</v>
      </c>
      <c r="E4884" s="14" t="n">
        <v>1749</v>
      </c>
      <c r="F4884" s="14" t="s">
        <v>40</v>
      </c>
      <c r="G4884" s="14" t="s">
        <v>734</v>
      </c>
      <c r="H4884" s="0" t="s">
        <v>1874</v>
      </c>
      <c r="I4884" s="41" t="s">
        <v>27</v>
      </c>
      <c r="J4884" s="20" t="n">
        <v>6</v>
      </c>
      <c r="K4884" s="27" t="s">
        <v>1118</v>
      </c>
      <c r="L4884" s="53"/>
      <c r="M4884" s="33" t="n">
        <v>50</v>
      </c>
      <c r="N4884" s="33"/>
      <c r="O4884" s="35" t="n">
        <f aca="false">L4884+(0.05*M4884)+(N4884/240)</f>
        <v>2.5</v>
      </c>
      <c r="P4884" s="36" t="n">
        <v>15</v>
      </c>
      <c r="Q4884" s="33"/>
      <c r="R4884" s="37"/>
      <c r="S4884" s="38" t="n">
        <f aca="false">P4884+(0.05*Q4884)+(R4884/240)</f>
        <v>15</v>
      </c>
      <c r="T4884" s="22" t="n">
        <f aca="false">J4884*O4884</f>
        <v>15</v>
      </c>
      <c r="U4884" s="22" t="n">
        <f aca="false">S4884-T4884</f>
        <v>0</v>
      </c>
      <c r="V4884" s="46"/>
    </row>
    <row r="4885" customFormat="false" ht="13.8" hidden="false" customHeight="false" outlineLevel="0" collapsed="false">
      <c r="A4885" s="13" t="n">
        <v>4884</v>
      </c>
      <c r="B4885" s="12" t="s">
        <v>22</v>
      </c>
      <c r="C4885" s="26" t="str">
        <f aca="false">$C$4558</f>
        <v>BNF N. Acq. 20541</v>
      </c>
      <c r="D4885" s="12" t="n">
        <v>16</v>
      </c>
      <c r="E4885" s="14" t="n">
        <v>1749</v>
      </c>
      <c r="F4885" s="14" t="s">
        <v>40</v>
      </c>
      <c r="G4885" s="14" t="s">
        <v>1585</v>
      </c>
      <c r="H4885" s="0" t="s">
        <v>1874</v>
      </c>
      <c r="I4885" s="41" t="s">
        <v>27</v>
      </c>
      <c r="J4885" s="20" t="n">
        <v>10</v>
      </c>
      <c r="K4885" s="27" t="s">
        <v>28</v>
      </c>
      <c r="L4885" s="53" t="n">
        <v>5</v>
      </c>
      <c r="M4885" s="33"/>
      <c r="N4885" s="33"/>
      <c r="O4885" s="35" t="n">
        <f aca="false">L4885+(0.05*M4885)+(N4885/240)</f>
        <v>5</v>
      </c>
      <c r="P4885" s="36" t="n">
        <v>50</v>
      </c>
      <c r="Q4885" s="33"/>
      <c r="R4885" s="37"/>
      <c r="S4885" s="38" t="n">
        <f aca="false">P4885+(0.05*Q4885)+(R4885/240)</f>
        <v>50</v>
      </c>
      <c r="T4885" s="22" t="n">
        <f aca="false">J4885*O4885</f>
        <v>50</v>
      </c>
      <c r="U4885" s="22" t="n">
        <f aca="false">S4885-T4885</f>
        <v>0</v>
      </c>
      <c r="V4885" s="46"/>
    </row>
    <row r="4886" customFormat="false" ht="13.8" hidden="false" customHeight="false" outlineLevel="0" collapsed="false">
      <c r="A4886" s="13" t="n">
        <v>4885</v>
      </c>
      <c r="B4886" s="12" t="s">
        <v>22</v>
      </c>
      <c r="C4886" s="26" t="str">
        <f aca="false">$C$4558</f>
        <v>BNF N. Acq. 20541</v>
      </c>
      <c r="D4886" s="12" t="n">
        <v>16</v>
      </c>
      <c r="E4886" s="14" t="n">
        <v>1749</v>
      </c>
      <c r="F4886" s="14" t="s">
        <v>40</v>
      </c>
      <c r="G4886" s="14" t="s">
        <v>1585</v>
      </c>
      <c r="H4886" s="0" t="s">
        <v>1874</v>
      </c>
      <c r="I4886" s="41" t="s">
        <v>32</v>
      </c>
      <c r="J4886" s="20" t="n">
        <v>1</v>
      </c>
      <c r="K4886" s="27" t="s">
        <v>46</v>
      </c>
      <c r="L4886" s="53" t="n">
        <v>9</v>
      </c>
      <c r="M4886" s="33"/>
      <c r="N4886" s="33"/>
      <c r="O4886" s="35" t="n">
        <f aca="false">L4886+(0.05*M4886)+(N4886/240)</f>
        <v>9</v>
      </c>
      <c r="P4886" s="36" t="n">
        <v>9</v>
      </c>
      <c r="Q4886" s="33"/>
      <c r="R4886" s="37"/>
      <c r="S4886" s="38" t="n">
        <f aca="false">P4886+(0.05*Q4886)+(R4886/240)</f>
        <v>9</v>
      </c>
      <c r="T4886" s="22" t="n">
        <f aca="false">J4886*O4886</f>
        <v>9</v>
      </c>
      <c r="U4886" s="22" t="n">
        <f aca="false">S4886-T4886</f>
        <v>0</v>
      </c>
      <c r="V4886" s="46"/>
    </row>
    <row r="4887" customFormat="false" ht="13.8" hidden="false" customHeight="false" outlineLevel="0" collapsed="false">
      <c r="A4887" s="13" t="n">
        <v>4886</v>
      </c>
      <c r="B4887" s="12" t="s">
        <v>22</v>
      </c>
      <c r="C4887" s="26" t="str">
        <f aca="false">$C$4558</f>
        <v>BNF N. Acq. 20541</v>
      </c>
      <c r="D4887" s="12" t="n">
        <v>17</v>
      </c>
      <c r="E4887" s="14" t="n">
        <v>1749</v>
      </c>
      <c r="F4887" s="14" t="s">
        <v>24</v>
      </c>
      <c r="G4887" s="14" t="s">
        <v>1957</v>
      </c>
      <c r="H4887" s="0" t="s">
        <v>1874</v>
      </c>
      <c r="I4887" s="41" t="s">
        <v>50</v>
      </c>
      <c r="J4887" s="20" t="n">
        <v>2440</v>
      </c>
      <c r="K4887" s="27" t="s">
        <v>28</v>
      </c>
      <c r="L4887" s="53"/>
      <c r="M4887" s="33" t="n">
        <v>30</v>
      </c>
      <c r="N4887" s="33"/>
      <c r="O4887" s="35" t="n">
        <f aca="false">L4887+(0.05*M4887)+(N4887/240)</f>
        <v>1.5</v>
      </c>
      <c r="P4887" s="36" t="n">
        <v>3660</v>
      </c>
      <c r="Q4887" s="33"/>
      <c r="R4887" s="37"/>
      <c r="S4887" s="38" t="n">
        <f aca="false">P4887+(0.05*Q4887)+(R4887/240)</f>
        <v>3660</v>
      </c>
      <c r="T4887" s="22" t="n">
        <f aca="false">J4887*O4887</f>
        <v>3660</v>
      </c>
      <c r="U4887" s="22" t="n">
        <f aca="false">S4887-T4887</f>
        <v>0</v>
      </c>
      <c r="V4887" s="46"/>
    </row>
    <row r="4888" customFormat="false" ht="13.8" hidden="false" customHeight="false" outlineLevel="0" collapsed="false">
      <c r="A4888" s="13" t="n">
        <v>4887</v>
      </c>
      <c r="B4888" s="12" t="s">
        <v>22</v>
      </c>
      <c r="C4888" s="26" t="str">
        <f aca="false">$C$4558</f>
        <v>BNF N. Acq. 20541</v>
      </c>
      <c r="D4888" s="12" t="n">
        <v>17</v>
      </c>
      <c r="E4888" s="14" t="n">
        <v>1749</v>
      </c>
      <c r="F4888" s="14" t="s">
        <v>24</v>
      </c>
      <c r="G4888" s="14" t="s">
        <v>1957</v>
      </c>
      <c r="H4888" s="0" t="s">
        <v>1874</v>
      </c>
      <c r="I4888" s="41" t="s">
        <v>50</v>
      </c>
      <c r="J4888" s="20" t="n">
        <v>1</v>
      </c>
      <c r="K4888" s="27" t="s">
        <v>46</v>
      </c>
      <c r="L4888" s="53" t="n">
        <v>1100</v>
      </c>
      <c r="M4888" s="33"/>
      <c r="N4888" s="33"/>
      <c r="O4888" s="35" t="n">
        <f aca="false">L4888+(0.05*M4888)+(N4888/240)</f>
        <v>1100</v>
      </c>
      <c r="P4888" s="36" t="n">
        <v>1100</v>
      </c>
      <c r="Q4888" s="33"/>
      <c r="R4888" s="37"/>
      <c r="S4888" s="38" t="n">
        <f aca="false">P4888+(0.05*Q4888)+(R4888/240)</f>
        <v>1100</v>
      </c>
      <c r="T4888" s="22" t="n">
        <f aca="false">J4888*O4888</f>
        <v>1100</v>
      </c>
      <c r="U4888" s="22" t="n">
        <f aca="false">S4888-T4888</f>
        <v>0</v>
      </c>
      <c r="V4888" s="46"/>
    </row>
    <row r="4889" customFormat="false" ht="13.8" hidden="false" customHeight="false" outlineLevel="0" collapsed="false">
      <c r="A4889" s="13" t="n">
        <v>4888</v>
      </c>
      <c r="B4889" s="12" t="s">
        <v>22</v>
      </c>
      <c r="C4889" s="26" t="str">
        <f aca="false">$C$4558</f>
        <v>BNF N. Acq. 20541</v>
      </c>
      <c r="D4889" s="12" t="n">
        <v>17</v>
      </c>
      <c r="E4889" s="14" t="n">
        <v>1749</v>
      </c>
      <c r="F4889" s="14" t="s">
        <v>24</v>
      </c>
      <c r="G4889" s="14" t="s">
        <v>1958</v>
      </c>
      <c r="H4889" s="0" t="s">
        <v>1874</v>
      </c>
      <c r="I4889" s="41" t="s">
        <v>27</v>
      </c>
      <c r="J4889" s="20" t="n">
        <v>22</v>
      </c>
      <c r="K4889" s="27" t="s">
        <v>35</v>
      </c>
      <c r="L4889" s="53" t="n">
        <v>18</v>
      </c>
      <c r="M4889" s="33"/>
      <c r="N4889" s="33"/>
      <c r="O4889" s="35" t="n">
        <f aca="false">L4889+(0.05*M4889)+(N4889/240)</f>
        <v>18</v>
      </c>
      <c r="P4889" s="36" t="n">
        <v>396</v>
      </c>
      <c r="Q4889" s="33"/>
      <c r="R4889" s="37"/>
      <c r="S4889" s="38" t="n">
        <f aca="false">P4889+(0.05*Q4889)+(R4889/240)</f>
        <v>396</v>
      </c>
      <c r="T4889" s="22" t="n">
        <f aca="false">J4889*O4889</f>
        <v>396</v>
      </c>
      <c r="U4889" s="22" t="n">
        <f aca="false">S4889-T4889</f>
        <v>0</v>
      </c>
      <c r="V4889" s="46"/>
    </row>
    <row r="4890" customFormat="false" ht="13.8" hidden="false" customHeight="false" outlineLevel="0" collapsed="false">
      <c r="A4890" s="13" t="n">
        <v>4889</v>
      </c>
      <c r="B4890" s="12" t="s">
        <v>22</v>
      </c>
      <c r="C4890" s="26" t="str">
        <f aca="false">$C$4558</f>
        <v>BNF N. Acq. 20541</v>
      </c>
      <c r="D4890" s="12" t="n">
        <v>17</v>
      </c>
      <c r="E4890" s="14" t="n">
        <v>1749</v>
      </c>
      <c r="F4890" s="14" t="s">
        <v>24</v>
      </c>
      <c r="G4890" s="14" t="s">
        <v>1958</v>
      </c>
      <c r="H4890" s="0" t="s">
        <v>1874</v>
      </c>
      <c r="I4890" s="41" t="s">
        <v>50</v>
      </c>
      <c r="J4890" s="20" t="n">
        <v>9</v>
      </c>
      <c r="K4890" s="27" t="s">
        <v>35</v>
      </c>
      <c r="L4890" s="53" t="n">
        <v>36</v>
      </c>
      <c r="M4890" s="33"/>
      <c r="N4890" s="33"/>
      <c r="O4890" s="35" t="n">
        <f aca="false">L4890+(0.05*M4890)+(N4890/240)</f>
        <v>36</v>
      </c>
      <c r="P4890" s="36" t="n">
        <v>324</v>
      </c>
      <c r="Q4890" s="33"/>
      <c r="R4890" s="37"/>
      <c r="S4890" s="38" t="n">
        <f aca="false">P4890+(0.05*Q4890)+(R4890/240)</f>
        <v>324</v>
      </c>
      <c r="T4890" s="22" t="n">
        <f aca="false">J4890*O4890</f>
        <v>324</v>
      </c>
      <c r="U4890" s="22" t="n">
        <f aca="false">S4890-T4890</f>
        <v>0</v>
      </c>
      <c r="V4890" s="46"/>
    </row>
    <row r="4891" customFormat="false" ht="13.8" hidden="false" customHeight="false" outlineLevel="0" collapsed="false">
      <c r="A4891" s="13" t="n">
        <v>4890</v>
      </c>
      <c r="B4891" s="12" t="s">
        <v>22</v>
      </c>
      <c r="C4891" s="26" t="str">
        <f aca="false">$C$4558</f>
        <v>BNF N. Acq. 20541</v>
      </c>
      <c r="D4891" s="12" t="n">
        <v>17</v>
      </c>
      <c r="E4891" s="14" t="n">
        <v>1749</v>
      </c>
      <c r="F4891" s="14" t="s">
        <v>24</v>
      </c>
      <c r="G4891" s="14" t="s">
        <v>1959</v>
      </c>
      <c r="H4891" s="0" t="s">
        <v>1874</v>
      </c>
      <c r="I4891" s="41" t="s">
        <v>27</v>
      </c>
      <c r="J4891" s="20" t="n">
        <v>2</v>
      </c>
      <c r="K4891" s="27" t="s">
        <v>35</v>
      </c>
      <c r="L4891" s="53" t="n">
        <v>36</v>
      </c>
      <c r="M4891" s="33"/>
      <c r="N4891" s="33"/>
      <c r="O4891" s="35" t="n">
        <f aca="false">L4891+(0.05*M4891)+(N4891/240)</f>
        <v>36</v>
      </c>
      <c r="P4891" s="36" t="n">
        <v>72</v>
      </c>
      <c r="Q4891" s="33"/>
      <c r="R4891" s="37"/>
      <c r="S4891" s="38" t="n">
        <f aca="false">P4891+(0.05*Q4891)+(R4891/240)</f>
        <v>72</v>
      </c>
      <c r="T4891" s="22" t="n">
        <f aca="false">J4891*O4891</f>
        <v>72</v>
      </c>
      <c r="U4891" s="22" t="n">
        <f aca="false">S4891-T4891</f>
        <v>0</v>
      </c>
      <c r="V4891" s="46"/>
    </row>
    <row r="4892" customFormat="false" ht="13.8" hidden="false" customHeight="false" outlineLevel="0" collapsed="false">
      <c r="A4892" s="13" t="n">
        <v>4891</v>
      </c>
      <c r="B4892" s="12" t="s">
        <v>22</v>
      </c>
      <c r="C4892" s="26" t="str">
        <f aca="false">$C$4558</f>
        <v>BNF N. Acq. 20541</v>
      </c>
      <c r="D4892" s="12" t="n">
        <v>17</v>
      </c>
      <c r="E4892" s="14" t="n">
        <v>1749</v>
      </c>
      <c r="F4892" s="14" t="s">
        <v>24</v>
      </c>
      <c r="G4892" s="14" t="s">
        <v>1960</v>
      </c>
      <c r="H4892" s="0" t="s">
        <v>1874</v>
      </c>
      <c r="I4892" s="41" t="s">
        <v>50</v>
      </c>
      <c r="J4892" s="20" t="n">
        <v>4</v>
      </c>
      <c r="K4892" s="27" t="s">
        <v>128</v>
      </c>
      <c r="L4892" s="53"/>
      <c r="M4892" s="33" t="n">
        <v>8</v>
      </c>
      <c r="N4892" s="33"/>
      <c r="O4892" s="35" t="n">
        <f aca="false">L4892+(0.05*M4892)+(N4892/240)</f>
        <v>0.4</v>
      </c>
      <c r="P4892" s="36" t="n">
        <v>1</v>
      </c>
      <c r="Q4892" s="33" t="n">
        <v>12</v>
      </c>
      <c r="R4892" s="37"/>
      <c r="S4892" s="38" t="n">
        <f aca="false">P4892+(0.05*Q4892)+(R4892/240)</f>
        <v>1.6</v>
      </c>
      <c r="T4892" s="22" t="n">
        <f aca="false">J4892*O4892</f>
        <v>1.6</v>
      </c>
      <c r="U4892" s="22" t="n">
        <f aca="false">S4892-T4892</f>
        <v>0</v>
      </c>
      <c r="V4892" s="46"/>
    </row>
    <row r="4893" customFormat="false" ht="14.2" hidden="false" customHeight="false" outlineLevel="0" collapsed="false">
      <c r="A4893" s="13" t="n">
        <v>4892</v>
      </c>
      <c r="B4893" s="12" t="s">
        <v>22</v>
      </c>
      <c r="C4893" s="26" t="str">
        <f aca="false">$C$4558</f>
        <v>BNF N. Acq. 20541</v>
      </c>
      <c r="D4893" s="12" t="n">
        <v>17</v>
      </c>
      <c r="E4893" s="14" t="n">
        <v>1749</v>
      </c>
      <c r="F4893" s="14" t="s">
        <v>40</v>
      </c>
      <c r="G4893" s="14" t="s">
        <v>368</v>
      </c>
      <c r="H4893" s="0" t="s">
        <v>1874</v>
      </c>
      <c r="I4893" s="41" t="s">
        <v>27</v>
      </c>
      <c r="J4893" s="20" t="n">
        <v>70</v>
      </c>
      <c r="K4893" s="27" t="s">
        <v>375</v>
      </c>
      <c r="L4893" s="53" t="n">
        <v>90</v>
      </c>
      <c r="M4893" s="33"/>
      <c r="N4893" s="33"/>
      <c r="O4893" s="35" t="n">
        <f aca="false">L4893+(0.05*M4893)+(N4893/240)</f>
        <v>90</v>
      </c>
      <c r="P4893" s="36" t="n">
        <v>6367</v>
      </c>
      <c r="Q4893" s="33"/>
      <c r="R4893" s="43"/>
      <c r="S4893" s="38" t="n">
        <f aca="false">P4893+(0.05*Q4893)+(R4893/240)</f>
        <v>6367</v>
      </c>
      <c r="T4893" s="22" t="n">
        <f aca="false">J4893*O4893</f>
        <v>6300</v>
      </c>
      <c r="U4893" s="22" t="n">
        <f aca="false">S4893-T4893</f>
        <v>67</v>
      </c>
      <c r="V4893" s="46" t="s">
        <v>31</v>
      </c>
    </row>
    <row r="4894" customFormat="false" ht="13.8" hidden="false" customHeight="false" outlineLevel="0" collapsed="false">
      <c r="A4894" s="13" t="n">
        <v>4893</v>
      </c>
      <c r="B4894" s="12" t="s">
        <v>22</v>
      </c>
      <c r="C4894" s="26" t="str">
        <f aca="false">$C$4558</f>
        <v>BNF N. Acq. 20541</v>
      </c>
      <c r="D4894" s="12" t="n">
        <v>17</v>
      </c>
      <c r="E4894" s="14" t="n">
        <v>1749</v>
      </c>
      <c r="F4894" s="14" t="s">
        <v>40</v>
      </c>
      <c r="G4894" s="14" t="s">
        <v>368</v>
      </c>
      <c r="H4894" s="0" t="s">
        <v>1874</v>
      </c>
      <c r="I4894" s="41" t="s">
        <v>32</v>
      </c>
      <c r="J4894" s="20" t="n">
        <v>63</v>
      </c>
      <c r="K4894" s="27" t="s">
        <v>375</v>
      </c>
      <c r="L4894" s="53" t="n">
        <v>40</v>
      </c>
      <c r="M4894" s="33"/>
      <c r="N4894" s="33"/>
      <c r="O4894" s="35" t="n">
        <f aca="false">L4894+(0.05*M4894)+(N4894/240)</f>
        <v>40</v>
      </c>
      <c r="P4894" s="36" t="n">
        <v>2520</v>
      </c>
      <c r="Q4894" s="33"/>
      <c r="R4894" s="37"/>
      <c r="S4894" s="38" t="n">
        <f aca="false">P4894+(0.05*Q4894)+(R4894/240)</f>
        <v>2520</v>
      </c>
      <c r="T4894" s="22" t="n">
        <f aca="false">J4894*O4894</f>
        <v>2520</v>
      </c>
      <c r="U4894" s="22" t="n">
        <f aca="false">S4894-T4894</f>
        <v>0</v>
      </c>
      <c r="V4894" s="46"/>
    </row>
    <row r="4895" customFormat="false" ht="13.8" hidden="false" customHeight="false" outlineLevel="0" collapsed="false">
      <c r="A4895" s="13" t="n">
        <v>4894</v>
      </c>
      <c r="B4895" s="12" t="s">
        <v>22</v>
      </c>
      <c r="C4895" s="26" t="str">
        <f aca="false">$C$4558</f>
        <v>BNF N. Acq. 20541</v>
      </c>
      <c r="D4895" s="12" t="n">
        <v>17</v>
      </c>
      <c r="E4895" s="14" t="n">
        <v>1749</v>
      </c>
      <c r="F4895" s="14" t="s">
        <v>40</v>
      </c>
      <c r="G4895" s="14" t="s">
        <v>1957</v>
      </c>
      <c r="H4895" s="0" t="s">
        <v>1874</v>
      </c>
      <c r="I4895" s="41" t="s">
        <v>50</v>
      </c>
      <c r="J4895" s="20" t="n">
        <v>86</v>
      </c>
      <c r="K4895" s="27" t="s">
        <v>28</v>
      </c>
      <c r="L4895" s="53"/>
      <c r="M4895" s="33" t="n">
        <v>20</v>
      </c>
      <c r="N4895" s="33"/>
      <c r="O4895" s="35" t="n">
        <f aca="false">L4895+(0.05*M4895)+(N4895/240)</f>
        <v>1</v>
      </c>
      <c r="P4895" s="36" t="n">
        <v>86</v>
      </c>
      <c r="Q4895" s="33"/>
      <c r="R4895" s="37"/>
      <c r="S4895" s="38" t="n">
        <f aca="false">P4895+(0.05*Q4895)+(R4895/240)</f>
        <v>86</v>
      </c>
      <c r="T4895" s="22" t="n">
        <f aca="false">J4895*O4895</f>
        <v>86</v>
      </c>
      <c r="U4895" s="22" t="n">
        <f aca="false">S4895-T4895</f>
        <v>0</v>
      </c>
      <c r="V4895" s="46"/>
    </row>
    <row r="4896" customFormat="false" ht="13.8" hidden="false" customHeight="false" outlineLevel="0" collapsed="false">
      <c r="A4896" s="13" t="n">
        <v>4895</v>
      </c>
      <c r="B4896" s="12" t="s">
        <v>22</v>
      </c>
      <c r="C4896" s="26" t="str">
        <f aca="false">$C$4558</f>
        <v>BNF N. Acq. 20541</v>
      </c>
      <c r="D4896" s="12" t="n">
        <v>17</v>
      </c>
      <c r="E4896" s="14" t="n">
        <v>1749</v>
      </c>
      <c r="F4896" s="14" t="s">
        <v>40</v>
      </c>
      <c r="G4896" s="14" t="s">
        <v>1957</v>
      </c>
      <c r="H4896" s="0" t="s">
        <v>1874</v>
      </c>
      <c r="I4896" s="41" t="s">
        <v>50</v>
      </c>
      <c r="J4896" s="20" t="n">
        <v>1</v>
      </c>
      <c r="K4896" s="27" t="s">
        <v>46</v>
      </c>
      <c r="L4896" s="53" t="n">
        <v>10199</v>
      </c>
      <c r="M4896" s="33"/>
      <c r="N4896" s="33"/>
      <c r="O4896" s="35" t="n">
        <f aca="false">L4896+(0.05*M4896)+(N4896/240)</f>
        <v>10199</v>
      </c>
      <c r="P4896" s="36" t="n">
        <v>10199</v>
      </c>
      <c r="Q4896" s="33"/>
      <c r="R4896" s="37"/>
      <c r="S4896" s="38" t="n">
        <f aca="false">P4896+(0.05*Q4896)+(R4896/240)</f>
        <v>10199</v>
      </c>
      <c r="T4896" s="22" t="n">
        <f aca="false">J4896*O4896</f>
        <v>10199</v>
      </c>
      <c r="U4896" s="22" t="n">
        <f aca="false">S4896-T4896</f>
        <v>0</v>
      </c>
      <c r="V4896" s="46"/>
    </row>
    <row r="4897" customFormat="false" ht="13.8" hidden="false" customHeight="false" outlineLevel="0" collapsed="false">
      <c r="A4897" s="13" t="n">
        <v>4896</v>
      </c>
      <c r="B4897" s="12" t="s">
        <v>22</v>
      </c>
      <c r="C4897" s="26" t="str">
        <f aca="false">$C$4558</f>
        <v>BNF N. Acq. 20541</v>
      </c>
      <c r="D4897" s="12" t="n">
        <v>17</v>
      </c>
      <c r="E4897" s="14" t="n">
        <v>1749</v>
      </c>
      <c r="F4897" s="14" t="s">
        <v>40</v>
      </c>
      <c r="G4897" s="14" t="s">
        <v>1958</v>
      </c>
      <c r="H4897" s="0" t="s">
        <v>1874</v>
      </c>
      <c r="I4897" s="41" t="s">
        <v>27</v>
      </c>
      <c r="J4897" s="20" t="n">
        <v>13</v>
      </c>
      <c r="K4897" s="27" t="s">
        <v>35</v>
      </c>
      <c r="L4897" s="53"/>
      <c r="M4897" s="33"/>
      <c r="N4897" s="33"/>
      <c r="O4897" s="35" t="n">
        <f aca="false">L4897+(0.05*M4897)+(N4897/240)</f>
        <v>0</v>
      </c>
      <c r="P4897" s="36" t="n">
        <v>2600</v>
      </c>
      <c r="Q4897" s="33"/>
      <c r="R4897" s="37"/>
      <c r="S4897" s="38" t="n">
        <f aca="false">P4897+(0.05*Q4897)+(R4897/240)</f>
        <v>2600</v>
      </c>
      <c r="T4897" s="22" t="n">
        <v>2600</v>
      </c>
      <c r="U4897" s="22" t="n">
        <f aca="false">S4897-T4897</f>
        <v>0</v>
      </c>
      <c r="V4897" s="46" t="s">
        <v>1961</v>
      </c>
    </row>
    <row r="4898" customFormat="false" ht="13.8" hidden="false" customHeight="false" outlineLevel="0" collapsed="false">
      <c r="A4898" s="13" t="n">
        <v>4897</v>
      </c>
      <c r="B4898" s="12" t="s">
        <v>22</v>
      </c>
      <c r="C4898" s="26" t="str">
        <f aca="false">$C$4558</f>
        <v>BNF N. Acq. 20541</v>
      </c>
      <c r="D4898" s="12" t="n">
        <v>17</v>
      </c>
      <c r="E4898" s="14" t="n">
        <v>1749</v>
      </c>
      <c r="F4898" s="14" t="s">
        <v>40</v>
      </c>
      <c r="G4898" s="14" t="s">
        <v>1070</v>
      </c>
      <c r="H4898" s="0" t="s">
        <v>1874</v>
      </c>
      <c r="I4898" s="41" t="s">
        <v>50</v>
      </c>
      <c r="J4898" s="20" t="n">
        <v>900</v>
      </c>
      <c r="K4898" s="27" t="s">
        <v>28</v>
      </c>
      <c r="L4898" s="53"/>
      <c r="M4898" s="33" t="n">
        <v>15</v>
      </c>
      <c r="N4898" s="33"/>
      <c r="O4898" s="35" t="n">
        <f aca="false">L4898+(0.05*M4898)+(N4898/240)</f>
        <v>0.75</v>
      </c>
      <c r="P4898" s="36" t="n">
        <v>675</v>
      </c>
      <c r="Q4898" s="33"/>
      <c r="R4898" s="37"/>
      <c r="S4898" s="38" t="n">
        <f aca="false">P4898+(0.05*Q4898)+(R4898/240)</f>
        <v>675</v>
      </c>
      <c r="T4898" s="22" t="n">
        <f aca="false">J4898*O4898</f>
        <v>675</v>
      </c>
      <c r="U4898" s="22" t="n">
        <f aca="false">S4898-T4898</f>
        <v>0</v>
      </c>
      <c r="V4898" s="46"/>
    </row>
    <row r="4899" customFormat="false" ht="13.8" hidden="false" customHeight="false" outlineLevel="0" collapsed="false">
      <c r="A4899" s="13" t="n">
        <v>4898</v>
      </c>
      <c r="B4899" s="12" t="s">
        <v>22</v>
      </c>
      <c r="C4899" s="26" t="str">
        <f aca="false">$C$4558</f>
        <v>BNF N. Acq. 20541</v>
      </c>
      <c r="D4899" s="12" t="n">
        <v>17</v>
      </c>
      <c r="E4899" s="14" t="n">
        <v>1749</v>
      </c>
      <c r="F4899" s="14" t="s">
        <v>40</v>
      </c>
      <c r="G4899" s="14" t="s">
        <v>1962</v>
      </c>
      <c r="H4899" s="0" t="s">
        <v>1874</v>
      </c>
      <c r="I4899" s="41" t="s">
        <v>27</v>
      </c>
      <c r="J4899" s="20" t="n">
        <v>16540</v>
      </c>
      <c r="K4899" s="27" t="s">
        <v>28</v>
      </c>
      <c r="L4899" s="53"/>
      <c r="M4899" s="33" t="n">
        <v>6</v>
      </c>
      <c r="N4899" s="33"/>
      <c r="O4899" s="35" t="n">
        <f aca="false">L4899+(0.05*M4899)+(N4899/240)</f>
        <v>0.3</v>
      </c>
      <c r="P4899" s="36" t="n">
        <v>4962</v>
      </c>
      <c r="Q4899" s="33"/>
      <c r="R4899" s="37"/>
      <c r="S4899" s="38" t="n">
        <f aca="false">P4899+(0.05*Q4899)+(R4899/240)</f>
        <v>4962</v>
      </c>
      <c r="T4899" s="22" t="n">
        <f aca="false">J4899*O4899</f>
        <v>4962</v>
      </c>
      <c r="U4899" s="22" t="n">
        <f aca="false">S4899-T4899</f>
        <v>0</v>
      </c>
      <c r="V4899" s="46"/>
    </row>
    <row r="4900" customFormat="false" ht="13.8" hidden="false" customHeight="false" outlineLevel="0" collapsed="false">
      <c r="A4900" s="13" t="n">
        <v>4899</v>
      </c>
      <c r="B4900" s="12" t="s">
        <v>22</v>
      </c>
      <c r="C4900" s="26" t="str">
        <f aca="false">$C$4558</f>
        <v>BNF N. Acq. 20541</v>
      </c>
      <c r="D4900" s="12" t="n">
        <v>17</v>
      </c>
      <c r="E4900" s="14" t="n">
        <v>1749</v>
      </c>
      <c r="F4900" s="14" t="s">
        <v>40</v>
      </c>
      <c r="G4900" s="14" t="s">
        <v>1962</v>
      </c>
      <c r="H4900" s="0" t="s">
        <v>1874</v>
      </c>
      <c r="I4900" s="41" t="s">
        <v>32</v>
      </c>
      <c r="J4900" s="20" t="n">
        <v>693235</v>
      </c>
      <c r="K4900" s="27" t="s">
        <v>28</v>
      </c>
      <c r="L4900" s="53"/>
      <c r="M4900" s="33" t="n">
        <v>6</v>
      </c>
      <c r="N4900" s="33"/>
      <c r="O4900" s="35" t="n">
        <f aca="false">L4900+(0.05*M4900)+(N4900/240)</f>
        <v>0.3</v>
      </c>
      <c r="P4900" s="36" t="n">
        <v>207970</v>
      </c>
      <c r="Q4900" s="33" t="n">
        <v>10</v>
      </c>
      <c r="R4900" s="37"/>
      <c r="S4900" s="38" t="n">
        <f aca="false">P4900+(0.05*Q4900)+(R4900/240)</f>
        <v>207970.5</v>
      </c>
      <c r="T4900" s="22" t="n">
        <f aca="false">J4900*O4900</f>
        <v>207970.5</v>
      </c>
      <c r="U4900" s="22" t="n">
        <f aca="false">S4900-T4900</f>
        <v>0</v>
      </c>
      <c r="V4900" s="46"/>
    </row>
    <row r="4901" customFormat="false" ht="13.8" hidden="false" customHeight="false" outlineLevel="0" collapsed="false">
      <c r="A4901" s="13" t="n">
        <v>4900</v>
      </c>
      <c r="B4901" s="12" t="s">
        <v>22</v>
      </c>
      <c r="C4901" s="26" t="str">
        <f aca="false">$C$4558</f>
        <v>BNF N. Acq. 20541</v>
      </c>
      <c r="D4901" s="12" t="n">
        <v>17</v>
      </c>
      <c r="E4901" s="14" t="n">
        <v>1749</v>
      </c>
      <c r="F4901" s="14" t="s">
        <v>40</v>
      </c>
      <c r="G4901" s="14" t="s">
        <v>376</v>
      </c>
      <c r="H4901" s="0" t="s">
        <v>1874</v>
      </c>
      <c r="I4901" s="41" t="s">
        <v>50</v>
      </c>
      <c r="J4901" s="20" t="n">
        <v>1200</v>
      </c>
      <c r="K4901" s="27" t="s">
        <v>28</v>
      </c>
      <c r="L4901" s="53"/>
      <c r="M4901" s="33" t="n">
        <v>7</v>
      </c>
      <c r="N4901" s="33"/>
      <c r="O4901" s="35" t="n">
        <f aca="false">L4901+(0.05*M4901)+(N4901/240)</f>
        <v>0.35</v>
      </c>
      <c r="P4901" s="36" t="n">
        <v>420</v>
      </c>
      <c r="Q4901" s="33"/>
      <c r="R4901" s="37"/>
      <c r="S4901" s="38" t="n">
        <f aca="false">P4901+(0.05*Q4901)+(R4901/240)</f>
        <v>420</v>
      </c>
      <c r="T4901" s="22" t="n">
        <f aca="false">J4901*O4901</f>
        <v>420</v>
      </c>
      <c r="U4901" s="22" t="n">
        <f aca="false">S4901-T4901</f>
        <v>0</v>
      </c>
      <c r="V4901" s="46"/>
    </row>
    <row r="4902" customFormat="false" ht="13.8" hidden="false" customHeight="false" outlineLevel="0" collapsed="false">
      <c r="A4902" s="13" t="n">
        <v>4901</v>
      </c>
      <c r="B4902" s="12" t="s">
        <v>22</v>
      </c>
      <c r="C4902" s="26" t="str">
        <f aca="false">$C$4558</f>
        <v>BNF N. Acq. 20541</v>
      </c>
      <c r="D4902" s="12" t="n">
        <v>17</v>
      </c>
      <c r="E4902" s="14" t="n">
        <v>1749</v>
      </c>
      <c r="F4902" s="14" t="s">
        <v>40</v>
      </c>
      <c r="G4902" s="14" t="s">
        <v>377</v>
      </c>
      <c r="H4902" s="0" t="s">
        <v>1874</v>
      </c>
      <c r="I4902" s="41" t="s">
        <v>27</v>
      </c>
      <c r="J4902" s="20" t="n">
        <v>225</v>
      </c>
      <c r="K4902" s="27" t="s">
        <v>28</v>
      </c>
      <c r="L4902" s="53"/>
      <c r="M4902" s="33" t="n">
        <v>12</v>
      </c>
      <c r="N4902" s="33"/>
      <c r="O4902" s="35" t="n">
        <f aca="false">L4902+(0.05*M4902)+(N4902/240)</f>
        <v>0.6</v>
      </c>
      <c r="P4902" s="36" t="n">
        <v>135</v>
      </c>
      <c r="Q4902" s="33"/>
      <c r="R4902" s="37"/>
      <c r="S4902" s="38" t="n">
        <f aca="false">P4902+(0.05*Q4902)+(R4902/240)</f>
        <v>135</v>
      </c>
      <c r="T4902" s="22" t="n">
        <f aca="false">J4902*O4902</f>
        <v>135</v>
      </c>
      <c r="U4902" s="22" t="n">
        <f aca="false">S4902-T4902</f>
        <v>0</v>
      </c>
      <c r="V4902" s="46"/>
    </row>
    <row r="4903" customFormat="false" ht="13.8" hidden="false" customHeight="false" outlineLevel="0" collapsed="false">
      <c r="A4903" s="13" t="n">
        <v>4902</v>
      </c>
      <c r="B4903" s="12" t="s">
        <v>22</v>
      </c>
      <c r="C4903" s="26" t="str">
        <f aca="false">$C$4558</f>
        <v>BNF N. Acq. 20541</v>
      </c>
      <c r="D4903" s="12" t="n">
        <v>17</v>
      </c>
      <c r="E4903" s="14" t="n">
        <v>1749</v>
      </c>
      <c r="F4903" s="14" t="s">
        <v>40</v>
      </c>
      <c r="G4903" s="14" t="s">
        <v>377</v>
      </c>
      <c r="H4903" s="0" t="s">
        <v>1874</v>
      </c>
      <c r="I4903" s="41" t="s">
        <v>50</v>
      </c>
      <c r="J4903" s="20" t="n">
        <v>189127</v>
      </c>
      <c r="K4903" s="27" t="s">
        <v>28</v>
      </c>
      <c r="L4903" s="53"/>
      <c r="M4903" s="33" t="n">
        <v>9</v>
      </c>
      <c r="N4903" s="33"/>
      <c r="O4903" s="35" t="n">
        <f aca="false">L4903+(0.05*M4903)+(N4903/240)</f>
        <v>0.45</v>
      </c>
      <c r="P4903" s="36" t="n">
        <v>85107</v>
      </c>
      <c r="Q4903" s="33" t="n">
        <v>3</v>
      </c>
      <c r="R4903" s="37"/>
      <c r="S4903" s="38" t="n">
        <f aca="false">P4903+(0.05*Q4903)+(R4903/240)</f>
        <v>85107.15</v>
      </c>
      <c r="T4903" s="22" t="n">
        <f aca="false">J4903*O4903</f>
        <v>85107.15</v>
      </c>
      <c r="U4903" s="22" t="n">
        <f aca="false">S4903-T4903</f>
        <v>0</v>
      </c>
      <c r="V4903" s="46"/>
    </row>
    <row r="4904" customFormat="false" ht="13.8" hidden="false" customHeight="false" outlineLevel="0" collapsed="false">
      <c r="A4904" s="13" t="n">
        <v>4903</v>
      </c>
      <c r="B4904" s="12" t="s">
        <v>22</v>
      </c>
      <c r="C4904" s="26" t="str">
        <f aca="false">$C$4558</f>
        <v>BNF N. Acq. 20541</v>
      </c>
      <c r="D4904" s="12" t="n">
        <v>17</v>
      </c>
      <c r="E4904" s="14" t="n">
        <v>1749</v>
      </c>
      <c r="F4904" s="14" t="s">
        <v>40</v>
      </c>
      <c r="G4904" s="14" t="s">
        <v>377</v>
      </c>
      <c r="H4904" s="0" t="s">
        <v>1874</v>
      </c>
      <c r="I4904" s="41" t="s">
        <v>799</v>
      </c>
      <c r="J4904" s="20" t="n">
        <v>58470</v>
      </c>
      <c r="K4904" s="27" t="s">
        <v>28</v>
      </c>
      <c r="L4904" s="53"/>
      <c r="M4904" s="33" t="n">
        <v>8</v>
      </c>
      <c r="N4904" s="33"/>
      <c r="O4904" s="35" t="n">
        <f aca="false">L4904+(0.05*M4904)+(N4904/240)</f>
        <v>0.4</v>
      </c>
      <c r="P4904" s="36" t="n">
        <v>23388</v>
      </c>
      <c r="Q4904" s="33"/>
      <c r="R4904" s="37"/>
      <c r="S4904" s="38" t="n">
        <f aca="false">P4904+(0.05*Q4904)+(R4904/240)</f>
        <v>23388</v>
      </c>
      <c r="T4904" s="22" t="n">
        <f aca="false">J4904*O4904</f>
        <v>23388</v>
      </c>
      <c r="U4904" s="22" t="n">
        <f aca="false">S4904-T4904</f>
        <v>0</v>
      </c>
      <c r="V4904" s="46"/>
    </row>
    <row r="4905" customFormat="false" ht="13.8" hidden="false" customHeight="false" outlineLevel="0" collapsed="false">
      <c r="A4905" s="13" t="n">
        <v>4904</v>
      </c>
      <c r="B4905" s="12" t="s">
        <v>22</v>
      </c>
      <c r="C4905" s="26" t="str">
        <f aca="false">$C$4558</f>
        <v>BNF N. Acq. 20541</v>
      </c>
      <c r="D4905" s="12" t="n">
        <v>17</v>
      </c>
      <c r="E4905" s="14" t="n">
        <v>1749</v>
      </c>
      <c r="F4905" s="14" t="s">
        <v>40</v>
      </c>
      <c r="G4905" s="14" t="s">
        <v>378</v>
      </c>
      <c r="H4905" s="0" t="s">
        <v>1874</v>
      </c>
      <c r="I4905" s="41" t="s">
        <v>27</v>
      </c>
      <c r="J4905" s="20" t="n">
        <v>2</v>
      </c>
      <c r="K4905" s="27" t="s">
        <v>35</v>
      </c>
      <c r="L4905" s="53" t="n">
        <v>90</v>
      </c>
      <c r="M4905" s="33"/>
      <c r="N4905" s="33"/>
      <c r="O4905" s="35" t="n">
        <f aca="false">L4905+(0.05*M4905)+(N4905/240)</f>
        <v>90</v>
      </c>
      <c r="P4905" s="36" t="n">
        <v>180</v>
      </c>
      <c r="Q4905" s="33"/>
      <c r="R4905" s="37"/>
      <c r="S4905" s="38" t="n">
        <f aca="false">P4905+(0.05*Q4905)+(R4905/240)</f>
        <v>180</v>
      </c>
      <c r="T4905" s="22" t="n">
        <f aca="false">J4905*O4905</f>
        <v>180</v>
      </c>
      <c r="U4905" s="22" t="n">
        <f aca="false">S4905-T4905</f>
        <v>0</v>
      </c>
      <c r="V4905" s="46"/>
    </row>
    <row r="4906" customFormat="false" ht="13.8" hidden="false" customHeight="false" outlineLevel="0" collapsed="false">
      <c r="A4906" s="13" t="n">
        <v>4905</v>
      </c>
      <c r="B4906" s="12" t="s">
        <v>22</v>
      </c>
      <c r="C4906" s="26" t="str">
        <f aca="false">$C$4558</f>
        <v>BNF N. Acq. 20541</v>
      </c>
      <c r="D4906" s="12" t="n">
        <v>17</v>
      </c>
      <c r="E4906" s="14" t="n">
        <v>1749</v>
      </c>
      <c r="F4906" s="14" t="s">
        <v>40</v>
      </c>
      <c r="G4906" s="14" t="s">
        <v>378</v>
      </c>
      <c r="H4906" s="0" t="s">
        <v>1874</v>
      </c>
      <c r="I4906" s="41" t="s">
        <v>27</v>
      </c>
      <c r="J4906" s="20" t="n">
        <v>63555</v>
      </c>
      <c r="K4906" s="27" t="s">
        <v>28</v>
      </c>
      <c r="L4906" s="53"/>
      <c r="M4906" s="33" t="n">
        <v>9</v>
      </c>
      <c r="N4906" s="33"/>
      <c r="O4906" s="35" t="n">
        <f aca="false">L4906+(0.05*M4906)+(N4906/240)</f>
        <v>0.45</v>
      </c>
      <c r="P4906" s="36" t="n">
        <v>28599</v>
      </c>
      <c r="Q4906" s="33" t="n">
        <v>15</v>
      </c>
      <c r="R4906" s="37"/>
      <c r="S4906" s="38" t="n">
        <f aca="false">P4906+(0.05*Q4906)+(R4906/240)</f>
        <v>28599.75</v>
      </c>
      <c r="T4906" s="22" t="n">
        <f aca="false">J4906*O4906</f>
        <v>28599.75</v>
      </c>
      <c r="U4906" s="22" t="n">
        <f aca="false">S4906-T4906</f>
        <v>0</v>
      </c>
      <c r="V4906" s="46"/>
    </row>
    <row r="4907" customFormat="false" ht="13.8" hidden="false" customHeight="false" outlineLevel="0" collapsed="false">
      <c r="A4907" s="13" t="n">
        <v>4906</v>
      </c>
      <c r="B4907" s="12" t="s">
        <v>22</v>
      </c>
      <c r="C4907" s="26" t="str">
        <f aca="false">$C$4558</f>
        <v>BNF N. Acq. 20541</v>
      </c>
      <c r="D4907" s="12" t="n">
        <v>17</v>
      </c>
      <c r="E4907" s="14" t="n">
        <v>1749</v>
      </c>
      <c r="F4907" s="14" t="s">
        <v>40</v>
      </c>
      <c r="G4907" s="14" t="s">
        <v>378</v>
      </c>
      <c r="H4907" s="0" t="s">
        <v>1874</v>
      </c>
      <c r="I4907" s="41" t="s">
        <v>50</v>
      </c>
      <c r="J4907" s="20" t="n">
        <v>5080</v>
      </c>
      <c r="K4907" s="27" t="s">
        <v>28</v>
      </c>
      <c r="L4907" s="53"/>
      <c r="M4907" s="33" t="n">
        <v>6</v>
      </c>
      <c r="N4907" s="33"/>
      <c r="O4907" s="35" t="n">
        <f aca="false">L4907+(0.05*M4907)+(N4907/240)</f>
        <v>0.3</v>
      </c>
      <c r="P4907" s="36" t="n">
        <v>1524</v>
      </c>
      <c r="Q4907" s="33"/>
      <c r="R4907" s="37"/>
      <c r="S4907" s="38" t="n">
        <f aca="false">P4907+(0.05*Q4907)+(R4907/240)</f>
        <v>1524</v>
      </c>
      <c r="T4907" s="22" t="n">
        <f aca="false">J4907*O4907</f>
        <v>1524</v>
      </c>
      <c r="U4907" s="22" t="n">
        <f aca="false">S4907-T4907</f>
        <v>0</v>
      </c>
      <c r="V4907" s="46"/>
    </row>
    <row r="4908" customFormat="false" ht="13.8" hidden="false" customHeight="false" outlineLevel="0" collapsed="false">
      <c r="A4908" s="13" t="n">
        <v>4907</v>
      </c>
      <c r="B4908" s="12" t="s">
        <v>22</v>
      </c>
      <c r="C4908" s="26" t="str">
        <f aca="false">$C$4558</f>
        <v>BNF N. Acq. 20541</v>
      </c>
      <c r="D4908" s="12" t="n">
        <v>17</v>
      </c>
      <c r="E4908" s="14" t="n">
        <v>1749</v>
      </c>
      <c r="F4908" s="14" t="s">
        <v>40</v>
      </c>
      <c r="G4908" s="14" t="s">
        <v>1963</v>
      </c>
      <c r="H4908" s="0" t="s">
        <v>1874</v>
      </c>
      <c r="I4908" s="41" t="s">
        <v>50</v>
      </c>
      <c r="J4908" s="20" t="n">
        <v>10</v>
      </c>
      <c r="K4908" s="27" t="s">
        <v>28</v>
      </c>
      <c r="L4908" s="53"/>
      <c r="M4908" s="33" t="n">
        <v>20</v>
      </c>
      <c r="N4908" s="33"/>
      <c r="O4908" s="35" t="n">
        <f aca="false">L4908+(0.05*M4908)+(N4908/240)</f>
        <v>1</v>
      </c>
      <c r="P4908" s="36" t="n">
        <v>10</v>
      </c>
      <c r="Q4908" s="33"/>
      <c r="R4908" s="37"/>
      <c r="S4908" s="38" t="n">
        <f aca="false">P4908+(0.05*Q4908)+(R4908/240)</f>
        <v>10</v>
      </c>
      <c r="T4908" s="22" t="n">
        <f aca="false">J4908*O4908</f>
        <v>10</v>
      </c>
      <c r="U4908" s="22" t="n">
        <f aca="false">S4908-T4908</f>
        <v>0</v>
      </c>
      <c r="V4908" s="46"/>
    </row>
    <row r="4909" customFormat="false" ht="13.8" hidden="false" customHeight="false" outlineLevel="0" collapsed="false">
      <c r="A4909" s="13" t="n">
        <v>4908</v>
      </c>
      <c r="B4909" s="12" t="s">
        <v>22</v>
      </c>
      <c r="C4909" s="26" t="str">
        <f aca="false">$C$4558</f>
        <v>BNF N. Acq. 20541</v>
      </c>
      <c r="D4909" s="12" t="n">
        <v>17</v>
      </c>
      <c r="E4909" s="14" t="n">
        <v>1749</v>
      </c>
      <c r="F4909" s="14" t="s">
        <v>40</v>
      </c>
      <c r="G4909" s="14" t="s">
        <v>381</v>
      </c>
      <c r="H4909" s="0" t="s">
        <v>1874</v>
      </c>
      <c r="I4909" s="41" t="s">
        <v>678</v>
      </c>
      <c r="J4909" s="20" t="n">
        <v>8590</v>
      </c>
      <c r="K4909" s="27" t="s">
        <v>28</v>
      </c>
      <c r="L4909" s="53" t="n">
        <v>4</v>
      </c>
      <c r="M4909" s="33"/>
      <c r="N4909" s="33"/>
      <c r="O4909" s="35" t="n">
        <f aca="false">L4909+(0.05*M4909)+(N4909/240)</f>
        <v>4</v>
      </c>
      <c r="P4909" s="36" t="n">
        <v>34360</v>
      </c>
      <c r="Q4909" s="33"/>
      <c r="R4909" s="37"/>
      <c r="S4909" s="38" t="n">
        <f aca="false">P4909+(0.05*Q4909)+(R4909/240)</f>
        <v>34360</v>
      </c>
      <c r="T4909" s="22" t="n">
        <f aca="false">J4909*O4909</f>
        <v>34360</v>
      </c>
      <c r="U4909" s="22" t="n">
        <f aca="false">S4909-T4909</f>
        <v>0</v>
      </c>
      <c r="V4909" s="46"/>
    </row>
    <row r="4910" customFormat="false" ht="13.8" hidden="false" customHeight="false" outlineLevel="0" collapsed="false">
      <c r="A4910" s="13" t="n">
        <v>4909</v>
      </c>
      <c r="B4910" s="12" t="s">
        <v>22</v>
      </c>
      <c r="C4910" s="26" t="str">
        <f aca="false">$C$4558</f>
        <v>BNF N. Acq. 20541</v>
      </c>
      <c r="D4910" s="12" t="n">
        <v>17</v>
      </c>
      <c r="E4910" s="14" t="n">
        <v>1749</v>
      </c>
      <c r="F4910" s="14" t="s">
        <v>40</v>
      </c>
      <c r="G4910" s="14" t="s">
        <v>381</v>
      </c>
      <c r="H4910" s="0" t="s">
        <v>1874</v>
      </c>
      <c r="I4910" s="41" t="s">
        <v>27</v>
      </c>
      <c r="J4910" s="20" t="n">
        <v>1</v>
      </c>
      <c r="K4910" s="27" t="s">
        <v>46</v>
      </c>
      <c r="L4910" s="53" t="n">
        <v>800</v>
      </c>
      <c r="M4910" s="33"/>
      <c r="N4910" s="33"/>
      <c r="O4910" s="35" t="n">
        <f aca="false">L4910+(0.05*M4910)+(N4910/240)</f>
        <v>800</v>
      </c>
      <c r="P4910" s="36" t="n">
        <v>800</v>
      </c>
      <c r="Q4910" s="33"/>
      <c r="R4910" s="37"/>
      <c r="S4910" s="38" t="n">
        <f aca="false">P4910+(0.05*Q4910)+(R4910/240)</f>
        <v>800</v>
      </c>
      <c r="T4910" s="22" t="n">
        <f aca="false">J4910*O4910</f>
        <v>800</v>
      </c>
      <c r="U4910" s="22" t="n">
        <f aca="false">S4910-T4910</f>
        <v>0</v>
      </c>
      <c r="V4910" s="46"/>
    </row>
    <row r="4911" customFormat="false" ht="13.8" hidden="false" customHeight="false" outlineLevel="0" collapsed="false">
      <c r="A4911" s="13" t="n">
        <v>4910</v>
      </c>
      <c r="B4911" s="12" t="s">
        <v>22</v>
      </c>
      <c r="C4911" s="26" t="str">
        <f aca="false">$C$4558</f>
        <v>BNF N. Acq. 20541</v>
      </c>
      <c r="D4911" s="12" t="n">
        <v>17</v>
      </c>
      <c r="E4911" s="14" t="n">
        <v>1749</v>
      </c>
      <c r="F4911" s="14" t="s">
        <v>40</v>
      </c>
      <c r="G4911" s="14" t="s">
        <v>381</v>
      </c>
      <c r="H4911" s="0" t="s">
        <v>1874</v>
      </c>
      <c r="I4911" s="41" t="s">
        <v>382</v>
      </c>
      <c r="J4911" s="20" t="n">
        <v>11038</v>
      </c>
      <c r="K4911" s="27" t="s">
        <v>28</v>
      </c>
      <c r="L4911" s="53" t="n">
        <v>4</v>
      </c>
      <c r="M4911" s="33" t="n">
        <v>3</v>
      </c>
      <c r="N4911" s="33"/>
      <c r="O4911" s="35" t="n">
        <f aca="false">L4911+(0.05*M4911)+(N4911/240)</f>
        <v>4.15</v>
      </c>
      <c r="P4911" s="36" t="n">
        <v>45807</v>
      </c>
      <c r="Q4911" s="33" t="n">
        <v>14</v>
      </c>
      <c r="R4911" s="37"/>
      <c r="S4911" s="38" t="n">
        <f aca="false">P4911+(0.05*Q4911)+(R4911/240)</f>
        <v>45807.7</v>
      </c>
      <c r="T4911" s="22" t="n">
        <f aca="false">J4911*O4911</f>
        <v>45807.7</v>
      </c>
      <c r="U4911" s="22" t="n">
        <f aca="false">S4911-T4911</f>
        <v>0</v>
      </c>
      <c r="V4911" s="46"/>
    </row>
    <row r="4912" customFormat="false" ht="13.8" hidden="false" customHeight="false" outlineLevel="0" collapsed="false">
      <c r="A4912" s="13" t="n">
        <v>4911</v>
      </c>
      <c r="B4912" s="12" t="s">
        <v>22</v>
      </c>
      <c r="C4912" s="26" t="str">
        <f aca="false">$C$4558</f>
        <v>BNF N. Acq. 20541</v>
      </c>
      <c r="D4912" s="12" t="n">
        <v>17</v>
      </c>
      <c r="E4912" s="14" t="n">
        <v>1749</v>
      </c>
      <c r="F4912" s="14" t="s">
        <v>40</v>
      </c>
      <c r="G4912" s="14" t="s">
        <v>381</v>
      </c>
      <c r="H4912" s="0" t="s">
        <v>1874</v>
      </c>
      <c r="I4912" s="41" t="s">
        <v>50</v>
      </c>
      <c r="J4912" s="20" t="n">
        <v>2492</v>
      </c>
      <c r="K4912" s="27" t="s">
        <v>28</v>
      </c>
      <c r="L4912" s="53" t="n">
        <v>5</v>
      </c>
      <c r="M4912" s="33"/>
      <c r="N4912" s="33"/>
      <c r="O4912" s="35" t="n">
        <f aca="false">L4912+(0.05*M4912)+(N4912/240)</f>
        <v>5</v>
      </c>
      <c r="P4912" s="36" t="n">
        <v>12460</v>
      </c>
      <c r="Q4912" s="33"/>
      <c r="R4912" s="37"/>
      <c r="S4912" s="38" t="n">
        <f aca="false">P4912+(0.05*Q4912)+(R4912/240)</f>
        <v>12460</v>
      </c>
      <c r="T4912" s="22" t="n">
        <f aca="false">J4912*O4912</f>
        <v>12460</v>
      </c>
      <c r="U4912" s="22" t="n">
        <f aca="false">S4912-T4912</f>
        <v>0</v>
      </c>
      <c r="V4912" s="46"/>
    </row>
    <row r="4913" customFormat="false" ht="13.8" hidden="false" customHeight="false" outlineLevel="0" collapsed="false">
      <c r="A4913" s="13" t="n">
        <v>4912</v>
      </c>
      <c r="B4913" s="12" t="s">
        <v>22</v>
      </c>
      <c r="C4913" s="26" t="str">
        <f aca="false">$C$4558</f>
        <v>BNF N. Acq. 20541</v>
      </c>
      <c r="D4913" s="12" t="n">
        <v>18</v>
      </c>
      <c r="E4913" s="14" t="n">
        <v>1749</v>
      </c>
      <c r="F4913" s="14" t="s">
        <v>24</v>
      </c>
      <c r="G4913" s="14" t="s">
        <v>386</v>
      </c>
      <c r="H4913" s="0" t="s">
        <v>1874</v>
      </c>
      <c r="I4913" s="41" t="s">
        <v>27</v>
      </c>
      <c r="J4913" s="20" t="n">
        <v>428</v>
      </c>
      <c r="K4913" s="27" t="s">
        <v>28</v>
      </c>
      <c r="L4913" s="53"/>
      <c r="M4913" s="33" t="n">
        <v>16</v>
      </c>
      <c r="N4913" s="33"/>
      <c r="O4913" s="35" t="n">
        <f aca="false">L4913+(0.05*M4913)+(N4913/240)</f>
        <v>0.8</v>
      </c>
      <c r="P4913" s="36" t="n">
        <v>342</v>
      </c>
      <c r="Q4913" s="33" t="n">
        <v>8</v>
      </c>
      <c r="R4913" s="37"/>
      <c r="S4913" s="38" t="n">
        <f aca="false">P4913+(0.05*Q4913)+(R4913/240)</f>
        <v>342.4</v>
      </c>
      <c r="T4913" s="22" t="n">
        <f aca="false">J4913*O4913</f>
        <v>342.4</v>
      </c>
      <c r="U4913" s="22" t="n">
        <f aca="false">S4913-T4913</f>
        <v>0</v>
      </c>
      <c r="V4913" s="46"/>
    </row>
    <row r="4914" customFormat="false" ht="13.8" hidden="false" customHeight="false" outlineLevel="0" collapsed="false">
      <c r="A4914" s="13" t="n">
        <v>4913</v>
      </c>
      <c r="B4914" s="12" t="s">
        <v>22</v>
      </c>
      <c r="C4914" s="26" t="str">
        <f aca="false">$C$4558</f>
        <v>BNF N. Acq. 20541</v>
      </c>
      <c r="D4914" s="12" t="n">
        <v>18</v>
      </c>
      <c r="E4914" s="14" t="n">
        <v>1749</v>
      </c>
      <c r="F4914" s="14" t="s">
        <v>24</v>
      </c>
      <c r="G4914" s="14" t="s">
        <v>386</v>
      </c>
      <c r="H4914" s="0" t="s">
        <v>1874</v>
      </c>
      <c r="I4914" s="41" t="s">
        <v>50</v>
      </c>
      <c r="J4914" s="20" t="n">
        <v>30</v>
      </c>
      <c r="K4914" s="27" t="s">
        <v>28</v>
      </c>
      <c r="L4914" s="53"/>
      <c r="M4914" s="33" t="n">
        <v>15</v>
      </c>
      <c r="N4914" s="33"/>
      <c r="O4914" s="35" t="n">
        <f aca="false">L4914+(0.05*M4914)+(N4914/240)</f>
        <v>0.75</v>
      </c>
      <c r="P4914" s="36" t="n">
        <v>22</v>
      </c>
      <c r="Q4914" s="33" t="n">
        <v>10</v>
      </c>
      <c r="R4914" s="43"/>
      <c r="S4914" s="38" t="n">
        <f aca="false">P4914+(0.05*Q4914)+(R4914/240)</f>
        <v>22.5</v>
      </c>
      <c r="T4914" s="22" t="n">
        <f aca="false">J4914*O4914</f>
        <v>22.5</v>
      </c>
      <c r="U4914" s="22" t="n">
        <f aca="false">S4914-T4914</f>
        <v>0</v>
      </c>
      <c r="V4914" s="46"/>
    </row>
    <row r="4915" customFormat="false" ht="13.8" hidden="false" customHeight="false" outlineLevel="0" collapsed="false">
      <c r="A4915" s="13" t="n">
        <v>4914</v>
      </c>
      <c r="B4915" s="12" t="s">
        <v>22</v>
      </c>
      <c r="C4915" s="26" t="str">
        <f aca="false">$C$4558</f>
        <v>BNF N. Acq. 20541</v>
      </c>
      <c r="D4915" s="12" t="n">
        <v>18</v>
      </c>
      <c r="E4915" s="14" t="n">
        <v>1749</v>
      </c>
      <c r="F4915" s="14" t="s">
        <v>24</v>
      </c>
      <c r="G4915" s="14" t="s">
        <v>1964</v>
      </c>
      <c r="H4915" s="0" t="s">
        <v>1874</v>
      </c>
      <c r="I4915" s="41" t="s">
        <v>27</v>
      </c>
      <c r="J4915" s="20" t="n">
        <v>20</v>
      </c>
      <c r="K4915" s="27" t="s">
        <v>28</v>
      </c>
      <c r="L4915" s="53" t="n">
        <v>9</v>
      </c>
      <c r="M4915" s="33"/>
      <c r="N4915" s="33"/>
      <c r="O4915" s="35" t="n">
        <f aca="false">L4915+(0.05*M4915)+(N4915/240)</f>
        <v>9</v>
      </c>
      <c r="P4915" s="36" t="n">
        <v>180</v>
      </c>
      <c r="Q4915" s="33"/>
      <c r="R4915" s="37"/>
      <c r="S4915" s="38" t="n">
        <f aca="false">P4915+(0.05*Q4915)+(R4915/240)</f>
        <v>180</v>
      </c>
      <c r="T4915" s="22" t="n">
        <f aca="false">J4915*O4915</f>
        <v>180</v>
      </c>
      <c r="U4915" s="22" t="n">
        <f aca="false">S4915-T4915</f>
        <v>0</v>
      </c>
      <c r="V4915" s="46"/>
    </row>
    <row r="4916" customFormat="false" ht="13.8" hidden="false" customHeight="false" outlineLevel="0" collapsed="false">
      <c r="A4916" s="13" t="n">
        <v>4915</v>
      </c>
      <c r="B4916" s="12" t="s">
        <v>22</v>
      </c>
      <c r="C4916" s="26" t="str">
        <f aca="false">$C$4558</f>
        <v>BNF N. Acq. 20541</v>
      </c>
      <c r="D4916" s="12" t="n">
        <v>18</v>
      </c>
      <c r="E4916" s="14" t="n">
        <v>1749</v>
      </c>
      <c r="F4916" s="14" t="s">
        <v>24</v>
      </c>
      <c r="G4916" s="14" t="s">
        <v>1965</v>
      </c>
      <c r="H4916" s="0" t="s">
        <v>1874</v>
      </c>
      <c r="I4916" s="41" t="s">
        <v>50</v>
      </c>
      <c r="J4916" s="20" t="n">
        <v>149</v>
      </c>
      <c r="K4916" s="27" t="s">
        <v>28</v>
      </c>
      <c r="L4916" s="53"/>
      <c r="M4916" s="33" t="n">
        <v>20</v>
      </c>
      <c r="N4916" s="33"/>
      <c r="O4916" s="35" t="n">
        <f aca="false">L4916+(0.05*M4916)+(N4916/240)</f>
        <v>1</v>
      </c>
      <c r="P4916" s="36" t="n">
        <v>149</v>
      </c>
      <c r="Q4916" s="33"/>
      <c r="R4916" s="37"/>
      <c r="S4916" s="38" t="n">
        <f aca="false">P4916+(0.05*Q4916)+(R4916/240)</f>
        <v>149</v>
      </c>
      <c r="T4916" s="22" t="n">
        <f aca="false">J4916*O4916</f>
        <v>149</v>
      </c>
      <c r="U4916" s="22" t="n">
        <f aca="false">S4916-T4916</f>
        <v>0</v>
      </c>
      <c r="V4916" s="46"/>
    </row>
    <row r="4917" customFormat="false" ht="13.8" hidden="false" customHeight="false" outlineLevel="0" collapsed="false">
      <c r="A4917" s="13" t="n">
        <v>4916</v>
      </c>
      <c r="B4917" s="12" t="s">
        <v>22</v>
      </c>
      <c r="C4917" s="26" t="str">
        <f aca="false">$C$4558</f>
        <v>BNF N. Acq. 20541</v>
      </c>
      <c r="D4917" s="12" t="n">
        <v>18</v>
      </c>
      <c r="E4917" s="14" t="n">
        <v>1749</v>
      </c>
      <c r="F4917" s="14" t="s">
        <v>24</v>
      </c>
      <c r="G4917" s="14" t="s">
        <v>1966</v>
      </c>
      <c r="H4917" s="0" t="s">
        <v>1874</v>
      </c>
      <c r="I4917" s="41" t="s">
        <v>32</v>
      </c>
      <c r="J4917" s="20" t="n">
        <v>325</v>
      </c>
      <c r="K4917" s="27" t="s">
        <v>28</v>
      </c>
      <c r="L4917" s="53"/>
      <c r="M4917" s="33" t="n">
        <v>32</v>
      </c>
      <c r="N4917" s="33"/>
      <c r="O4917" s="35" t="n">
        <f aca="false">L4917+(0.05*M4917)+(N4917/240)</f>
        <v>1.6</v>
      </c>
      <c r="P4917" s="36" t="n">
        <v>520</v>
      </c>
      <c r="Q4917" s="33"/>
      <c r="R4917" s="37"/>
      <c r="S4917" s="38" t="n">
        <f aca="false">P4917+(0.05*Q4917)+(R4917/240)</f>
        <v>520</v>
      </c>
      <c r="T4917" s="22" t="n">
        <f aca="false">J4917*O4917</f>
        <v>520</v>
      </c>
      <c r="U4917" s="22" t="n">
        <f aca="false">S4917-T4917</f>
        <v>0</v>
      </c>
      <c r="V4917" s="46"/>
    </row>
    <row r="4918" customFormat="false" ht="13.8" hidden="false" customHeight="false" outlineLevel="0" collapsed="false">
      <c r="A4918" s="13" t="n">
        <v>4917</v>
      </c>
      <c r="B4918" s="12" t="s">
        <v>22</v>
      </c>
      <c r="C4918" s="26" t="str">
        <f aca="false">$C$4558</f>
        <v>BNF N. Acq. 20541</v>
      </c>
      <c r="D4918" s="12" t="n">
        <v>18</v>
      </c>
      <c r="E4918" s="14" t="n">
        <v>1749</v>
      </c>
      <c r="F4918" s="14" t="s">
        <v>24</v>
      </c>
      <c r="G4918" s="14" t="s">
        <v>1966</v>
      </c>
      <c r="H4918" s="0" t="s">
        <v>1874</v>
      </c>
      <c r="I4918" s="41" t="s">
        <v>50</v>
      </c>
      <c r="J4918" s="20" t="n">
        <v>39466</v>
      </c>
      <c r="K4918" s="27" t="s">
        <v>28</v>
      </c>
      <c r="L4918" s="53"/>
      <c r="M4918" s="33" t="n">
        <v>28</v>
      </c>
      <c r="N4918" s="33"/>
      <c r="O4918" s="35" t="n">
        <f aca="false">L4918+(0.05*M4918)+(N4918/240)</f>
        <v>1.4</v>
      </c>
      <c r="P4918" s="36" t="n">
        <v>55252</v>
      </c>
      <c r="Q4918" s="33" t="n">
        <v>8</v>
      </c>
      <c r="R4918" s="37"/>
      <c r="S4918" s="38" t="n">
        <f aca="false">P4918+(0.05*Q4918)+(R4918/240)</f>
        <v>55252.4</v>
      </c>
      <c r="T4918" s="22" t="n">
        <f aca="false">J4918*O4918</f>
        <v>55252.4</v>
      </c>
      <c r="U4918" s="22" t="n">
        <f aca="false">S4918-T4918</f>
        <v>0</v>
      </c>
      <c r="V4918" s="46"/>
    </row>
    <row r="4919" customFormat="false" ht="13.8" hidden="false" customHeight="false" outlineLevel="0" collapsed="false">
      <c r="A4919" s="13" t="n">
        <v>4918</v>
      </c>
      <c r="B4919" s="12" t="s">
        <v>22</v>
      </c>
      <c r="C4919" s="26" t="str">
        <f aca="false">$C$4558</f>
        <v>BNF N. Acq. 20541</v>
      </c>
      <c r="D4919" s="12" t="n">
        <v>18</v>
      </c>
      <c r="E4919" s="14" t="n">
        <v>1749</v>
      </c>
      <c r="F4919" s="14" t="s">
        <v>40</v>
      </c>
      <c r="G4919" s="14" t="s">
        <v>1967</v>
      </c>
      <c r="H4919" s="0" t="s">
        <v>1874</v>
      </c>
      <c r="I4919" s="41" t="s">
        <v>799</v>
      </c>
      <c r="J4919" s="20" t="n">
        <v>815</v>
      </c>
      <c r="K4919" s="27" t="s">
        <v>28</v>
      </c>
      <c r="L4919" s="53"/>
      <c r="M4919" s="33" t="n">
        <v>4</v>
      </c>
      <c r="N4919" s="33"/>
      <c r="O4919" s="35" t="n">
        <f aca="false">L4919+(0.05*M4919)+(N4919/240)</f>
        <v>0.2</v>
      </c>
      <c r="P4919" s="36" t="n">
        <v>163</v>
      </c>
      <c r="Q4919" s="33"/>
      <c r="R4919" s="37"/>
      <c r="S4919" s="38" t="n">
        <f aca="false">P4919+(0.05*Q4919)+(R4919/240)</f>
        <v>163</v>
      </c>
      <c r="T4919" s="22" t="n">
        <f aca="false">J4919*O4919</f>
        <v>163</v>
      </c>
      <c r="U4919" s="22" t="n">
        <f aca="false">S4919-T4919</f>
        <v>0</v>
      </c>
      <c r="V4919" s="46"/>
    </row>
    <row r="4920" customFormat="false" ht="13.8" hidden="false" customHeight="false" outlineLevel="0" collapsed="false">
      <c r="A4920" s="13" t="n">
        <v>4919</v>
      </c>
      <c r="B4920" s="12" t="s">
        <v>22</v>
      </c>
      <c r="C4920" s="26" t="str">
        <f aca="false">$C$4558</f>
        <v>BNF N. Acq. 20541</v>
      </c>
      <c r="D4920" s="12" t="n">
        <v>18</v>
      </c>
      <c r="E4920" s="14" t="n">
        <v>1749</v>
      </c>
      <c r="F4920" s="14" t="s">
        <v>40</v>
      </c>
      <c r="G4920" s="14" t="s">
        <v>391</v>
      </c>
      <c r="H4920" s="0" t="s">
        <v>1874</v>
      </c>
      <c r="I4920" s="41" t="s">
        <v>50</v>
      </c>
      <c r="J4920" s="20" t="n">
        <v>16050</v>
      </c>
      <c r="K4920" s="27" t="s">
        <v>28</v>
      </c>
      <c r="L4920" s="53" t="n">
        <v>0.07</v>
      </c>
      <c r="M4920" s="33" t="n">
        <v>0.1</v>
      </c>
      <c r="N4920" s="33"/>
      <c r="O4920" s="35" t="n">
        <f aca="false">L4920+(0.05*M4920)+(N4920/240)</f>
        <v>0.075</v>
      </c>
      <c r="P4920" s="36" t="n">
        <v>1203</v>
      </c>
      <c r="Q4920" s="33" t="n">
        <v>15</v>
      </c>
      <c r="R4920" s="37"/>
      <c r="S4920" s="38" t="n">
        <f aca="false">P4920+(0.05*Q4920)+(R4920/240)</f>
        <v>1203.75</v>
      </c>
      <c r="T4920" s="22" t="n">
        <f aca="false">J4920*O4920</f>
        <v>1203.75</v>
      </c>
      <c r="U4920" s="22" t="n">
        <f aca="false">S4920-T4920</f>
        <v>0</v>
      </c>
      <c r="V4920" s="46"/>
    </row>
    <row r="4921" customFormat="false" ht="13.8" hidden="false" customHeight="false" outlineLevel="0" collapsed="false">
      <c r="A4921" s="13" t="n">
        <v>4920</v>
      </c>
      <c r="B4921" s="12" t="s">
        <v>22</v>
      </c>
      <c r="C4921" s="26" t="str">
        <f aca="false">$C$4558</f>
        <v>BNF N. Acq. 20541</v>
      </c>
      <c r="D4921" s="12" t="n">
        <v>18</v>
      </c>
      <c r="E4921" s="14" t="n">
        <v>1749</v>
      </c>
      <c r="F4921" s="14" t="s">
        <v>40</v>
      </c>
      <c r="G4921" s="14" t="s">
        <v>1968</v>
      </c>
      <c r="H4921" s="0" t="s">
        <v>1874</v>
      </c>
      <c r="I4921" s="41" t="s">
        <v>50</v>
      </c>
      <c r="J4921" s="20" t="n">
        <v>30</v>
      </c>
      <c r="K4921" s="27" t="s">
        <v>28</v>
      </c>
      <c r="L4921" s="53"/>
      <c r="M4921" s="33" t="n">
        <v>20</v>
      </c>
      <c r="N4921" s="33"/>
      <c r="O4921" s="35" t="n">
        <f aca="false">L4921+(0.05*M4921)+(N4921/240)</f>
        <v>1</v>
      </c>
      <c r="P4921" s="36" t="n">
        <v>30</v>
      </c>
      <c r="Q4921" s="33"/>
      <c r="R4921" s="37"/>
      <c r="S4921" s="38" t="n">
        <f aca="false">P4921+(0.05*Q4921)+(R4921/240)</f>
        <v>30</v>
      </c>
      <c r="T4921" s="22" t="n">
        <f aca="false">J4921*O4921</f>
        <v>30</v>
      </c>
      <c r="U4921" s="22" t="n">
        <f aca="false">S4921-T4921</f>
        <v>0</v>
      </c>
      <c r="V4921" s="46"/>
    </row>
    <row r="4922" customFormat="false" ht="13.8" hidden="false" customHeight="false" outlineLevel="0" collapsed="false">
      <c r="A4922" s="13" t="n">
        <v>4921</v>
      </c>
      <c r="B4922" s="12" t="s">
        <v>22</v>
      </c>
      <c r="C4922" s="26" t="str">
        <f aca="false">$C$4558</f>
        <v>BNF N. Acq. 20541</v>
      </c>
      <c r="D4922" s="12" t="n">
        <v>18</v>
      </c>
      <c r="E4922" s="14" t="n">
        <v>1749</v>
      </c>
      <c r="F4922" s="14" t="s">
        <v>40</v>
      </c>
      <c r="G4922" s="14" t="s">
        <v>1969</v>
      </c>
      <c r="H4922" s="0" t="s">
        <v>1874</v>
      </c>
      <c r="I4922" s="41" t="s">
        <v>27</v>
      </c>
      <c r="J4922" s="20" t="n">
        <v>300</v>
      </c>
      <c r="K4922" s="27" t="s">
        <v>28</v>
      </c>
      <c r="L4922" s="53"/>
      <c r="M4922" s="33" t="n">
        <v>24</v>
      </c>
      <c r="N4922" s="33"/>
      <c r="O4922" s="35" t="n">
        <f aca="false">L4922+(0.05*M4922)+(N4922/240)</f>
        <v>1.2</v>
      </c>
      <c r="P4922" s="36" t="n">
        <v>360</v>
      </c>
      <c r="Q4922" s="33"/>
      <c r="R4922" s="37"/>
      <c r="S4922" s="38" t="n">
        <f aca="false">P4922+(0.05*Q4922)+(R4922/240)</f>
        <v>360</v>
      </c>
      <c r="T4922" s="22" t="n">
        <f aca="false">J4922*O4922</f>
        <v>360</v>
      </c>
      <c r="U4922" s="22" t="n">
        <f aca="false">S4922-T4922</f>
        <v>0</v>
      </c>
      <c r="V4922" s="46"/>
    </row>
    <row r="4923" customFormat="false" ht="13.8" hidden="false" customHeight="false" outlineLevel="0" collapsed="false">
      <c r="A4923" s="13" t="n">
        <v>4922</v>
      </c>
      <c r="B4923" s="12" t="s">
        <v>22</v>
      </c>
      <c r="C4923" s="26" t="str">
        <f aca="false">$C$4558</f>
        <v>BNF N. Acq. 20541</v>
      </c>
      <c r="D4923" s="12" t="n">
        <v>18</v>
      </c>
      <c r="E4923" s="14" t="n">
        <v>1749</v>
      </c>
      <c r="F4923" s="14" t="s">
        <v>40</v>
      </c>
      <c r="G4923" s="14" t="s">
        <v>1970</v>
      </c>
      <c r="H4923" s="0" t="s">
        <v>1874</v>
      </c>
      <c r="I4923" s="41" t="s">
        <v>50</v>
      </c>
      <c r="J4923" s="20" t="n">
        <v>16.75</v>
      </c>
      <c r="K4923" s="27" t="s">
        <v>28</v>
      </c>
      <c r="L4923" s="53" t="n">
        <v>10</v>
      </c>
      <c r="M4923" s="33"/>
      <c r="N4923" s="33"/>
      <c r="O4923" s="35" t="n">
        <f aca="false">L4923+(0.05*M4923)+(N4923/240)</f>
        <v>10</v>
      </c>
      <c r="P4923" s="36" t="n">
        <v>167</v>
      </c>
      <c r="Q4923" s="33" t="n">
        <v>10</v>
      </c>
      <c r="R4923" s="37"/>
      <c r="S4923" s="38" t="n">
        <f aca="false">P4923+(0.05*Q4923)+(R4923/240)</f>
        <v>167.5</v>
      </c>
      <c r="T4923" s="22" t="n">
        <f aca="false">J4923*O4923</f>
        <v>167.5</v>
      </c>
      <c r="U4923" s="22" t="n">
        <f aca="false">S4923-T4923</f>
        <v>0</v>
      </c>
      <c r="V4923" s="46"/>
    </row>
    <row r="4924" customFormat="false" ht="13.8" hidden="false" customHeight="false" outlineLevel="0" collapsed="false">
      <c r="A4924" s="13" t="n">
        <v>4923</v>
      </c>
      <c r="B4924" s="12" t="s">
        <v>22</v>
      </c>
      <c r="C4924" s="26" t="str">
        <f aca="false">$C$4558</f>
        <v>BNF N. Acq. 20541</v>
      </c>
      <c r="D4924" s="12" t="n">
        <v>18</v>
      </c>
      <c r="E4924" s="14" t="n">
        <v>1749</v>
      </c>
      <c r="F4924" s="14" t="s">
        <v>40</v>
      </c>
      <c r="G4924" s="14" t="s">
        <v>1084</v>
      </c>
      <c r="H4924" s="0" t="s">
        <v>1874</v>
      </c>
      <c r="I4924" s="41" t="s">
        <v>50</v>
      </c>
      <c r="J4924" s="20" t="n">
        <v>330</v>
      </c>
      <c r="K4924" s="27" t="s">
        <v>28</v>
      </c>
      <c r="L4924" s="53" t="n">
        <v>3</v>
      </c>
      <c r="M4924" s="33" t="n">
        <v>10</v>
      </c>
      <c r="N4924" s="33"/>
      <c r="O4924" s="35" t="n">
        <f aca="false">L4924+(0.05*M4924)+(N4924/240)</f>
        <v>3.5</v>
      </c>
      <c r="P4924" s="36" t="n">
        <v>1155</v>
      </c>
      <c r="Q4924" s="33"/>
      <c r="R4924" s="37"/>
      <c r="S4924" s="38" t="n">
        <f aca="false">P4924+(0.05*Q4924)+(R4924/240)</f>
        <v>1155</v>
      </c>
      <c r="T4924" s="22" t="n">
        <f aca="false">J4924*O4924</f>
        <v>1155</v>
      </c>
      <c r="U4924" s="22" t="n">
        <f aca="false">S4924-T4924</f>
        <v>0</v>
      </c>
      <c r="V4924" s="46"/>
    </row>
    <row r="4925" customFormat="false" ht="13.8" hidden="false" customHeight="false" outlineLevel="0" collapsed="false">
      <c r="A4925" s="13" t="n">
        <v>4924</v>
      </c>
      <c r="B4925" s="12" t="s">
        <v>22</v>
      </c>
      <c r="C4925" s="26" t="str">
        <f aca="false">$C$4558</f>
        <v>BNF N. Acq. 20541</v>
      </c>
      <c r="D4925" s="12" t="n">
        <v>18</v>
      </c>
      <c r="E4925" s="14" t="n">
        <v>1749</v>
      </c>
      <c r="F4925" s="14" t="s">
        <v>40</v>
      </c>
      <c r="G4925" s="14" t="s">
        <v>1087</v>
      </c>
      <c r="H4925" s="0" t="s">
        <v>1874</v>
      </c>
      <c r="I4925" s="41" t="s">
        <v>50</v>
      </c>
      <c r="J4925" s="20" t="n">
        <v>24</v>
      </c>
      <c r="K4925" s="27" t="s">
        <v>28</v>
      </c>
      <c r="L4925" s="53"/>
      <c r="M4925" s="33" t="n">
        <v>10</v>
      </c>
      <c r="N4925" s="33"/>
      <c r="O4925" s="35" t="n">
        <f aca="false">L4925+(0.05*M4925)+(N4925/240)</f>
        <v>0.5</v>
      </c>
      <c r="P4925" s="36" t="n">
        <v>12</v>
      </c>
      <c r="Q4925" s="33"/>
      <c r="R4925" s="37"/>
      <c r="S4925" s="38" t="n">
        <f aca="false">P4925+(0.05*Q4925)+(R4925/240)</f>
        <v>12</v>
      </c>
      <c r="T4925" s="22" t="n">
        <f aca="false">J4925*O4925</f>
        <v>12</v>
      </c>
      <c r="U4925" s="22" t="n">
        <f aca="false">S4925-T4925</f>
        <v>0</v>
      </c>
      <c r="V4925" s="46"/>
    </row>
    <row r="4926" customFormat="false" ht="13.8" hidden="false" customHeight="false" outlineLevel="0" collapsed="false">
      <c r="A4926" s="13" t="n">
        <v>4925</v>
      </c>
      <c r="B4926" s="12" t="s">
        <v>22</v>
      </c>
      <c r="C4926" s="26" t="str">
        <f aca="false">$C$4558</f>
        <v>BNF N. Acq. 20541</v>
      </c>
      <c r="D4926" s="12" t="n">
        <v>18</v>
      </c>
      <c r="E4926" s="14" t="n">
        <v>1749</v>
      </c>
      <c r="F4926" s="14" t="s">
        <v>40</v>
      </c>
      <c r="G4926" s="14" t="s">
        <v>1971</v>
      </c>
      <c r="H4926" s="0" t="s">
        <v>1874</v>
      </c>
      <c r="I4926" s="41" t="s">
        <v>50</v>
      </c>
      <c r="J4926" s="20" t="n">
        <v>100</v>
      </c>
      <c r="K4926" s="27" t="s">
        <v>28</v>
      </c>
      <c r="L4926" s="53"/>
      <c r="M4926" s="33" t="n">
        <v>6</v>
      </c>
      <c r="N4926" s="33"/>
      <c r="O4926" s="35" t="n">
        <f aca="false">L4926+(0.05*M4926)+(N4926/240)</f>
        <v>0.3</v>
      </c>
      <c r="P4926" s="36" t="n">
        <v>30</v>
      </c>
      <c r="Q4926" s="33"/>
      <c r="R4926" s="37"/>
      <c r="S4926" s="38" t="n">
        <f aca="false">P4926+(0.05*Q4926)+(R4926/240)</f>
        <v>30</v>
      </c>
      <c r="T4926" s="22" t="n">
        <f aca="false">J4926*O4926</f>
        <v>30</v>
      </c>
      <c r="U4926" s="22" t="n">
        <f aca="false">S4926-T4926</f>
        <v>0</v>
      </c>
      <c r="V4926" s="46"/>
    </row>
    <row r="4927" customFormat="false" ht="13.8" hidden="false" customHeight="false" outlineLevel="0" collapsed="false">
      <c r="A4927" s="13" t="n">
        <v>4926</v>
      </c>
      <c r="B4927" s="12" t="s">
        <v>22</v>
      </c>
      <c r="C4927" s="26" t="str">
        <f aca="false">$C$4558</f>
        <v>BNF N. Acq. 20541</v>
      </c>
      <c r="D4927" s="12" t="n">
        <v>18</v>
      </c>
      <c r="E4927" s="14" t="n">
        <v>1749</v>
      </c>
      <c r="F4927" s="14" t="s">
        <v>40</v>
      </c>
      <c r="G4927" s="14" t="s">
        <v>394</v>
      </c>
      <c r="H4927" s="0" t="s">
        <v>1874</v>
      </c>
      <c r="I4927" s="41" t="s">
        <v>27</v>
      </c>
      <c r="J4927" s="20" t="n">
        <v>23</v>
      </c>
      <c r="K4927" s="27" t="s">
        <v>28</v>
      </c>
      <c r="L4927" s="53" t="n">
        <v>4</v>
      </c>
      <c r="M4927" s="33"/>
      <c r="N4927" s="33"/>
      <c r="O4927" s="35" t="n">
        <f aca="false">L4927+(0.05*M4927)+(N4927/240)</f>
        <v>4</v>
      </c>
      <c r="P4927" s="36" t="n">
        <v>92</v>
      </c>
      <c r="Q4927" s="33"/>
      <c r="R4927" s="43"/>
      <c r="S4927" s="38" t="n">
        <f aca="false">P4927+(0.05*Q4927)+(R4927/240)</f>
        <v>92</v>
      </c>
      <c r="T4927" s="22" t="n">
        <f aca="false">J4927*O4927</f>
        <v>92</v>
      </c>
      <c r="U4927" s="22" t="n">
        <f aca="false">S4927-T4927</f>
        <v>0</v>
      </c>
      <c r="V4927" s="46"/>
    </row>
    <row r="4928" customFormat="false" ht="13.8" hidden="false" customHeight="false" outlineLevel="0" collapsed="false">
      <c r="A4928" s="13" t="n">
        <v>4927</v>
      </c>
      <c r="B4928" s="12" t="s">
        <v>22</v>
      </c>
      <c r="C4928" s="26" t="str">
        <f aca="false">$C$4558</f>
        <v>BNF N. Acq. 20541</v>
      </c>
      <c r="D4928" s="12" t="n">
        <v>18</v>
      </c>
      <c r="E4928" s="14" t="n">
        <v>1749</v>
      </c>
      <c r="F4928" s="14" t="s">
        <v>40</v>
      </c>
      <c r="G4928" s="14" t="s">
        <v>394</v>
      </c>
      <c r="H4928" s="0" t="s">
        <v>1874</v>
      </c>
      <c r="I4928" s="41" t="s">
        <v>32</v>
      </c>
      <c r="J4928" s="20" t="n">
        <v>150</v>
      </c>
      <c r="K4928" s="27" t="s">
        <v>28</v>
      </c>
      <c r="L4928" s="53" t="n">
        <v>5</v>
      </c>
      <c r="M4928" s="33"/>
      <c r="N4928" s="33"/>
      <c r="O4928" s="35" t="n">
        <f aca="false">L4928+(0.05*M4928)+(N4928/240)</f>
        <v>5</v>
      </c>
      <c r="P4928" s="36" t="n">
        <v>750</v>
      </c>
      <c r="Q4928" s="33"/>
      <c r="R4928" s="37"/>
      <c r="S4928" s="38" t="n">
        <f aca="false">P4928+(0.05*Q4928)+(R4928/240)</f>
        <v>750</v>
      </c>
      <c r="T4928" s="22" t="n">
        <f aca="false">J4928*O4928</f>
        <v>750</v>
      </c>
      <c r="U4928" s="22" t="n">
        <f aca="false">S4928-T4928</f>
        <v>0</v>
      </c>
      <c r="V4928" s="46"/>
    </row>
    <row r="4929" customFormat="false" ht="13.8" hidden="false" customHeight="false" outlineLevel="0" collapsed="false">
      <c r="A4929" s="13" t="n">
        <v>4928</v>
      </c>
      <c r="B4929" s="12" t="s">
        <v>22</v>
      </c>
      <c r="C4929" s="26" t="str">
        <f aca="false">$C$4558</f>
        <v>BNF N. Acq. 20541</v>
      </c>
      <c r="D4929" s="12" t="n">
        <v>18</v>
      </c>
      <c r="E4929" s="14" t="n">
        <v>1749</v>
      </c>
      <c r="F4929" s="14" t="s">
        <v>40</v>
      </c>
      <c r="G4929" s="14" t="s">
        <v>1092</v>
      </c>
      <c r="H4929" s="0" t="s">
        <v>1874</v>
      </c>
      <c r="I4929" s="41" t="s">
        <v>43</v>
      </c>
      <c r="J4929" s="20" t="n">
        <v>6</v>
      </c>
      <c r="K4929" s="27" t="s">
        <v>35</v>
      </c>
      <c r="L4929" s="53" t="n">
        <v>40</v>
      </c>
      <c r="M4929" s="33"/>
      <c r="N4929" s="33"/>
      <c r="O4929" s="35" t="n">
        <f aca="false">L4929+(0.05*M4929)+(N4929/240)</f>
        <v>40</v>
      </c>
      <c r="P4929" s="36" t="n">
        <v>240</v>
      </c>
      <c r="Q4929" s="33"/>
      <c r="R4929" s="37"/>
      <c r="S4929" s="38" t="n">
        <f aca="false">P4929+(0.05*Q4929)+(R4929/240)</f>
        <v>240</v>
      </c>
      <c r="T4929" s="22" t="n">
        <f aca="false">J4929*O4929</f>
        <v>240</v>
      </c>
      <c r="U4929" s="22" t="n">
        <f aca="false">S4929-T4929</f>
        <v>0</v>
      </c>
      <c r="V4929" s="46"/>
    </row>
    <row r="4930" customFormat="false" ht="13.8" hidden="false" customHeight="false" outlineLevel="0" collapsed="false">
      <c r="A4930" s="13" t="n">
        <v>4929</v>
      </c>
      <c r="B4930" s="12" t="s">
        <v>22</v>
      </c>
      <c r="C4930" s="26" t="str">
        <f aca="false">$C$4558</f>
        <v>BNF N. Acq. 20541</v>
      </c>
      <c r="D4930" s="12" t="n">
        <v>18</v>
      </c>
      <c r="E4930" s="14" t="n">
        <v>1749</v>
      </c>
      <c r="F4930" s="14" t="s">
        <v>40</v>
      </c>
      <c r="G4930" s="14" t="s">
        <v>396</v>
      </c>
      <c r="H4930" s="0" t="s">
        <v>1874</v>
      </c>
      <c r="I4930" s="41" t="s">
        <v>27</v>
      </c>
      <c r="J4930" s="20" t="n">
        <v>2683</v>
      </c>
      <c r="K4930" s="27" t="s">
        <v>28</v>
      </c>
      <c r="L4930" s="53"/>
      <c r="M4930" s="33" t="n">
        <v>9</v>
      </c>
      <c r="N4930" s="33"/>
      <c r="O4930" s="35" t="n">
        <f aca="false">L4930+(0.05*M4930)+(N4930/240)</f>
        <v>0.45</v>
      </c>
      <c r="P4930" s="36" t="n">
        <v>1207</v>
      </c>
      <c r="Q4930" s="33" t="n">
        <v>7</v>
      </c>
      <c r="R4930" s="37"/>
      <c r="S4930" s="38" t="n">
        <f aca="false">P4930+(0.05*Q4930)+(R4930/240)</f>
        <v>1207.35</v>
      </c>
      <c r="T4930" s="22" t="n">
        <f aca="false">J4930*O4930</f>
        <v>1207.35</v>
      </c>
      <c r="U4930" s="22" t="n">
        <f aca="false">S4930-T4930</f>
        <v>0</v>
      </c>
      <c r="V4930" s="46"/>
    </row>
    <row r="4931" customFormat="false" ht="13.8" hidden="false" customHeight="false" outlineLevel="0" collapsed="false">
      <c r="A4931" s="13" t="n">
        <v>4930</v>
      </c>
      <c r="B4931" s="12" t="s">
        <v>22</v>
      </c>
      <c r="C4931" s="26" t="str">
        <f aca="false">$C$4558</f>
        <v>BNF N. Acq. 20541</v>
      </c>
      <c r="D4931" s="12" t="n">
        <v>18</v>
      </c>
      <c r="E4931" s="14" t="n">
        <v>1749</v>
      </c>
      <c r="F4931" s="14" t="s">
        <v>40</v>
      </c>
      <c r="G4931" s="14" t="s">
        <v>1102</v>
      </c>
      <c r="H4931" s="0" t="s">
        <v>1874</v>
      </c>
      <c r="I4931" s="41" t="s">
        <v>799</v>
      </c>
      <c r="J4931" s="20" t="n">
        <v>90</v>
      </c>
      <c r="K4931" s="27" t="s">
        <v>28</v>
      </c>
      <c r="L4931" s="53" t="n">
        <v>3</v>
      </c>
      <c r="M4931" s="33"/>
      <c r="N4931" s="33"/>
      <c r="O4931" s="35" t="n">
        <f aca="false">L4931+(0.05*M4931)+(N4931/240)</f>
        <v>3</v>
      </c>
      <c r="P4931" s="36" t="n">
        <v>270</v>
      </c>
      <c r="Q4931" s="33"/>
      <c r="R4931" s="37"/>
      <c r="S4931" s="38" t="n">
        <f aca="false">P4931+(0.05*Q4931)+(R4931/240)</f>
        <v>270</v>
      </c>
      <c r="T4931" s="22" t="n">
        <f aca="false">J4931*O4931</f>
        <v>270</v>
      </c>
      <c r="U4931" s="22" t="n">
        <f aca="false">S4931-T4931</f>
        <v>0</v>
      </c>
      <c r="V4931" s="46"/>
    </row>
    <row r="4932" customFormat="false" ht="13.8" hidden="false" customHeight="false" outlineLevel="0" collapsed="false">
      <c r="A4932" s="13" t="n">
        <v>4931</v>
      </c>
      <c r="B4932" s="12" t="s">
        <v>22</v>
      </c>
      <c r="C4932" s="26" t="str">
        <f aca="false">$C$4558</f>
        <v>BNF N. Acq. 20541</v>
      </c>
      <c r="D4932" s="12" t="n">
        <v>19</v>
      </c>
      <c r="E4932" s="14" t="n">
        <v>1749</v>
      </c>
      <c r="F4932" s="14" t="s">
        <v>24</v>
      </c>
      <c r="G4932" s="14" t="s">
        <v>1972</v>
      </c>
      <c r="H4932" s="0" t="s">
        <v>1874</v>
      </c>
      <c r="I4932" s="41" t="s">
        <v>50</v>
      </c>
      <c r="J4932" s="20" t="n">
        <v>45279</v>
      </c>
      <c r="K4932" s="27" t="s">
        <v>28</v>
      </c>
      <c r="L4932" s="53"/>
      <c r="M4932" s="33" t="n">
        <v>20</v>
      </c>
      <c r="N4932" s="33"/>
      <c r="O4932" s="35" t="n">
        <f aca="false">L4932+(0.05*M4932)+(N4932/240)</f>
        <v>1</v>
      </c>
      <c r="P4932" s="36" t="n">
        <v>45279</v>
      </c>
      <c r="Q4932" s="33"/>
      <c r="R4932" s="37"/>
      <c r="S4932" s="38" t="n">
        <f aca="false">P4932+(0.05*Q4932)+(R4932/240)</f>
        <v>45279</v>
      </c>
      <c r="T4932" s="22" t="n">
        <f aca="false">J4932*O4932</f>
        <v>45279</v>
      </c>
      <c r="U4932" s="22" t="n">
        <f aca="false">S4932-T4932</f>
        <v>0</v>
      </c>
      <c r="V4932" s="46"/>
    </row>
    <row r="4933" customFormat="false" ht="13.8" hidden="false" customHeight="false" outlineLevel="0" collapsed="false">
      <c r="A4933" s="13" t="n">
        <v>4932</v>
      </c>
      <c r="B4933" s="12" t="s">
        <v>22</v>
      </c>
      <c r="C4933" s="26" t="str">
        <f aca="false">$C$4558</f>
        <v>BNF N. Acq. 20541</v>
      </c>
      <c r="D4933" s="12" t="n">
        <v>19</v>
      </c>
      <c r="E4933" s="14" t="n">
        <v>1749</v>
      </c>
      <c r="F4933" s="14" t="s">
        <v>24</v>
      </c>
      <c r="G4933" s="14" t="s">
        <v>401</v>
      </c>
      <c r="H4933" s="0" t="s">
        <v>1874</v>
      </c>
      <c r="I4933" s="41" t="s">
        <v>27</v>
      </c>
      <c r="J4933" s="20" t="n">
        <v>20</v>
      </c>
      <c r="K4933" s="27" t="s">
        <v>28</v>
      </c>
      <c r="L4933" s="53"/>
      <c r="M4933" s="33" t="n">
        <v>15</v>
      </c>
      <c r="N4933" s="33"/>
      <c r="O4933" s="35" t="n">
        <f aca="false">L4933+(0.05*M4933)+(N4933/240)</f>
        <v>0.75</v>
      </c>
      <c r="P4933" s="36" t="n">
        <v>15</v>
      </c>
      <c r="Q4933" s="33"/>
      <c r="R4933" s="37"/>
      <c r="S4933" s="38" t="n">
        <f aca="false">P4933+(0.05*Q4933)+(R4933/240)</f>
        <v>15</v>
      </c>
      <c r="T4933" s="22" t="n">
        <f aca="false">J4933*O4933</f>
        <v>15</v>
      </c>
      <c r="U4933" s="22" t="n">
        <f aca="false">S4933-T4933</f>
        <v>0</v>
      </c>
      <c r="V4933" s="46"/>
    </row>
    <row r="4934" customFormat="false" ht="13.8" hidden="false" customHeight="false" outlineLevel="0" collapsed="false">
      <c r="A4934" s="13" t="n">
        <v>4933</v>
      </c>
      <c r="B4934" s="12" t="s">
        <v>22</v>
      </c>
      <c r="C4934" s="26" t="str">
        <f aca="false">$C$4558</f>
        <v>BNF N. Acq. 20541</v>
      </c>
      <c r="D4934" s="12" t="n">
        <v>19</v>
      </c>
      <c r="E4934" s="14" t="n">
        <v>1749</v>
      </c>
      <c r="F4934" s="14" t="s">
        <v>24</v>
      </c>
      <c r="G4934" s="14" t="s">
        <v>401</v>
      </c>
      <c r="H4934" s="0" t="s">
        <v>1874</v>
      </c>
      <c r="I4934" s="41" t="s">
        <v>50</v>
      </c>
      <c r="J4934" s="20" t="n">
        <v>1128</v>
      </c>
      <c r="K4934" s="27" t="s">
        <v>28</v>
      </c>
      <c r="L4934" s="53"/>
      <c r="M4934" s="33" t="n">
        <v>10</v>
      </c>
      <c r="N4934" s="33"/>
      <c r="O4934" s="35" t="n">
        <f aca="false">L4934+(0.05*M4934)+(N4934/240)</f>
        <v>0.5</v>
      </c>
      <c r="P4934" s="36" t="n">
        <v>564</v>
      </c>
      <c r="Q4934" s="33"/>
      <c r="R4934" s="37"/>
      <c r="S4934" s="38" t="n">
        <f aca="false">P4934+(0.05*Q4934)+(R4934/240)</f>
        <v>564</v>
      </c>
      <c r="T4934" s="22" t="n">
        <f aca="false">J4934*O4934</f>
        <v>564</v>
      </c>
      <c r="U4934" s="22" t="n">
        <f aca="false">S4934-T4934</f>
        <v>0</v>
      </c>
      <c r="V4934" s="46"/>
    </row>
    <row r="4935" customFormat="false" ht="13.8" hidden="false" customHeight="false" outlineLevel="0" collapsed="false">
      <c r="A4935" s="13" t="n">
        <v>4934</v>
      </c>
      <c r="B4935" s="12" t="s">
        <v>22</v>
      </c>
      <c r="C4935" s="26" t="str">
        <f aca="false">$C$4558</f>
        <v>BNF N. Acq. 20541</v>
      </c>
      <c r="D4935" s="12" t="n">
        <v>19</v>
      </c>
      <c r="E4935" s="14" t="n">
        <v>1749</v>
      </c>
      <c r="F4935" s="14" t="s">
        <v>24</v>
      </c>
      <c r="G4935" s="14" t="s">
        <v>404</v>
      </c>
      <c r="H4935" s="0" t="s">
        <v>1874</v>
      </c>
      <c r="I4935" s="41" t="s">
        <v>27</v>
      </c>
      <c r="J4935" s="20" t="n">
        <v>1</v>
      </c>
      <c r="K4935" s="27" t="s">
        <v>46</v>
      </c>
      <c r="L4935" s="53" t="n">
        <v>27</v>
      </c>
      <c r="M4935" s="33" t="n">
        <v>10</v>
      </c>
      <c r="N4935" s="33"/>
      <c r="O4935" s="35" t="n">
        <f aca="false">L4935+(0.05*M4935)+(N4935/240)</f>
        <v>27.5</v>
      </c>
      <c r="P4935" s="36" t="n">
        <v>27</v>
      </c>
      <c r="Q4935" s="33" t="n">
        <v>10</v>
      </c>
      <c r="R4935" s="37"/>
      <c r="S4935" s="38" t="n">
        <f aca="false">P4935+(0.05*Q4935)+(R4935/240)</f>
        <v>27.5</v>
      </c>
      <c r="T4935" s="22" t="n">
        <f aca="false">J4935*O4935</f>
        <v>27.5</v>
      </c>
      <c r="U4935" s="22" t="n">
        <f aca="false">S4935-T4935</f>
        <v>0</v>
      </c>
      <c r="V4935" s="46"/>
    </row>
    <row r="4936" customFormat="false" ht="13.8" hidden="false" customHeight="false" outlineLevel="0" collapsed="false">
      <c r="A4936" s="13" t="n">
        <v>4935</v>
      </c>
      <c r="B4936" s="12" t="s">
        <v>22</v>
      </c>
      <c r="C4936" s="26" t="str">
        <f aca="false">$C$4558</f>
        <v>BNF N. Acq. 20541</v>
      </c>
      <c r="D4936" s="12" t="n">
        <v>19</v>
      </c>
      <c r="E4936" s="14" t="n">
        <v>1749</v>
      </c>
      <c r="F4936" s="14" t="s">
        <v>24</v>
      </c>
      <c r="G4936" s="14" t="s">
        <v>404</v>
      </c>
      <c r="H4936" s="0" t="s">
        <v>1874</v>
      </c>
      <c r="I4936" s="41" t="s">
        <v>32</v>
      </c>
      <c r="J4936" s="20" t="n">
        <v>20</v>
      </c>
      <c r="K4936" s="27" t="s">
        <v>28</v>
      </c>
      <c r="L4936" s="53" t="n">
        <v>5</v>
      </c>
      <c r="M4936" s="33"/>
      <c r="N4936" s="33"/>
      <c r="O4936" s="35" t="n">
        <f aca="false">L4936+(0.05*M4936)+(N4936/240)</f>
        <v>5</v>
      </c>
      <c r="P4936" s="36" t="n">
        <v>100</v>
      </c>
      <c r="Q4936" s="33"/>
      <c r="R4936" s="37"/>
      <c r="S4936" s="38" t="n">
        <f aca="false">P4936+(0.05*Q4936)+(R4936/240)</f>
        <v>100</v>
      </c>
      <c r="T4936" s="22" t="n">
        <f aca="false">J4936*O4936</f>
        <v>100</v>
      </c>
      <c r="U4936" s="22" t="n">
        <f aca="false">S4936-T4936</f>
        <v>0</v>
      </c>
      <c r="V4936" s="46"/>
    </row>
    <row r="4937" customFormat="false" ht="13.8" hidden="false" customHeight="false" outlineLevel="0" collapsed="false">
      <c r="A4937" s="13" t="n">
        <v>4936</v>
      </c>
      <c r="B4937" s="12" t="s">
        <v>22</v>
      </c>
      <c r="C4937" s="26" t="str">
        <f aca="false">$C$4558</f>
        <v>BNF N. Acq. 20541</v>
      </c>
      <c r="D4937" s="12" t="n">
        <v>19</v>
      </c>
      <c r="E4937" s="14" t="n">
        <v>1749</v>
      </c>
      <c r="F4937" s="14" t="s">
        <v>24</v>
      </c>
      <c r="G4937" s="14" t="s">
        <v>404</v>
      </c>
      <c r="H4937" s="0" t="s">
        <v>1874</v>
      </c>
      <c r="I4937" s="41" t="s">
        <v>50</v>
      </c>
      <c r="J4937" s="20" t="n">
        <v>100</v>
      </c>
      <c r="K4937" s="27" t="s">
        <v>28</v>
      </c>
      <c r="L4937" s="53"/>
      <c r="M4937" s="33" t="n">
        <v>25</v>
      </c>
      <c r="N4937" s="33"/>
      <c r="O4937" s="35" t="n">
        <f aca="false">L4937+(0.05*M4937)+(N4937/240)</f>
        <v>1.25</v>
      </c>
      <c r="P4937" s="36" t="n">
        <v>125</v>
      </c>
      <c r="Q4937" s="33"/>
      <c r="R4937" s="37"/>
      <c r="S4937" s="38" t="n">
        <f aca="false">P4937+(0.05*Q4937)+(R4937/240)</f>
        <v>125</v>
      </c>
      <c r="T4937" s="22" t="n">
        <f aca="false">J4937*O4937</f>
        <v>125</v>
      </c>
      <c r="U4937" s="22" t="n">
        <f aca="false">S4937-T4937</f>
        <v>0</v>
      </c>
      <c r="V4937" s="46"/>
    </row>
    <row r="4938" customFormat="false" ht="13.8" hidden="false" customHeight="false" outlineLevel="0" collapsed="false">
      <c r="A4938" s="13" t="n">
        <v>4937</v>
      </c>
      <c r="B4938" s="12" t="s">
        <v>22</v>
      </c>
      <c r="C4938" s="26" t="str">
        <f aca="false">$C$4558</f>
        <v>BNF N. Acq. 20541</v>
      </c>
      <c r="D4938" s="12" t="n">
        <v>19</v>
      </c>
      <c r="E4938" s="14" t="n">
        <v>1749</v>
      </c>
      <c r="F4938" s="14" t="s">
        <v>24</v>
      </c>
      <c r="G4938" s="14" t="s">
        <v>408</v>
      </c>
      <c r="H4938" s="0" t="s">
        <v>1874</v>
      </c>
      <c r="I4938" s="41" t="s">
        <v>50</v>
      </c>
      <c r="J4938" s="20" t="n">
        <v>140</v>
      </c>
      <c r="K4938" s="27" t="s">
        <v>28</v>
      </c>
      <c r="L4938" s="53"/>
      <c r="M4938" s="33" t="n">
        <v>10</v>
      </c>
      <c r="N4938" s="33"/>
      <c r="O4938" s="35" t="n">
        <f aca="false">L4938+(0.05*M4938)+(N4938/240)</f>
        <v>0.5</v>
      </c>
      <c r="P4938" s="36" t="n">
        <v>70</v>
      </c>
      <c r="Q4938" s="33"/>
      <c r="R4938" s="37"/>
      <c r="S4938" s="38" t="n">
        <f aca="false">P4938+(0.05*Q4938)+(R4938/240)</f>
        <v>70</v>
      </c>
      <c r="T4938" s="22" t="n">
        <f aca="false">J4938*O4938</f>
        <v>70</v>
      </c>
      <c r="U4938" s="22" t="n">
        <f aca="false">S4938-T4938</f>
        <v>0</v>
      </c>
      <c r="V4938" s="46"/>
    </row>
    <row r="4939" customFormat="false" ht="13.8" hidden="false" customHeight="false" outlineLevel="0" collapsed="false">
      <c r="A4939" s="13" t="n">
        <v>4938</v>
      </c>
      <c r="B4939" s="12" t="s">
        <v>22</v>
      </c>
      <c r="C4939" s="26" t="str">
        <f aca="false">$C$4558</f>
        <v>BNF N. Acq. 20541</v>
      </c>
      <c r="D4939" s="12" t="n">
        <v>19</v>
      </c>
      <c r="E4939" s="14" t="n">
        <v>1749</v>
      </c>
      <c r="F4939" s="14" t="s">
        <v>24</v>
      </c>
      <c r="G4939" s="14" t="s">
        <v>1973</v>
      </c>
      <c r="H4939" s="0" t="s">
        <v>1874</v>
      </c>
      <c r="I4939" s="41" t="s">
        <v>27</v>
      </c>
      <c r="J4939" s="20" t="n">
        <v>2</v>
      </c>
      <c r="K4939" s="27" t="s">
        <v>35</v>
      </c>
      <c r="L4939" s="53" t="n">
        <v>60</v>
      </c>
      <c r="M4939" s="33"/>
      <c r="N4939" s="33"/>
      <c r="O4939" s="35" t="n">
        <f aca="false">L4939+(0.05*M4939)+(N4939/240)</f>
        <v>60</v>
      </c>
      <c r="P4939" s="36" t="n">
        <v>120</v>
      </c>
      <c r="Q4939" s="33"/>
      <c r="R4939" s="37"/>
      <c r="S4939" s="38" t="n">
        <f aca="false">P4939+(0.05*Q4939)+(R4939/240)</f>
        <v>120</v>
      </c>
      <c r="T4939" s="22" t="n">
        <f aca="false">J4939*O4939</f>
        <v>120</v>
      </c>
      <c r="U4939" s="22" t="n">
        <f aca="false">S4939-T4939</f>
        <v>0</v>
      </c>
      <c r="V4939" s="46"/>
    </row>
    <row r="4940" customFormat="false" ht="13.8" hidden="false" customHeight="false" outlineLevel="0" collapsed="false">
      <c r="A4940" s="13" t="n">
        <v>4939</v>
      </c>
      <c r="B4940" s="12" t="s">
        <v>22</v>
      </c>
      <c r="C4940" s="26" t="str">
        <f aca="false">$C$4558</f>
        <v>BNF N. Acq. 20541</v>
      </c>
      <c r="D4940" s="12" t="n">
        <v>19</v>
      </c>
      <c r="E4940" s="14" t="n">
        <v>1749</v>
      </c>
      <c r="F4940" s="14" t="s">
        <v>24</v>
      </c>
      <c r="G4940" s="14" t="s">
        <v>412</v>
      </c>
      <c r="H4940" s="0" t="s">
        <v>1874</v>
      </c>
      <c r="I4940" s="41" t="s">
        <v>50</v>
      </c>
      <c r="J4940" s="20" t="n">
        <v>1</v>
      </c>
      <c r="K4940" s="27" t="s">
        <v>46</v>
      </c>
      <c r="L4940" s="53" t="n">
        <v>23995</v>
      </c>
      <c r="M4940" s="33"/>
      <c r="N4940" s="33"/>
      <c r="O4940" s="35" t="n">
        <f aca="false">L4940+(0.05*M4940)+(N4940/240)</f>
        <v>23995</v>
      </c>
      <c r="P4940" s="36" t="n">
        <v>23995</v>
      </c>
      <c r="Q4940" s="33"/>
      <c r="R4940" s="37"/>
      <c r="S4940" s="38" t="n">
        <f aca="false">P4940+(0.05*Q4940)+(R4940/240)</f>
        <v>23995</v>
      </c>
      <c r="T4940" s="22" t="n">
        <f aca="false">J4940*O4940</f>
        <v>23995</v>
      </c>
      <c r="U4940" s="22" t="n">
        <f aca="false">S4940-T4940</f>
        <v>0</v>
      </c>
      <c r="V4940" s="46"/>
    </row>
    <row r="4941" customFormat="false" ht="13.8" hidden="false" customHeight="false" outlineLevel="0" collapsed="false">
      <c r="A4941" s="13" t="n">
        <v>4940</v>
      </c>
      <c r="B4941" s="12" t="s">
        <v>22</v>
      </c>
      <c r="C4941" s="26" t="str">
        <f aca="false">$C$4558</f>
        <v>BNF N. Acq. 20541</v>
      </c>
      <c r="D4941" s="12" t="n">
        <v>19</v>
      </c>
      <c r="E4941" s="14" t="n">
        <v>1749</v>
      </c>
      <c r="F4941" s="14" t="s">
        <v>40</v>
      </c>
      <c r="G4941" s="14" t="s">
        <v>1972</v>
      </c>
      <c r="H4941" s="0" t="s">
        <v>1874</v>
      </c>
      <c r="I4941" s="41" t="s">
        <v>50</v>
      </c>
      <c r="J4941" s="20" t="n">
        <v>445</v>
      </c>
      <c r="K4941" s="27" t="s">
        <v>28</v>
      </c>
      <c r="L4941" s="53"/>
      <c r="M4941" s="33" t="n">
        <v>20</v>
      </c>
      <c r="N4941" s="33"/>
      <c r="O4941" s="35" t="n">
        <f aca="false">L4941+(0.05*M4941)+(N4941/240)</f>
        <v>1</v>
      </c>
      <c r="P4941" s="36" t="n">
        <v>445</v>
      </c>
      <c r="Q4941" s="33"/>
      <c r="R4941" s="37"/>
      <c r="S4941" s="38" t="n">
        <f aca="false">P4941+(0.05*Q4941)+(R4941/240)</f>
        <v>445</v>
      </c>
      <c r="T4941" s="22" t="n">
        <f aca="false">J4941*O4941</f>
        <v>445</v>
      </c>
      <c r="U4941" s="22" t="n">
        <f aca="false">S4941-T4941</f>
        <v>0</v>
      </c>
      <c r="V4941" s="46"/>
    </row>
    <row r="4942" customFormat="false" ht="13.8" hidden="false" customHeight="false" outlineLevel="0" collapsed="false">
      <c r="A4942" s="13" t="n">
        <v>4941</v>
      </c>
      <c r="B4942" s="12" t="s">
        <v>22</v>
      </c>
      <c r="C4942" s="26" t="str">
        <f aca="false">$C$4558</f>
        <v>BNF N. Acq. 20541</v>
      </c>
      <c r="D4942" s="12" t="n">
        <v>19</v>
      </c>
      <c r="E4942" s="14" t="n">
        <v>1749</v>
      </c>
      <c r="F4942" s="14" t="s">
        <v>40</v>
      </c>
      <c r="G4942" s="14" t="s">
        <v>1974</v>
      </c>
      <c r="H4942" s="0" t="s">
        <v>1874</v>
      </c>
      <c r="I4942" s="41" t="s">
        <v>50</v>
      </c>
      <c r="J4942" s="20" t="n">
        <v>1480</v>
      </c>
      <c r="K4942" s="27" t="s">
        <v>28</v>
      </c>
      <c r="L4942" s="53"/>
      <c r="M4942" s="33" t="n">
        <v>3</v>
      </c>
      <c r="N4942" s="33"/>
      <c r="O4942" s="35" t="n">
        <f aca="false">L4942+(0.05*M4942)+(N4942/240)</f>
        <v>0.15</v>
      </c>
      <c r="P4942" s="36" t="n">
        <v>222</v>
      </c>
      <c r="Q4942" s="33"/>
      <c r="R4942" s="37"/>
      <c r="S4942" s="38" t="n">
        <f aca="false">P4942+(0.05*Q4942)+(R4942/240)</f>
        <v>222</v>
      </c>
      <c r="T4942" s="22" t="n">
        <f aca="false">J4942*O4942</f>
        <v>222</v>
      </c>
      <c r="U4942" s="22" t="n">
        <f aca="false">S4942-T4942</f>
        <v>0</v>
      </c>
      <c r="V4942" s="46"/>
    </row>
    <row r="4943" customFormat="false" ht="13.8" hidden="false" customHeight="false" outlineLevel="0" collapsed="false">
      <c r="A4943" s="13" t="n">
        <v>4942</v>
      </c>
      <c r="B4943" s="12" t="s">
        <v>22</v>
      </c>
      <c r="C4943" s="26" t="str">
        <f aca="false">$C$4558</f>
        <v>BNF N. Acq. 20541</v>
      </c>
      <c r="D4943" s="12" t="n">
        <v>19</v>
      </c>
      <c r="E4943" s="14" t="n">
        <v>1749</v>
      </c>
      <c r="F4943" s="14" t="s">
        <v>40</v>
      </c>
      <c r="G4943" s="14" t="s">
        <v>408</v>
      </c>
      <c r="H4943" s="0" t="s">
        <v>1874</v>
      </c>
      <c r="I4943" s="41" t="s">
        <v>50</v>
      </c>
      <c r="J4943" s="20" t="n">
        <v>1785</v>
      </c>
      <c r="K4943" s="27" t="s">
        <v>28</v>
      </c>
      <c r="L4943" s="53"/>
      <c r="M4943" s="33" t="n">
        <v>10</v>
      </c>
      <c r="N4943" s="33"/>
      <c r="O4943" s="35" t="n">
        <f aca="false">L4943+(0.05*M4943)+(N4943/240)</f>
        <v>0.5</v>
      </c>
      <c r="P4943" s="36" t="n">
        <v>892</v>
      </c>
      <c r="Q4943" s="33" t="n">
        <v>10</v>
      </c>
      <c r="R4943" s="37"/>
      <c r="S4943" s="38" t="n">
        <f aca="false">P4943+(0.05*Q4943)+(R4943/240)</f>
        <v>892.5</v>
      </c>
      <c r="T4943" s="22" t="n">
        <f aca="false">J4943*O4943</f>
        <v>892.5</v>
      </c>
      <c r="U4943" s="22" t="n">
        <f aca="false">S4943-T4943</f>
        <v>0</v>
      </c>
      <c r="V4943" s="46"/>
    </row>
    <row r="4944" customFormat="false" ht="13.8" hidden="false" customHeight="false" outlineLevel="0" collapsed="false">
      <c r="A4944" s="13" t="n">
        <v>4943</v>
      </c>
      <c r="B4944" s="12" t="s">
        <v>22</v>
      </c>
      <c r="C4944" s="26" t="str">
        <f aca="false">$C$4558</f>
        <v>BNF N. Acq. 20541</v>
      </c>
      <c r="D4944" s="12" t="n">
        <v>19</v>
      </c>
      <c r="E4944" s="14" t="n">
        <v>1749</v>
      </c>
      <c r="F4944" s="14" t="s">
        <v>40</v>
      </c>
      <c r="G4944" s="14" t="s">
        <v>413</v>
      </c>
      <c r="H4944" s="0" t="s">
        <v>1874</v>
      </c>
      <c r="I4944" s="41" t="s">
        <v>32</v>
      </c>
      <c r="J4944" s="20" t="n">
        <v>175</v>
      </c>
      <c r="K4944" s="27" t="s">
        <v>28</v>
      </c>
      <c r="L4944" s="53"/>
      <c r="M4944" s="33" t="n">
        <v>7</v>
      </c>
      <c r="N4944" s="33"/>
      <c r="O4944" s="35" t="n">
        <f aca="false">L4944+(0.05*M4944)+(N4944/240)</f>
        <v>0.35</v>
      </c>
      <c r="P4944" s="36" t="n">
        <v>61</v>
      </c>
      <c r="Q4944" s="33" t="n">
        <v>5</v>
      </c>
      <c r="R4944" s="37"/>
      <c r="S4944" s="38" t="n">
        <f aca="false">P4944+(0.05*Q4944)+(R4944/240)</f>
        <v>61.25</v>
      </c>
      <c r="T4944" s="22" t="n">
        <f aca="false">J4944*O4944</f>
        <v>61.25</v>
      </c>
      <c r="U4944" s="22" t="n">
        <f aca="false">S4944-T4944</f>
        <v>0</v>
      </c>
      <c r="V4944" s="46"/>
    </row>
    <row r="4945" customFormat="false" ht="13.8" hidden="false" customHeight="false" outlineLevel="0" collapsed="false">
      <c r="A4945" s="13" t="n">
        <v>4944</v>
      </c>
      <c r="B4945" s="12" t="s">
        <v>22</v>
      </c>
      <c r="C4945" s="26" t="str">
        <f aca="false">$C$4558</f>
        <v>BNF N. Acq. 20541</v>
      </c>
      <c r="D4945" s="12" t="n">
        <v>19</v>
      </c>
      <c r="E4945" s="14" t="n">
        <v>1749</v>
      </c>
      <c r="F4945" s="14" t="s">
        <v>40</v>
      </c>
      <c r="G4945" s="14" t="s">
        <v>412</v>
      </c>
      <c r="H4945" s="0" t="s">
        <v>1874</v>
      </c>
      <c r="I4945" s="41" t="s">
        <v>27</v>
      </c>
      <c r="J4945" s="20" t="n">
        <v>1</v>
      </c>
      <c r="K4945" s="27" t="s">
        <v>46</v>
      </c>
      <c r="L4945" s="53" t="n">
        <v>32875</v>
      </c>
      <c r="M4945" s="33" t="n">
        <v>10</v>
      </c>
      <c r="N4945" s="33"/>
      <c r="O4945" s="35" t="n">
        <f aca="false">L4945+(0.05*M4945)+(N4945/240)</f>
        <v>32875.5</v>
      </c>
      <c r="P4945" s="36" t="n">
        <v>32875</v>
      </c>
      <c r="Q4945" s="33" t="n">
        <v>10</v>
      </c>
      <c r="R4945" s="37"/>
      <c r="S4945" s="38" t="n">
        <f aca="false">P4945+(0.05*Q4945)+(R4945/240)</f>
        <v>32875.5</v>
      </c>
      <c r="T4945" s="22" t="n">
        <f aca="false">J4945*O4945</f>
        <v>32875.5</v>
      </c>
      <c r="U4945" s="22" t="n">
        <f aca="false">S4945-T4945</f>
        <v>0</v>
      </c>
      <c r="V4945" s="46"/>
    </row>
    <row r="4946" customFormat="false" ht="13.8" hidden="false" customHeight="false" outlineLevel="0" collapsed="false">
      <c r="A4946" s="13" t="n">
        <v>4945</v>
      </c>
      <c r="B4946" s="12" t="s">
        <v>22</v>
      </c>
      <c r="C4946" s="26" t="str">
        <f aca="false">$C$4558</f>
        <v>BNF N. Acq. 20541</v>
      </c>
      <c r="D4946" s="12" t="n">
        <v>19</v>
      </c>
      <c r="E4946" s="14" t="n">
        <v>1749</v>
      </c>
      <c r="F4946" s="14" t="s">
        <v>40</v>
      </c>
      <c r="G4946" s="14" t="s">
        <v>412</v>
      </c>
      <c r="H4946" s="0" t="s">
        <v>1874</v>
      </c>
      <c r="I4946" s="41" t="s">
        <v>32</v>
      </c>
      <c r="J4946" s="20" t="n">
        <v>1</v>
      </c>
      <c r="K4946" s="27" t="s">
        <v>46</v>
      </c>
      <c r="L4946" s="53" t="n">
        <v>6108</v>
      </c>
      <c r="M4946" s="33"/>
      <c r="N4946" s="33"/>
      <c r="O4946" s="35" t="n">
        <f aca="false">L4946+(0.05*M4946)+(N4946/240)</f>
        <v>6108</v>
      </c>
      <c r="P4946" s="36" t="n">
        <v>6108</v>
      </c>
      <c r="Q4946" s="33"/>
      <c r="R4946" s="43"/>
      <c r="S4946" s="38" t="n">
        <f aca="false">P4946+(0.05*Q4946)+(R4946/240)</f>
        <v>6108</v>
      </c>
      <c r="T4946" s="22" t="n">
        <f aca="false">J4946*O4946</f>
        <v>6108</v>
      </c>
      <c r="U4946" s="22" t="n">
        <f aca="false">S4946-T4946</f>
        <v>0</v>
      </c>
      <c r="V4946" s="46"/>
    </row>
    <row r="4947" customFormat="false" ht="13.8" hidden="false" customHeight="false" outlineLevel="0" collapsed="false">
      <c r="A4947" s="13" t="n">
        <v>4946</v>
      </c>
      <c r="B4947" s="12" t="s">
        <v>22</v>
      </c>
      <c r="C4947" s="26" t="str">
        <f aca="false">$C$4558</f>
        <v>BNF N. Acq. 20541</v>
      </c>
      <c r="D4947" s="12" t="n">
        <v>19</v>
      </c>
      <c r="E4947" s="14" t="n">
        <v>1749</v>
      </c>
      <c r="F4947" s="14" t="s">
        <v>40</v>
      </c>
      <c r="G4947" s="14" t="s">
        <v>412</v>
      </c>
      <c r="H4947" s="0" t="s">
        <v>1874</v>
      </c>
      <c r="I4947" s="41" t="s">
        <v>50</v>
      </c>
      <c r="J4947" s="20" t="n">
        <v>1</v>
      </c>
      <c r="K4947" s="27" t="s">
        <v>46</v>
      </c>
      <c r="L4947" s="53" t="n">
        <v>48134</v>
      </c>
      <c r="M4947" s="33"/>
      <c r="N4947" s="33"/>
      <c r="O4947" s="35" t="n">
        <f aca="false">L4947+(0.05*M4947)+(N4947/240)</f>
        <v>48134</v>
      </c>
      <c r="P4947" s="36" t="n">
        <v>48134</v>
      </c>
      <c r="Q4947" s="33"/>
      <c r="R4947" s="37"/>
      <c r="S4947" s="38" t="n">
        <f aca="false">P4947+(0.05*Q4947)+(R4947/240)</f>
        <v>48134</v>
      </c>
      <c r="T4947" s="22" t="n">
        <f aca="false">J4947*O4947</f>
        <v>48134</v>
      </c>
      <c r="U4947" s="22" t="n">
        <f aca="false">S4947-T4947</f>
        <v>0</v>
      </c>
      <c r="V4947" s="46"/>
    </row>
    <row r="4948" customFormat="false" ht="13.8" hidden="false" customHeight="false" outlineLevel="0" collapsed="false">
      <c r="A4948" s="13" t="n">
        <v>4947</v>
      </c>
      <c r="B4948" s="12" t="s">
        <v>22</v>
      </c>
      <c r="C4948" s="26" t="str">
        <f aca="false">$C$4558</f>
        <v>BNF N. Acq. 20541</v>
      </c>
      <c r="D4948" s="12" t="n">
        <v>19</v>
      </c>
      <c r="E4948" s="14" t="n">
        <v>1749</v>
      </c>
      <c r="F4948" s="14" t="s">
        <v>40</v>
      </c>
      <c r="G4948" s="14" t="s">
        <v>745</v>
      </c>
      <c r="H4948" s="0" t="s">
        <v>1874</v>
      </c>
      <c r="I4948" s="41" t="s">
        <v>799</v>
      </c>
      <c r="J4948" s="20" t="n">
        <v>260</v>
      </c>
      <c r="K4948" s="27" t="s">
        <v>28</v>
      </c>
      <c r="L4948" s="53"/>
      <c r="M4948" s="33" t="n">
        <v>10</v>
      </c>
      <c r="N4948" s="33"/>
      <c r="O4948" s="35" t="n">
        <f aca="false">L4948+(0.05*M4948)+(N4948/240)</f>
        <v>0.5</v>
      </c>
      <c r="P4948" s="36" t="n">
        <v>130</v>
      </c>
      <c r="Q4948" s="33"/>
      <c r="R4948" s="37"/>
      <c r="S4948" s="38" t="n">
        <f aca="false">P4948+(0.05*Q4948)+(R4948/240)</f>
        <v>130</v>
      </c>
      <c r="T4948" s="22" t="n">
        <f aca="false">J4948*O4948</f>
        <v>130</v>
      </c>
      <c r="U4948" s="22" t="n">
        <f aca="false">S4948-T4948</f>
        <v>0</v>
      </c>
      <c r="V4948" s="46"/>
    </row>
    <row r="4949" customFormat="false" ht="13.8" hidden="false" customHeight="false" outlineLevel="0" collapsed="false">
      <c r="A4949" s="13" t="n">
        <v>4948</v>
      </c>
      <c r="B4949" s="12" t="s">
        <v>22</v>
      </c>
      <c r="C4949" s="26" t="str">
        <f aca="false">$C$4558</f>
        <v>BNF N. Acq. 20541</v>
      </c>
      <c r="D4949" s="12" t="n">
        <v>19</v>
      </c>
      <c r="E4949" s="14" t="n">
        <v>1749</v>
      </c>
      <c r="F4949" s="14" t="s">
        <v>40</v>
      </c>
      <c r="G4949" s="14" t="s">
        <v>1975</v>
      </c>
      <c r="H4949" s="0" t="s">
        <v>1874</v>
      </c>
      <c r="I4949" s="41" t="s">
        <v>27</v>
      </c>
      <c r="J4949" s="20" t="n">
        <v>300</v>
      </c>
      <c r="K4949" s="27" t="s">
        <v>28</v>
      </c>
      <c r="L4949" s="53"/>
      <c r="M4949" s="33" t="n">
        <v>12</v>
      </c>
      <c r="N4949" s="33"/>
      <c r="O4949" s="35" t="n">
        <f aca="false">L4949+(0.05*M4949)+(N4949/240)</f>
        <v>0.6</v>
      </c>
      <c r="P4949" s="36" t="n">
        <v>180</v>
      </c>
      <c r="Q4949" s="33"/>
      <c r="R4949" s="43"/>
      <c r="S4949" s="38" t="n">
        <f aca="false">P4949+(0.05*Q4949)+(R4949/240)</f>
        <v>180</v>
      </c>
      <c r="T4949" s="22" t="n">
        <f aca="false">J4949*O4949</f>
        <v>180</v>
      </c>
      <c r="U4949" s="22" t="n">
        <f aca="false">S4949-T4949</f>
        <v>0</v>
      </c>
      <c r="V4949" s="46"/>
    </row>
    <row r="4950" customFormat="false" ht="13.8" hidden="false" customHeight="false" outlineLevel="0" collapsed="false">
      <c r="A4950" s="13" t="n">
        <v>4949</v>
      </c>
      <c r="B4950" s="12" t="s">
        <v>22</v>
      </c>
      <c r="C4950" s="26" t="str">
        <f aca="false">$C$4558</f>
        <v>BNF N. Acq. 20541</v>
      </c>
      <c r="D4950" s="12" t="n">
        <v>20</v>
      </c>
      <c r="E4950" s="14" t="n">
        <v>1749</v>
      </c>
      <c r="F4950" s="14" t="s">
        <v>24</v>
      </c>
      <c r="G4950" s="14" t="s">
        <v>1976</v>
      </c>
      <c r="H4950" s="0" t="s">
        <v>1874</v>
      </c>
      <c r="I4950" s="41" t="s">
        <v>27</v>
      </c>
      <c r="J4950" s="20" t="n">
        <v>4221.5</v>
      </c>
      <c r="K4950" s="27" t="s">
        <v>28</v>
      </c>
      <c r="L4950" s="53" t="n">
        <v>3</v>
      </c>
      <c r="M4950" s="33"/>
      <c r="N4950" s="33"/>
      <c r="O4950" s="35" t="n">
        <f aca="false">L4950+(0.05*M4950)+(N4950/240)</f>
        <v>3</v>
      </c>
      <c r="P4950" s="36" t="n">
        <v>12664</v>
      </c>
      <c r="Q4950" s="33" t="n">
        <v>10</v>
      </c>
      <c r="R4950" s="37"/>
      <c r="S4950" s="38" t="n">
        <f aca="false">P4950+(0.05*Q4950)+(R4950/240)</f>
        <v>12664.5</v>
      </c>
      <c r="T4950" s="22" t="n">
        <f aca="false">J4950*O4950</f>
        <v>12664.5</v>
      </c>
      <c r="U4950" s="22" t="n">
        <f aca="false">S4950-T4950</f>
        <v>0</v>
      </c>
      <c r="V4950" s="46"/>
    </row>
    <row r="4951" customFormat="false" ht="13.8" hidden="false" customHeight="false" outlineLevel="0" collapsed="false">
      <c r="A4951" s="13" t="n">
        <v>4950</v>
      </c>
      <c r="B4951" s="12" t="s">
        <v>22</v>
      </c>
      <c r="C4951" s="26" t="str">
        <f aca="false">$C$4558</f>
        <v>BNF N. Acq. 20541</v>
      </c>
      <c r="D4951" s="12" t="n">
        <v>20</v>
      </c>
      <c r="E4951" s="14" t="n">
        <v>1749</v>
      </c>
      <c r="F4951" s="14" t="s">
        <v>24</v>
      </c>
      <c r="G4951" s="14" t="s">
        <v>1976</v>
      </c>
      <c r="H4951" s="0" t="s">
        <v>1874</v>
      </c>
      <c r="I4951" s="41" t="s">
        <v>50</v>
      </c>
      <c r="J4951" s="20" t="n">
        <v>3394.25</v>
      </c>
      <c r="K4951" s="27" t="s">
        <v>28</v>
      </c>
      <c r="L4951" s="53"/>
      <c r="M4951" s="33" t="n">
        <v>40</v>
      </c>
      <c r="N4951" s="33"/>
      <c r="O4951" s="35" t="n">
        <f aca="false">L4951+(0.05*M4951)+(N4951/240)</f>
        <v>2</v>
      </c>
      <c r="P4951" s="36" t="n">
        <v>6788</v>
      </c>
      <c r="Q4951" s="33" t="n">
        <v>10</v>
      </c>
      <c r="R4951" s="37"/>
      <c r="S4951" s="38" t="n">
        <f aca="false">P4951+(0.05*Q4951)+(R4951/240)</f>
        <v>6788.5</v>
      </c>
      <c r="T4951" s="22" t="n">
        <f aca="false">J4951*O4951</f>
        <v>6788.5</v>
      </c>
      <c r="U4951" s="22" t="n">
        <f aca="false">S4951-T4951</f>
        <v>0</v>
      </c>
      <c r="V4951" s="46"/>
    </row>
    <row r="4952" customFormat="false" ht="13.8" hidden="false" customHeight="false" outlineLevel="0" collapsed="false">
      <c r="A4952" s="13" t="n">
        <v>4951</v>
      </c>
      <c r="B4952" s="12" t="s">
        <v>22</v>
      </c>
      <c r="C4952" s="26" t="str">
        <f aca="false">$C$4558</f>
        <v>BNF N. Acq. 20541</v>
      </c>
      <c r="D4952" s="12" t="n">
        <v>20</v>
      </c>
      <c r="E4952" s="14" t="n">
        <v>1749</v>
      </c>
      <c r="F4952" s="14" t="s">
        <v>24</v>
      </c>
      <c r="G4952" s="14" t="s">
        <v>1977</v>
      </c>
      <c r="H4952" s="0" t="s">
        <v>1874</v>
      </c>
      <c r="I4952" s="41" t="s">
        <v>50</v>
      </c>
      <c r="J4952" s="20" t="n">
        <v>22.5</v>
      </c>
      <c r="K4952" s="27" t="s">
        <v>28</v>
      </c>
      <c r="L4952" s="53"/>
      <c r="M4952" s="33" t="n">
        <v>7</v>
      </c>
      <c r="N4952" s="33"/>
      <c r="O4952" s="35" t="n">
        <f aca="false">L4952+(0.05*M4952)+(N4952/240)</f>
        <v>0.35</v>
      </c>
      <c r="P4952" s="36" t="n">
        <v>7</v>
      </c>
      <c r="Q4952" s="33" t="n">
        <v>17</v>
      </c>
      <c r="R4952" s="37"/>
      <c r="S4952" s="38" t="n">
        <f aca="false">P4952+(0.05*Q4952)+(R4952/240)</f>
        <v>7.85</v>
      </c>
      <c r="T4952" s="22" t="n">
        <f aca="false">J4952*O4952</f>
        <v>7.875</v>
      </c>
      <c r="U4952" s="22" t="n">
        <f aca="false">S4952-T4952</f>
        <v>-0.0250000000000012</v>
      </c>
      <c r="V4952" s="46"/>
    </row>
    <row r="4953" customFormat="false" ht="13.8" hidden="false" customHeight="false" outlineLevel="0" collapsed="false">
      <c r="A4953" s="13" t="n">
        <v>4952</v>
      </c>
      <c r="B4953" s="12" t="s">
        <v>22</v>
      </c>
      <c r="C4953" s="26" t="str">
        <f aca="false">$C$4558</f>
        <v>BNF N. Acq. 20541</v>
      </c>
      <c r="D4953" s="12" t="n">
        <v>20</v>
      </c>
      <c r="E4953" s="14" t="n">
        <v>1749</v>
      </c>
      <c r="F4953" s="14" t="s">
        <v>24</v>
      </c>
      <c r="G4953" s="14" t="s">
        <v>424</v>
      </c>
      <c r="H4953" s="0" t="s">
        <v>1874</v>
      </c>
      <c r="I4953" s="41" t="s">
        <v>50</v>
      </c>
      <c r="J4953" s="20" t="n">
        <v>25</v>
      </c>
      <c r="K4953" s="27" t="s">
        <v>28</v>
      </c>
      <c r="L4953" s="53"/>
      <c r="M4953" s="33" t="n">
        <v>6</v>
      </c>
      <c r="N4953" s="33"/>
      <c r="O4953" s="35" t="n">
        <f aca="false">L4953+(0.05*M4953)+(N4953/240)</f>
        <v>0.3</v>
      </c>
      <c r="P4953" s="36" t="n">
        <v>7</v>
      </c>
      <c r="Q4953" s="33" t="n">
        <v>10</v>
      </c>
      <c r="R4953" s="37"/>
      <c r="S4953" s="38" t="n">
        <f aca="false">P4953+(0.05*Q4953)+(R4953/240)</f>
        <v>7.5</v>
      </c>
      <c r="T4953" s="22" t="n">
        <f aca="false">J4953*O4953</f>
        <v>7.5</v>
      </c>
      <c r="U4953" s="22" t="n">
        <f aca="false">S4953-T4953</f>
        <v>0</v>
      </c>
      <c r="V4953" s="46"/>
    </row>
    <row r="4954" customFormat="false" ht="13.8" hidden="false" customHeight="false" outlineLevel="0" collapsed="false">
      <c r="A4954" s="13" t="n">
        <v>4953</v>
      </c>
      <c r="B4954" s="12" t="s">
        <v>22</v>
      </c>
      <c r="C4954" s="26" t="str">
        <f aca="false">$C$4558</f>
        <v>BNF N. Acq. 20541</v>
      </c>
      <c r="D4954" s="12" t="n">
        <v>20</v>
      </c>
      <c r="E4954" s="14" t="n">
        <v>1749</v>
      </c>
      <c r="F4954" s="14" t="s">
        <v>24</v>
      </c>
      <c r="G4954" s="14" t="s">
        <v>1754</v>
      </c>
      <c r="H4954" s="0" t="s">
        <v>1874</v>
      </c>
      <c r="I4954" s="41" t="s">
        <v>27</v>
      </c>
      <c r="J4954" s="20" t="n">
        <v>41</v>
      </c>
      <c r="K4954" s="27" t="s">
        <v>35</v>
      </c>
      <c r="L4954" s="53" t="n">
        <v>48</v>
      </c>
      <c r="M4954" s="33"/>
      <c r="N4954" s="33"/>
      <c r="O4954" s="35" t="n">
        <f aca="false">L4954+(0.05*M4954)+(N4954/240)</f>
        <v>48</v>
      </c>
      <c r="P4954" s="36" t="n">
        <v>1968</v>
      </c>
      <c r="Q4954" s="33"/>
      <c r="R4954" s="37"/>
      <c r="S4954" s="38" t="n">
        <f aca="false">P4954+(0.05*Q4954)+(R4954/240)</f>
        <v>1968</v>
      </c>
      <c r="T4954" s="22" t="n">
        <f aca="false">J4954*O4954</f>
        <v>1968</v>
      </c>
      <c r="U4954" s="22" t="n">
        <f aca="false">S4954-T4954</f>
        <v>0</v>
      </c>
      <c r="V4954" s="46"/>
    </row>
    <row r="4955" customFormat="false" ht="13.8" hidden="false" customHeight="false" outlineLevel="0" collapsed="false">
      <c r="A4955" s="13" t="n">
        <v>4954</v>
      </c>
      <c r="B4955" s="12" t="s">
        <v>22</v>
      </c>
      <c r="C4955" s="26" t="str">
        <f aca="false">$C$4558</f>
        <v>BNF N. Acq. 20541</v>
      </c>
      <c r="D4955" s="12" t="n">
        <v>20</v>
      </c>
      <c r="E4955" s="14" t="n">
        <v>1749</v>
      </c>
      <c r="F4955" s="14" t="s">
        <v>24</v>
      </c>
      <c r="G4955" s="14" t="s">
        <v>1754</v>
      </c>
      <c r="H4955" s="0" t="s">
        <v>1874</v>
      </c>
      <c r="I4955" s="41" t="s">
        <v>50</v>
      </c>
      <c r="J4955" s="20" t="n">
        <v>2074</v>
      </c>
      <c r="K4955" s="27" t="s">
        <v>28</v>
      </c>
      <c r="L4955" s="53" t="n">
        <v>72</v>
      </c>
      <c r="M4955" s="33"/>
      <c r="N4955" s="33"/>
      <c r="O4955" s="35" t="n">
        <f aca="false">L4955+(0.05*M4955)+(N4955/240)</f>
        <v>72</v>
      </c>
      <c r="P4955" s="36" t="n">
        <v>149328</v>
      </c>
      <c r="Q4955" s="33"/>
      <c r="R4955" s="37"/>
      <c r="S4955" s="38" t="n">
        <f aca="false">P4955+(0.05*Q4955)+(R4955/240)</f>
        <v>149328</v>
      </c>
      <c r="T4955" s="22" t="n">
        <f aca="false">J4955*O4955</f>
        <v>149328</v>
      </c>
      <c r="U4955" s="22" t="n">
        <f aca="false">S4955-T4955</f>
        <v>0</v>
      </c>
      <c r="V4955" s="46"/>
    </row>
    <row r="4956" customFormat="false" ht="13.8" hidden="false" customHeight="false" outlineLevel="0" collapsed="false">
      <c r="A4956" s="13" t="n">
        <v>4955</v>
      </c>
      <c r="B4956" s="12" t="s">
        <v>22</v>
      </c>
      <c r="C4956" s="26" t="str">
        <f aca="false">$C$4558</f>
        <v>BNF N. Acq. 20541</v>
      </c>
      <c r="D4956" s="12" t="n">
        <v>20</v>
      </c>
      <c r="E4956" s="14" t="n">
        <v>1749</v>
      </c>
      <c r="F4956" s="14" t="s">
        <v>24</v>
      </c>
      <c r="G4956" s="14" t="s">
        <v>1978</v>
      </c>
      <c r="H4956" s="0" t="s">
        <v>1874</v>
      </c>
      <c r="I4956" s="41" t="s">
        <v>50</v>
      </c>
      <c r="J4956" s="20" t="n">
        <v>32</v>
      </c>
      <c r="K4956" s="27" t="s">
        <v>28</v>
      </c>
      <c r="L4956" s="53" t="n">
        <v>40</v>
      </c>
      <c r="M4956" s="33"/>
      <c r="N4956" s="33"/>
      <c r="O4956" s="35" t="n">
        <f aca="false">L4956+(0.05*M4956)+(N4956/240)</f>
        <v>40</v>
      </c>
      <c r="P4956" s="36" t="n">
        <v>1280</v>
      </c>
      <c r="Q4956" s="33"/>
      <c r="R4956" s="37"/>
      <c r="S4956" s="38" t="n">
        <f aca="false">P4956+(0.05*Q4956)+(R4956/240)</f>
        <v>1280</v>
      </c>
      <c r="T4956" s="22" t="n">
        <f aca="false">J4956*O4956</f>
        <v>1280</v>
      </c>
      <c r="U4956" s="22" t="n">
        <f aca="false">S4956-T4956</f>
        <v>0</v>
      </c>
      <c r="V4956" s="46"/>
    </row>
    <row r="4957" customFormat="false" ht="13.8" hidden="false" customHeight="false" outlineLevel="0" collapsed="false">
      <c r="A4957" s="13" t="n">
        <v>4956</v>
      </c>
      <c r="B4957" s="12" t="s">
        <v>22</v>
      </c>
      <c r="C4957" s="26" t="str">
        <f aca="false">$C$4558</f>
        <v>BNF N. Acq. 20541</v>
      </c>
      <c r="D4957" s="12" t="n">
        <v>20</v>
      </c>
      <c r="E4957" s="14" t="n">
        <v>1749</v>
      </c>
      <c r="F4957" s="14" t="s">
        <v>24</v>
      </c>
      <c r="G4957" s="14" t="s">
        <v>1979</v>
      </c>
      <c r="H4957" s="0" t="s">
        <v>1874</v>
      </c>
      <c r="I4957" s="41" t="s">
        <v>27</v>
      </c>
      <c r="J4957" s="20" t="n">
        <v>1</v>
      </c>
      <c r="K4957" s="27" t="s">
        <v>260</v>
      </c>
      <c r="L4957" s="53" t="n">
        <v>300</v>
      </c>
      <c r="M4957" s="33"/>
      <c r="N4957" s="33"/>
      <c r="O4957" s="35" t="n">
        <f aca="false">L4957+(0.05*M4957)+(N4957/240)</f>
        <v>300</v>
      </c>
      <c r="P4957" s="36" t="n">
        <v>300</v>
      </c>
      <c r="Q4957" s="33"/>
      <c r="R4957" s="37"/>
      <c r="S4957" s="38" t="n">
        <f aca="false">P4957+(0.05*Q4957)+(R4957/240)</f>
        <v>300</v>
      </c>
      <c r="T4957" s="22" t="n">
        <f aca="false">J4957*O4957</f>
        <v>300</v>
      </c>
      <c r="U4957" s="22" t="n">
        <f aca="false">S4957-T4957</f>
        <v>0</v>
      </c>
      <c r="V4957" s="46"/>
    </row>
    <row r="4958" customFormat="false" ht="13.8" hidden="false" customHeight="false" outlineLevel="0" collapsed="false">
      <c r="A4958" s="13" t="n">
        <v>4957</v>
      </c>
      <c r="B4958" s="12" t="s">
        <v>22</v>
      </c>
      <c r="C4958" s="26" t="str">
        <f aca="false">$C$4558</f>
        <v>BNF N. Acq. 20541</v>
      </c>
      <c r="D4958" s="12" t="n">
        <v>20</v>
      </c>
      <c r="E4958" s="14" t="n">
        <v>1749</v>
      </c>
      <c r="F4958" s="14" t="s">
        <v>24</v>
      </c>
      <c r="G4958" s="14" t="s">
        <v>1979</v>
      </c>
      <c r="H4958" s="0" t="s">
        <v>1874</v>
      </c>
      <c r="I4958" s="41" t="s">
        <v>50</v>
      </c>
      <c r="J4958" s="20" t="n">
        <v>2362</v>
      </c>
      <c r="K4958" s="27" t="s">
        <v>28</v>
      </c>
      <c r="L4958" s="53" t="n">
        <v>150</v>
      </c>
      <c r="M4958" s="33"/>
      <c r="N4958" s="33"/>
      <c r="O4958" s="35" t="n">
        <f aca="false">L4958+(0.05*M4958)+(N4958/240)</f>
        <v>150</v>
      </c>
      <c r="P4958" s="36" t="n">
        <v>354300</v>
      </c>
      <c r="Q4958" s="33"/>
      <c r="R4958" s="37"/>
      <c r="S4958" s="38" t="n">
        <f aca="false">P4958+(0.05*Q4958)+(R4958/240)</f>
        <v>354300</v>
      </c>
      <c r="T4958" s="22" t="n">
        <f aca="false">J4958*O4958</f>
        <v>354300</v>
      </c>
      <c r="U4958" s="22" t="n">
        <f aca="false">S4958-T4958</f>
        <v>0</v>
      </c>
      <c r="V4958" s="46"/>
    </row>
    <row r="4959" customFormat="false" ht="13.8" hidden="false" customHeight="false" outlineLevel="0" collapsed="false">
      <c r="A4959" s="13" t="n">
        <v>4958</v>
      </c>
      <c r="B4959" s="12" t="s">
        <v>22</v>
      </c>
      <c r="C4959" s="26" t="str">
        <f aca="false">$C$4558</f>
        <v>BNF N. Acq. 20541</v>
      </c>
      <c r="D4959" s="12" t="n">
        <v>20</v>
      </c>
      <c r="E4959" s="14" t="n">
        <v>1749</v>
      </c>
      <c r="F4959" s="14" t="s">
        <v>24</v>
      </c>
      <c r="G4959" s="14" t="s">
        <v>1122</v>
      </c>
      <c r="H4959" s="0" t="s">
        <v>1874</v>
      </c>
      <c r="I4959" s="41" t="s">
        <v>32</v>
      </c>
      <c r="J4959" s="20" t="n">
        <v>220</v>
      </c>
      <c r="K4959" s="27" t="s">
        <v>28</v>
      </c>
      <c r="L4959" s="53"/>
      <c r="M4959" s="33" t="n">
        <v>30</v>
      </c>
      <c r="N4959" s="33"/>
      <c r="O4959" s="35" t="n">
        <f aca="false">L4959+(0.05*M4959)+(N4959/240)</f>
        <v>1.5</v>
      </c>
      <c r="P4959" s="36" t="n">
        <v>330</v>
      </c>
      <c r="Q4959" s="33"/>
      <c r="R4959" s="43"/>
      <c r="S4959" s="38" t="n">
        <f aca="false">P4959+(0.05*Q4959)+(R4959/240)</f>
        <v>330</v>
      </c>
      <c r="T4959" s="22" t="n">
        <f aca="false">J4959*O4959</f>
        <v>330</v>
      </c>
      <c r="U4959" s="22" t="n">
        <f aca="false">S4959-T4959</f>
        <v>0</v>
      </c>
      <c r="V4959" s="46"/>
    </row>
    <row r="4960" customFormat="false" ht="13.8" hidden="false" customHeight="false" outlineLevel="0" collapsed="false">
      <c r="A4960" s="13" t="n">
        <v>4959</v>
      </c>
      <c r="B4960" s="12" t="s">
        <v>22</v>
      </c>
      <c r="C4960" s="26" t="str">
        <f aca="false">$C$4558</f>
        <v>BNF N. Acq. 20541</v>
      </c>
      <c r="D4960" s="12" t="n">
        <v>20</v>
      </c>
      <c r="E4960" s="14" t="n">
        <v>1749</v>
      </c>
      <c r="F4960" s="14" t="s">
        <v>40</v>
      </c>
      <c r="G4960" s="14" t="s">
        <v>1126</v>
      </c>
      <c r="H4960" s="0" t="s">
        <v>1874</v>
      </c>
      <c r="I4960" s="41" t="s">
        <v>50</v>
      </c>
      <c r="J4960" s="20" t="n">
        <v>39</v>
      </c>
      <c r="K4960" s="27" t="s">
        <v>35</v>
      </c>
      <c r="L4960" s="53"/>
      <c r="M4960" s="33" t="n">
        <v>20</v>
      </c>
      <c r="N4960" s="33"/>
      <c r="O4960" s="35" t="n">
        <f aca="false">L4960+(0.05*M4960)+(N4960/240)</f>
        <v>1</v>
      </c>
      <c r="P4960" s="36" t="n">
        <v>39</v>
      </c>
      <c r="Q4960" s="33"/>
      <c r="R4960" s="37"/>
      <c r="S4960" s="38" t="n">
        <f aca="false">P4960+(0.05*Q4960)+(R4960/240)</f>
        <v>39</v>
      </c>
      <c r="T4960" s="22" t="n">
        <f aca="false">J4960*O4960</f>
        <v>39</v>
      </c>
      <c r="U4960" s="22" t="n">
        <f aca="false">S4960-T4960</f>
        <v>0</v>
      </c>
      <c r="V4960" s="46"/>
    </row>
    <row r="4961" customFormat="false" ht="13.8" hidden="false" customHeight="false" outlineLevel="0" collapsed="false">
      <c r="A4961" s="13" t="n">
        <v>4960</v>
      </c>
      <c r="B4961" s="12" t="s">
        <v>22</v>
      </c>
      <c r="C4961" s="26" t="str">
        <f aca="false">$C$4558</f>
        <v>BNF N. Acq. 20541</v>
      </c>
      <c r="D4961" s="12" t="n">
        <v>20</v>
      </c>
      <c r="E4961" s="14" t="n">
        <v>1749</v>
      </c>
      <c r="F4961" s="14" t="s">
        <v>40</v>
      </c>
      <c r="G4961" s="14" t="s">
        <v>436</v>
      </c>
      <c r="H4961" s="0" t="s">
        <v>1874</v>
      </c>
      <c r="I4961" s="41" t="s">
        <v>27</v>
      </c>
      <c r="J4961" s="20" t="n">
        <v>1</v>
      </c>
      <c r="K4961" s="27" t="s">
        <v>46</v>
      </c>
      <c r="L4961" s="53" t="n">
        <v>15</v>
      </c>
      <c r="M4961" s="33"/>
      <c r="N4961" s="33"/>
      <c r="O4961" s="35" t="n">
        <f aca="false">L4961+(0.05*M4961)+(N4961/240)</f>
        <v>15</v>
      </c>
      <c r="P4961" s="36" t="n">
        <v>15</v>
      </c>
      <c r="Q4961" s="33"/>
      <c r="R4961" s="43"/>
      <c r="S4961" s="38" t="n">
        <f aca="false">P4961+(0.05*Q4961)+(R4961/240)</f>
        <v>15</v>
      </c>
      <c r="T4961" s="22" t="n">
        <f aca="false">J4961*O4961</f>
        <v>15</v>
      </c>
      <c r="U4961" s="22" t="n">
        <f aca="false">S4961-T4961</f>
        <v>0</v>
      </c>
      <c r="V4961" s="46"/>
    </row>
    <row r="4962" customFormat="false" ht="13.8" hidden="false" customHeight="false" outlineLevel="0" collapsed="false">
      <c r="A4962" s="13" t="n">
        <v>4961</v>
      </c>
      <c r="B4962" s="12" t="s">
        <v>22</v>
      </c>
      <c r="C4962" s="26" t="str">
        <f aca="false">$C$4558</f>
        <v>BNF N. Acq. 20541</v>
      </c>
      <c r="D4962" s="12" t="n">
        <v>20</v>
      </c>
      <c r="E4962" s="14" t="n">
        <v>1749</v>
      </c>
      <c r="F4962" s="14" t="s">
        <v>40</v>
      </c>
      <c r="G4962" s="14" t="s">
        <v>1980</v>
      </c>
      <c r="H4962" s="0" t="s">
        <v>1874</v>
      </c>
      <c r="I4962" s="41" t="s">
        <v>50</v>
      </c>
      <c r="J4962" s="20" t="n">
        <v>369</v>
      </c>
      <c r="K4962" s="27" t="s">
        <v>35</v>
      </c>
      <c r="L4962" s="53" t="n">
        <v>7</v>
      </c>
      <c r="M4962" s="33" t="n">
        <v>10</v>
      </c>
      <c r="N4962" s="33"/>
      <c r="O4962" s="35" t="n">
        <f aca="false">L4962+(0.05*M4962)+(N4962/240)</f>
        <v>7.5</v>
      </c>
      <c r="P4962" s="36" t="n">
        <v>2767</v>
      </c>
      <c r="Q4962" s="33" t="n">
        <v>10</v>
      </c>
      <c r="R4962" s="37"/>
      <c r="S4962" s="38" t="n">
        <f aca="false">P4962+(0.05*Q4962)+(R4962/240)</f>
        <v>2767.5</v>
      </c>
      <c r="T4962" s="22" t="n">
        <f aca="false">J4962*O4962</f>
        <v>2767.5</v>
      </c>
      <c r="U4962" s="22" t="n">
        <f aca="false">S4962-T4962</f>
        <v>0</v>
      </c>
      <c r="V4962" s="46"/>
    </row>
    <row r="4963" customFormat="false" ht="13.8" hidden="false" customHeight="false" outlineLevel="0" collapsed="false">
      <c r="A4963" s="13" t="n">
        <v>4962</v>
      </c>
      <c r="B4963" s="12" t="s">
        <v>22</v>
      </c>
      <c r="C4963" s="26" t="str">
        <f aca="false">$C$4558</f>
        <v>BNF N. Acq. 20541</v>
      </c>
      <c r="D4963" s="12" t="n">
        <v>20</v>
      </c>
      <c r="E4963" s="14" t="n">
        <v>1749</v>
      </c>
      <c r="F4963" s="14" t="s">
        <v>40</v>
      </c>
      <c r="G4963" s="14" t="s">
        <v>440</v>
      </c>
      <c r="H4963" s="0" t="s">
        <v>1874</v>
      </c>
      <c r="I4963" s="41" t="s">
        <v>27</v>
      </c>
      <c r="J4963" s="20" t="n">
        <v>1550</v>
      </c>
      <c r="K4963" s="27" t="s">
        <v>28</v>
      </c>
      <c r="L4963" s="53"/>
      <c r="M4963" s="33" t="n">
        <v>1</v>
      </c>
      <c r="N4963" s="33"/>
      <c r="O4963" s="35" t="n">
        <f aca="false">L4963+(0.05*M4963)+(N4963/240)</f>
        <v>0.05</v>
      </c>
      <c r="P4963" s="36" t="n">
        <v>77</v>
      </c>
      <c r="Q4963" s="33" t="n">
        <v>10</v>
      </c>
      <c r="R4963" s="37"/>
      <c r="S4963" s="38" t="n">
        <f aca="false">P4963+(0.05*Q4963)+(R4963/240)</f>
        <v>77.5</v>
      </c>
      <c r="T4963" s="22" t="n">
        <f aca="false">J4963*O4963</f>
        <v>77.5</v>
      </c>
      <c r="U4963" s="22" t="n">
        <f aca="false">S4963-T4963</f>
        <v>0</v>
      </c>
      <c r="V4963" s="46"/>
    </row>
    <row r="4964" customFormat="false" ht="13.8" hidden="false" customHeight="false" outlineLevel="0" collapsed="false">
      <c r="A4964" s="13" t="n">
        <v>4963</v>
      </c>
      <c r="B4964" s="12" t="s">
        <v>22</v>
      </c>
      <c r="C4964" s="26" t="str">
        <f aca="false">$C$4558</f>
        <v>BNF N. Acq. 20541</v>
      </c>
      <c r="D4964" s="12" t="n">
        <v>20</v>
      </c>
      <c r="E4964" s="14" t="n">
        <v>1749</v>
      </c>
      <c r="F4964" s="14" t="s">
        <v>40</v>
      </c>
      <c r="G4964" s="14" t="s">
        <v>445</v>
      </c>
      <c r="H4964" s="0" t="s">
        <v>1874</v>
      </c>
      <c r="I4964" s="41" t="s">
        <v>50</v>
      </c>
      <c r="J4964" s="20" t="n">
        <v>200</v>
      </c>
      <c r="K4964" s="27" t="s">
        <v>35</v>
      </c>
      <c r="L4964" s="53"/>
      <c r="M4964" s="33"/>
      <c r="N4964" s="33" t="n">
        <v>6</v>
      </c>
      <c r="O4964" s="35" t="n">
        <f aca="false">L4964+(0.05*M4964)+(N4964/240)</f>
        <v>0.025</v>
      </c>
      <c r="P4964" s="36" t="n">
        <v>5</v>
      </c>
      <c r="Q4964" s="33"/>
      <c r="R4964" s="37"/>
      <c r="S4964" s="38" t="n">
        <f aca="false">P4964+(0.05*Q4964)+(R4964/240)</f>
        <v>5</v>
      </c>
      <c r="T4964" s="22" t="n">
        <f aca="false">J4964*O4964</f>
        <v>5</v>
      </c>
      <c r="U4964" s="22" t="n">
        <f aca="false">S4964-T4964</f>
        <v>0</v>
      </c>
      <c r="V4964" s="46"/>
    </row>
    <row r="4965" customFormat="false" ht="13.8" hidden="false" customHeight="false" outlineLevel="0" collapsed="false">
      <c r="A4965" s="13" t="n">
        <v>4964</v>
      </c>
      <c r="B4965" s="12" t="s">
        <v>22</v>
      </c>
      <c r="C4965" s="26" t="str">
        <f aca="false">$C$4558</f>
        <v>BNF N. Acq. 20541</v>
      </c>
      <c r="D4965" s="12" t="n">
        <v>20</v>
      </c>
      <c r="E4965" s="14" t="n">
        <v>1749</v>
      </c>
      <c r="F4965" s="14" t="s">
        <v>40</v>
      </c>
      <c r="G4965" s="14" t="s">
        <v>449</v>
      </c>
      <c r="H4965" s="0" t="s">
        <v>1874</v>
      </c>
      <c r="I4965" s="41" t="s">
        <v>50</v>
      </c>
      <c r="J4965" s="20" t="n">
        <v>3165</v>
      </c>
      <c r="K4965" s="27" t="s">
        <v>28</v>
      </c>
      <c r="L4965" s="53"/>
      <c r="M4965" s="33" t="n">
        <v>4</v>
      </c>
      <c r="N4965" s="33"/>
      <c r="O4965" s="35" t="n">
        <f aca="false">L4965+(0.05*M4965)+(N4965/240)</f>
        <v>0.2</v>
      </c>
      <c r="P4965" s="36" t="n">
        <v>633</v>
      </c>
      <c r="Q4965" s="33"/>
      <c r="R4965" s="37"/>
      <c r="S4965" s="38" t="n">
        <f aca="false">P4965+(0.05*Q4965)+(R4965/240)</f>
        <v>633</v>
      </c>
      <c r="T4965" s="22" t="n">
        <f aca="false">J4965*O4965</f>
        <v>633</v>
      </c>
      <c r="U4965" s="22" t="n">
        <f aca="false">S4965-T4965</f>
        <v>0</v>
      </c>
      <c r="V4965" s="46"/>
    </row>
    <row r="4966" customFormat="false" ht="13.8" hidden="false" customHeight="false" outlineLevel="0" collapsed="false">
      <c r="A4966" s="13" t="n">
        <v>4965</v>
      </c>
      <c r="B4966" s="12" t="s">
        <v>22</v>
      </c>
      <c r="C4966" s="26" t="str">
        <f aca="false">$C$4558</f>
        <v>BNF N. Acq. 20541</v>
      </c>
      <c r="D4966" s="12" t="n">
        <v>20</v>
      </c>
      <c r="E4966" s="14" t="n">
        <v>1749</v>
      </c>
      <c r="F4966" s="14" t="s">
        <v>40</v>
      </c>
      <c r="G4966" s="14" t="s">
        <v>449</v>
      </c>
      <c r="H4966" s="0" t="s">
        <v>1874</v>
      </c>
      <c r="I4966" s="41" t="s">
        <v>799</v>
      </c>
      <c r="J4966" s="20" t="n">
        <v>130</v>
      </c>
      <c r="K4966" s="27" t="s">
        <v>28</v>
      </c>
      <c r="L4966" s="53"/>
      <c r="M4966" s="33" t="n">
        <v>3</v>
      </c>
      <c r="N4966" s="33"/>
      <c r="O4966" s="35" t="n">
        <f aca="false">L4966+(0.05*M4966)+(N4966/240)</f>
        <v>0.15</v>
      </c>
      <c r="P4966" s="36" t="n">
        <v>19</v>
      </c>
      <c r="Q4966" s="33" t="n">
        <v>10</v>
      </c>
      <c r="R4966" s="37"/>
      <c r="S4966" s="38" t="n">
        <f aca="false">P4966+(0.05*Q4966)+(R4966/240)</f>
        <v>19.5</v>
      </c>
      <c r="T4966" s="22" t="n">
        <f aca="false">J4966*O4966</f>
        <v>19.5</v>
      </c>
      <c r="U4966" s="22" t="n">
        <f aca="false">S4966-T4966</f>
        <v>0</v>
      </c>
      <c r="V4966" s="46"/>
    </row>
    <row r="4967" customFormat="false" ht="13.8" hidden="false" customHeight="false" outlineLevel="0" collapsed="false">
      <c r="A4967" s="13" t="n">
        <v>4966</v>
      </c>
      <c r="B4967" s="12" t="s">
        <v>22</v>
      </c>
      <c r="C4967" s="26" t="str">
        <f aca="false">$C$4558</f>
        <v>BNF N. Acq. 20541</v>
      </c>
      <c r="D4967" s="12" t="n">
        <v>20</v>
      </c>
      <c r="E4967" s="14" t="n">
        <v>1749</v>
      </c>
      <c r="F4967" s="14" t="s">
        <v>40</v>
      </c>
      <c r="G4967" s="14" t="s">
        <v>457</v>
      </c>
      <c r="H4967" s="0" t="s">
        <v>1874</v>
      </c>
      <c r="I4967" s="41" t="s">
        <v>799</v>
      </c>
      <c r="J4967" s="20" t="n">
        <v>16685</v>
      </c>
      <c r="K4967" s="27" t="s">
        <v>28</v>
      </c>
      <c r="L4967" s="53"/>
      <c r="M4967" s="33" t="n">
        <v>2</v>
      </c>
      <c r="N4967" s="33"/>
      <c r="O4967" s="35" t="n">
        <f aca="false">L4967+(0.05*M4967)+(N4967/240)</f>
        <v>0.1</v>
      </c>
      <c r="P4967" s="36" t="n">
        <v>1668</v>
      </c>
      <c r="Q4967" s="33" t="n">
        <v>10</v>
      </c>
      <c r="R4967" s="37"/>
      <c r="S4967" s="38" t="n">
        <f aca="false">P4967+(0.05*Q4967)+(R4967/240)</f>
        <v>1668.5</v>
      </c>
      <c r="T4967" s="22" t="n">
        <f aca="false">J4967*O4967</f>
        <v>1668.5</v>
      </c>
      <c r="U4967" s="22" t="n">
        <f aca="false">S4967-T4967</f>
        <v>0</v>
      </c>
      <c r="V4967" s="46"/>
    </row>
    <row r="4968" customFormat="false" ht="13.8" hidden="false" customHeight="false" outlineLevel="0" collapsed="false">
      <c r="A4968" s="13" t="n">
        <v>4967</v>
      </c>
      <c r="B4968" s="12" t="s">
        <v>22</v>
      </c>
      <c r="C4968" s="26" t="str">
        <f aca="false">$C$4558</f>
        <v>BNF N. Acq. 20541</v>
      </c>
      <c r="D4968" s="12" t="n">
        <v>20</v>
      </c>
      <c r="E4968" s="14" t="n">
        <v>1749</v>
      </c>
      <c r="F4968" s="14" t="s">
        <v>40</v>
      </c>
      <c r="G4968" s="14" t="s">
        <v>1638</v>
      </c>
      <c r="H4968" s="0" t="s">
        <v>1874</v>
      </c>
      <c r="I4968" s="41" t="s">
        <v>50</v>
      </c>
      <c r="J4968" s="20" t="n">
        <v>1</v>
      </c>
      <c r="K4968" s="27" t="s">
        <v>46</v>
      </c>
      <c r="L4968" s="53" t="n">
        <v>50</v>
      </c>
      <c r="M4968" s="33"/>
      <c r="N4968" s="33"/>
      <c r="O4968" s="35" t="n">
        <f aca="false">L4968+(0.05*M4968)+(N4968/240)</f>
        <v>50</v>
      </c>
      <c r="P4968" s="36" t="n">
        <v>50</v>
      </c>
      <c r="Q4968" s="33"/>
      <c r="R4968" s="37"/>
      <c r="S4968" s="38" t="n">
        <f aca="false">P4968+(0.05*Q4968)+(R4968/240)</f>
        <v>50</v>
      </c>
      <c r="T4968" s="22" t="n">
        <f aca="false">J4968*O4968</f>
        <v>50</v>
      </c>
      <c r="U4968" s="29" t="n">
        <f aca="false">S4968-T4968</f>
        <v>0</v>
      </c>
      <c r="V4968" s="46"/>
    </row>
    <row r="4969" customFormat="false" ht="13.8" hidden="false" customHeight="false" outlineLevel="0" collapsed="false">
      <c r="A4969" s="13" t="n">
        <v>4968</v>
      </c>
      <c r="B4969" s="12" t="s">
        <v>22</v>
      </c>
      <c r="C4969" s="26" t="str">
        <f aca="false">$C$4558</f>
        <v>BNF N. Acq. 20541</v>
      </c>
      <c r="D4969" s="12" t="n">
        <v>20</v>
      </c>
      <c r="E4969" s="14" t="n">
        <v>1749</v>
      </c>
      <c r="F4969" s="14" t="s">
        <v>40</v>
      </c>
      <c r="G4969" s="14" t="s">
        <v>459</v>
      </c>
      <c r="H4969" s="0" t="s">
        <v>1874</v>
      </c>
      <c r="I4969" s="41" t="s">
        <v>32</v>
      </c>
      <c r="J4969" s="20" t="n">
        <v>600</v>
      </c>
      <c r="K4969" s="27" t="s">
        <v>28</v>
      </c>
      <c r="L4969" s="53" t="n">
        <v>5</v>
      </c>
      <c r="M4969" s="33"/>
      <c r="N4969" s="33"/>
      <c r="O4969" s="35" t="n">
        <f aca="false">L4969+(0.05*M4969)+(N4969/240)</f>
        <v>5</v>
      </c>
      <c r="P4969" s="36" t="n">
        <v>3000</v>
      </c>
      <c r="Q4969" s="33"/>
      <c r="R4969" s="37"/>
      <c r="S4969" s="38" t="n">
        <f aca="false">P4969+(0.05*Q4969)+(R4969/240)</f>
        <v>3000</v>
      </c>
      <c r="T4969" s="22" t="n">
        <f aca="false">J4969*O4969</f>
        <v>3000</v>
      </c>
      <c r="U4969" s="22" t="n">
        <f aca="false">S4969-T4969</f>
        <v>0</v>
      </c>
      <c r="V4969" s="46"/>
    </row>
    <row r="4970" customFormat="false" ht="13.8" hidden="false" customHeight="false" outlineLevel="0" collapsed="false">
      <c r="A4970" s="13" t="n">
        <v>4969</v>
      </c>
      <c r="B4970" s="12" t="s">
        <v>22</v>
      </c>
      <c r="C4970" s="26" t="str">
        <f aca="false">$C$4558</f>
        <v>BNF N. Acq. 20541</v>
      </c>
      <c r="D4970" s="12" t="n">
        <v>21</v>
      </c>
      <c r="E4970" s="14" t="n">
        <v>1749</v>
      </c>
      <c r="F4970" s="14" t="s">
        <v>24</v>
      </c>
      <c r="G4970" s="14" t="s">
        <v>1981</v>
      </c>
      <c r="H4970" s="0" t="s">
        <v>1874</v>
      </c>
      <c r="I4970" s="41" t="s">
        <v>50</v>
      </c>
      <c r="J4970" s="20" t="n">
        <v>53</v>
      </c>
      <c r="K4970" s="27" t="s">
        <v>28</v>
      </c>
      <c r="L4970" s="53"/>
      <c r="M4970" s="33" t="n">
        <v>20</v>
      </c>
      <c r="N4970" s="33"/>
      <c r="O4970" s="35" t="n">
        <f aca="false">L4970+(0.05*M4970)+(N4970/240)</f>
        <v>1</v>
      </c>
      <c r="P4970" s="36" t="n">
        <v>53</v>
      </c>
      <c r="Q4970" s="33"/>
      <c r="R4970" s="37"/>
      <c r="S4970" s="38" t="n">
        <f aca="false">P4970+(0.05*Q4970)+(R4970/240)</f>
        <v>53</v>
      </c>
      <c r="T4970" s="22" t="n">
        <f aca="false">J4970*O4970</f>
        <v>53</v>
      </c>
      <c r="U4970" s="22" t="n">
        <f aca="false">S4970-T4970</f>
        <v>0</v>
      </c>
      <c r="V4970" s="46"/>
    </row>
    <row r="4971" customFormat="false" ht="13.8" hidden="false" customHeight="false" outlineLevel="0" collapsed="false">
      <c r="A4971" s="13" t="n">
        <v>4970</v>
      </c>
      <c r="B4971" s="12" t="s">
        <v>22</v>
      </c>
      <c r="C4971" s="26" t="str">
        <f aca="false">$C$4558</f>
        <v>BNF N. Acq. 20541</v>
      </c>
      <c r="D4971" s="12" t="n">
        <v>21</v>
      </c>
      <c r="E4971" s="14" t="n">
        <v>1749</v>
      </c>
      <c r="F4971" s="14" t="s">
        <v>24</v>
      </c>
      <c r="G4971" s="14" t="s">
        <v>1982</v>
      </c>
      <c r="H4971" s="0" t="s">
        <v>1874</v>
      </c>
      <c r="I4971" s="41" t="s">
        <v>27</v>
      </c>
      <c r="J4971" s="20" t="n">
        <v>4</v>
      </c>
      <c r="K4971" s="27" t="s">
        <v>35</v>
      </c>
      <c r="L4971" s="53" t="n">
        <v>18</v>
      </c>
      <c r="M4971" s="33"/>
      <c r="N4971" s="33"/>
      <c r="O4971" s="35" t="n">
        <f aca="false">L4971+(0.05*M4971)+(N4971/240)</f>
        <v>18</v>
      </c>
      <c r="P4971" s="36" t="n">
        <v>72</v>
      </c>
      <c r="Q4971" s="33"/>
      <c r="R4971" s="37"/>
      <c r="S4971" s="38" t="n">
        <f aca="false">P4971+(0.05*Q4971)+(R4971/240)</f>
        <v>72</v>
      </c>
      <c r="T4971" s="22" t="n">
        <f aca="false">J4971*O4971</f>
        <v>72</v>
      </c>
      <c r="U4971" s="22" t="n">
        <f aca="false">S4971-T4971</f>
        <v>0</v>
      </c>
      <c r="V4971" s="46"/>
    </row>
    <row r="4972" customFormat="false" ht="13.8" hidden="false" customHeight="false" outlineLevel="0" collapsed="false">
      <c r="A4972" s="13" t="n">
        <v>4971</v>
      </c>
      <c r="B4972" s="12" t="s">
        <v>22</v>
      </c>
      <c r="C4972" s="26" t="str">
        <f aca="false">$C$4558</f>
        <v>BNF N. Acq. 20541</v>
      </c>
      <c r="D4972" s="12" t="n">
        <v>21</v>
      </c>
      <c r="E4972" s="14" t="n">
        <v>1749</v>
      </c>
      <c r="F4972" s="14" t="s">
        <v>24</v>
      </c>
      <c r="G4972" s="14" t="s">
        <v>471</v>
      </c>
      <c r="H4972" s="0" t="s">
        <v>1874</v>
      </c>
      <c r="I4972" s="41" t="s">
        <v>27</v>
      </c>
      <c r="J4972" s="20" t="n">
        <v>2</v>
      </c>
      <c r="K4972" s="27" t="s">
        <v>465</v>
      </c>
      <c r="L4972" s="53" t="n">
        <v>4</v>
      </c>
      <c r="M4972" s="33"/>
      <c r="N4972" s="33"/>
      <c r="O4972" s="35" t="n">
        <f aca="false">L4972+(0.05*M4972)+(N4972/240)</f>
        <v>4</v>
      </c>
      <c r="P4972" s="36" t="n">
        <v>8</v>
      </c>
      <c r="Q4972" s="33"/>
      <c r="R4972" s="37"/>
      <c r="S4972" s="38" t="n">
        <f aca="false">P4972+(0.05*Q4972)+(R4972/240)</f>
        <v>8</v>
      </c>
      <c r="T4972" s="22" t="n">
        <f aca="false">J4972*O4972</f>
        <v>8</v>
      </c>
      <c r="U4972" s="22" t="n">
        <f aca="false">S4972-T4972</f>
        <v>0</v>
      </c>
      <c r="V4972" s="46"/>
    </row>
    <row r="4973" customFormat="false" ht="13.8" hidden="false" customHeight="false" outlineLevel="0" collapsed="false">
      <c r="A4973" s="13" t="n">
        <v>4972</v>
      </c>
      <c r="B4973" s="12" t="s">
        <v>22</v>
      </c>
      <c r="C4973" s="26" t="str">
        <f aca="false">$C$4558</f>
        <v>BNF N. Acq. 20541</v>
      </c>
      <c r="D4973" s="12" t="n">
        <v>21</v>
      </c>
      <c r="E4973" s="14" t="n">
        <v>1749</v>
      </c>
      <c r="F4973" s="14" t="s">
        <v>24</v>
      </c>
      <c r="G4973" s="14" t="s">
        <v>471</v>
      </c>
      <c r="H4973" s="0" t="s">
        <v>1874</v>
      </c>
      <c r="I4973" s="41" t="s">
        <v>50</v>
      </c>
      <c r="J4973" s="20" t="n">
        <v>15</v>
      </c>
      <c r="K4973" s="27" t="s">
        <v>465</v>
      </c>
      <c r="L4973" s="53" t="n">
        <v>3</v>
      </c>
      <c r="M4973" s="33" t="n">
        <v>10</v>
      </c>
      <c r="N4973" s="33"/>
      <c r="O4973" s="35" t="n">
        <f aca="false">L4973+(0.05*M4973)+(N4973/240)</f>
        <v>3.5</v>
      </c>
      <c r="P4973" s="36" t="n">
        <v>52</v>
      </c>
      <c r="Q4973" s="33" t="n">
        <v>10</v>
      </c>
      <c r="R4973" s="37"/>
      <c r="S4973" s="38" t="n">
        <f aca="false">P4973+(0.05*Q4973)+(R4973/240)</f>
        <v>52.5</v>
      </c>
      <c r="T4973" s="22" t="n">
        <f aca="false">J4973*O4973</f>
        <v>52.5</v>
      </c>
      <c r="U4973" s="22" t="n">
        <f aca="false">S4973-T4973</f>
        <v>0</v>
      </c>
      <c r="V4973" s="46"/>
    </row>
    <row r="4974" customFormat="false" ht="13.8" hidden="false" customHeight="false" outlineLevel="0" collapsed="false">
      <c r="A4974" s="13" t="n">
        <v>4973</v>
      </c>
      <c r="B4974" s="12" t="s">
        <v>22</v>
      </c>
      <c r="C4974" s="26" t="str">
        <f aca="false">$C$4558</f>
        <v>BNF N. Acq. 20541</v>
      </c>
      <c r="D4974" s="12" t="n">
        <v>21</v>
      </c>
      <c r="E4974" s="14" t="n">
        <v>1749</v>
      </c>
      <c r="F4974" s="14" t="s">
        <v>24</v>
      </c>
      <c r="G4974" s="14" t="s">
        <v>471</v>
      </c>
      <c r="H4974" s="0" t="s">
        <v>1874</v>
      </c>
      <c r="I4974" s="41" t="s">
        <v>50</v>
      </c>
      <c r="J4974" s="20" t="n">
        <v>315</v>
      </c>
      <c r="K4974" s="27" t="s">
        <v>28</v>
      </c>
      <c r="L4974" s="53"/>
      <c r="M4974" s="33" t="n">
        <v>12</v>
      </c>
      <c r="N4974" s="33"/>
      <c r="O4974" s="35" t="n">
        <f aca="false">L4974+(0.05*M4974)+(N4974/240)</f>
        <v>0.6</v>
      </c>
      <c r="P4974" s="36" t="n">
        <v>189</v>
      </c>
      <c r="Q4974" s="33"/>
      <c r="R4974" s="37"/>
      <c r="S4974" s="38" t="n">
        <f aca="false">P4974+(0.05*Q4974)+(R4974/240)</f>
        <v>189</v>
      </c>
      <c r="T4974" s="22" t="n">
        <f aca="false">J4974*O4974</f>
        <v>189</v>
      </c>
      <c r="U4974" s="22" t="n">
        <f aca="false">S4974-T4974</f>
        <v>0</v>
      </c>
      <c r="V4974" s="46"/>
    </row>
    <row r="4975" customFormat="false" ht="13.8" hidden="false" customHeight="false" outlineLevel="0" collapsed="false">
      <c r="A4975" s="13" t="n">
        <v>4974</v>
      </c>
      <c r="B4975" s="12" t="s">
        <v>22</v>
      </c>
      <c r="C4975" s="26" t="str">
        <f aca="false">$C$4558</f>
        <v>BNF N. Acq. 20541</v>
      </c>
      <c r="D4975" s="12" t="n">
        <v>21</v>
      </c>
      <c r="E4975" s="14" t="n">
        <v>1749</v>
      </c>
      <c r="F4975" s="14" t="s">
        <v>24</v>
      </c>
      <c r="G4975" s="14" t="s">
        <v>1167</v>
      </c>
      <c r="H4975" s="0" t="s">
        <v>1874</v>
      </c>
      <c r="I4975" s="41" t="s">
        <v>50</v>
      </c>
      <c r="J4975" s="20" t="n">
        <v>1</v>
      </c>
      <c r="K4975" s="27" t="s">
        <v>28</v>
      </c>
      <c r="L4975" s="53"/>
      <c r="M4975" s="33" t="n">
        <v>5</v>
      </c>
      <c r="N4975" s="33"/>
      <c r="O4975" s="35" t="n">
        <f aca="false">L4975+(0.05*M4975)+(N4975/240)</f>
        <v>0.25</v>
      </c>
      <c r="P4975" s="36"/>
      <c r="Q4975" s="33" t="n">
        <v>5</v>
      </c>
      <c r="R4975" s="37"/>
      <c r="S4975" s="38" t="n">
        <f aca="false">P4975+(0.05*Q4975)+(R4975/240)</f>
        <v>0.25</v>
      </c>
      <c r="T4975" s="22" t="n">
        <f aca="false">J4975*O4975</f>
        <v>0.25</v>
      </c>
      <c r="U4975" s="22" t="n">
        <f aca="false">S4975-T4975</f>
        <v>0</v>
      </c>
      <c r="V4975" s="46"/>
    </row>
    <row r="4976" customFormat="false" ht="13.8" hidden="false" customHeight="false" outlineLevel="0" collapsed="false">
      <c r="A4976" s="13" t="n">
        <v>4975</v>
      </c>
      <c r="B4976" s="12" t="s">
        <v>22</v>
      </c>
      <c r="C4976" s="26" t="str">
        <f aca="false">$C$4558</f>
        <v>BNF N. Acq. 20541</v>
      </c>
      <c r="D4976" s="12" t="n">
        <v>21</v>
      </c>
      <c r="E4976" s="14" t="n">
        <v>1749</v>
      </c>
      <c r="F4976" s="14" t="s">
        <v>24</v>
      </c>
      <c r="G4976" s="14" t="s">
        <v>1169</v>
      </c>
      <c r="H4976" s="0" t="s">
        <v>1874</v>
      </c>
      <c r="I4976" s="41" t="s">
        <v>27</v>
      </c>
      <c r="J4976" s="20" t="n">
        <v>52</v>
      </c>
      <c r="K4976" s="27" t="s">
        <v>61</v>
      </c>
      <c r="L4976" s="53" t="n">
        <v>9</v>
      </c>
      <c r="M4976" s="33"/>
      <c r="N4976" s="33"/>
      <c r="O4976" s="35" t="n">
        <f aca="false">L4976+(0.05*M4976)+(N4976/240)</f>
        <v>9</v>
      </c>
      <c r="P4976" s="36" t="n">
        <v>468</v>
      </c>
      <c r="Q4976" s="33"/>
      <c r="R4976" s="37"/>
      <c r="S4976" s="38" t="n">
        <f aca="false">P4976+(0.05*Q4976)+(R4976/240)</f>
        <v>468</v>
      </c>
      <c r="T4976" s="22" t="n">
        <f aca="false">J4976*O4976</f>
        <v>468</v>
      </c>
      <c r="U4976" s="22" t="n">
        <f aca="false">S4976-T4976</f>
        <v>0</v>
      </c>
      <c r="V4976" s="46"/>
    </row>
    <row r="4977" customFormat="false" ht="13.8" hidden="false" customHeight="false" outlineLevel="0" collapsed="false">
      <c r="A4977" s="13" t="n">
        <v>4976</v>
      </c>
      <c r="B4977" s="12" t="s">
        <v>22</v>
      </c>
      <c r="C4977" s="26" t="str">
        <f aca="false">$C$4558</f>
        <v>BNF N. Acq. 20541</v>
      </c>
      <c r="D4977" s="12" t="n">
        <v>21</v>
      </c>
      <c r="E4977" s="14" t="n">
        <v>1749</v>
      </c>
      <c r="F4977" s="14" t="s">
        <v>24</v>
      </c>
      <c r="G4977" s="14" t="s">
        <v>1169</v>
      </c>
      <c r="H4977" s="0" t="s">
        <v>1874</v>
      </c>
      <c r="I4977" s="41" t="s">
        <v>50</v>
      </c>
      <c r="J4977" s="20" t="n">
        <v>4</v>
      </c>
      <c r="K4977" s="27" t="s">
        <v>35</v>
      </c>
      <c r="L4977" s="53" t="n">
        <v>6</v>
      </c>
      <c r="M4977" s="33"/>
      <c r="N4977" s="33"/>
      <c r="O4977" s="35" t="n">
        <f aca="false">L4977+(0.05*M4977)+(N4977/240)</f>
        <v>6</v>
      </c>
      <c r="P4977" s="36" t="n">
        <v>24</v>
      </c>
      <c r="Q4977" s="33"/>
      <c r="R4977" s="37"/>
      <c r="S4977" s="38" t="n">
        <f aca="false">P4977+(0.05*Q4977)+(R4977/240)</f>
        <v>24</v>
      </c>
      <c r="T4977" s="22" t="n">
        <f aca="false">J4977*O4977</f>
        <v>24</v>
      </c>
      <c r="U4977" s="22" t="n">
        <f aca="false">S4977-T4977</f>
        <v>0</v>
      </c>
      <c r="V4977" s="46"/>
    </row>
    <row r="4978" customFormat="false" ht="13.8" hidden="false" customHeight="false" outlineLevel="0" collapsed="false">
      <c r="A4978" s="13" t="n">
        <v>4977</v>
      </c>
      <c r="B4978" s="12" t="s">
        <v>22</v>
      </c>
      <c r="C4978" s="26" t="str">
        <f aca="false">$C$4558</f>
        <v>BNF N. Acq. 20541</v>
      </c>
      <c r="D4978" s="12" t="n">
        <v>21</v>
      </c>
      <c r="E4978" s="14" t="n">
        <v>1749</v>
      </c>
      <c r="F4978" s="14" t="s">
        <v>24</v>
      </c>
      <c r="G4978" s="14" t="s">
        <v>1983</v>
      </c>
      <c r="H4978" s="0" t="s">
        <v>1874</v>
      </c>
      <c r="I4978" s="41" t="s">
        <v>27</v>
      </c>
      <c r="J4978" s="20" t="n">
        <v>624</v>
      </c>
      <c r="K4978" s="27" t="s">
        <v>61</v>
      </c>
      <c r="L4978" s="53" t="n">
        <v>18</v>
      </c>
      <c r="M4978" s="33"/>
      <c r="N4978" s="33"/>
      <c r="O4978" s="35" t="n">
        <f aca="false">L4978+(0.05*M4978)+(N4978/240)</f>
        <v>18</v>
      </c>
      <c r="P4978" s="36" t="n">
        <v>11232</v>
      </c>
      <c r="Q4978" s="33"/>
      <c r="R4978" s="37"/>
      <c r="S4978" s="38" t="n">
        <f aca="false">P4978+(0.05*Q4978)+(R4978/240)</f>
        <v>11232</v>
      </c>
      <c r="T4978" s="22" t="n">
        <f aca="false">J4978*O4978</f>
        <v>11232</v>
      </c>
      <c r="U4978" s="22" t="n">
        <f aca="false">S4978-T4978</f>
        <v>0</v>
      </c>
      <c r="V4978" s="46"/>
    </row>
    <row r="4979" customFormat="false" ht="13.8" hidden="false" customHeight="false" outlineLevel="0" collapsed="false">
      <c r="A4979" s="13" t="n">
        <v>4978</v>
      </c>
      <c r="B4979" s="12" t="s">
        <v>22</v>
      </c>
      <c r="C4979" s="26" t="str">
        <f aca="false">$C$4558</f>
        <v>BNF N. Acq. 20541</v>
      </c>
      <c r="D4979" s="12" t="n">
        <v>21</v>
      </c>
      <c r="E4979" s="14" t="n">
        <v>1749</v>
      </c>
      <c r="F4979" s="14" t="s">
        <v>24</v>
      </c>
      <c r="G4979" s="14" t="s">
        <v>1983</v>
      </c>
      <c r="H4979" s="0" t="s">
        <v>1874</v>
      </c>
      <c r="I4979" s="41" t="s">
        <v>50</v>
      </c>
      <c r="J4979" s="20" t="n">
        <v>24</v>
      </c>
      <c r="K4979" s="27" t="s">
        <v>61</v>
      </c>
      <c r="L4979" s="53" t="n">
        <v>36</v>
      </c>
      <c r="M4979" s="33"/>
      <c r="N4979" s="33"/>
      <c r="O4979" s="35" t="n">
        <f aca="false">L4979+(0.05*M4979)+(N4979/240)</f>
        <v>36</v>
      </c>
      <c r="P4979" s="36" t="n">
        <v>864</v>
      </c>
      <c r="Q4979" s="33"/>
      <c r="R4979" s="37"/>
      <c r="S4979" s="38" t="n">
        <f aca="false">P4979+(0.05*Q4979)+(R4979/240)</f>
        <v>864</v>
      </c>
      <c r="T4979" s="22" t="n">
        <f aca="false">J4979*O4979</f>
        <v>864</v>
      </c>
      <c r="U4979" s="22" t="n">
        <f aca="false">S4979-T4979</f>
        <v>0</v>
      </c>
      <c r="V4979" s="46"/>
    </row>
    <row r="4980" customFormat="false" ht="13.8" hidden="false" customHeight="false" outlineLevel="0" collapsed="false">
      <c r="A4980" s="13" t="n">
        <v>4979</v>
      </c>
      <c r="B4980" s="12" t="s">
        <v>22</v>
      </c>
      <c r="C4980" s="26" t="str">
        <f aca="false">$C$4558</f>
        <v>BNF N. Acq. 20541</v>
      </c>
      <c r="D4980" s="12" t="n">
        <v>21</v>
      </c>
      <c r="E4980" s="14" t="n">
        <v>1749</v>
      </c>
      <c r="F4980" s="14" t="s">
        <v>24</v>
      </c>
      <c r="G4980" s="14" t="s">
        <v>1984</v>
      </c>
      <c r="H4980" s="0" t="s">
        <v>1874</v>
      </c>
      <c r="I4980" s="41" t="s">
        <v>50</v>
      </c>
      <c r="J4980" s="20" t="n">
        <v>6</v>
      </c>
      <c r="K4980" s="27" t="s">
        <v>61</v>
      </c>
      <c r="L4980" s="53" t="n">
        <v>18</v>
      </c>
      <c r="M4980" s="33"/>
      <c r="N4980" s="33"/>
      <c r="O4980" s="35" t="n">
        <f aca="false">L4980+(0.05*M4980)+(N4980/240)</f>
        <v>18</v>
      </c>
      <c r="P4980" s="36" t="n">
        <v>108</v>
      </c>
      <c r="Q4980" s="33"/>
      <c r="R4980" s="43"/>
      <c r="S4980" s="38" t="n">
        <f aca="false">P4980+(0.05*Q4980)+(R4980/240)</f>
        <v>108</v>
      </c>
      <c r="T4980" s="22" t="n">
        <f aca="false">J4980*O4980</f>
        <v>108</v>
      </c>
      <c r="U4980" s="22" t="n">
        <f aca="false">S4980-T4980</f>
        <v>0</v>
      </c>
      <c r="V4980" s="46"/>
    </row>
    <row r="4981" customFormat="false" ht="13.8" hidden="false" customHeight="false" outlineLevel="0" collapsed="false">
      <c r="A4981" s="13" t="n">
        <v>4980</v>
      </c>
      <c r="B4981" s="12" t="s">
        <v>22</v>
      </c>
      <c r="C4981" s="26" t="str">
        <f aca="false">$C$4558</f>
        <v>BNF N. Acq. 20541</v>
      </c>
      <c r="D4981" s="12" t="n">
        <v>21</v>
      </c>
      <c r="E4981" s="14" t="n">
        <v>1749</v>
      </c>
      <c r="F4981" s="14" t="s">
        <v>24</v>
      </c>
      <c r="G4981" s="14" t="s">
        <v>1985</v>
      </c>
      <c r="H4981" s="0" t="s">
        <v>1874</v>
      </c>
      <c r="I4981" s="41" t="s">
        <v>27</v>
      </c>
      <c r="J4981" s="20" t="n">
        <v>50</v>
      </c>
      <c r="K4981" s="27" t="s">
        <v>35</v>
      </c>
      <c r="L4981" s="53" t="n">
        <v>5</v>
      </c>
      <c r="M4981" s="33"/>
      <c r="N4981" s="33"/>
      <c r="O4981" s="35" t="n">
        <f aca="false">L4981+(0.05*M4981)+(N4981/240)</f>
        <v>5</v>
      </c>
      <c r="P4981" s="36" t="n">
        <v>250</v>
      </c>
      <c r="Q4981" s="33"/>
      <c r="R4981" s="37"/>
      <c r="S4981" s="38" t="n">
        <f aca="false">P4981+(0.05*Q4981)+(R4981/240)</f>
        <v>250</v>
      </c>
      <c r="T4981" s="22" t="n">
        <f aca="false">J4981*O4981</f>
        <v>250</v>
      </c>
      <c r="U4981" s="22" t="n">
        <f aca="false">S4981-T4981</f>
        <v>0</v>
      </c>
      <c r="V4981" s="46"/>
    </row>
    <row r="4982" customFormat="false" ht="13.8" hidden="false" customHeight="false" outlineLevel="0" collapsed="false">
      <c r="A4982" s="13" t="n">
        <v>4981</v>
      </c>
      <c r="B4982" s="12" t="s">
        <v>22</v>
      </c>
      <c r="C4982" s="26" t="str">
        <f aca="false">$C$4558</f>
        <v>BNF N. Acq. 20541</v>
      </c>
      <c r="D4982" s="12" t="n">
        <v>21</v>
      </c>
      <c r="E4982" s="14" t="n">
        <v>1749</v>
      </c>
      <c r="F4982" s="14" t="s">
        <v>40</v>
      </c>
      <c r="G4982" s="14" t="s">
        <v>1986</v>
      </c>
      <c r="H4982" s="0" t="s">
        <v>1874</v>
      </c>
      <c r="I4982" s="41" t="s">
        <v>27</v>
      </c>
      <c r="J4982" s="20" t="n">
        <v>33000</v>
      </c>
      <c r="K4982" s="27" t="s">
        <v>28</v>
      </c>
      <c r="L4982" s="53" t="n">
        <v>3</v>
      </c>
      <c r="M4982" s="33"/>
      <c r="N4982" s="33"/>
      <c r="O4982" s="35" t="n">
        <f aca="false">L4982+(0.05*M4982)+(N4982/240)</f>
        <v>3</v>
      </c>
      <c r="P4982" s="36" t="n">
        <v>99000</v>
      </c>
      <c r="Q4982" s="33"/>
      <c r="R4982" s="37"/>
      <c r="S4982" s="38" t="n">
        <f aca="false">P4982+(0.05*Q4982)+(R4982/240)</f>
        <v>99000</v>
      </c>
      <c r="T4982" s="22" t="n">
        <f aca="false">J4982*O4982</f>
        <v>99000</v>
      </c>
      <c r="U4982" s="22" t="n">
        <f aca="false">S4982-T4982</f>
        <v>0</v>
      </c>
      <c r="V4982" s="46"/>
    </row>
    <row r="4983" customFormat="false" ht="13.8" hidden="false" customHeight="false" outlineLevel="0" collapsed="false">
      <c r="A4983" s="13" t="n">
        <v>4982</v>
      </c>
      <c r="B4983" s="12" t="s">
        <v>22</v>
      </c>
      <c r="C4983" s="26" t="str">
        <f aca="false">$C$4558</f>
        <v>BNF N. Acq. 20541</v>
      </c>
      <c r="D4983" s="12" t="n">
        <v>21</v>
      </c>
      <c r="E4983" s="14" t="n">
        <v>1749</v>
      </c>
      <c r="F4983" s="14" t="s">
        <v>40</v>
      </c>
      <c r="G4983" s="14" t="s">
        <v>1976</v>
      </c>
      <c r="H4983" s="0" t="s">
        <v>1874</v>
      </c>
      <c r="I4983" s="41" t="s">
        <v>27</v>
      </c>
      <c r="J4983" s="20" t="n">
        <v>6421</v>
      </c>
      <c r="K4983" s="27" t="s">
        <v>28</v>
      </c>
      <c r="L4983" s="53" t="n">
        <v>4</v>
      </c>
      <c r="M4983" s="33"/>
      <c r="N4983" s="33"/>
      <c r="O4983" s="35" t="n">
        <f aca="false">L4983+(0.05*M4983)+(N4983/240)</f>
        <v>4</v>
      </c>
      <c r="P4983" s="36" t="n">
        <v>15684</v>
      </c>
      <c r="Q4983" s="33"/>
      <c r="R4983" s="37"/>
      <c r="S4983" s="38" t="n">
        <f aca="false">P4983+(0.05*Q4983)+(R4983/240)</f>
        <v>15684</v>
      </c>
      <c r="T4983" s="22" t="n">
        <f aca="false">J4983*O4983</f>
        <v>25684</v>
      </c>
      <c r="U4983" s="22" t="n">
        <f aca="false">S4983-T4983</f>
        <v>-10000</v>
      </c>
      <c r="V4983" s="46" t="s">
        <v>31</v>
      </c>
    </row>
    <row r="4984" customFormat="false" ht="13.8" hidden="false" customHeight="false" outlineLevel="0" collapsed="false">
      <c r="A4984" s="13" t="n">
        <v>4983</v>
      </c>
      <c r="B4984" s="12" t="s">
        <v>22</v>
      </c>
      <c r="C4984" s="26" t="str">
        <f aca="false">$C$4558</f>
        <v>BNF N. Acq. 20541</v>
      </c>
      <c r="D4984" s="12" t="n">
        <v>21</v>
      </c>
      <c r="E4984" s="14" t="n">
        <v>1749</v>
      </c>
      <c r="F4984" s="14" t="s">
        <v>40</v>
      </c>
      <c r="G4984" s="14" t="s">
        <v>1976</v>
      </c>
      <c r="H4984" s="0" t="s">
        <v>1874</v>
      </c>
      <c r="I4984" s="41" t="s">
        <v>32</v>
      </c>
      <c r="J4984" s="20" t="n">
        <v>1096</v>
      </c>
      <c r="K4984" s="27" t="s">
        <v>28</v>
      </c>
      <c r="L4984" s="53" t="n">
        <v>10</v>
      </c>
      <c r="M4984" s="33"/>
      <c r="N4984" s="33"/>
      <c r="O4984" s="35" t="n">
        <f aca="false">L4984+(0.05*M4984)+(N4984/240)</f>
        <v>10</v>
      </c>
      <c r="P4984" s="36" t="n">
        <v>10960</v>
      </c>
      <c r="Q4984" s="33"/>
      <c r="R4984" s="37"/>
      <c r="S4984" s="38" t="n">
        <f aca="false">P4984+(0.05*Q4984)+(R4984/240)</f>
        <v>10960</v>
      </c>
      <c r="T4984" s="22" t="n">
        <f aca="false">J4984*O4984</f>
        <v>10960</v>
      </c>
      <c r="U4984" s="22" t="n">
        <f aca="false">S4984-T4984</f>
        <v>0</v>
      </c>
      <c r="V4984" s="46"/>
    </row>
    <row r="4985" customFormat="false" ht="14.2" hidden="false" customHeight="false" outlineLevel="0" collapsed="false">
      <c r="A4985" s="13" t="n">
        <v>4984</v>
      </c>
      <c r="B4985" s="12" t="s">
        <v>22</v>
      </c>
      <c r="C4985" s="26" t="str">
        <f aca="false">$C$4558</f>
        <v>BNF N. Acq. 20541</v>
      </c>
      <c r="D4985" s="12" t="n">
        <v>21</v>
      </c>
      <c r="E4985" s="14" t="n">
        <v>1749</v>
      </c>
      <c r="F4985" s="14" t="s">
        <v>40</v>
      </c>
      <c r="G4985" s="14" t="s">
        <v>1976</v>
      </c>
      <c r="H4985" s="0" t="s">
        <v>1874</v>
      </c>
      <c r="I4985" s="41" t="s">
        <v>50</v>
      </c>
      <c r="J4985" s="20" t="n">
        <f aca="false">8437+(1/4)</f>
        <v>8437.25</v>
      </c>
      <c r="K4985" s="27" t="s">
        <v>28</v>
      </c>
      <c r="L4985" s="53" t="n">
        <v>4</v>
      </c>
      <c r="M4985" s="33"/>
      <c r="N4985" s="33"/>
      <c r="O4985" s="35" t="n">
        <f aca="false">L4985+(0.05*M4985)+(N4985/240)</f>
        <v>4</v>
      </c>
      <c r="P4985" s="36" t="n">
        <v>33750</v>
      </c>
      <c r="Q4985" s="33"/>
      <c r="R4985" s="37"/>
      <c r="S4985" s="38" t="n">
        <f aca="false">P4985+(0.05*Q4985)+(R4985/240)</f>
        <v>33750</v>
      </c>
      <c r="T4985" s="22" t="n">
        <f aca="false">J4985*O4985</f>
        <v>33749</v>
      </c>
      <c r="U4985" s="22" t="n">
        <f aca="false">S4985-T4985</f>
        <v>1</v>
      </c>
      <c r="V4985" s="46" t="s">
        <v>591</v>
      </c>
    </row>
    <row r="4986" customFormat="false" ht="13.8" hidden="false" customHeight="false" outlineLevel="0" collapsed="false">
      <c r="A4986" s="13" t="n">
        <v>4985</v>
      </c>
      <c r="B4986" s="12" t="s">
        <v>22</v>
      </c>
      <c r="C4986" s="26" t="str">
        <f aca="false">$C$4558</f>
        <v>BNF N. Acq. 20541</v>
      </c>
      <c r="D4986" s="12" t="n">
        <v>21</v>
      </c>
      <c r="E4986" s="14" t="n">
        <v>1749</v>
      </c>
      <c r="F4986" s="14" t="s">
        <v>40</v>
      </c>
      <c r="G4986" s="14" t="s">
        <v>1976</v>
      </c>
      <c r="H4986" s="0" t="s">
        <v>1874</v>
      </c>
      <c r="I4986" s="41" t="s">
        <v>186</v>
      </c>
      <c r="J4986" s="20" t="n">
        <v>365</v>
      </c>
      <c r="K4986" s="27" t="s">
        <v>28</v>
      </c>
      <c r="L4986" s="53" t="n">
        <v>4</v>
      </c>
      <c r="M4986" s="33"/>
      <c r="N4986" s="33"/>
      <c r="O4986" s="35" t="n">
        <f aca="false">L4986+(0.05*M4986)+(N4986/240)</f>
        <v>4</v>
      </c>
      <c r="P4986" s="36" t="n">
        <v>1460</v>
      </c>
      <c r="Q4986" s="33"/>
      <c r="R4986" s="37"/>
      <c r="S4986" s="38" t="n">
        <f aca="false">P4986+(0.05*Q4986)+(R4986/240)</f>
        <v>1460</v>
      </c>
      <c r="T4986" s="22" t="n">
        <f aca="false">J4986*O4986</f>
        <v>1460</v>
      </c>
      <c r="U4986" s="22" t="n">
        <f aca="false">S4986-T4986</f>
        <v>0</v>
      </c>
      <c r="V4986" s="46"/>
    </row>
    <row r="4987" customFormat="false" ht="13.8" hidden="false" customHeight="false" outlineLevel="0" collapsed="false">
      <c r="A4987" s="13" t="n">
        <v>4986</v>
      </c>
      <c r="B4987" s="12" t="s">
        <v>22</v>
      </c>
      <c r="C4987" s="26" t="str">
        <f aca="false">$C$4558</f>
        <v>BNF N. Acq. 20541</v>
      </c>
      <c r="D4987" s="12" t="n">
        <v>21</v>
      </c>
      <c r="E4987" s="14" t="n">
        <v>1749</v>
      </c>
      <c r="F4987" s="14" t="s">
        <v>40</v>
      </c>
      <c r="G4987" s="14" t="s">
        <v>1987</v>
      </c>
      <c r="H4987" s="0" t="s">
        <v>1874</v>
      </c>
      <c r="I4987" s="41" t="s">
        <v>50</v>
      </c>
      <c r="J4987" s="20" t="n">
        <v>1</v>
      </c>
      <c r="K4987" s="27" t="s">
        <v>46</v>
      </c>
      <c r="L4987" s="53" t="n">
        <v>94786</v>
      </c>
      <c r="M4987" s="33"/>
      <c r="N4987" s="33"/>
      <c r="O4987" s="35" t="n">
        <f aca="false">L4987+(0.05*M4987)+(N4987/240)</f>
        <v>94786</v>
      </c>
      <c r="P4987" s="36" t="n">
        <v>94786</v>
      </c>
      <c r="Q4987" s="33"/>
      <c r="R4987" s="37"/>
      <c r="S4987" s="38" t="n">
        <f aca="false">P4987+(0.05*Q4987)+(R4987/240)</f>
        <v>94786</v>
      </c>
      <c r="T4987" s="22" t="n">
        <f aca="false">J4987*O4987</f>
        <v>94786</v>
      </c>
      <c r="U4987" s="22" t="n">
        <f aca="false">S4987-T4987</f>
        <v>0</v>
      </c>
      <c r="V4987" s="46"/>
    </row>
    <row r="4988" customFormat="false" ht="13.8" hidden="false" customHeight="false" outlineLevel="0" collapsed="false">
      <c r="A4988" s="13" t="n">
        <v>4987</v>
      </c>
      <c r="B4988" s="12" t="s">
        <v>22</v>
      </c>
      <c r="C4988" s="26" t="str">
        <f aca="false">$C$4558</f>
        <v>BNF N. Acq. 20541</v>
      </c>
      <c r="D4988" s="12" t="n">
        <v>21</v>
      </c>
      <c r="E4988" s="14" t="n">
        <v>1749</v>
      </c>
      <c r="F4988" s="14" t="s">
        <v>40</v>
      </c>
      <c r="G4988" s="14" t="s">
        <v>1113</v>
      </c>
      <c r="H4988" s="0" t="s">
        <v>1874</v>
      </c>
      <c r="I4988" s="41" t="s">
        <v>50</v>
      </c>
      <c r="J4988" s="20" t="n">
        <v>16</v>
      </c>
      <c r="K4988" s="27" t="s">
        <v>28</v>
      </c>
      <c r="L4988" s="53"/>
      <c r="M4988" s="33" t="n">
        <v>7</v>
      </c>
      <c r="N4988" s="33"/>
      <c r="O4988" s="35" t="n">
        <f aca="false">L4988+(0.05*M4988)+(N4988/240)</f>
        <v>0.35</v>
      </c>
      <c r="P4988" s="36" t="n">
        <v>5</v>
      </c>
      <c r="Q4988" s="33" t="n">
        <v>12</v>
      </c>
      <c r="R4988" s="37"/>
      <c r="S4988" s="38" t="n">
        <f aca="false">P4988+(0.05*Q4988)+(R4988/240)</f>
        <v>5.6</v>
      </c>
      <c r="T4988" s="22" t="n">
        <f aca="false">J4988*O4988</f>
        <v>5.6</v>
      </c>
      <c r="U4988" s="22" t="n">
        <f aca="false">S4988-T4988</f>
        <v>0</v>
      </c>
      <c r="V4988" s="46"/>
    </row>
    <row r="4989" customFormat="false" ht="13.8" hidden="false" customHeight="false" outlineLevel="0" collapsed="false">
      <c r="A4989" s="13" t="n">
        <v>4988</v>
      </c>
      <c r="B4989" s="12" t="s">
        <v>22</v>
      </c>
      <c r="C4989" s="26" t="str">
        <f aca="false">$C$4558</f>
        <v>BNF N. Acq. 20541</v>
      </c>
      <c r="D4989" s="12" t="n">
        <v>21</v>
      </c>
      <c r="E4989" s="14" t="n">
        <v>1749</v>
      </c>
      <c r="F4989" s="14" t="s">
        <v>40</v>
      </c>
      <c r="G4989" s="14" t="s">
        <v>1113</v>
      </c>
      <c r="H4989" s="0" t="s">
        <v>1874</v>
      </c>
      <c r="I4989" s="41" t="s">
        <v>799</v>
      </c>
      <c r="J4989" s="20" t="n">
        <v>2285</v>
      </c>
      <c r="K4989" s="27" t="s">
        <v>28</v>
      </c>
      <c r="L4989" s="53"/>
      <c r="M4989" s="33" t="n">
        <v>5</v>
      </c>
      <c r="N4989" s="33"/>
      <c r="O4989" s="35" t="n">
        <f aca="false">L4989+(0.05*M4989)+(N4989/240)</f>
        <v>0.25</v>
      </c>
      <c r="P4989" s="36" t="n">
        <v>571</v>
      </c>
      <c r="Q4989" s="33" t="n">
        <v>5</v>
      </c>
      <c r="R4989" s="37"/>
      <c r="S4989" s="38" t="n">
        <f aca="false">P4989+(0.05*Q4989)+(R4989/240)</f>
        <v>571.25</v>
      </c>
      <c r="T4989" s="22" t="n">
        <f aca="false">J4989*O4989</f>
        <v>571.25</v>
      </c>
      <c r="U4989" s="22" t="n">
        <f aca="false">S4989-T4989</f>
        <v>0</v>
      </c>
      <c r="V4989" s="40"/>
    </row>
    <row r="4990" customFormat="false" ht="13.8" hidden="false" customHeight="false" outlineLevel="0" collapsed="false">
      <c r="A4990" s="13" t="n">
        <v>4989</v>
      </c>
      <c r="B4990" s="12" t="s">
        <v>22</v>
      </c>
      <c r="C4990" s="26" t="str">
        <f aca="false">$C$4558</f>
        <v>BNF N. Acq. 20541</v>
      </c>
      <c r="D4990" s="12" t="n">
        <v>21</v>
      </c>
      <c r="E4990" s="14" t="n">
        <v>1749</v>
      </c>
      <c r="F4990" s="14" t="s">
        <v>40</v>
      </c>
      <c r="G4990" s="14" t="s">
        <v>744</v>
      </c>
      <c r="H4990" s="0" t="s">
        <v>1874</v>
      </c>
      <c r="I4990" s="41" t="s">
        <v>32</v>
      </c>
      <c r="J4990" s="20" t="n">
        <v>40</v>
      </c>
      <c r="K4990" s="27" t="s">
        <v>35</v>
      </c>
      <c r="L4990" s="53"/>
      <c r="M4990" s="33" t="n">
        <v>5</v>
      </c>
      <c r="N4990" s="33"/>
      <c r="O4990" s="35" t="n">
        <f aca="false">L4990+(0.05*M4990)+(N4990/240)</f>
        <v>0.25</v>
      </c>
      <c r="P4990" s="36" t="n">
        <v>10</v>
      </c>
      <c r="Q4990" s="33"/>
      <c r="R4990" s="37"/>
      <c r="S4990" s="38" t="n">
        <f aca="false">P4990+(0.05*Q4990)+(R4990/240)</f>
        <v>10</v>
      </c>
      <c r="T4990" s="22" t="n">
        <f aca="false">J4990*O4990</f>
        <v>10</v>
      </c>
      <c r="U4990" s="22" t="n">
        <f aca="false">S4990-T4990</f>
        <v>0</v>
      </c>
      <c r="V4990" s="40"/>
    </row>
    <row r="4991" customFormat="false" ht="13.8" hidden="false" customHeight="false" outlineLevel="0" collapsed="false">
      <c r="A4991" s="13" t="n">
        <v>4990</v>
      </c>
      <c r="B4991" s="12" t="s">
        <v>22</v>
      </c>
      <c r="C4991" s="26" t="str">
        <f aca="false">$C$4558</f>
        <v>BNF N. Acq. 20541</v>
      </c>
      <c r="D4991" s="12" t="n">
        <v>21</v>
      </c>
      <c r="E4991" s="14" t="n">
        <v>1749</v>
      </c>
      <c r="F4991" s="14" t="s">
        <v>40</v>
      </c>
      <c r="G4991" s="14" t="s">
        <v>424</v>
      </c>
      <c r="H4991" s="0" t="s">
        <v>1874</v>
      </c>
      <c r="I4991" s="41" t="s">
        <v>32</v>
      </c>
      <c r="J4991" s="20" t="n">
        <v>5290</v>
      </c>
      <c r="K4991" s="27" t="s">
        <v>28</v>
      </c>
      <c r="L4991" s="53"/>
      <c r="M4991" s="33" t="n">
        <v>5</v>
      </c>
      <c r="N4991" s="33"/>
      <c r="O4991" s="35" t="n">
        <f aca="false">L4991+(0.05*M4991)+(N4991/240)</f>
        <v>0.25</v>
      </c>
      <c r="P4991" s="36" t="n">
        <v>1322</v>
      </c>
      <c r="Q4991" s="33" t="n">
        <v>10</v>
      </c>
      <c r="R4991" s="37"/>
      <c r="S4991" s="38" t="n">
        <f aca="false">P4991+(0.05*Q4991)+(R4991/240)</f>
        <v>1322.5</v>
      </c>
      <c r="T4991" s="22" t="n">
        <f aca="false">J4991*O4991</f>
        <v>1322.5</v>
      </c>
      <c r="U4991" s="22" t="n">
        <f aca="false">S4991-T4991</f>
        <v>0</v>
      </c>
      <c r="V4991" s="46"/>
    </row>
    <row r="4992" customFormat="false" ht="13.8" hidden="false" customHeight="false" outlineLevel="0" collapsed="false">
      <c r="A4992" s="13" t="n">
        <v>4991</v>
      </c>
      <c r="B4992" s="12" t="s">
        <v>22</v>
      </c>
      <c r="C4992" s="26" t="str">
        <f aca="false">$C$4558</f>
        <v>BNF N. Acq. 20541</v>
      </c>
      <c r="D4992" s="12" t="n">
        <v>21</v>
      </c>
      <c r="E4992" s="14" t="n">
        <v>1749</v>
      </c>
      <c r="F4992" s="14" t="s">
        <v>40</v>
      </c>
      <c r="G4992" s="14" t="s">
        <v>424</v>
      </c>
      <c r="H4992" s="0" t="s">
        <v>1874</v>
      </c>
      <c r="I4992" s="41" t="s">
        <v>50</v>
      </c>
      <c r="J4992" s="20" t="n">
        <v>5429</v>
      </c>
      <c r="K4992" s="27" t="s">
        <v>28</v>
      </c>
      <c r="L4992" s="53"/>
      <c r="M4992" s="33" t="n">
        <v>6</v>
      </c>
      <c r="N4992" s="33"/>
      <c r="O4992" s="35" t="n">
        <f aca="false">L4992+(0.05*M4992)+(N4992/240)</f>
        <v>0.3</v>
      </c>
      <c r="P4992" s="36" t="n">
        <v>1628</v>
      </c>
      <c r="Q4992" s="33" t="n">
        <v>14</v>
      </c>
      <c r="R4992" s="37"/>
      <c r="S4992" s="38" t="n">
        <f aca="false">P4992+(0.05*Q4992)+(R4992/240)</f>
        <v>1628.7</v>
      </c>
      <c r="T4992" s="22" t="n">
        <f aca="false">J4992*O4992</f>
        <v>1628.7</v>
      </c>
      <c r="U4992" s="22" t="n">
        <f aca="false">S4992-T4992</f>
        <v>0</v>
      </c>
      <c r="V4992" s="46"/>
    </row>
    <row r="4993" customFormat="false" ht="13.8" hidden="false" customHeight="false" outlineLevel="0" collapsed="false">
      <c r="A4993" s="13" t="n">
        <v>4992</v>
      </c>
      <c r="B4993" s="12" t="s">
        <v>22</v>
      </c>
      <c r="C4993" s="26" t="str">
        <f aca="false">$C$4558</f>
        <v>BNF N. Acq. 20541</v>
      </c>
      <c r="D4993" s="12" t="n">
        <v>21</v>
      </c>
      <c r="E4993" s="14" t="n">
        <v>1749</v>
      </c>
      <c r="F4993" s="14" t="s">
        <v>40</v>
      </c>
      <c r="G4993" s="14" t="s">
        <v>1988</v>
      </c>
      <c r="H4993" s="0" t="s">
        <v>1874</v>
      </c>
      <c r="I4993" s="41" t="s">
        <v>50</v>
      </c>
      <c r="J4993" s="20" t="n">
        <v>100</v>
      </c>
      <c r="K4993" s="27" t="s">
        <v>28</v>
      </c>
      <c r="L4993" s="53"/>
      <c r="M4993" s="33" t="n">
        <v>40</v>
      </c>
      <c r="N4993" s="33"/>
      <c r="O4993" s="35" t="n">
        <f aca="false">L4993+(0.05*M4993)+(N4993/240)</f>
        <v>2</v>
      </c>
      <c r="P4993" s="36" t="n">
        <v>200</v>
      </c>
      <c r="Q4993" s="33"/>
      <c r="R4993" s="37"/>
      <c r="S4993" s="38" t="n">
        <f aca="false">P4993+(0.05*Q4993)+(R4993/240)</f>
        <v>200</v>
      </c>
      <c r="T4993" s="22" t="n">
        <f aca="false">J4993*O4993</f>
        <v>200</v>
      </c>
      <c r="U4993" s="22" t="n">
        <f aca="false">S4993-T4993</f>
        <v>0</v>
      </c>
      <c r="V4993" s="46"/>
    </row>
    <row r="4994" customFormat="false" ht="13.8" hidden="false" customHeight="false" outlineLevel="0" collapsed="false">
      <c r="A4994" s="13" t="n">
        <v>4993</v>
      </c>
      <c r="B4994" s="12" t="s">
        <v>22</v>
      </c>
      <c r="C4994" s="26" t="str">
        <f aca="false">$C$4558</f>
        <v>BNF N. Acq. 20541</v>
      </c>
      <c r="D4994" s="12" t="n">
        <v>21</v>
      </c>
      <c r="E4994" s="14" t="n">
        <v>1749</v>
      </c>
      <c r="F4994" s="14" t="s">
        <v>40</v>
      </c>
      <c r="G4994" s="14" t="s">
        <v>1756</v>
      </c>
      <c r="H4994" s="0" t="s">
        <v>1874</v>
      </c>
      <c r="I4994" s="41" t="s">
        <v>27</v>
      </c>
      <c r="J4994" s="20" t="n">
        <v>62</v>
      </c>
      <c r="K4994" s="27" t="s">
        <v>375</v>
      </c>
      <c r="L4994" s="53" t="n">
        <v>80</v>
      </c>
      <c r="M4994" s="33"/>
      <c r="N4994" s="33"/>
      <c r="O4994" s="35" t="n">
        <f aca="false">L4994+(0.05*M4994)+(N4994/240)</f>
        <v>80</v>
      </c>
      <c r="P4994" s="36" t="n">
        <v>4960</v>
      </c>
      <c r="Q4994" s="33"/>
      <c r="R4994" s="37"/>
      <c r="S4994" s="38" t="n">
        <f aca="false">P4994+(0.05*Q4994)+(R4994/240)</f>
        <v>4960</v>
      </c>
      <c r="T4994" s="22" t="n">
        <f aca="false">J4994*O4994</f>
        <v>4960</v>
      </c>
      <c r="U4994" s="22" t="n">
        <f aca="false">S4994-T4994</f>
        <v>0</v>
      </c>
      <c r="V4994" s="46"/>
    </row>
    <row r="4995" customFormat="false" ht="13.8" hidden="false" customHeight="false" outlineLevel="0" collapsed="false">
      <c r="A4995" s="13" t="n">
        <v>4994</v>
      </c>
      <c r="B4995" s="12" t="s">
        <v>22</v>
      </c>
      <c r="C4995" s="26" t="str">
        <f aca="false">$C$4558</f>
        <v>BNF N. Acq. 20541</v>
      </c>
      <c r="D4995" s="12" t="n">
        <v>21</v>
      </c>
      <c r="E4995" s="14" t="n">
        <v>1749</v>
      </c>
      <c r="F4995" s="14" t="s">
        <v>40</v>
      </c>
      <c r="G4995" s="14" t="s">
        <v>1756</v>
      </c>
      <c r="H4995" s="0" t="s">
        <v>1874</v>
      </c>
      <c r="I4995" s="41" t="s">
        <v>27</v>
      </c>
      <c r="J4995" s="20" t="n">
        <v>109</v>
      </c>
      <c r="K4995" s="27" t="s">
        <v>1989</v>
      </c>
      <c r="L4995" s="53" t="n">
        <v>3</v>
      </c>
      <c r="M4995" s="33" t="n">
        <v>10</v>
      </c>
      <c r="N4995" s="33"/>
      <c r="O4995" s="35" t="n">
        <f aca="false">L4995+(0.05*M4995)+(N4995/240)</f>
        <v>3.5</v>
      </c>
      <c r="P4995" s="36" t="n">
        <v>381</v>
      </c>
      <c r="Q4995" s="33" t="n">
        <v>10</v>
      </c>
      <c r="R4995" s="37"/>
      <c r="S4995" s="38" t="n">
        <f aca="false">P4995+(0.05*Q4995)+(R4995/240)</f>
        <v>381.5</v>
      </c>
      <c r="T4995" s="22" t="n">
        <f aca="false">J4995*O4995</f>
        <v>381.5</v>
      </c>
      <c r="U4995" s="22" t="n">
        <f aca="false">S4995-T4995</f>
        <v>0</v>
      </c>
      <c r="V4995" s="46"/>
    </row>
    <row r="4996" customFormat="false" ht="13.8" hidden="false" customHeight="false" outlineLevel="0" collapsed="false">
      <c r="A4996" s="13" t="n">
        <v>4995</v>
      </c>
      <c r="B4996" s="12" t="s">
        <v>22</v>
      </c>
      <c r="C4996" s="26" t="str">
        <f aca="false">$C$4558</f>
        <v>BNF N. Acq. 20541</v>
      </c>
      <c r="D4996" s="12" t="n">
        <v>21</v>
      </c>
      <c r="E4996" s="14" t="n">
        <v>1749</v>
      </c>
      <c r="F4996" s="14" t="s">
        <v>40</v>
      </c>
      <c r="G4996" s="14" t="s">
        <v>434</v>
      </c>
      <c r="H4996" s="0" t="s">
        <v>1874</v>
      </c>
      <c r="I4996" s="41" t="s">
        <v>27</v>
      </c>
      <c r="J4996" s="20" t="n">
        <v>298</v>
      </c>
      <c r="K4996" s="27" t="s">
        <v>28</v>
      </c>
      <c r="L4996" s="53" t="n">
        <v>100</v>
      </c>
      <c r="M4996" s="33"/>
      <c r="N4996" s="33"/>
      <c r="O4996" s="35" t="n">
        <f aca="false">L4996+(0.05*M4996)+(N4996/240)</f>
        <v>100</v>
      </c>
      <c r="P4996" s="36" t="n">
        <v>29800</v>
      </c>
      <c r="Q4996" s="33"/>
      <c r="R4996" s="37"/>
      <c r="S4996" s="38" t="n">
        <f aca="false">P4996+(0.05*Q4996)+(R4996/240)</f>
        <v>29800</v>
      </c>
      <c r="T4996" s="22" t="n">
        <f aca="false">J4996*O4996</f>
        <v>29800</v>
      </c>
      <c r="U4996" s="22" t="n">
        <f aca="false">S4996-T4996</f>
        <v>0</v>
      </c>
      <c r="V4996" s="46"/>
    </row>
    <row r="4997" customFormat="false" ht="13.8" hidden="false" customHeight="false" outlineLevel="0" collapsed="false">
      <c r="A4997" s="13" t="n">
        <v>4996</v>
      </c>
      <c r="B4997" s="12" t="s">
        <v>22</v>
      </c>
      <c r="C4997" s="26" t="str">
        <f aca="false">$C$4558</f>
        <v>BNF N. Acq. 20541</v>
      </c>
      <c r="D4997" s="12" t="n">
        <v>22</v>
      </c>
      <c r="E4997" s="14" t="n">
        <v>1749</v>
      </c>
      <c r="F4997" s="14" t="s">
        <v>24</v>
      </c>
      <c r="G4997" s="14" t="s">
        <v>1132</v>
      </c>
      <c r="H4997" s="0" t="s">
        <v>1874</v>
      </c>
      <c r="I4997" s="41" t="s">
        <v>32</v>
      </c>
      <c r="J4997" s="20" t="n">
        <v>1.5</v>
      </c>
      <c r="K4997" s="27" t="s">
        <v>28</v>
      </c>
      <c r="L4997" s="53"/>
      <c r="M4997" s="33" t="n">
        <v>30</v>
      </c>
      <c r="N4997" s="33"/>
      <c r="O4997" s="35" t="n">
        <f aca="false">L4997+(0.05*M4997)+(N4997/240)</f>
        <v>1.5</v>
      </c>
      <c r="P4997" s="36" t="n">
        <v>2</v>
      </c>
      <c r="Q4997" s="33" t="n">
        <v>5</v>
      </c>
      <c r="R4997" s="37"/>
      <c r="S4997" s="38" t="n">
        <f aca="false">P4997+(0.05*Q4997)+(R4997/240)</f>
        <v>2.25</v>
      </c>
      <c r="T4997" s="22" t="n">
        <f aca="false">J4997*O4997</f>
        <v>2.25</v>
      </c>
      <c r="U4997" s="22" t="n">
        <f aca="false">S4997-T4997</f>
        <v>0</v>
      </c>
      <c r="V4997" s="46"/>
    </row>
    <row r="4998" customFormat="false" ht="13.8" hidden="false" customHeight="false" outlineLevel="0" collapsed="false">
      <c r="A4998" s="13" t="n">
        <v>4997</v>
      </c>
      <c r="B4998" s="12" t="s">
        <v>22</v>
      </c>
      <c r="C4998" s="26" t="str">
        <f aca="false">$C$4558</f>
        <v>BNF N. Acq. 20541</v>
      </c>
      <c r="D4998" s="12" t="n">
        <v>22</v>
      </c>
      <c r="E4998" s="14" t="n">
        <v>1749</v>
      </c>
      <c r="F4998" s="14" t="s">
        <v>24</v>
      </c>
      <c r="G4998" s="14" t="s">
        <v>1990</v>
      </c>
      <c r="H4998" s="0" t="s">
        <v>1874</v>
      </c>
      <c r="I4998" s="41" t="s">
        <v>50</v>
      </c>
      <c r="J4998" s="20" t="n">
        <v>821</v>
      </c>
      <c r="K4998" s="27" t="s">
        <v>35</v>
      </c>
      <c r="L4998" s="53" t="n">
        <v>25</v>
      </c>
      <c r="M4998" s="33"/>
      <c r="N4998" s="33"/>
      <c r="O4998" s="35" t="n">
        <f aca="false">L4998+(0.05*M4998)+(N4998/240)</f>
        <v>25</v>
      </c>
      <c r="P4998" s="36" t="n">
        <v>20525</v>
      </c>
      <c r="Q4998" s="33"/>
      <c r="R4998" s="37"/>
      <c r="S4998" s="38" t="n">
        <f aca="false">P4998+(0.05*Q4998)+(R4998/240)</f>
        <v>20525</v>
      </c>
      <c r="T4998" s="22" t="n">
        <f aca="false">J4998*O4998</f>
        <v>20525</v>
      </c>
      <c r="U4998" s="22" t="n">
        <f aca="false">S4998-T4998</f>
        <v>0</v>
      </c>
      <c r="V4998" s="46"/>
    </row>
    <row r="4999" customFormat="false" ht="13.8" hidden="false" customHeight="false" outlineLevel="0" collapsed="false">
      <c r="A4999" s="13" t="n">
        <v>4998</v>
      </c>
      <c r="B4999" s="12" t="s">
        <v>22</v>
      </c>
      <c r="C4999" s="26" t="str">
        <f aca="false">$C$4558</f>
        <v>BNF N. Acq. 20541</v>
      </c>
      <c r="D4999" s="12" t="n">
        <v>22</v>
      </c>
      <c r="E4999" s="14" t="n">
        <v>1749</v>
      </c>
      <c r="F4999" s="14" t="s">
        <v>24</v>
      </c>
      <c r="G4999" s="14" t="s">
        <v>451</v>
      </c>
      <c r="H4999" s="0" t="s">
        <v>1874</v>
      </c>
      <c r="I4999" s="41" t="s">
        <v>50</v>
      </c>
      <c r="J4999" s="20" t="n">
        <v>1900</v>
      </c>
      <c r="K4999" s="27" t="s">
        <v>28</v>
      </c>
      <c r="L4999" s="53"/>
      <c r="M4999" s="33" t="n">
        <v>2</v>
      </c>
      <c r="N4999" s="33"/>
      <c r="O4999" s="35" t="n">
        <f aca="false">L4999+(0.05*M4999)+(N4999/240)</f>
        <v>0.1</v>
      </c>
      <c r="P4999" s="36" t="n">
        <v>190</v>
      </c>
      <c r="Q4999" s="33"/>
      <c r="R4999" s="37"/>
      <c r="S4999" s="38" t="n">
        <f aca="false">P4999+(0.05*Q4999)+(R4999/240)</f>
        <v>190</v>
      </c>
      <c r="T4999" s="22" t="n">
        <f aca="false">J4999*O4999</f>
        <v>190</v>
      </c>
      <c r="U4999" s="22" t="n">
        <f aca="false">S4999-T4999</f>
        <v>0</v>
      </c>
      <c r="V4999" s="46"/>
    </row>
    <row r="5000" customFormat="false" ht="13.8" hidden="false" customHeight="false" outlineLevel="0" collapsed="false">
      <c r="A5000" s="13" t="n">
        <v>4999</v>
      </c>
      <c r="B5000" s="12" t="s">
        <v>22</v>
      </c>
      <c r="C5000" s="26" t="str">
        <f aca="false">$C$4558</f>
        <v>BNF N. Acq. 20541</v>
      </c>
      <c r="D5000" s="12" t="n">
        <v>22</v>
      </c>
      <c r="E5000" s="14" t="n">
        <v>1749</v>
      </c>
      <c r="F5000" s="14" t="s">
        <v>24</v>
      </c>
      <c r="G5000" s="14" t="s">
        <v>1638</v>
      </c>
      <c r="H5000" s="0" t="s">
        <v>1874</v>
      </c>
      <c r="I5000" s="41" t="s">
        <v>50</v>
      </c>
      <c r="J5000" s="20" t="n">
        <v>1</v>
      </c>
      <c r="K5000" s="27" t="s">
        <v>46</v>
      </c>
      <c r="L5000" s="53" t="n">
        <v>149</v>
      </c>
      <c r="M5000" s="33" t="n">
        <v>5</v>
      </c>
      <c r="N5000" s="33"/>
      <c r="O5000" s="35" t="n">
        <f aca="false">L5000+(0.05*M5000)+(N5000/240)</f>
        <v>149.25</v>
      </c>
      <c r="P5000" s="36" t="n">
        <v>149</v>
      </c>
      <c r="Q5000" s="33" t="n">
        <v>5</v>
      </c>
      <c r="R5000" s="37"/>
      <c r="S5000" s="38" t="n">
        <f aca="false">P5000+(0.05*Q5000)+(R5000/240)</f>
        <v>149.25</v>
      </c>
      <c r="T5000" s="22" t="n">
        <f aca="false">J5000*O5000</f>
        <v>149.25</v>
      </c>
      <c r="U5000" s="22" t="n">
        <f aca="false">S5000-T5000</f>
        <v>0</v>
      </c>
      <c r="V5000" s="46"/>
    </row>
    <row r="5001" customFormat="false" ht="13.8" hidden="false" customHeight="false" outlineLevel="0" collapsed="false">
      <c r="A5001" s="13" t="n">
        <v>5000</v>
      </c>
      <c r="B5001" s="12" t="s">
        <v>22</v>
      </c>
      <c r="C5001" s="26" t="str">
        <f aca="false">$C$4558</f>
        <v>BNF N. Acq. 20541</v>
      </c>
      <c r="D5001" s="12" t="n">
        <v>22</v>
      </c>
      <c r="E5001" s="14" t="n">
        <v>1749</v>
      </c>
      <c r="F5001" s="14" t="s">
        <v>40</v>
      </c>
      <c r="G5001" s="14" t="s">
        <v>460</v>
      </c>
      <c r="H5001" s="0" t="s">
        <v>1874</v>
      </c>
      <c r="I5001" s="41" t="s">
        <v>50</v>
      </c>
      <c r="J5001" s="20" t="n">
        <v>2</v>
      </c>
      <c r="K5001" s="27" t="s">
        <v>92</v>
      </c>
      <c r="L5001" s="53" t="n">
        <v>15</v>
      </c>
      <c r="M5001" s="33"/>
      <c r="N5001" s="33"/>
      <c r="O5001" s="35" t="n">
        <f aca="false">L5001+(0.05*M5001)+(N5001/240)</f>
        <v>15</v>
      </c>
      <c r="P5001" s="36" t="n">
        <v>30</v>
      </c>
      <c r="Q5001" s="33"/>
      <c r="R5001" s="37"/>
      <c r="S5001" s="38" t="n">
        <f aca="false">P5001+(0.05*Q5001)+(R5001/240)</f>
        <v>30</v>
      </c>
      <c r="T5001" s="22" t="n">
        <f aca="false">J5001*O5001</f>
        <v>30</v>
      </c>
      <c r="U5001" s="22" t="n">
        <f aca="false">S5001-T5001</f>
        <v>0</v>
      </c>
      <c r="V5001" s="46"/>
    </row>
    <row r="5002" customFormat="false" ht="13.8" hidden="false" customHeight="false" outlineLevel="0" collapsed="false">
      <c r="A5002" s="13" t="n">
        <v>5001</v>
      </c>
      <c r="B5002" s="12" t="s">
        <v>22</v>
      </c>
      <c r="C5002" s="26" t="str">
        <f aca="false">$C$4558</f>
        <v>BNF N. Acq. 20541</v>
      </c>
      <c r="D5002" s="12" t="n">
        <v>22</v>
      </c>
      <c r="E5002" s="14" t="n">
        <v>1749</v>
      </c>
      <c r="F5002" s="14" t="s">
        <v>40</v>
      </c>
      <c r="G5002" s="14" t="s">
        <v>470</v>
      </c>
      <c r="H5002" s="0" t="s">
        <v>1874</v>
      </c>
      <c r="I5002" s="41" t="s">
        <v>29</v>
      </c>
      <c r="J5002" s="20" t="n">
        <v>60</v>
      </c>
      <c r="K5002" s="27" t="s">
        <v>28</v>
      </c>
      <c r="L5002" s="53" t="n">
        <v>8</v>
      </c>
      <c r="M5002" s="33"/>
      <c r="N5002" s="33"/>
      <c r="O5002" s="35" t="n">
        <f aca="false">L5002+(0.05*M5002)+(N5002/240)</f>
        <v>8</v>
      </c>
      <c r="P5002" s="36" t="n">
        <v>480</v>
      </c>
      <c r="Q5002" s="33"/>
      <c r="R5002" s="37"/>
      <c r="S5002" s="38" t="n">
        <f aca="false">P5002+(0.05*Q5002)+(R5002/240)</f>
        <v>480</v>
      </c>
      <c r="T5002" s="22" t="n">
        <f aca="false">J5002*O5002</f>
        <v>480</v>
      </c>
      <c r="U5002" s="22" t="n">
        <f aca="false">S5002-T5002</f>
        <v>0</v>
      </c>
      <c r="V5002" s="46"/>
    </row>
    <row r="5003" customFormat="false" ht="13.8" hidden="false" customHeight="false" outlineLevel="0" collapsed="false">
      <c r="A5003" s="13" t="n">
        <v>5002</v>
      </c>
      <c r="B5003" s="12" t="s">
        <v>22</v>
      </c>
      <c r="C5003" s="26" t="str">
        <f aca="false">$C$4558</f>
        <v>BNF N. Acq. 20541</v>
      </c>
      <c r="D5003" s="12" t="n">
        <v>22</v>
      </c>
      <c r="E5003" s="14" t="n">
        <v>1749</v>
      </c>
      <c r="F5003" s="14" t="s">
        <v>40</v>
      </c>
      <c r="G5003" s="14" t="s">
        <v>470</v>
      </c>
      <c r="H5003" s="0" t="s">
        <v>1874</v>
      </c>
      <c r="I5003" s="41" t="s">
        <v>50</v>
      </c>
      <c r="J5003" s="20" t="n">
        <v>182</v>
      </c>
      <c r="K5003" s="27" t="s">
        <v>28</v>
      </c>
      <c r="L5003" s="53" t="n">
        <v>7</v>
      </c>
      <c r="M5003" s="33"/>
      <c r="N5003" s="33"/>
      <c r="O5003" s="35" t="n">
        <f aca="false">L5003+(0.05*M5003)+(N5003/240)</f>
        <v>7</v>
      </c>
      <c r="P5003" s="36" t="n">
        <v>1274</v>
      </c>
      <c r="Q5003" s="33"/>
      <c r="R5003" s="37"/>
      <c r="S5003" s="38" t="n">
        <f aca="false">P5003+(0.05*Q5003)+(R5003/240)</f>
        <v>1274</v>
      </c>
      <c r="T5003" s="22" t="n">
        <f aca="false">J5003*O5003</f>
        <v>1274</v>
      </c>
      <c r="U5003" s="22" t="n">
        <f aca="false">S5003-T5003</f>
        <v>0</v>
      </c>
      <c r="V5003" s="46"/>
    </row>
    <row r="5004" customFormat="false" ht="14.2" hidden="false" customHeight="false" outlineLevel="0" collapsed="false">
      <c r="A5004" s="13" t="n">
        <v>5003</v>
      </c>
      <c r="B5004" s="12" t="s">
        <v>22</v>
      </c>
      <c r="C5004" s="26" t="str">
        <f aca="false">$C$4558</f>
        <v>BNF N. Acq. 20541</v>
      </c>
      <c r="D5004" s="12" t="n">
        <v>22</v>
      </c>
      <c r="E5004" s="14" t="n">
        <v>1749</v>
      </c>
      <c r="F5004" s="14" t="s">
        <v>40</v>
      </c>
      <c r="G5004" s="14" t="s">
        <v>471</v>
      </c>
      <c r="H5004" s="0" t="s">
        <v>1874</v>
      </c>
      <c r="I5004" s="41" t="s">
        <v>50</v>
      </c>
      <c r="J5004" s="20" t="n">
        <v>2695</v>
      </c>
      <c r="K5004" s="27" t="s">
        <v>28</v>
      </c>
      <c r="L5004" s="53"/>
      <c r="M5004" s="33" t="n">
        <v>15</v>
      </c>
      <c r="N5004" s="33"/>
      <c r="O5004" s="35" t="n">
        <f aca="false">L5004+(0.05*M5004)+(N5004/240)</f>
        <v>0.75</v>
      </c>
      <c r="P5004" s="36" t="n">
        <v>2121</v>
      </c>
      <c r="Q5004" s="33" t="n">
        <v>5</v>
      </c>
      <c r="R5004" s="37"/>
      <c r="S5004" s="38" t="n">
        <f aca="false">P5004+(0.05*Q5004)+(R5004/240)</f>
        <v>2121.25</v>
      </c>
      <c r="T5004" s="22" t="n">
        <f aca="false">J5004*O5004</f>
        <v>2021.25</v>
      </c>
      <c r="U5004" s="22" t="n">
        <f aca="false">S5004-T5004</f>
        <v>100</v>
      </c>
      <c r="V5004" s="46" t="s">
        <v>31</v>
      </c>
    </row>
    <row r="5005" customFormat="false" ht="13.8" hidden="false" customHeight="false" outlineLevel="0" collapsed="false">
      <c r="A5005" s="13" t="n">
        <v>5004</v>
      </c>
      <c r="B5005" s="12" t="s">
        <v>22</v>
      </c>
      <c r="C5005" s="26" t="str">
        <f aca="false">$C$4558</f>
        <v>BNF N. Acq. 20541</v>
      </c>
      <c r="D5005" s="12" t="n">
        <v>22</v>
      </c>
      <c r="E5005" s="14" t="n">
        <v>1749</v>
      </c>
      <c r="F5005" s="14" t="s">
        <v>40</v>
      </c>
      <c r="G5005" s="14" t="s">
        <v>468</v>
      </c>
      <c r="H5005" s="0" t="s">
        <v>1874</v>
      </c>
      <c r="I5005" s="41" t="s">
        <v>50</v>
      </c>
      <c r="J5005" s="20" t="n">
        <v>3935</v>
      </c>
      <c r="K5005" s="27" t="s">
        <v>28</v>
      </c>
      <c r="L5005" s="53"/>
      <c r="M5005" s="33" t="n">
        <v>5</v>
      </c>
      <c r="N5005" s="33"/>
      <c r="O5005" s="35" t="n">
        <f aca="false">L5005+(0.05*M5005)+(N5005/240)</f>
        <v>0.25</v>
      </c>
      <c r="P5005" s="36" t="n">
        <v>983</v>
      </c>
      <c r="Q5005" s="33" t="n">
        <v>15</v>
      </c>
      <c r="R5005" s="37"/>
      <c r="S5005" s="38" t="n">
        <f aca="false">P5005+(0.05*Q5005)+(R5005/240)</f>
        <v>983.75</v>
      </c>
      <c r="T5005" s="22" t="n">
        <f aca="false">J5005*O5005</f>
        <v>983.75</v>
      </c>
      <c r="U5005" s="22" t="n">
        <f aca="false">S5005-T5005</f>
        <v>0</v>
      </c>
      <c r="V5005" s="46"/>
    </row>
    <row r="5006" customFormat="false" ht="13.8" hidden="false" customHeight="false" outlineLevel="0" collapsed="false">
      <c r="A5006" s="13" t="n">
        <v>5005</v>
      </c>
      <c r="B5006" s="12" t="s">
        <v>22</v>
      </c>
      <c r="C5006" s="26" t="str">
        <f aca="false">$C$4558</f>
        <v>BNF N. Acq. 20541</v>
      </c>
      <c r="D5006" s="12" t="n">
        <v>22</v>
      </c>
      <c r="E5006" s="14" t="n">
        <v>1749</v>
      </c>
      <c r="F5006" s="14" t="s">
        <v>40</v>
      </c>
      <c r="G5006" s="14" t="s">
        <v>473</v>
      </c>
      <c r="H5006" s="0" t="s">
        <v>1874</v>
      </c>
      <c r="I5006" s="41" t="s">
        <v>50</v>
      </c>
      <c r="J5006" s="20" t="n">
        <v>12</v>
      </c>
      <c r="K5006" s="27" t="s">
        <v>63</v>
      </c>
      <c r="L5006" s="53" t="n">
        <v>60</v>
      </c>
      <c r="M5006" s="33"/>
      <c r="N5006" s="33"/>
      <c r="O5006" s="35" t="n">
        <f aca="false">L5006+(0.05*M5006)+(N5006/240)</f>
        <v>60</v>
      </c>
      <c r="P5006" s="36" t="n">
        <v>720</v>
      </c>
      <c r="Q5006" s="33"/>
      <c r="R5006" s="37"/>
      <c r="S5006" s="38" t="n">
        <f aca="false">P5006+(0.05*Q5006)+(R5006/240)</f>
        <v>720</v>
      </c>
      <c r="T5006" s="22" t="n">
        <f aca="false">J5006*O5006</f>
        <v>720</v>
      </c>
      <c r="U5006" s="22" t="n">
        <f aca="false">S5006-T5006</f>
        <v>0</v>
      </c>
      <c r="V5006" s="46"/>
    </row>
    <row r="5007" customFormat="false" ht="13.8" hidden="false" customHeight="false" outlineLevel="0" collapsed="false">
      <c r="A5007" s="13" t="n">
        <v>5006</v>
      </c>
      <c r="B5007" s="12" t="s">
        <v>22</v>
      </c>
      <c r="C5007" s="26" t="str">
        <f aca="false">$C$4558</f>
        <v>BNF N. Acq. 20541</v>
      </c>
      <c r="D5007" s="12" t="n">
        <v>22</v>
      </c>
      <c r="E5007" s="14" t="n">
        <v>1749</v>
      </c>
      <c r="F5007" s="14" t="s">
        <v>40</v>
      </c>
      <c r="G5007" s="14" t="s">
        <v>473</v>
      </c>
      <c r="H5007" s="0" t="s">
        <v>1874</v>
      </c>
      <c r="I5007" s="41" t="s">
        <v>50</v>
      </c>
      <c r="J5007" s="20" t="n">
        <v>885</v>
      </c>
      <c r="K5007" s="27" t="s">
        <v>28</v>
      </c>
      <c r="L5007" s="53"/>
      <c r="M5007" s="33" t="n">
        <v>20</v>
      </c>
      <c r="N5007" s="33"/>
      <c r="O5007" s="35" t="n">
        <f aca="false">L5007+(0.05*M5007)+(N5007/240)</f>
        <v>1</v>
      </c>
      <c r="P5007" s="36" t="n">
        <v>885</v>
      </c>
      <c r="Q5007" s="33"/>
      <c r="R5007" s="37"/>
      <c r="S5007" s="38" t="n">
        <f aca="false">P5007+(0.05*Q5007)+(R5007/240)</f>
        <v>885</v>
      </c>
      <c r="T5007" s="22" t="n">
        <f aca="false">J5007*O5007</f>
        <v>885</v>
      </c>
      <c r="U5007" s="22" t="n">
        <f aca="false">S5007-T5007</f>
        <v>0</v>
      </c>
      <c r="V5007" s="46"/>
    </row>
    <row r="5008" customFormat="false" ht="13.8" hidden="false" customHeight="false" outlineLevel="0" collapsed="false">
      <c r="A5008" s="13" t="n">
        <v>5007</v>
      </c>
      <c r="B5008" s="12" t="s">
        <v>22</v>
      </c>
      <c r="C5008" s="26" t="str">
        <f aca="false">$C$4558</f>
        <v>BNF N. Acq. 20541</v>
      </c>
      <c r="D5008" s="12" t="n">
        <v>22</v>
      </c>
      <c r="E5008" s="14" t="n">
        <v>1749</v>
      </c>
      <c r="F5008" s="14" t="s">
        <v>40</v>
      </c>
      <c r="G5008" s="14" t="s">
        <v>1991</v>
      </c>
      <c r="H5008" s="0" t="s">
        <v>1874</v>
      </c>
      <c r="I5008" s="41" t="s">
        <v>382</v>
      </c>
      <c r="J5008" s="20" t="n">
        <v>4033</v>
      </c>
      <c r="K5008" s="27" t="s">
        <v>35</v>
      </c>
      <c r="L5008" s="53" t="n">
        <v>12</v>
      </c>
      <c r="M5008" s="33"/>
      <c r="N5008" s="33"/>
      <c r="O5008" s="35" t="n">
        <f aca="false">L5008+(0.05*M5008)+(N5008/240)</f>
        <v>12</v>
      </c>
      <c r="P5008" s="36" t="n">
        <v>48396</v>
      </c>
      <c r="Q5008" s="33"/>
      <c r="R5008" s="37"/>
      <c r="S5008" s="38" t="n">
        <f aca="false">P5008+(0.05*Q5008)+(R5008/240)</f>
        <v>48396</v>
      </c>
      <c r="T5008" s="22" t="n">
        <f aca="false">J5008*O5008</f>
        <v>48396</v>
      </c>
      <c r="U5008" s="22" t="n">
        <f aca="false">S5008-T5008</f>
        <v>0</v>
      </c>
      <c r="V5008" s="46"/>
    </row>
    <row r="5009" customFormat="false" ht="13.8" hidden="false" customHeight="false" outlineLevel="0" collapsed="false">
      <c r="A5009" s="13" t="n">
        <v>5008</v>
      </c>
      <c r="B5009" s="12" t="s">
        <v>22</v>
      </c>
      <c r="C5009" s="26" t="str">
        <f aca="false">$C$4558</f>
        <v>BNF N. Acq. 20541</v>
      </c>
      <c r="D5009" s="12" t="n">
        <v>22</v>
      </c>
      <c r="E5009" s="14" t="n">
        <v>1749</v>
      </c>
      <c r="F5009" s="14" t="s">
        <v>40</v>
      </c>
      <c r="G5009" s="14" t="s">
        <v>1992</v>
      </c>
      <c r="H5009" s="0" t="s">
        <v>1874</v>
      </c>
      <c r="I5009" s="41" t="s">
        <v>50</v>
      </c>
      <c r="J5009" s="20" t="n">
        <v>1</v>
      </c>
      <c r="K5009" s="27" t="s">
        <v>46</v>
      </c>
      <c r="L5009" s="53" t="n">
        <v>24</v>
      </c>
      <c r="M5009" s="33"/>
      <c r="N5009" s="33"/>
      <c r="O5009" s="35" t="n">
        <f aca="false">L5009+(0.05*M5009)+(N5009/240)</f>
        <v>24</v>
      </c>
      <c r="P5009" s="36" t="n">
        <v>24</v>
      </c>
      <c r="Q5009" s="33"/>
      <c r="R5009" s="37"/>
      <c r="S5009" s="38" t="n">
        <f aca="false">P5009+(0.05*Q5009)+(R5009/240)</f>
        <v>24</v>
      </c>
      <c r="T5009" s="22" t="n">
        <f aca="false">J5009*O5009</f>
        <v>24</v>
      </c>
      <c r="U5009" s="22" t="n">
        <f aca="false">S5009-T5009</f>
        <v>0</v>
      </c>
      <c r="V5009" s="46"/>
    </row>
    <row r="5010" customFormat="false" ht="13.8" hidden="false" customHeight="false" outlineLevel="0" collapsed="false">
      <c r="A5010" s="13" t="n">
        <v>5009</v>
      </c>
      <c r="B5010" s="12" t="s">
        <v>22</v>
      </c>
      <c r="C5010" s="26" t="str">
        <f aca="false">$C$4558</f>
        <v>BNF N. Acq. 20541</v>
      </c>
      <c r="D5010" s="12" t="n">
        <v>22</v>
      </c>
      <c r="E5010" s="14" t="n">
        <v>1749</v>
      </c>
      <c r="F5010" s="14" t="s">
        <v>40</v>
      </c>
      <c r="G5010" s="14" t="s">
        <v>1983</v>
      </c>
      <c r="H5010" s="0" t="s">
        <v>1874</v>
      </c>
      <c r="I5010" s="41" t="s">
        <v>50</v>
      </c>
      <c r="J5010" s="20" t="n">
        <v>2970</v>
      </c>
      <c r="K5010" s="27" t="s">
        <v>28</v>
      </c>
      <c r="L5010" s="53"/>
      <c r="M5010" s="33" t="n">
        <v>30</v>
      </c>
      <c r="N5010" s="33"/>
      <c r="O5010" s="35" t="n">
        <f aca="false">L5010+(0.05*M5010)+(N5010/240)</f>
        <v>1.5</v>
      </c>
      <c r="P5010" s="36" t="n">
        <v>4455</v>
      </c>
      <c r="Q5010" s="33"/>
      <c r="R5010" s="37"/>
      <c r="S5010" s="38" t="n">
        <f aca="false">P5010+(0.05*Q5010)+(R5010/240)</f>
        <v>4455</v>
      </c>
      <c r="T5010" s="22" t="n">
        <f aca="false">J5010*O5010</f>
        <v>4455</v>
      </c>
      <c r="U5010" s="22" t="n">
        <f aca="false">S5010-T5010</f>
        <v>0</v>
      </c>
      <c r="V5010" s="46"/>
    </row>
    <row r="5011" customFormat="false" ht="13.8" hidden="false" customHeight="false" outlineLevel="0" collapsed="false">
      <c r="A5011" s="13" t="n">
        <v>5010</v>
      </c>
      <c r="B5011" s="12" t="s">
        <v>22</v>
      </c>
      <c r="C5011" s="26" t="str">
        <f aca="false">$C$4558</f>
        <v>BNF N. Acq. 20541</v>
      </c>
      <c r="D5011" s="12" t="n">
        <v>22</v>
      </c>
      <c r="E5011" s="14" t="n">
        <v>1749</v>
      </c>
      <c r="F5011" s="14" t="s">
        <v>40</v>
      </c>
      <c r="G5011" s="14" t="s">
        <v>1159</v>
      </c>
      <c r="H5011" s="0" t="s">
        <v>1874</v>
      </c>
      <c r="I5011" s="41" t="s">
        <v>27</v>
      </c>
      <c r="J5011" s="20" t="n">
        <v>3088</v>
      </c>
      <c r="K5011" s="27" t="s">
        <v>35</v>
      </c>
      <c r="L5011" s="53"/>
      <c r="M5011" s="33" t="n">
        <v>20</v>
      </c>
      <c r="N5011" s="33"/>
      <c r="O5011" s="35" t="n">
        <f aca="false">L5011+(0.05*M5011)+(N5011/240)</f>
        <v>1</v>
      </c>
      <c r="P5011" s="36" t="n">
        <v>3088</v>
      </c>
      <c r="Q5011" s="33"/>
      <c r="R5011" s="37"/>
      <c r="S5011" s="38" t="n">
        <f aca="false">P5011+(0.05*Q5011)+(R5011/240)</f>
        <v>3088</v>
      </c>
      <c r="T5011" s="22" t="n">
        <f aca="false">J5011*O5011</f>
        <v>3088</v>
      </c>
      <c r="U5011" s="22" t="n">
        <f aca="false">S5011-T5011</f>
        <v>0</v>
      </c>
      <c r="V5011" s="46"/>
    </row>
    <row r="5012" customFormat="false" ht="13.8" hidden="false" customHeight="false" outlineLevel="0" collapsed="false">
      <c r="A5012" s="13" t="n">
        <v>5011</v>
      </c>
      <c r="B5012" s="12" t="s">
        <v>22</v>
      </c>
      <c r="C5012" s="26" t="str">
        <f aca="false">$C$4558</f>
        <v>BNF N. Acq. 20541</v>
      </c>
      <c r="D5012" s="12" t="n">
        <v>22</v>
      </c>
      <c r="E5012" s="14" t="n">
        <v>1749</v>
      </c>
      <c r="F5012" s="14" t="s">
        <v>40</v>
      </c>
      <c r="G5012" s="14" t="s">
        <v>1159</v>
      </c>
      <c r="H5012" s="0" t="s">
        <v>1874</v>
      </c>
      <c r="I5012" s="41" t="s">
        <v>50</v>
      </c>
      <c r="J5012" s="20" t="n">
        <v>1618</v>
      </c>
      <c r="K5012" s="27" t="s">
        <v>28</v>
      </c>
      <c r="L5012" s="53"/>
      <c r="M5012" s="33" t="n">
        <v>20</v>
      </c>
      <c r="N5012" s="33"/>
      <c r="O5012" s="35" t="n">
        <f aca="false">L5012+(0.05*M5012)+(N5012/240)</f>
        <v>1</v>
      </c>
      <c r="P5012" s="36" t="n">
        <v>1618</v>
      </c>
      <c r="Q5012" s="33"/>
      <c r="R5012" s="37"/>
      <c r="S5012" s="38" t="n">
        <f aca="false">P5012+(0.05*Q5012)+(R5012/240)</f>
        <v>1618</v>
      </c>
      <c r="T5012" s="22" t="n">
        <f aca="false">J5012*O5012</f>
        <v>1618</v>
      </c>
      <c r="U5012" s="22" t="n">
        <f aca="false">S5012-T5012</f>
        <v>0</v>
      </c>
      <c r="V5012" s="46"/>
    </row>
    <row r="5013" customFormat="false" ht="13.8" hidden="false" customHeight="false" outlineLevel="0" collapsed="false">
      <c r="A5013" s="13" t="n">
        <v>5012</v>
      </c>
      <c r="B5013" s="12" t="s">
        <v>22</v>
      </c>
      <c r="C5013" s="26" t="str">
        <f aca="false">$C$4558</f>
        <v>BNF N. Acq. 20541</v>
      </c>
      <c r="D5013" s="12" t="n">
        <v>22</v>
      </c>
      <c r="E5013" s="14" t="n">
        <v>1749</v>
      </c>
      <c r="F5013" s="14" t="s">
        <v>40</v>
      </c>
      <c r="G5013" s="14" t="s">
        <v>1993</v>
      </c>
      <c r="H5013" s="0" t="s">
        <v>1874</v>
      </c>
      <c r="I5013" s="41" t="s">
        <v>50</v>
      </c>
      <c r="J5013" s="20" t="n">
        <v>111.5</v>
      </c>
      <c r="K5013" s="27" t="s">
        <v>61</v>
      </c>
      <c r="L5013" s="53" t="n">
        <v>12</v>
      </c>
      <c r="M5013" s="33"/>
      <c r="N5013" s="33"/>
      <c r="O5013" s="35" t="n">
        <f aca="false">L5013+(0.05*M5013)+(N5013/240)</f>
        <v>12</v>
      </c>
      <c r="P5013" s="36" t="n">
        <v>1338</v>
      </c>
      <c r="Q5013" s="33"/>
      <c r="R5013" s="37"/>
      <c r="S5013" s="38" t="n">
        <f aca="false">P5013+(0.05*Q5013)+(R5013/240)</f>
        <v>1338</v>
      </c>
      <c r="T5013" s="22" t="n">
        <f aca="false">J5013*O5013</f>
        <v>1338</v>
      </c>
      <c r="U5013" s="22" t="n">
        <f aca="false">S5013-T5013</f>
        <v>0</v>
      </c>
      <c r="V5013" s="46"/>
    </row>
    <row r="5014" customFormat="false" ht="13.8" hidden="false" customHeight="false" outlineLevel="0" collapsed="false">
      <c r="A5014" s="13" t="n">
        <v>5013</v>
      </c>
      <c r="B5014" s="12" t="s">
        <v>22</v>
      </c>
      <c r="C5014" s="26" t="str">
        <f aca="false">$C$4558</f>
        <v>BNF N. Acq. 20541</v>
      </c>
      <c r="D5014" s="12" t="n">
        <v>22</v>
      </c>
      <c r="E5014" s="14" t="n">
        <v>1749</v>
      </c>
      <c r="F5014" s="14" t="s">
        <v>40</v>
      </c>
      <c r="G5014" s="14" t="s">
        <v>1162</v>
      </c>
      <c r="H5014" s="0" t="s">
        <v>1874</v>
      </c>
      <c r="I5014" s="41" t="s">
        <v>27</v>
      </c>
      <c r="J5014" s="20" t="n">
        <v>75</v>
      </c>
      <c r="K5014" s="27" t="s">
        <v>28</v>
      </c>
      <c r="L5014" s="53"/>
      <c r="M5014" s="33" t="n">
        <v>20</v>
      </c>
      <c r="N5014" s="33"/>
      <c r="O5014" s="35" t="n">
        <f aca="false">L5014+(0.05*M5014)+(N5014/240)</f>
        <v>1</v>
      </c>
      <c r="P5014" s="36" t="n">
        <v>75</v>
      </c>
      <c r="Q5014" s="33"/>
      <c r="R5014" s="37"/>
      <c r="S5014" s="38" t="n">
        <f aca="false">P5014+(0.05*Q5014)+(R5014/240)</f>
        <v>75</v>
      </c>
      <c r="T5014" s="22" t="n">
        <f aca="false">J5014*O5014</f>
        <v>75</v>
      </c>
      <c r="U5014" s="22" t="n">
        <f aca="false">S5014-T5014</f>
        <v>0</v>
      </c>
      <c r="V5014" s="46"/>
    </row>
    <row r="5015" customFormat="false" ht="13.8" hidden="false" customHeight="false" outlineLevel="0" collapsed="false">
      <c r="A5015" s="13" t="n">
        <v>5014</v>
      </c>
      <c r="B5015" s="12" t="s">
        <v>22</v>
      </c>
      <c r="C5015" s="26" t="str">
        <f aca="false">$C$4558</f>
        <v>BNF N. Acq. 20541</v>
      </c>
      <c r="D5015" s="12" t="n">
        <v>23</v>
      </c>
      <c r="E5015" s="14" t="n">
        <v>1749</v>
      </c>
      <c r="F5015" s="14" t="s">
        <v>24</v>
      </c>
      <c r="G5015" s="14" t="s">
        <v>476</v>
      </c>
      <c r="H5015" s="0" t="s">
        <v>1874</v>
      </c>
      <c r="I5015" s="41" t="s">
        <v>50</v>
      </c>
      <c r="J5015" s="20" t="n">
        <v>20</v>
      </c>
      <c r="K5015" s="27" t="s">
        <v>35</v>
      </c>
      <c r="L5015" s="53" t="n">
        <v>15</v>
      </c>
      <c r="M5015" s="33"/>
      <c r="N5015" s="33"/>
      <c r="O5015" s="35" t="n">
        <f aca="false">L5015+(0.05*M5015)+(N5015/240)</f>
        <v>15</v>
      </c>
      <c r="P5015" s="36" t="n">
        <v>300</v>
      </c>
      <c r="Q5015" s="33"/>
      <c r="R5015" s="37"/>
      <c r="S5015" s="38" t="n">
        <f aca="false">P5015+(0.05*Q5015)+(R5015/240)</f>
        <v>300</v>
      </c>
      <c r="T5015" s="22" t="n">
        <f aca="false">J5015*O5015</f>
        <v>300</v>
      </c>
      <c r="U5015" s="22" t="n">
        <f aca="false">S5015-T5015</f>
        <v>0</v>
      </c>
      <c r="V5015" s="46"/>
    </row>
    <row r="5016" customFormat="false" ht="13.8" hidden="false" customHeight="false" outlineLevel="0" collapsed="false">
      <c r="A5016" s="13" t="n">
        <v>5015</v>
      </c>
      <c r="B5016" s="12" t="s">
        <v>22</v>
      </c>
      <c r="C5016" s="26" t="str">
        <f aca="false">$C$4558</f>
        <v>BNF N. Acq. 20541</v>
      </c>
      <c r="D5016" s="12" t="n">
        <v>23</v>
      </c>
      <c r="E5016" s="14" t="n">
        <v>1749</v>
      </c>
      <c r="F5016" s="14" t="s">
        <v>24</v>
      </c>
      <c r="G5016" s="14" t="s">
        <v>1994</v>
      </c>
      <c r="H5016" s="0" t="s">
        <v>1874</v>
      </c>
      <c r="I5016" s="41" t="s">
        <v>50</v>
      </c>
      <c r="J5016" s="20" t="n">
        <v>16</v>
      </c>
      <c r="K5016" s="27" t="s">
        <v>61</v>
      </c>
      <c r="L5016" s="53" t="n">
        <v>36</v>
      </c>
      <c r="M5016" s="33"/>
      <c r="N5016" s="33"/>
      <c r="O5016" s="35" t="n">
        <f aca="false">L5016+(0.05*M5016)+(N5016/240)</f>
        <v>36</v>
      </c>
      <c r="P5016" s="36" t="n">
        <v>576</v>
      </c>
      <c r="Q5016" s="33"/>
      <c r="R5016" s="37"/>
      <c r="S5016" s="38" t="n">
        <f aca="false">P5016+(0.05*Q5016)+(R5016/240)</f>
        <v>576</v>
      </c>
      <c r="T5016" s="22" t="n">
        <f aca="false">J5016*O5016</f>
        <v>576</v>
      </c>
      <c r="U5016" s="29" t="n">
        <f aca="false">S5016-T5016</f>
        <v>0</v>
      </c>
      <c r="V5016" s="46"/>
    </row>
    <row r="5017" customFormat="false" ht="13.8" hidden="false" customHeight="false" outlineLevel="0" collapsed="false">
      <c r="A5017" s="13" t="n">
        <v>5016</v>
      </c>
      <c r="B5017" s="12" t="s">
        <v>22</v>
      </c>
      <c r="C5017" s="26" t="str">
        <f aca="false">$C$4558</f>
        <v>BNF N. Acq. 20541</v>
      </c>
      <c r="D5017" s="12" t="n">
        <v>23</v>
      </c>
      <c r="E5017" s="14" t="n">
        <v>1749</v>
      </c>
      <c r="F5017" s="14" t="s">
        <v>24</v>
      </c>
      <c r="G5017" s="14" t="s">
        <v>480</v>
      </c>
      <c r="H5017" s="0" t="s">
        <v>1874</v>
      </c>
      <c r="I5017" s="41" t="s">
        <v>50</v>
      </c>
      <c r="J5017" s="20" t="n">
        <v>15</v>
      </c>
      <c r="K5017" s="27" t="s">
        <v>35</v>
      </c>
      <c r="L5017" s="53"/>
      <c r="M5017" s="33" t="n">
        <v>12</v>
      </c>
      <c r="N5017" s="33"/>
      <c r="O5017" s="35" t="n">
        <f aca="false">L5017+(0.05*M5017)+(N5017/240)</f>
        <v>0.6</v>
      </c>
      <c r="P5017" s="36" t="n">
        <v>9</v>
      </c>
      <c r="Q5017" s="33"/>
      <c r="R5017" s="37"/>
      <c r="S5017" s="38" t="n">
        <f aca="false">P5017+(0.05*Q5017)+(R5017/240)</f>
        <v>9</v>
      </c>
      <c r="T5017" s="22" t="n">
        <f aca="false">J5017*O5017</f>
        <v>9</v>
      </c>
      <c r="U5017" s="22" t="n">
        <f aca="false">S5017-T5017</f>
        <v>0</v>
      </c>
      <c r="V5017" s="46"/>
    </row>
    <row r="5018" customFormat="false" ht="13.8" hidden="false" customHeight="false" outlineLevel="0" collapsed="false">
      <c r="A5018" s="13" t="n">
        <v>5017</v>
      </c>
      <c r="B5018" s="12" t="s">
        <v>22</v>
      </c>
      <c r="C5018" s="26" t="str">
        <f aca="false">$C$4558</f>
        <v>BNF N. Acq. 20541</v>
      </c>
      <c r="D5018" s="12" t="n">
        <v>23</v>
      </c>
      <c r="E5018" s="14" t="n">
        <v>1749</v>
      </c>
      <c r="F5018" s="14" t="s">
        <v>24</v>
      </c>
      <c r="G5018" s="14" t="s">
        <v>491</v>
      </c>
      <c r="H5018" s="0" t="s">
        <v>1874</v>
      </c>
      <c r="I5018" s="41" t="s">
        <v>32</v>
      </c>
      <c r="J5018" s="20" t="n">
        <v>20</v>
      </c>
      <c r="K5018" s="27" t="s">
        <v>35</v>
      </c>
      <c r="L5018" s="53" t="n">
        <v>20</v>
      </c>
      <c r="M5018" s="33"/>
      <c r="N5018" s="33"/>
      <c r="O5018" s="35" t="n">
        <f aca="false">L5018+(0.05*M5018)+(N5018/240)</f>
        <v>20</v>
      </c>
      <c r="P5018" s="36" t="n">
        <v>400</v>
      </c>
      <c r="Q5018" s="33"/>
      <c r="R5018" s="37"/>
      <c r="S5018" s="38" t="n">
        <f aca="false">P5018+(0.05*Q5018)+(R5018/240)</f>
        <v>400</v>
      </c>
      <c r="T5018" s="22" t="n">
        <f aca="false">J5018*O5018</f>
        <v>400</v>
      </c>
      <c r="U5018" s="22" t="n">
        <f aca="false">S5018-T5018</f>
        <v>0</v>
      </c>
      <c r="V5018" s="46"/>
    </row>
    <row r="5019" customFormat="false" ht="13.8" hidden="false" customHeight="false" outlineLevel="0" collapsed="false">
      <c r="A5019" s="13" t="n">
        <v>5018</v>
      </c>
      <c r="B5019" s="12" t="s">
        <v>22</v>
      </c>
      <c r="C5019" s="26" t="str">
        <f aca="false">$C$4558</f>
        <v>BNF N. Acq. 20541</v>
      </c>
      <c r="D5019" s="12" t="n">
        <v>23</v>
      </c>
      <c r="E5019" s="14" t="n">
        <v>1749</v>
      </c>
      <c r="F5019" s="14" t="s">
        <v>24</v>
      </c>
      <c r="G5019" s="14" t="s">
        <v>1995</v>
      </c>
      <c r="H5019" s="0" t="s">
        <v>1874</v>
      </c>
      <c r="I5019" s="41" t="s">
        <v>32</v>
      </c>
      <c r="J5019" s="20" t="n">
        <v>1</v>
      </c>
      <c r="K5019" s="27" t="s">
        <v>46</v>
      </c>
      <c r="L5019" s="53" t="n">
        <v>1268</v>
      </c>
      <c r="M5019" s="33"/>
      <c r="N5019" s="33"/>
      <c r="O5019" s="35" t="n">
        <f aca="false">L5019+(0.05*M5019)+(N5019/240)</f>
        <v>1268</v>
      </c>
      <c r="P5019" s="36" t="n">
        <v>1268</v>
      </c>
      <c r="Q5019" s="33"/>
      <c r="R5019" s="37"/>
      <c r="S5019" s="38" t="n">
        <f aca="false">P5019+(0.05*Q5019)+(R5019/240)</f>
        <v>1268</v>
      </c>
      <c r="T5019" s="22" t="n">
        <f aca="false">J5019*O5019</f>
        <v>1268</v>
      </c>
      <c r="U5019" s="22" t="n">
        <f aca="false">S5019-T5019</f>
        <v>0</v>
      </c>
      <c r="V5019" s="46"/>
    </row>
    <row r="5020" customFormat="false" ht="13.8" hidden="false" customHeight="false" outlineLevel="0" collapsed="false">
      <c r="A5020" s="13" t="n">
        <v>5019</v>
      </c>
      <c r="B5020" s="12" t="s">
        <v>22</v>
      </c>
      <c r="C5020" s="26" t="str">
        <f aca="false">$C$4558</f>
        <v>BNF N. Acq. 20541</v>
      </c>
      <c r="D5020" s="12" t="n">
        <v>23</v>
      </c>
      <c r="E5020" s="14" t="n">
        <v>1749</v>
      </c>
      <c r="F5020" s="14" t="s">
        <v>24</v>
      </c>
      <c r="G5020" s="14" t="s">
        <v>1996</v>
      </c>
      <c r="H5020" s="0" t="s">
        <v>1874</v>
      </c>
      <c r="I5020" s="41" t="s">
        <v>50</v>
      </c>
      <c r="J5020" s="20" t="n">
        <v>6</v>
      </c>
      <c r="K5020" s="27" t="s">
        <v>35</v>
      </c>
      <c r="L5020" s="53" t="n">
        <v>3</v>
      </c>
      <c r="M5020" s="33"/>
      <c r="N5020" s="33"/>
      <c r="O5020" s="35" t="n">
        <f aca="false">L5020+(0.05*M5020)+(N5020/240)</f>
        <v>3</v>
      </c>
      <c r="P5020" s="36" t="n">
        <v>18</v>
      </c>
      <c r="Q5020" s="33"/>
      <c r="R5020" s="37"/>
      <c r="S5020" s="38" t="n">
        <f aca="false">P5020+(0.05*Q5020)+(R5020/240)</f>
        <v>18</v>
      </c>
      <c r="T5020" s="22" t="n">
        <f aca="false">J5020*O5020</f>
        <v>18</v>
      </c>
      <c r="U5020" s="22" t="n">
        <f aca="false">S5020-T5020</f>
        <v>0</v>
      </c>
      <c r="V5020" s="46"/>
    </row>
    <row r="5021" customFormat="false" ht="13.8" hidden="false" customHeight="false" outlineLevel="0" collapsed="false">
      <c r="A5021" s="13" t="n">
        <v>5020</v>
      </c>
      <c r="B5021" s="12" t="s">
        <v>22</v>
      </c>
      <c r="C5021" s="26" t="str">
        <f aca="false">$C$4558</f>
        <v>BNF N. Acq. 20541</v>
      </c>
      <c r="D5021" s="12" t="n">
        <v>23</v>
      </c>
      <c r="E5021" s="14" t="n">
        <v>1749</v>
      </c>
      <c r="F5021" s="14" t="s">
        <v>24</v>
      </c>
      <c r="G5021" s="14" t="s">
        <v>1997</v>
      </c>
      <c r="H5021" s="0" t="s">
        <v>1874</v>
      </c>
      <c r="I5021" s="41" t="s">
        <v>50</v>
      </c>
      <c r="J5021" s="20" t="n">
        <v>3.25</v>
      </c>
      <c r="K5021" s="27" t="s">
        <v>61</v>
      </c>
      <c r="L5021" s="53" t="n">
        <v>40</v>
      </c>
      <c r="M5021" s="33"/>
      <c r="N5021" s="33"/>
      <c r="O5021" s="35" t="n">
        <f aca="false">L5021+(0.05*M5021)+(N5021/240)</f>
        <v>40</v>
      </c>
      <c r="P5021" s="36" t="n">
        <v>130</v>
      </c>
      <c r="Q5021" s="33"/>
      <c r="R5021" s="37"/>
      <c r="S5021" s="38" t="n">
        <f aca="false">P5021+(0.05*Q5021)+(R5021/240)</f>
        <v>130</v>
      </c>
      <c r="T5021" s="22" t="n">
        <f aca="false">J5021*O5021</f>
        <v>130</v>
      </c>
      <c r="U5021" s="22" t="n">
        <f aca="false">S5021-T5021</f>
        <v>0</v>
      </c>
      <c r="V5021" s="46"/>
    </row>
    <row r="5022" customFormat="false" ht="13.8" hidden="false" customHeight="false" outlineLevel="0" collapsed="false">
      <c r="A5022" s="13" t="n">
        <v>5021</v>
      </c>
      <c r="B5022" s="12" t="s">
        <v>22</v>
      </c>
      <c r="C5022" s="26" t="str">
        <f aca="false">$C$4558</f>
        <v>BNF N. Acq. 20541</v>
      </c>
      <c r="D5022" s="12" t="n">
        <v>23</v>
      </c>
      <c r="E5022" s="14" t="n">
        <v>1749</v>
      </c>
      <c r="F5022" s="14" t="s">
        <v>24</v>
      </c>
      <c r="G5022" s="14" t="s">
        <v>500</v>
      </c>
      <c r="H5022" s="0" t="s">
        <v>1874</v>
      </c>
      <c r="I5022" s="41" t="s">
        <v>32</v>
      </c>
      <c r="J5022" s="20" t="n">
        <v>700</v>
      </c>
      <c r="K5022" s="27" t="s">
        <v>28</v>
      </c>
      <c r="L5022" s="53" t="n">
        <v>3</v>
      </c>
      <c r="M5022" s="33"/>
      <c r="N5022" s="33"/>
      <c r="O5022" s="35" t="n">
        <f aca="false">L5022+(0.05*M5022)+(N5022/240)</f>
        <v>3</v>
      </c>
      <c r="P5022" s="36" t="n">
        <v>2100</v>
      </c>
      <c r="Q5022" s="33"/>
      <c r="R5022" s="37"/>
      <c r="S5022" s="38" t="n">
        <f aca="false">P5022+(0.05*Q5022)+(R5022/240)</f>
        <v>2100</v>
      </c>
      <c r="T5022" s="22" t="n">
        <f aca="false">J5022*O5022</f>
        <v>2100</v>
      </c>
      <c r="U5022" s="22" t="n">
        <f aca="false">S5022-T5022</f>
        <v>0</v>
      </c>
      <c r="V5022" s="46"/>
    </row>
    <row r="5023" customFormat="false" ht="13.8" hidden="false" customHeight="false" outlineLevel="0" collapsed="false">
      <c r="A5023" s="13" t="n">
        <v>5022</v>
      </c>
      <c r="B5023" s="12" t="s">
        <v>22</v>
      </c>
      <c r="C5023" s="26" t="str">
        <f aca="false">$C$4558</f>
        <v>BNF N. Acq. 20541</v>
      </c>
      <c r="D5023" s="12" t="n">
        <v>23</v>
      </c>
      <c r="E5023" s="14" t="n">
        <v>1749</v>
      </c>
      <c r="F5023" s="14" t="s">
        <v>24</v>
      </c>
      <c r="G5023" s="14" t="s">
        <v>500</v>
      </c>
      <c r="H5023" s="0" t="s">
        <v>1874</v>
      </c>
      <c r="I5023" s="41" t="s">
        <v>50</v>
      </c>
      <c r="J5023" s="20" t="n">
        <v>1061</v>
      </c>
      <c r="K5023" s="27" t="s">
        <v>28</v>
      </c>
      <c r="L5023" s="53"/>
      <c r="M5023" s="33" t="n">
        <v>20</v>
      </c>
      <c r="N5023" s="33"/>
      <c r="O5023" s="35" t="n">
        <f aca="false">L5023+(0.05*M5023)+(N5023/240)</f>
        <v>1</v>
      </c>
      <c r="P5023" s="36" t="n">
        <v>1061</v>
      </c>
      <c r="Q5023" s="33"/>
      <c r="R5023" s="37"/>
      <c r="S5023" s="38" t="n">
        <f aca="false">P5023+(0.05*Q5023)+(R5023/240)</f>
        <v>1061</v>
      </c>
      <c r="T5023" s="22" t="n">
        <f aca="false">J5023*O5023</f>
        <v>1061</v>
      </c>
      <c r="U5023" s="22" t="n">
        <f aca="false">S5023-T5023</f>
        <v>0</v>
      </c>
      <c r="V5023" s="46"/>
    </row>
    <row r="5024" customFormat="false" ht="13.8" hidden="false" customHeight="false" outlineLevel="0" collapsed="false">
      <c r="A5024" s="13" t="n">
        <v>5023</v>
      </c>
      <c r="B5024" s="12" t="s">
        <v>22</v>
      </c>
      <c r="C5024" s="26" t="str">
        <f aca="false">$C$4558</f>
        <v>BNF N. Acq. 20541</v>
      </c>
      <c r="D5024" s="12" t="n">
        <v>23</v>
      </c>
      <c r="E5024" s="14" t="n">
        <v>1749</v>
      </c>
      <c r="F5024" s="14" t="s">
        <v>24</v>
      </c>
      <c r="G5024" s="14" t="s">
        <v>501</v>
      </c>
      <c r="H5024" s="0" t="s">
        <v>1874</v>
      </c>
      <c r="I5024" s="41" t="s">
        <v>32</v>
      </c>
      <c r="J5024" s="20" t="n">
        <v>912</v>
      </c>
      <c r="K5024" s="27" t="s">
        <v>28</v>
      </c>
      <c r="L5024" s="53"/>
      <c r="M5024" s="33" t="n">
        <v>40</v>
      </c>
      <c r="N5024" s="33"/>
      <c r="O5024" s="35" t="n">
        <f aca="false">L5024+(0.05*M5024)+(N5024/240)</f>
        <v>2</v>
      </c>
      <c r="P5024" s="36" t="n">
        <v>1824</v>
      </c>
      <c r="Q5024" s="33"/>
      <c r="R5024" s="37"/>
      <c r="S5024" s="38" t="n">
        <f aca="false">P5024+(0.05*Q5024)+(R5024/240)</f>
        <v>1824</v>
      </c>
      <c r="T5024" s="22" t="n">
        <f aca="false">J5024*O5024</f>
        <v>1824</v>
      </c>
      <c r="U5024" s="22" t="n">
        <f aca="false">S5024-T5024</f>
        <v>0</v>
      </c>
      <c r="V5024" s="46"/>
    </row>
    <row r="5025" customFormat="false" ht="13.8" hidden="false" customHeight="false" outlineLevel="0" collapsed="false">
      <c r="A5025" s="13" t="n">
        <v>5024</v>
      </c>
      <c r="B5025" s="12" t="s">
        <v>22</v>
      </c>
      <c r="C5025" s="26" t="str">
        <f aca="false">$C$4558</f>
        <v>BNF N. Acq. 20541</v>
      </c>
      <c r="D5025" s="12" t="n">
        <v>23</v>
      </c>
      <c r="E5025" s="14" t="n">
        <v>1749</v>
      </c>
      <c r="F5025" s="14" t="s">
        <v>24</v>
      </c>
      <c r="G5025" s="14" t="s">
        <v>501</v>
      </c>
      <c r="H5025" s="0" t="s">
        <v>1874</v>
      </c>
      <c r="I5025" s="41" t="s">
        <v>50</v>
      </c>
      <c r="J5025" s="20" t="n">
        <v>2662</v>
      </c>
      <c r="K5025" s="27" t="s">
        <v>28</v>
      </c>
      <c r="L5025" s="53"/>
      <c r="M5025" s="33" t="n">
        <v>10</v>
      </c>
      <c r="N5025" s="33"/>
      <c r="O5025" s="35" t="n">
        <f aca="false">L5025+(0.05*M5025)+(N5025/240)</f>
        <v>0.5</v>
      </c>
      <c r="P5025" s="36" t="n">
        <v>1331</v>
      </c>
      <c r="Q5025" s="33"/>
      <c r="R5025" s="37"/>
      <c r="S5025" s="38" t="n">
        <f aca="false">P5025+(0.05*Q5025)+(R5025/240)</f>
        <v>1331</v>
      </c>
      <c r="T5025" s="22" t="n">
        <f aca="false">J5025*O5025</f>
        <v>1331</v>
      </c>
      <c r="U5025" s="22" t="n">
        <f aca="false">S5025-T5025</f>
        <v>0</v>
      </c>
      <c r="V5025" s="46"/>
    </row>
    <row r="5026" customFormat="false" ht="13.8" hidden="false" customHeight="false" outlineLevel="0" collapsed="false">
      <c r="A5026" s="13" t="n">
        <v>5025</v>
      </c>
      <c r="B5026" s="12" t="s">
        <v>22</v>
      </c>
      <c r="C5026" s="26" t="str">
        <f aca="false">$C$4558</f>
        <v>BNF N. Acq. 20541</v>
      </c>
      <c r="D5026" s="12" t="n">
        <v>23</v>
      </c>
      <c r="E5026" s="14" t="n">
        <v>1749</v>
      </c>
      <c r="F5026" s="14" t="s">
        <v>40</v>
      </c>
      <c r="G5026" s="14" t="s">
        <v>1809</v>
      </c>
      <c r="H5026" s="0" t="s">
        <v>1874</v>
      </c>
      <c r="I5026" s="41" t="s">
        <v>27</v>
      </c>
      <c r="J5026" s="20" t="n">
        <v>18</v>
      </c>
      <c r="K5026" s="27" t="s">
        <v>28</v>
      </c>
      <c r="L5026" s="53"/>
      <c r="M5026" s="33" t="n">
        <v>20</v>
      </c>
      <c r="N5026" s="33"/>
      <c r="O5026" s="35" t="n">
        <f aca="false">L5026+(0.05*M5026)+(N5026/240)</f>
        <v>1</v>
      </c>
      <c r="P5026" s="36" t="n">
        <v>18</v>
      </c>
      <c r="Q5026" s="33"/>
      <c r="R5026" s="37"/>
      <c r="S5026" s="38" t="n">
        <f aca="false">P5026+(0.05*Q5026)+(R5026/240)</f>
        <v>18</v>
      </c>
      <c r="T5026" s="22" t="n">
        <f aca="false">J5026*O5026</f>
        <v>18</v>
      </c>
      <c r="U5026" s="22" t="n">
        <f aca="false">S5026-T5026</f>
        <v>0</v>
      </c>
      <c r="V5026" s="46"/>
    </row>
    <row r="5027" customFormat="false" ht="13.8" hidden="false" customHeight="false" outlineLevel="0" collapsed="false">
      <c r="A5027" s="13" t="n">
        <v>5026</v>
      </c>
      <c r="B5027" s="12" t="s">
        <v>22</v>
      </c>
      <c r="C5027" s="26" t="str">
        <f aca="false">$C$4558</f>
        <v>BNF N. Acq. 20541</v>
      </c>
      <c r="D5027" s="12" t="n">
        <v>23</v>
      </c>
      <c r="E5027" s="14" t="n">
        <v>1749</v>
      </c>
      <c r="F5027" s="14" t="s">
        <v>40</v>
      </c>
      <c r="G5027" s="14" t="s">
        <v>1809</v>
      </c>
      <c r="H5027" s="0" t="s">
        <v>1874</v>
      </c>
      <c r="I5027" s="41" t="s">
        <v>50</v>
      </c>
      <c r="J5027" s="20" t="n">
        <v>1661</v>
      </c>
      <c r="K5027" s="27" t="s">
        <v>28</v>
      </c>
      <c r="L5027" s="53"/>
      <c r="M5027" s="33" t="n">
        <v>20</v>
      </c>
      <c r="N5027" s="33"/>
      <c r="O5027" s="35" t="n">
        <f aca="false">L5027+(0.05*M5027)+(N5027/240)</f>
        <v>1</v>
      </c>
      <c r="P5027" s="36" t="n">
        <v>1661</v>
      </c>
      <c r="Q5027" s="33"/>
      <c r="R5027" s="37"/>
      <c r="S5027" s="38" t="n">
        <f aca="false">P5027+(0.05*Q5027)+(R5027/240)</f>
        <v>1661</v>
      </c>
      <c r="T5027" s="22" t="n">
        <f aca="false">J5027*O5027</f>
        <v>1661</v>
      </c>
      <c r="U5027" s="22" t="n">
        <f aca="false">S5027-T5027</f>
        <v>0</v>
      </c>
      <c r="V5027" s="46"/>
    </row>
    <row r="5028" customFormat="false" ht="13.8" hidden="false" customHeight="false" outlineLevel="0" collapsed="false">
      <c r="A5028" s="13" t="n">
        <v>5027</v>
      </c>
      <c r="B5028" s="12" t="s">
        <v>22</v>
      </c>
      <c r="C5028" s="26" t="str">
        <f aca="false">$C$4558</f>
        <v>BNF N. Acq. 20541</v>
      </c>
      <c r="D5028" s="12" t="n">
        <v>23</v>
      </c>
      <c r="E5028" s="14" t="n">
        <v>1749</v>
      </c>
      <c r="F5028" s="14" t="s">
        <v>40</v>
      </c>
      <c r="G5028" s="14" t="s">
        <v>1998</v>
      </c>
      <c r="H5028" s="0" t="s">
        <v>1874</v>
      </c>
      <c r="I5028" s="41" t="s">
        <v>382</v>
      </c>
      <c r="J5028" s="20" t="n">
        <v>157</v>
      </c>
      <c r="K5028" s="27" t="s">
        <v>35</v>
      </c>
      <c r="L5028" s="53" t="n">
        <v>3</v>
      </c>
      <c r="M5028" s="33"/>
      <c r="N5028" s="33"/>
      <c r="O5028" s="35" t="n">
        <f aca="false">L5028+(0.05*M5028)+(N5028/240)</f>
        <v>3</v>
      </c>
      <c r="P5028" s="36" t="n">
        <v>471</v>
      </c>
      <c r="Q5028" s="33"/>
      <c r="R5028" s="37"/>
      <c r="S5028" s="38" t="n">
        <f aca="false">P5028+(0.05*Q5028)+(R5028/240)</f>
        <v>471</v>
      </c>
      <c r="T5028" s="22" t="n">
        <f aca="false">J5028*O5028</f>
        <v>471</v>
      </c>
      <c r="U5028" s="22" t="n">
        <f aca="false">S5028-T5028</f>
        <v>0</v>
      </c>
      <c r="V5028" s="46"/>
    </row>
    <row r="5029" customFormat="false" ht="13.8" hidden="false" customHeight="false" outlineLevel="0" collapsed="false">
      <c r="A5029" s="13" t="n">
        <v>5028</v>
      </c>
      <c r="B5029" s="12" t="s">
        <v>22</v>
      </c>
      <c r="C5029" s="26" t="str">
        <f aca="false">$C$4558</f>
        <v>BNF N. Acq. 20541</v>
      </c>
      <c r="D5029" s="12" t="n">
        <v>23</v>
      </c>
      <c r="E5029" s="14" t="n">
        <v>1749</v>
      </c>
      <c r="F5029" s="14" t="s">
        <v>40</v>
      </c>
      <c r="G5029" s="14" t="s">
        <v>476</v>
      </c>
      <c r="H5029" s="0" t="s">
        <v>1874</v>
      </c>
      <c r="I5029" s="41" t="s">
        <v>382</v>
      </c>
      <c r="J5029" s="20" t="n">
        <v>196</v>
      </c>
      <c r="K5029" s="27" t="s">
        <v>28</v>
      </c>
      <c r="L5029" s="53" t="n">
        <v>18</v>
      </c>
      <c r="M5029" s="33"/>
      <c r="N5029" s="33"/>
      <c r="O5029" s="35" t="n">
        <f aca="false">L5029+(0.05*M5029)+(N5029/240)</f>
        <v>18</v>
      </c>
      <c r="P5029" s="36" t="n">
        <v>3528</v>
      </c>
      <c r="Q5029" s="33"/>
      <c r="R5029" s="37"/>
      <c r="S5029" s="38" t="n">
        <f aca="false">P5029+(0.05*Q5029)+(R5029/240)</f>
        <v>3528</v>
      </c>
      <c r="T5029" s="22" t="n">
        <f aca="false">J5029*O5029</f>
        <v>3528</v>
      </c>
      <c r="U5029" s="22" t="n">
        <f aca="false">S5029-T5029</f>
        <v>0</v>
      </c>
      <c r="V5029" s="46"/>
    </row>
    <row r="5030" customFormat="false" ht="13.8" hidden="false" customHeight="false" outlineLevel="0" collapsed="false">
      <c r="A5030" s="13" t="n">
        <v>5029</v>
      </c>
      <c r="B5030" s="12" t="s">
        <v>22</v>
      </c>
      <c r="C5030" s="26" t="str">
        <f aca="false">$C$4558</f>
        <v>BNF N. Acq. 20541</v>
      </c>
      <c r="D5030" s="12" t="n">
        <v>23</v>
      </c>
      <c r="E5030" s="14" t="n">
        <v>1749</v>
      </c>
      <c r="F5030" s="14" t="s">
        <v>40</v>
      </c>
      <c r="G5030" s="14" t="s">
        <v>1165</v>
      </c>
      <c r="H5030" s="0" t="s">
        <v>1874</v>
      </c>
      <c r="I5030" s="41" t="s">
        <v>50</v>
      </c>
      <c r="J5030" s="20" t="n">
        <v>300</v>
      </c>
      <c r="K5030" s="27" t="s">
        <v>28</v>
      </c>
      <c r="L5030" s="53"/>
      <c r="M5030" s="33" t="n">
        <v>40</v>
      </c>
      <c r="N5030" s="33"/>
      <c r="O5030" s="35" t="n">
        <f aca="false">L5030+(0.05*M5030)+(N5030/240)</f>
        <v>2</v>
      </c>
      <c r="P5030" s="36" t="n">
        <v>600</v>
      </c>
      <c r="Q5030" s="33"/>
      <c r="R5030" s="37"/>
      <c r="S5030" s="38" t="n">
        <f aca="false">P5030+(0.05*Q5030)+(R5030/240)</f>
        <v>600</v>
      </c>
      <c r="T5030" s="22" t="n">
        <f aca="false">J5030*O5030</f>
        <v>600</v>
      </c>
      <c r="U5030" s="22" t="n">
        <f aca="false">S5030-T5030</f>
        <v>0</v>
      </c>
      <c r="V5030" s="46"/>
    </row>
    <row r="5031" customFormat="false" ht="14.2" hidden="false" customHeight="false" outlineLevel="0" collapsed="false">
      <c r="A5031" s="13" t="n">
        <v>5030</v>
      </c>
      <c r="B5031" s="12" t="s">
        <v>22</v>
      </c>
      <c r="C5031" s="26" t="str">
        <f aca="false">$C$4558</f>
        <v>BNF N. Acq. 20541</v>
      </c>
      <c r="D5031" s="12" t="n">
        <v>23</v>
      </c>
      <c r="E5031" s="14" t="n">
        <v>1749</v>
      </c>
      <c r="F5031" s="14" t="s">
        <v>40</v>
      </c>
      <c r="G5031" s="14" t="s">
        <v>1999</v>
      </c>
      <c r="H5031" s="0" t="s">
        <v>1874</v>
      </c>
      <c r="I5031" s="41" t="s">
        <v>382</v>
      </c>
      <c r="J5031" s="20" t="n">
        <v>5783</v>
      </c>
      <c r="K5031" s="27" t="s">
        <v>35</v>
      </c>
      <c r="L5031" s="53" t="n">
        <v>4</v>
      </c>
      <c r="M5031" s="33"/>
      <c r="N5031" s="33"/>
      <c r="O5031" s="35" t="n">
        <f aca="false">L5031+(0.05*M5031)+(N5031/240)</f>
        <v>4</v>
      </c>
      <c r="P5031" s="36" t="n">
        <v>23932</v>
      </c>
      <c r="Q5031" s="33"/>
      <c r="R5031" s="37"/>
      <c r="S5031" s="38" t="n">
        <f aca="false">P5031+(0.05*Q5031)+(R5031/240)</f>
        <v>23932</v>
      </c>
      <c r="T5031" s="22" t="n">
        <f aca="false">J5031*O5031</f>
        <v>23132</v>
      </c>
      <c r="U5031" s="22" t="n">
        <f aca="false">S5031-T5031</f>
        <v>800</v>
      </c>
      <c r="V5031" s="46" t="s">
        <v>31</v>
      </c>
    </row>
    <row r="5032" customFormat="false" ht="13.8" hidden="false" customHeight="false" outlineLevel="0" collapsed="false">
      <c r="A5032" s="13" t="n">
        <v>5031</v>
      </c>
      <c r="B5032" s="12" t="s">
        <v>22</v>
      </c>
      <c r="C5032" s="26" t="str">
        <f aca="false">$C$4558</f>
        <v>BNF N. Acq. 20541</v>
      </c>
      <c r="D5032" s="12" t="n">
        <v>23</v>
      </c>
      <c r="E5032" s="14" t="n">
        <v>1749</v>
      </c>
      <c r="F5032" s="14" t="s">
        <v>40</v>
      </c>
      <c r="G5032" s="14" t="s">
        <v>2000</v>
      </c>
      <c r="H5032" s="0" t="s">
        <v>1874</v>
      </c>
      <c r="I5032" s="41" t="s">
        <v>27</v>
      </c>
      <c r="J5032" s="20" t="n">
        <v>100</v>
      </c>
      <c r="K5032" s="27" t="s">
        <v>35</v>
      </c>
      <c r="L5032" s="53" t="n">
        <v>20</v>
      </c>
      <c r="M5032" s="33"/>
      <c r="N5032" s="33"/>
      <c r="O5032" s="35" t="n">
        <f aca="false">L5032+(0.05*M5032)+(N5032/240)</f>
        <v>20</v>
      </c>
      <c r="P5032" s="36" t="n">
        <v>2000</v>
      </c>
      <c r="Q5032" s="33"/>
      <c r="R5032" s="37"/>
      <c r="S5032" s="38" t="n">
        <f aca="false">P5032+(0.05*Q5032)+(R5032/240)</f>
        <v>2000</v>
      </c>
      <c r="T5032" s="22" t="n">
        <f aca="false">J5032*O5032</f>
        <v>2000</v>
      </c>
      <c r="U5032" s="22" t="n">
        <f aca="false">S5032-T5032</f>
        <v>0</v>
      </c>
      <c r="V5032" s="46"/>
    </row>
    <row r="5033" customFormat="false" ht="13.8" hidden="false" customHeight="false" outlineLevel="0" collapsed="false">
      <c r="A5033" s="13" t="n">
        <v>5032</v>
      </c>
      <c r="B5033" s="12" t="s">
        <v>22</v>
      </c>
      <c r="C5033" s="26" t="str">
        <f aca="false">$C$4558</f>
        <v>BNF N. Acq. 20541</v>
      </c>
      <c r="D5033" s="12" t="n">
        <v>23</v>
      </c>
      <c r="E5033" s="14" t="n">
        <v>1749</v>
      </c>
      <c r="F5033" s="14" t="s">
        <v>40</v>
      </c>
      <c r="G5033" s="14" t="s">
        <v>2001</v>
      </c>
      <c r="H5033" s="0" t="s">
        <v>1874</v>
      </c>
      <c r="I5033" s="41" t="s">
        <v>50</v>
      </c>
      <c r="J5033" s="20" t="n">
        <v>300</v>
      </c>
      <c r="K5033" s="27" t="s">
        <v>28</v>
      </c>
      <c r="L5033" s="53"/>
      <c r="M5033" s="33" t="n">
        <v>40</v>
      </c>
      <c r="N5033" s="33"/>
      <c r="O5033" s="35" t="n">
        <f aca="false">L5033+(0.05*M5033)+(N5033/240)</f>
        <v>2</v>
      </c>
      <c r="P5033" s="36" t="n">
        <v>600</v>
      </c>
      <c r="Q5033" s="33"/>
      <c r="R5033" s="37"/>
      <c r="S5033" s="38" t="n">
        <f aca="false">P5033+(0.05*Q5033)+(R5033/240)</f>
        <v>600</v>
      </c>
      <c r="T5033" s="22" t="n">
        <f aca="false">J5033*O5033</f>
        <v>600</v>
      </c>
      <c r="U5033" s="22" t="n">
        <f aca="false">S5033-T5033</f>
        <v>0</v>
      </c>
      <c r="V5033" s="46"/>
    </row>
    <row r="5034" customFormat="false" ht="13.8" hidden="false" customHeight="false" outlineLevel="0" collapsed="false">
      <c r="A5034" s="13" t="n">
        <v>5033</v>
      </c>
      <c r="B5034" s="12" t="s">
        <v>22</v>
      </c>
      <c r="C5034" s="26" t="str">
        <f aca="false">$C$4558</f>
        <v>BNF N. Acq. 20541</v>
      </c>
      <c r="D5034" s="12" t="n">
        <v>23</v>
      </c>
      <c r="E5034" s="14" t="n">
        <v>1749</v>
      </c>
      <c r="F5034" s="14" t="s">
        <v>40</v>
      </c>
      <c r="G5034" s="14" t="s">
        <v>2001</v>
      </c>
      <c r="H5034" s="0" t="s">
        <v>1874</v>
      </c>
      <c r="I5034" s="41" t="s">
        <v>50</v>
      </c>
      <c r="J5034" s="20" t="n">
        <v>1</v>
      </c>
      <c r="K5034" s="27" t="s">
        <v>46</v>
      </c>
      <c r="L5034" s="53" t="n">
        <v>1050</v>
      </c>
      <c r="M5034" s="33"/>
      <c r="N5034" s="33"/>
      <c r="O5034" s="35" t="n">
        <f aca="false">L5034+(0.05*M5034)+(N5034/240)</f>
        <v>1050</v>
      </c>
      <c r="P5034" s="36" t="n">
        <v>1050</v>
      </c>
      <c r="Q5034" s="33"/>
      <c r="R5034" s="37"/>
      <c r="S5034" s="38" t="n">
        <f aca="false">P5034+(0.05*Q5034)+(R5034/240)</f>
        <v>1050</v>
      </c>
      <c r="T5034" s="22" t="n">
        <f aca="false">J5034*O5034</f>
        <v>1050</v>
      </c>
      <c r="U5034" s="22" t="n">
        <f aca="false">S5034-T5034</f>
        <v>0</v>
      </c>
      <c r="V5034" s="46"/>
    </row>
    <row r="5035" customFormat="false" ht="13.8" hidden="false" customHeight="false" outlineLevel="0" collapsed="false">
      <c r="A5035" s="13" t="n">
        <v>5034</v>
      </c>
      <c r="B5035" s="12" t="s">
        <v>22</v>
      </c>
      <c r="C5035" s="26" t="str">
        <f aca="false">$C$4558</f>
        <v>BNF N. Acq. 20541</v>
      </c>
      <c r="D5035" s="12" t="n">
        <v>23</v>
      </c>
      <c r="E5035" s="14" t="n">
        <v>1749</v>
      </c>
      <c r="F5035" s="14" t="s">
        <v>40</v>
      </c>
      <c r="G5035" s="14" t="s">
        <v>480</v>
      </c>
      <c r="H5035" s="0" t="s">
        <v>1874</v>
      </c>
      <c r="I5035" s="41" t="s">
        <v>27</v>
      </c>
      <c r="J5035" s="20" t="n">
        <v>20</v>
      </c>
      <c r="K5035" s="27" t="s">
        <v>61</v>
      </c>
      <c r="L5035" s="53" t="n">
        <v>9</v>
      </c>
      <c r="M5035" s="33"/>
      <c r="N5035" s="33"/>
      <c r="O5035" s="35" t="n">
        <f aca="false">L5035+(0.05*M5035)+(N5035/240)</f>
        <v>9</v>
      </c>
      <c r="P5035" s="36" t="n">
        <v>180</v>
      </c>
      <c r="Q5035" s="33"/>
      <c r="R5035" s="37"/>
      <c r="S5035" s="38" t="n">
        <f aca="false">P5035+(0.05*Q5035)+(R5035/240)</f>
        <v>180</v>
      </c>
      <c r="T5035" s="22" t="n">
        <f aca="false">J5035*O5035</f>
        <v>180</v>
      </c>
      <c r="U5035" s="22" t="n">
        <f aca="false">S5035-T5035</f>
        <v>0</v>
      </c>
      <c r="V5035" s="46"/>
    </row>
    <row r="5036" customFormat="false" ht="13.8" hidden="false" customHeight="false" outlineLevel="0" collapsed="false">
      <c r="A5036" s="13" t="n">
        <v>5035</v>
      </c>
      <c r="B5036" s="12" t="s">
        <v>22</v>
      </c>
      <c r="C5036" s="26" t="str">
        <f aca="false">$C$4558</f>
        <v>BNF N. Acq. 20541</v>
      </c>
      <c r="D5036" s="12" t="n">
        <v>23</v>
      </c>
      <c r="E5036" s="14" t="n">
        <v>1749</v>
      </c>
      <c r="F5036" s="14" t="s">
        <v>40</v>
      </c>
      <c r="G5036" s="14" t="s">
        <v>480</v>
      </c>
      <c r="H5036" s="0" t="s">
        <v>1874</v>
      </c>
      <c r="I5036" s="41" t="s">
        <v>50</v>
      </c>
      <c r="J5036" s="20" t="n">
        <v>25</v>
      </c>
      <c r="K5036" s="27" t="s">
        <v>61</v>
      </c>
      <c r="L5036" s="53" t="n">
        <v>12</v>
      </c>
      <c r="M5036" s="33"/>
      <c r="N5036" s="33"/>
      <c r="O5036" s="35" t="n">
        <f aca="false">L5036+(0.05*M5036)+(N5036/240)</f>
        <v>12</v>
      </c>
      <c r="P5036" s="36" t="n">
        <v>300</v>
      </c>
      <c r="Q5036" s="33"/>
      <c r="R5036" s="37"/>
      <c r="S5036" s="38" t="n">
        <f aca="false">P5036+(0.05*Q5036)+(R5036/240)</f>
        <v>300</v>
      </c>
      <c r="T5036" s="22" t="n">
        <f aca="false">J5036*O5036</f>
        <v>300</v>
      </c>
      <c r="U5036" s="22" t="n">
        <f aca="false">S5036-T5036</f>
        <v>0</v>
      </c>
      <c r="V5036" s="46"/>
    </row>
    <row r="5037" customFormat="false" ht="13.8" hidden="false" customHeight="false" outlineLevel="0" collapsed="false">
      <c r="A5037" s="13" t="n">
        <v>5036</v>
      </c>
      <c r="B5037" s="12" t="s">
        <v>22</v>
      </c>
      <c r="C5037" s="26" t="str">
        <f aca="false">$C$4558</f>
        <v>BNF N. Acq. 20541</v>
      </c>
      <c r="D5037" s="12" t="n">
        <v>23</v>
      </c>
      <c r="E5037" s="14" t="n">
        <v>1749</v>
      </c>
      <c r="F5037" s="14" t="s">
        <v>40</v>
      </c>
      <c r="G5037" s="14" t="s">
        <v>480</v>
      </c>
      <c r="H5037" s="0" t="s">
        <v>1874</v>
      </c>
      <c r="I5037" s="41" t="s">
        <v>50</v>
      </c>
      <c r="J5037" s="20" t="n">
        <v>180</v>
      </c>
      <c r="K5037" s="27" t="s">
        <v>28</v>
      </c>
      <c r="L5037" s="53"/>
      <c r="M5037" s="33" t="n">
        <v>15</v>
      </c>
      <c r="N5037" s="33"/>
      <c r="O5037" s="35" t="n">
        <f aca="false">L5037+(0.05*M5037)+(N5037/240)</f>
        <v>0.75</v>
      </c>
      <c r="P5037" s="36" t="n">
        <v>135</v>
      </c>
      <c r="Q5037" s="33"/>
      <c r="R5037" s="37"/>
      <c r="S5037" s="38" t="n">
        <f aca="false">P5037+(0.05*Q5037)+(R5037/240)</f>
        <v>135</v>
      </c>
      <c r="T5037" s="22" t="n">
        <f aca="false">J5037*O5037</f>
        <v>135</v>
      </c>
      <c r="U5037" s="22" t="n">
        <f aca="false">S5037-T5037</f>
        <v>0</v>
      </c>
      <c r="V5037" s="46"/>
    </row>
    <row r="5038" customFormat="false" ht="13.8" hidden="false" customHeight="false" outlineLevel="0" collapsed="false">
      <c r="A5038" s="13" t="n">
        <v>5037</v>
      </c>
      <c r="B5038" s="12" t="s">
        <v>22</v>
      </c>
      <c r="C5038" s="26" t="str">
        <f aca="false">$C$4558</f>
        <v>BNF N. Acq. 20541</v>
      </c>
      <c r="D5038" s="12" t="n">
        <v>23</v>
      </c>
      <c r="E5038" s="14" t="n">
        <v>1749</v>
      </c>
      <c r="F5038" s="14" t="s">
        <v>40</v>
      </c>
      <c r="G5038" s="14" t="s">
        <v>480</v>
      </c>
      <c r="H5038" s="0" t="s">
        <v>1874</v>
      </c>
      <c r="I5038" s="41" t="s">
        <v>799</v>
      </c>
      <c r="J5038" s="20" t="n">
        <v>1</v>
      </c>
      <c r="K5038" s="27" t="s">
        <v>75</v>
      </c>
      <c r="L5038" s="53" t="n">
        <v>7</v>
      </c>
      <c r="M5038" s="33" t="n">
        <v>10</v>
      </c>
      <c r="N5038" s="33"/>
      <c r="O5038" s="35" t="n">
        <f aca="false">L5038+(0.05*M5038)+(N5038/240)</f>
        <v>7.5</v>
      </c>
      <c r="P5038" s="36" t="n">
        <v>7</v>
      </c>
      <c r="Q5038" s="33" t="n">
        <v>10</v>
      </c>
      <c r="R5038" s="37"/>
      <c r="S5038" s="38" t="n">
        <f aca="false">P5038+(0.05*Q5038)+(R5038/240)</f>
        <v>7.5</v>
      </c>
      <c r="T5038" s="22" t="n">
        <f aca="false">J5038*O5038</f>
        <v>7.5</v>
      </c>
      <c r="U5038" s="22" t="n">
        <f aca="false">S5038-T5038</f>
        <v>0</v>
      </c>
      <c r="V5038" s="46"/>
    </row>
    <row r="5039" customFormat="false" ht="13.8" hidden="false" customHeight="false" outlineLevel="0" collapsed="false">
      <c r="A5039" s="13" t="n">
        <v>5038</v>
      </c>
      <c r="B5039" s="12" t="s">
        <v>22</v>
      </c>
      <c r="C5039" s="26" t="str">
        <f aca="false">$C$4558</f>
        <v>BNF N. Acq. 20541</v>
      </c>
      <c r="D5039" s="12" t="n">
        <v>23</v>
      </c>
      <c r="E5039" s="14" t="n">
        <v>1749</v>
      </c>
      <c r="F5039" s="14" t="s">
        <v>40</v>
      </c>
      <c r="G5039" s="14" t="s">
        <v>480</v>
      </c>
      <c r="H5039" s="0" t="s">
        <v>1874</v>
      </c>
      <c r="I5039" s="41" t="s">
        <v>186</v>
      </c>
      <c r="J5039" s="20" t="n">
        <v>1</v>
      </c>
      <c r="K5039" s="27" t="s">
        <v>75</v>
      </c>
      <c r="L5039" s="53" t="n">
        <v>18</v>
      </c>
      <c r="M5039" s="33"/>
      <c r="N5039" s="33"/>
      <c r="O5039" s="35" t="n">
        <f aca="false">L5039+(0.05*M5039)+(N5039/240)</f>
        <v>18</v>
      </c>
      <c r="P5039" s="36" t="n">
        <v>18</v>
      </c>
      <c r="Q5039" s="33"/>
      <c r="R5039" s="37"/>
      <c r="S5039" s="38" t="n">
        <f aca="false">P5039+(0.05*Q5039)+(R5039/240)</f>
        <v>18</v>
      </c>
      <c r="T5039" s="22" t="n">
        <f aca="false">J5039*O5039</f>
        <v>18</v>
      </c>
      <c r="U5039" s="29" t="n">
        <f aca="false">S5039-T5039</f>
        <v>0</v>
      </c>
      <c r="V5039" s="46"/>
    </row>
    <row r="5040" customFormat="false" ht="13.8" hidden="false" customHeight="false" outlineLevel="0" collapsed="false">
      <c r="A5040" s="13" t="n">
        <v>5039</v>
      </c>
      <c r="B5040" s="12" t="s">
        <v>22</v>
      </c>
      <c r="C5040" s="26" t="str">
        <f aca="false">$C$4558</f>
        <v>BNF N. Acq. 20541</v>
      </c>
      <c r="D5040" s="12" t="n">
        <v>23</v>
      </c>
      <c r="E5040" s="14" t="n">
        <v>1749</v>
      </c>
      <c r="F5040" s="14" t="s">
        <v>40</v>
      </c>
      <c r="G5040" s="14" t="s">
        <v>2002</v>
      </c>
      <c r="H5040" s="0" t="s">
        <v>1874</v>
      </c>
      <c r="I5040" s="41" t="s">
        <v>50</v>
      </c>
      <c r="J5040" s="20" t="n">
        <v>17</v>
      </c>
      <c r="K5040" s="27" t="s">
        <v>28</v>
      </c>
      <c r="L5040" s="53"/>
      <c r="M5040" s="33" t="n">
        <v>20</v>
      </c>
      <c r="N5040" s="33"/>
      <c r="O5040" s="35" t="n">
        <f aca="false">L5040+(0.05*M5040)+(N5040/240)</f>
        <v>1</v>
      </c>
      <c r="P5040" s="36" t="n">
        <v>17</v>
      </c>
      <c r="Q5040" s="33"/>
      <c r="R5040" s="37"/>
      <c r="S5040" s="38" t="n">
        <f aca="false">P5040+(0.05*Q5040)+(R5040/240)</f>
        <v>17</v>
      </c>
      <c r="T5040" s="22" t="n">
        <f aca="false">J5040*O5040</f>
        <v>17</v>
      </c>
      <c r="U5040" s="29" t="n">
        <f aca="false">S5040-T5040</f>
        <v>0</v>
      </c>
      <c r="V5040" s="46"/>
    </row>
    <row r="5041" customFormat="false" ht="13.8" hidden="false" customHeight="false" outlineLevel="0" collapsed="false">
      <c r="A5041" s="13" t="n">
        <v>5040</v>
      </c>
      <c r="B5041" s="12" t="s">
        <v>22</v>
      </c>
      <c r="C5041" s="26" t="str">
        <f aca="false">$C$4558</f>
        <v>BNF N. Acq. 20541</v>
      </c>
      <c r="D5041" s="12" t="n">
        <v>23</v>
      </c>
      <c r="E5041" s="14" t="n">
        <v>1749</v>
      </c>
      <c r="F5041" s="14" t="s">
        <v>40</v>
      </c>
      <c r="G5041" s="14" t="s">
        <v>491</v>
      </c>
      <c r="H5041" s="0" t="s">
        <v>1874</v>
      </c>
      <c r="I5041" s="41" t="s">
        <v>382</v>
      </c>
      <c r="J5041" s="20" t="n">
        <v>942</v>
      </c>
      <c r="K5041" s="27" t="s">
        <v>28</v>
      </c>
      <c r="L5041" s="53" t="n">
        <v>9</v>
      </c>
      <c r="M5041" s="33"/>
      <c r="N5041" s="33"/>
      <c r="O5041" s="35" t="n">
        <f aca="false">L5041+(0.05*M5041)+(N5041/240)</f>
        <v>9</v>
      </c>
      <c r="P5041" s="36" t="n">
        <v>8478</v>
      </c>
      <c r="Q5041" s="33"/>
      <c r="R5041" s="37"/>
      <c r="S5041" s="38" t="n">
        <f aca="false">P5041+(0.05*Q5041)+(R5041/240)</f>
        <v>8478</v>
      </c>
      <c r="T5041" s="22" t="n">
        <f aca="false">J5041*O5041</f>
        <v>8478</v>
      </c>
      <c r="U5041" s="22" t="n">
        <f aca="false">S5041-T5041</f>
        <v>0</v>
      </c>
      <c r="V5041" s="46"/>
    </row>
    <row r="5042" customFormat="false" ht="13.8" hidden="false" customHeight="false" outlineLevel="0" collapsed="false">
      <c r="A5042" s="13" t="n">
        <v>5041</v>
      </c>
      <c r="B5042" s="12" t="s">
        <v>22</v>
      </c>
      <c r="C5042" s="26" t="str">
        <f aca="false">$C$4558</f>
        <v>BNF N. Acq. 20541</v>
      </c>
      <c r="D5042" s="12" t="n">
        <v>23</v>
      </c>
      <c r="E5042" s="14" t="n">
        <v>1749</v>
      </c>
      <c r="F5042" s="14" t="s">
        <v>40</v>
      </c>
      <c r="G5042" s="14" t="s">
        <v>495</v>
      </c>
      <c r="H5042" s="0" t="s">
        <v>1874</v>
      </c>
      <c r="I5042" s="41" t="s">
        <v>27</v>
      </c>
      <c r="J5042" s="20" t="n">
        <v>44</v>
      </c>
      <c r="K5042" s="27" t="s">
        <v>35</v>
      </c>
      <c r="L5042" s="53"/>
      <c r="M5042" s="33" t="n">
        <v>30</v>
      </c>
      <c r="N5042" s="33"/>
      <c r="O5042" s="35" t="n">
        <f aca="false">L5042+(0.05*M5042)+(N5042/240)</f>
        <v>1.5</v>
      </c>
      <c r="P5042" s="36" t="n">
        <v>66</v>
      </c>
      <c r="Q5042" s="33"/>
      <c r="R5042" s="37"/>
      <c r="S5042" s="38" t="n">
        <f aca="false">P5042+(0.05*Q5042)+(R5042/240)</f>
        <v>66</v>
      </c>
      <c r="T5042" s="22" t="n">
        <f aca="false">J5042*O5042</f>
        <v>66</v>
      </c>
      <c r="U5042" s="22" t="n">
        <f aca="false">S5042-T5042</f>
        <v>0</v>
      </c>
      <c r="V5042" s="46"/>
    </row>
    <row r="5043" customFormat="false" ht="14.2" hidden="false" customHeight="false" outlineLevel="0" collapsed="false">
      <c r="A5043" s="13" t="n">
        <v>5042</v>
      </c>
      <c r="B5043" s="12" t="s">
        <v>22</v>
      </c>
      <c r="C5043" s="26" t="str">
        <f aca="false">$C$4558</f>
        <v>BNF N. Acq. 20541</v>
      </c>
      <c r="D5043" s="12" t="n">
        <v>23</v>
      </c>
      <c r="E5043" s="14" t="n">
        <v>1749</v>
      </c>
      <c r="F5043" s="14" t="s">
        <v>40</v>
      </c>
      <c r="G5043" s="14" t="s">
        <v>495</v>
      </c>
      <c r="H5043" s="0" t="s">
        <v>1874</v>
      </c>
      <c r="I5043" s="41" t="s">
        <v>50</v>
      </c>
      <c r="J5043" s="20" t="n">
        <v>80</v>
      </c>
      <c r="K5043" s="27" t="s">
        <v>61</v>
      </c>
      <c r="L5043" s="53" t="n">
        <v>7</v>
      </c>
      <c r="M5043" s="33" t="n">
        <v>4</v>
      </c>
      <c r="N5043" s="33"/>
      <c r="O5043" s="35" t="n">
        <f aca="false">L5043+(0.05*M5043)+(N5043/240)</f>
        <v>7.2</v>
      </c>
      <c r="P5043" s="36" t="n">
        <v>960</v>
      </c>
      <c r="Q5043" s="33"/>
      <c r="R5043" s="37"/>
      <c r="S5043" s="38" t="n">
        <f aca="false">P5043+(0.05*Q5043)+(R5043/240)</f>
        <v>960</v>
      </c>
      <c r="T5043" s="22" t="n">
        <f aca="false">J5043*O5043</f>
        <v>576</v>
      </c>
      <c r="U5043" s="22" t="n">
        <f aca="false">S5043-T5043</f>
        <v>384</v>
      </c>
      <c r="V5043" s="59" t="s">
        <v>31</v>
      </c>
    </row>
    <row r="5044" customFormat="false" ht="13.8" hidden="false" customHeight="false" outlineLevel="0" collapsed="false">
      <c r="A5044" s="13" t="n">
        <v>5043</v>
      </c>
      <c r="B5044" s="12" t="s">
        <v>22</v>
      </c>
      <c r="C5044" s="26" t="str">
        <f aca="false">$C$4558</f>
        <v>BNF N. Acq. 20541</v>
      </c>
      <c r="D5044" s="12" t="n">
        <v>23</v>
      </c>
      <c r="E5044" s="14" t="n">
        <v>1749</v>
      </c>
      <c r="F5044" s="14" t="s">
        <v>40</v>
      </c>
      <c r="G5044" s="14" t="s">
        <v>2003</v>
      </c>
      <c r="H5044" s="0" t="s">
        <v>1874</v>
      </c>
      <c r="I5044" s="41" t="s">
        <v>27</v>
      </c>
      <c r="J5044" s="20" t="n">
        <v>37</v>
      </c>
      <c r="K5044" s="27" t="s">
        <v>61</v>
      </c>
      <c r="L5044" s="53" t="n">
        <v>24</v>
      </c>
      <c r="M5044" s="33"/>
      <c r="N5044" s="33"/>
      <c r="O5044" s="35" t="n">
        <f aca="false">L5044+(0.05*M5044)+(N5044/240)</f>
        <v>24</v>
      </c>
      <c r="P5044" s="36" t="n">
        <v>888</v>
      </c>
      <c r="Q5044" s="33"/>
      <c r="R5044" s="37"/>
      <c r="S5044" s="38" t="n">
        <f aca="false">P5044+(0.05*Q5044)+(R5044/240)</f>
        <v>888</v>
      </c>
      <c r="T5044" s="22" t="n">
        <f aca="false">J5044*O5044</f>
        <v>888</v>
      </c>
      <c r="U5044" s="22" t="n">
        <f aca="false">S5044-T5044</f>
        <v>0</v>
      </c>
      <c r="V5044" s="57"/>
    </row>
    <row r="5045" customFormat="false" ht="13.8" hidden="false" customHeight="false" outlineLevel="0" collapsed="false">
      <c r="A5045" s="13" t="n">
        <v>5044</v>
      </c>
      <c r="B5045" s="12" t="s">
        <v>22</v>
      </c>
      <c r="C5045" s="26" t="str">
        <f aca="false">$C$4558</f>
        <v>BNF N. Acq. 20541</v>
      </c>
      <c r="D5045" s="12" t="n">
        <v>23</v>
      </c>
      <c r="E5045" s="14" t="n">
        <v>1749</v>
      </c>
      <c r="F5045" s="14" t="s">
        <v>40</v>
      </c>
      <c r="G5045" s="14" t="s">
        <v>500</v>
      </c>
      <c r="H5045" s="0" t="s">
        <v>1874</v>
      </c>
      <c r="I5045" s="41" t="s">
        <v>32</v>
      </c>
      <c r="J5045" s="20" t="n">
        <v>1700</v>
      </c>
      <c r="K5045" s="27" t="s">
        <v>28</v>
      </c>
      <c r="L5045" s="53" t="n">
        <v>5</v>
      </c>
      <c r="M5045" s="33"/>
      <c r="N5045" s="33"/>
      <c r="O5045" s="35" t="n">
        <f aca="false">L5045+(0.05*M5045)+(N5045/240)</f>
        <v>5</v>
      </c>
      <c r="P5045" s="36" t="n">
        <v>8500</v>
      </c>
      <c r="Q5045" s="33"/>
      <c r="R5045" s="37"/>
      <c r="S5045" s="38" t="n">
        <f aca="false">P5045+(0.05*Q5045)+(R5045/240)</f>
        <v>8500</v>
      </c>
      <c r="T5045" s="22" t="n">
        <f aca="false">J5045*O5045</f>
        <v>8500</v>
      </c>
      <c r="U5045" s="22" t="n">
        <f aca="false">S5045-T5045</f>
        <v>0</v>
      </c>
      <c r="V5045" s="57"/>
    </row>
    <row r="5046" customFormat="false" ht="13.8" hidden="false" customHeight="false" outlineLevel="0" collapsed="false">
      <c r="A5046" s="13" t="n">
        <v>5045</v>
      </c>
      <c r="B5046" s="12" t="s">
        <v>22</v>
      </c>
      <c r="C5046" s="26" t="str">
        <f aca="false">$C$4558</f>
        <v>BNF N. Acq. 20541</v>
      </c>
      <c r="D5046" s="12" t="n">
        <v>23</v>
      </c>
      <c r="E5046" s="14" t="n">
        <v>1749</v>
      </c>
      <c r="F5046" s="14" t="s">
        <v>40</v>
      </c>
      <c r="G5046" s="14" t="s">
        <v>500</v>
      </c>
      <c r="H5046" s="0" t="s">
        <v>1874</v>
      </c>
      <c r="I5046" s="41" t="s">
        <v>50</v>
      </c>
      <c r="J5046" s="20" t="n">
        <v>35485</v>
      </c>
      <c r="K5046" s="27" t="s">
        <v>28</v>
      </c>
      <c r="L5046" s="53"/>
      <c r="M5046" s="33" t="n">
        <v>20</v>
      </c>
      <c r="N5046" s="33"/>
      <c r="O5046" s="35" t="n">
        <f aca="false">L5046+(0.05*M5046)+(N5046/240)</f>
        <v>1</v>
      </c>
      <c r="P5046" s="36" t="n">
        <v>35485</v>
      </c>
      <c r="Q5046" s="33"/>
      <c r="R5046" s="37"/>
      <c r="S5046" s="38" t="n">
        <f aca="false">P5046+(0.05*Q5046)+(R5046/240)</f>
        <v>35485</v>
      </c>
      <c r="T5046" s="22" t="n">
        <f aca="false">J5046*O5046</f>
        <v>35485</v>
      </c>
      <c r="U5046" s="22" t="n">
        <f aca="false">S5046-T5046</f>
        <v>0</v>
      </c>
      <c r="V5046" s="60"/>
    </row>
    <row r="5047" customFormat="false" ht="13.8" hidden="false" customHeight="false" outlineLevel="0" collapsed="false">
      <c r="A5047" s="13" t="n">
        <v>5046</v>
      </c>
      <c r="B5047" s="12" t="s">
        <v>22</v>
      </c>
      <c r="C5047" s="26" t="str">
        <f aca="false">$C$4558</f>
        <v>BNF N. Acq. 20541</v>
      </c>
      <c r="D5047" s="12" t="n">
        <v>23</v>
      </c>
      <c r="E5047" s="14" t="n">
        <v>1749</v>
      </c>
      <c r="F5047" s="14" t="s">
        <v>40</v>
      </c>
      <c r="G5047" s="14" t="s">
        <v>2004</v>
      </c>
      <c r="H5047" s="0" t="s">
        <v>1874</v>
      </c>
      <c r="I5047" s="41" t="s">
        <v>382</v>
      </c>
      <c r="J5047" s="20" t="n">
        <v>16421</v>
      </c>
      <c r="K5047" s="27" t="s">
        <v>28</v>
      </c>
      <c r="L5047" s="53"/>
      <c r="M5047" s="33" t="n">
        <v>50</v>
      </c>
      <c r="N5047" s="33"/>
      <c r="O5047" s="35" t="n">
        <f aca="false">L5047+(0.05*M5047)+(N5047/240)</f>
        <v>2.5</v>
      </c>
      <c r="P5047" s="36" t="n">
        <v>41052</v>
      </c>
      <c r="Q5047" s="33" t="n">
        <v>10</v>
      </c>
      <c r="R5047" s="37"/>
      <c r="S5047" s="38" t="n">
        <f aca="false">P5047+(0.05*Q5047)+(R5047/240)</f>
        <v>41052.5</v>
      </c>
      <c r="T5047" s="22" t="n">
        <f aca="false">J5047*O5047</f>
        <v>41052.5</v>
      </c>
      <c r="U5047" s="22" t="n">
        <f aca="false">S5047-T5047</f>
        <v>0</v>
      </c>
      <c r="V5047" s="40"/>
    </row>
    <row r="5048" customFormat="false" ht="13.8" hidden="false" customHeight="false" outlineLevel="0" collapsed="false">
      <c r="A5048" s="13" t="n">
        <v>5047</v>
      </c>
      <c r="B5048" s="12" t="s">
        <v>22</v>
      </c>
      <c r="C5048" s="26" t="str">
        <f aca="false">$C$4558</f>
        <v>BNF N. Acq. 20541</v>
      </c>
      <c r="D5048" s="12" t="n">
        <v>23</v>
      </c>
      <c r="E5048" s="14" t="n">
        <v>1749</v>
      </c>
      <c r="F5048" s="14" t="s">
        <v>40</v>
      </c>
      <c r="G5048" s="14" t="s">
        <v>2005</v>
      </c>
      <c r="H5048" s="0" t="s">
        <v>1874</v>
      </c>
      <c r="I5048" s="41" t="s">
        <v>27</v>
      </c>
      <c r="J5048" s="20" t="n">
        <v>600</v>
      </c>
      <c r="K5048" s="27" t="s">
        <v>28</v>
      </c>
      <c r="L5048" s="53"/>
      <c r="M5048" s="33" t="n">
        <v>20</v>
      </c>
      <c r="N5048" s="33"/>
      <c r="O5048" s="35" t="n">
        <f aca="false">L5048+(0.05*M5048)+(N5048/240)</f>
        <v>1</v>
      </c>
      <c r="P5048" s="36" t="n">
        <v>600</v>
      </c>
      <c r="Q5048" s="33"/>
      <c r="R5048" s="37"/>
      <c r="S5048" s="38" t="n">
        <f aca="false">P5048+(0.05*Q5048)+(R5048/240)</f>
        <v>600</v>
      </c>
      <c r="T5048" s="22" t="n">
        <f aca="false">J5048*O5048</f>
        <v>600</v>
      </c>
      <c r="U5048" s="22" t="n">
        <f aca="false">S5048-T5048</f>
        <v>0</v>
      </c>
      <c r="V5048" s="46"/>
    </row>
    <row r="5049" customFormat="false" ht="13.8" hidden="false" customHeight="false" outlineLevel="0" collapsed="false">
      <c r="A5049" s="13" t="n">
        <v>5048</v>
      </c>
      <c r="B5049" s="12" t="s">
        <v>22</v>
      </c>
      <c r="C5049" s="26" t="str">
        <f aca="false">$C$4558</f>
        <v>BNF N. Acq. 20541</v>
      </c>
      <c r="D5049" s="12" t="n">
        <v>23</v>
      </c>
      <c r="E5049" s="14" t="n">
        <v>1749</v>
      </c>
      <c r="F5049" s="14" t="s">
        <v>40</v>
      </c>
      <c r="G5049" s="14" t="s">
        <v>2005</v>
      </c>
      <c r="H5049" s="0" t="s">
        <v>1874</v>
      </c>
      <c r="I5049" s="41" t="s">
        <v>50</v>
      </c>
      <c r="J5049" s="20" t="n">
        <v>13912</v>
      </c>
      <c r="K5049" s="27" t="s">
        <v>28</v>
      </c>
      <c r="L5049" s="53"/>
      <c r="M5049" s="33" t="n">
        <v>10</v>
      </c>
      <c r="N5049" s="33"/>
      <c r="O5049" s="35" t="n">
        <f aca="false">L5049+(0.05*M5049)+(N5049/240)</f>
        <v>0.5</v>
      </c>
      <c r="P5049" s="36" t="n">
        <v>6956</v>
      </c>
      <c r="Q5049" s="33"/>
      <c r="R5049" s="37"/>
      <c r="S5049" s="38" t="n">
        <f aca="false">P5049+(0.05*Q5049)+(R5049/240)</f>
        <v>6956</v>
      </c>
      <c r="T5049" s="22" t="n">
        <f aca="false">J5049*O5049</f>
        <v>6956</v>
      </c>
      <c r="U5049" s="22" t="n">
        <f aca="false">S5049-T5049</f>
        <v>0</v>
      </c>
      <c r="V5049" s="46"/>
    </row>
    <row r="5050" customFormat="false" ht="13.8" hidden="false" customHeight="false" outlineLevel="0" collapsed="false">
      <c r="A5050" s="13" t="n">
        <v>5049</v>
      </c>
      <c r="B5050" s="12" t="s">
        <v>22</v>
      </c>
      <c r="C5050" s="26" t="str">
        <f aca="false">$C$4558</f>
        <v>BNF N. Acq. 20541</v>
      </c>
      <c r="D5050" s="12" t="n">
        <v>23</v>
      </c>
      <c r="E5050" s="14" t="n">
        <v>1749</v>
      </c>
      <c r="F5050" s="14" t="s">
        <v>40</v>
      </c>
      <c r="G5050" s="14" t="s">
        <v>2005</v>
      </c>
      <c r="H5050" s="0" t="s">
        <v>1874</v>
      </c>
      <c r="I5050" s="41" t="s">
        <v>186</v>
      </c>
      <c r="J5050" s="20" t="n">
        <v>200</v>
      </c>
      <c r="K5050" s="27" t="s">
        <v>28</v>
      </c>
      <c r="L5050" s="53"/>
      <c r="M5050" s="33" t="n">
        <v>16</v>
      </c>
      <c r="N5050" s="33"/>
      <c r="O5050" s="35" t="n">
        <f aca="false">L5050+(0.05*M5050)+(N5050/240)</f>
        <v>0.8</v>
      </c>
      <c r="P5050" s="36" t="n">
        <v>160</v>
      </c>
      <c r="Q5050" s="33"/>
      <c r="R5050" s="37"/>
      <c r="S5050" s="38" t="n">
        <f aca="false">P5050+(0.05*Q5050)+(R5050/240)</f>
        <v>160</v>
      </c>
      <c r="T5050" s="22" t="n">
        <f aca="false">J5050*O5050</f>
        <v>160</v>
      </c>
      <c r="U5050" s="22" t="n">
        <f aca="false">S5050-T5050</f>
        <v>0</v>
      </c>
      <c r="V5050" s="46"/>
    </row>
    <row r="5051" customFormat="false" ht="13.8" hidden="false" customHeight="false" outlineLevel="0" collapsed="false">
      <c r="A5051" s="13" t="n">
        <v>5050</v>
      </c>
      <c r="B5051" s="12" t="s">
        <v>22</v>
      </c>
      <c r="C5051" s="26" t="str">
        <f aca="false">$C$4558</f>
        <v>BNF N. Acq. 20541</v>
      </c>
      <c r="D5051" s="12" t="n">
        <v>23</v>
      </c>
      <c r="E5051" s="14" t="n">
        <v>1749</v>
      </c>
      <c r="F5051" s="14" t="s">
        <v>40</v>
      </c>
      <c r="G5051" s="14" t="s">
        <v>2006</v>
      </c>
      <c r="H5051" s="0" t="s">
        <v>1874</v>
      </c>
      <c r="I5051" s="41" t="s">
        <v>799</v>
      </c>
      <c r="J5051" s="20" t="n">
        <v>10</v>
      </c>
      <c r="K5051" s="27" t="s">
        <v>28</v>
      </c>
      <c r="L5051" s="53" t="n">
        <v>5</v>
      </c>
      <c r="M5051" s="33"/>
      <c r="N5051" s="33"/>
      <c r="O5051" s="35" t="n">
        <f aca="false">L5051+(0.05*M5051)+(N5051/240)</f>
        <v>5</v>
      </c>
      <c r="P5051" s="36" t="n">
        <v>50</v>
      </c>
      <c r="Q5051" s="33"/>
      <c r="R5051" s="37"/>
      <c r="S5051" s="38" t="n">
        <f aca="false">P5051+(0.05*Q5051)+(R5051/240)</f>
        <v>50</v>
      </c>
      <c r="T5051" s="22" t="n">
        <f aca="false">J5051*O5051</f>
        <v>50</v>
      </c>
      <c r="U5051" s="22" t="n">
        <f aca="false">S5051-T5051</f>
        <v>0</v>
      </c>
      <c r="V5051" s="46"/>
    </row>
    <row r="5052" customFormat="false" ht="13.8" hidden="false" customHeight="false" outlineLevel="0" collapsed="false">
      <c r="A5052" s="13" t="n">
        <v>5051</v>
      </c>
      <c r="B5052" s="12" t="s">
        <v>22</v>
      </c>
      <c r="C5052" s="26" t="str">
        <f aca="false">$C$4558</f>
        <v>BNF N. Acq. 20541</v>
      </c>
      <c r="D5052" s="12" t="n">
        <v>24</v>
      </c>
      <c r="E5052" s="14" t="n">
        <v>1749</v>
      </c>
      <c r="F5052" s="14" t="s">
        <v>24</v>
      </c>
      <c r="G5052" s="14" t="s">
        <v>2007</v>
      </c>
      <c r="H5052" s="0" t="s">
        <v>1874</v>
      </c>
      <c r="I5052" s="41" t="s">
        <v>50</v>
      </c>
      <c r="J5052" s="20" t="n">
        <v>8</v>
      </c>
      <c r="K5052" s="27" t="s">
        <v>35</v>
      </c>
      <c r="L5052" s="53" t="n">
        <v>48</v>
      </c>
      <c r="M5052" s="33"/>
      <c r="N5052" s="33"/>
      <c r="O5052" s="35" t="n">
        <f aca="false">L5052+(0.05*M5052)+(N5052/240)</f>
        <v>48</v>
      </c>
      <c r="P5052" s="36" t="n">
        <v>384</v>
      </c>
      <c r="Q5052" s="33"/>
      <c r="R5052" s="37"/>
      <c r="S5052" s="38" t="n">
        <f aca="false">P5052+(0.05*Q5052)+(R5052/240)</f>
        <v>384</v>
      </c>
      <c r="T5052" s="22" t="n">
        <f aca="false">J5052*O5052</f>
        <v>384</v>
      </c>
      <c r="U5052" s="22" t="n">
        <f aca="false">S5052-T5052</f>
        <v>0</v>
      </c>
      <c r="V5052" s="46"/>
    </row>
    <row r="5053" customFormat="false" ht="13.8" hidden="false" customHeight="false" outlineLevel="0" collapsed="false">
      <c r="A5053" s="13" t="n">
        <v>5052</v>
      </c>
      <c r="B5053" s="12" t="s">
        <v>22</v>
      </c>
      <c r="C5053" s="26" t="str">
        <f aca="false">$C$4558</f>
        <v>BNF N. Acq. 20541</v>
      </c>
      <c r="D5053" s="12" t="n">
        <v>24</v>
      </c>
      <c r="E5053" s="14" t="n">
        <v>1749</v>
      </c>
      <c r="F5053" s="14" t="s">
        <v>24</v>
      </c>
      <c r="G5053" s="14" t="s">
        <v>504</v>
      </c>
      <c r="H5053" s="0" t="s">
        <v>1874</v>
      </c>
      <c r="I5053" s="41" t="s">
        <v>32</v>
      </c>
      <c r="J5053" s="20" t="n">
        <v>17140</v>
      </c>
      <c r="K5053" s="27" t="s">
        <v>28</v>
      </c>
      <c r="L5053" s="53"/>
      <c r="M5053" s="33" t="n">
        <v>4</v>
      </c>
      <c r="N5053" s="33"/>
      <c r="O5053" s="35" t="n">
        <f aca="false">L5053+(0.05*M5053)+(N5053/240)</f>
        <v>0.2</v>
      </c>
      <c r="P5053" s="36" t="n">
        <v>3428</v>
      </c>
      <c r="Q5053" s="33"/>
      <c r="R5053" s="37"/>
      <c r="S5053" s="38" t="n">
        <f aca="false">P5053+(0.05*Q5053)+(R5053/240)</f>
        <v>3428</v>
      </c>
      <c r="T5053" s="22" t="n">
        <f aca="false">J5053*O5053</f>
        <v>3428</v>
      </c>
      <c r="U5053" s="22" t="n">
        <f aca="false">S5053-T5053</f>
        <v>0</v>
      </c>
      <c r="V5053" s="46"/>
    </row>
    <row r="5054" customFormat="false" ht="13.8" hidden="false" customHeight="false" outlineLevel="0" collapsed="false">
      <c r="A5054" s="13" t="n">
        <v>5053</v>
      </c>
      <c r="B5054" s="12" t="s">
        <v>22</v>
      </c>
      <c r="C5054" s="26" t="str">
        <f aca="false">$C$4558</f>
        <v>BNF N. Acq. 20541</v>
      </c>
      <c r="D5054" s="12" t="n">
        <v>24</v>
      </c>
      <c r="E5054" s="14" t="n">
        <v>1749</v>
      </c>
      <c r="F5054" s="14" t="s">
        <v>24</v>
      </c>
      <c r="G5054" s="14" t="s">
        <v>504</v>
      </c>
      <c r="H5054" s="0" t="s">
        <v>1874</v>
      </c>
      <c r="I5054" s="41" t="s">
        <v>50</v>
      </c>
      <c r="J5054" s="20" t="n">
        <v>7287</v>
      </c>
      <c r="K5054" s="27" t="s">
        <v>28</v>
      </c>
      <c r="L5054" s="53"/>
      <c r="M5054" s="33" t="n">
        <v>4</v>
      </c>
      <c r="N5054" s="33"/>
      <c r="O5054" s="35" t="n">
        <f aca="false">L5054+(0.05*M5054)+(N5054/240)</f>
        <v>0.2</v>
      </c>
      <c r="P5054" s="36" t="n">
        <v>1457</v>
      </c>
      <c r="Q5054" s="33" t="n">
        <v>8</v>
      </c>
      <c r="R5054" s="37"/>
      <c r="S5054" s="38" t="n">
        <f aca="false">P5054+(0.05*Q5054)+(R5054/240)</f>
        <v>1457.4</v>
      </c>
      <c r="T5054" s="22" t="n">
        <f aca="false">J5054*O5054</f>
        <v>1457.4</v>
      </c>
      <c r="U5054" s="22" t="n">
        <f aca="false">S5054-T5054</f>
        <v>0</v>
      </c>
      <c r="V5054" s="46"/>
    </row>
    <row r="5055" customFormat="false" ht="13.8" hidden="false" customHeight="false" outlineLevel="0" collapsed="false">
      <c r="A5055" s="13" t="n">
        <v>5054</v>
      </c>
      <c r="B5055" s="12" t="s">
        <v>22</v>
      </c>
      <c r="C5055" s="26" t="str">
        <f aca="false">$C$4558</f>
        <v>BNF N. Acq. 20541</v>
      </c>
      <c r="D5055" s="12" t="n">
        <v>24</v>
      </c>
      <c r="E5055" s="14" t="n">
        <v>1749</v>
      </c>
      <c r="F5055" s="14" t="s">
        <v>24</v>
      </c>
      <c r="G5055" s="14" t="s">
        <v>2008</v>
      </c>
      <c r="H5055" s="0" t="s">
        <v>1874</v>
      </c>
      <c r="I5055" s="41" t="s">
        <v>50</v>
      </c>
      <c r="J5055" s="20" t="n">
        <v>5000</v>
      </c>
      <c r="K5055" s="27" t="s">
        <v>35</v>
      </c>
      <c r="L5055" s="53"/>
      <c r="M5055" s="33" t="n">
        <v>30</v>
      </c>
      <c r="N5055" s="33"/>
      <c r="O5055" s="35" t="n">
        <f aca="false">L5055+(0.05*M5055)+(N5055/240)</f>
        <v>1.5</v>
      </c>
      <c r="P5055" s="36" t="n">
        <v>7500</v>
      </c>
      <c r="Q5055" s="33"/>
      <c r="R5055" s="37"/>
      <c r="S5055" s="38" t="n">
        <f aca="false">P5055+(0.05*Q5055)+(R5055/240)</f>
        <v>7500</v>
      </c>
      <c r="T5055" s="22" t="n">
        <f aca="false">J5055*O5055</f>
        <v>7500</v>
      </c>
      <c r="U5055" s="22" t="n">
        <f aca="false">S5055-T5055</f>
        <v>0</v>
      </c>
      <c r="V5055" s="46"/>
    </row>
    <row r="5056" customFormat="false" ht="13.8" hidden="false" customHeight="false" outlineLevel="0" collapsed="false">
      <c r="A5056" s="13" t="n">
        <v>5055</v>
      </c>
      <c r="B5056" s="12" t="s">
        <v>22</v>
      </c>
      <c r="C5056" s="26" t="str">
        <f aca="false">$C$4558</f>
        <v>BNF N. Acq. 20541</v>
      </c>
      <c r="D5056" s="12" t="n">
        <v>24</v>
      </c>
      <c r="E5056" s="14" t="n">
        <v>1749</v>
      </c>
      <c r="F5056" s="14" t="s">
        <v>24</v>
      </c>
      <c r="G5056" s="14" t="s">
        <v>2008</v>
      </c>
      <c r="H5056" s="0" t="s">
        <v>1874</v>
      </c>
      <c r="I5056" s="41" t="s">
        <v>50</v>
      </c>
      <c r="J5056" s="20" t="n">
        <v>1</v>
      </c>
      <c r="K5056" s="27" t="s">
        <v>46</v>
      </c>
      <c r="L5056" s="53" t="n">
        <v>11000</v>
      </c>
      <c r="M5056" s="33"/>
      <c r="N5056" s="33"/>
      <c r="O5056" s="35" t="n">
        <f aca="false">L5056+(0.05*M5056)+(N5056/240)</f>
        <v>11000</v>
      </c>
      <c r="P5056" s="36" t="n">
        <v>11000</v>
      </c>
      <c r="Q5056" s="33"/>
      <c r="R5056" s="37"/>
      <c r="S5056" s="38" t="n">
        <f aca="false">P5056+(0.05*Q5056)+(R5056/240)</f>
        <v>11000</v>
      </c>
      <c r="T5056" s="22" t="n">
        <f aca="false">J5056*O5056</f>
        <v>11000</v>
      </c>
      <c r="U5056" s="22" t="n">
        <f aca="false">S5056-T5056</f>
        <v>0</v>
      </c>
      <c r="V5056" s="46"/>
    </row>
    <row r="5057" customFormat="false" ht="13.8" hidden="false" customHeight="false" outlineLevel="0" collapsed="false">
      <c r="A5057" s="13" t="n">
        <v>5056</v>
      </c>
      <c r="B5057" s="12" t="s">
        <v>22</v>
      </c>
      <c r="C5057" s="26" t="str">
        <f aca="false">$C$4558</f>
        <v>BNF N. Acq. 20541</v>
      </c>
      <c r="D5057" s="12" t="n">
        <v>24</v>
      </c>
      <c r="E5057" s="14" t="n">
        <v>1749</v>
      </c>
      <c r="F5057" s="14" t="s">
        <v>24</v>
      </c>
      <c r="G5057" s="14" t="s">
        <v>2009</v>
      </c>
      <c r="H5057" s="0" t="s">
        <v>1874</v>
      </c>
      <c r="I5057" s="41" t="s">
        <v>50</v>
      </c>
      <c r="J5057" s="20" t="n">
        <v>16.75</v>
      </c>
      <c r="K5057" s="27" t="s">
        <v>28</v>
      </c>
      <c r="L5057" s="53"/>
      <c r="M5057" s="33" t="n">
        <v>20</v>
      </c>
      <c r="N5057" s="33"/>
      <c r="O5057" s="35" t="n">
        <f aca="false">L5057+(0.05*M5057)+(N5057/240)</f>
        <v>1</v>
      </c>
      <c r="P5057" s="36" t="n">
        <v>16</v>
      </c>
      <c r="Q5057" s="33" t="n">
        <v>15</v>
      </c>
      <c r="R5057" s="37"/>
      <c r="S5057" s="38" t="n">
        <f aca="false">P5057+(0.05*Q5057)+(R5057/240)</f>
        <v>16.75</v>
      </c>
      <c r="T5057" s="22" t="n">
        <f aca="false">J5057*O5057</f>
        <v>16.75</v>
      </c>
      <c r="U5057" s="22" t="n">
        <f aca="false">S5057-T5057</f>
        <v>0</v>
      </c>
      <c r="V5057" s="46"/>
    </row>
    <row r="5058" customFormat="false" ht="13.8" hidden="false" customHeight="false" outlineLevel="0" collapsed="false">
      <c r="A5058" s="13" t="n">
        <v>5057</v>
      </c>
      <c r="B5058" s="12" t="s">
        <v>22</v>
      </c>
      <c r="C5058" s="26" t="str">
        <f aca="false">$C$4558</f>
        <v>BNF N. Acq. 20541</v>
      </c>
      <c r="D5058" s="12" t="n">
        <v>24</v>
      </c>
      <c r="E5058" s="14" t="n">
        <v>1749</v>
      </c>
      <c r="F5058" s="14" t="s">
        <v>24</v>
      </c>
      <c r="G5058" s="14" t="s">
        <v>505</v>
      </c>
      <c r="H5058" s="0" t="s">
        <v>1874</v>
      </c>
      <c r="I5058" s="41" t="s">
        <v>27</v>
      </c>
      <c r="J5058" s="20" t="n">
        <v>100</v>
      </c>
      <c r="K5058" s="27" t="s">
        <v>61</v>
      </c>
      <c r="L5058" s="53"/>
      <c r="M5058" s="33" t="n">
        <v>15</v>
      </c>
      <c r="N5058" s="33"/>
      <c r="O5058" s="35" t="n">
        <f aca="false">L5058+(0.05*M5058)+(N5058/240)</f>
        <v>0.75</v>
      </c>
      <c r="P5058" s="36" t="n">
        <v>75</v>
      </c>
      <c r="Q5058" s="33"/>
      <c r="R5058" s="37"/>
      <c r="S5058" s="38" t="n">
        <f aca="false">P5058+(0.05*Q5058)+(R5058/240)</f>
        <v>75</v>
      </c>
      <c r="T5058" s="22" t="n">
        <f aca="false">J5058*O5058</f>
        <v>75</v>
      </c>
      <c r="U5058" s="22" t="n">
        <f aca="false">S5058-T5058</f>
        <v>0</v>
      </c>
      <c r="V5058" s="46"/>
    </row>
    <row r="5059" customFormat="false" ht="13.8" hidden="false" customHeight="false" outlineLevel="0" collapsed="false">
      <c r="A5059" s="13" t="n">
        <v>5058</v>
      </c>
      <c r="B5059" s="12" t="s">
        <v>22</v>
      </c>
      <c r="C5059" s="26" t="str">
        <f aca="false">$C$4558</f>
        <v>BNF N. Acq. 20541</v>
      </c>
      <c r="D5059" s="12" t="n">
        <v>24</v>
      </c>
      <c r="E5059" s="14" t="n">
        <v>1749</v>
      </c>
      <c r="F5059" s="14" t="s">
        <v>24</v>
      </c>
      <c r="G5059" s="14" t="s">
        <v>515</v>
      </c>
      <c r="H5059" s="0" t="s">
        <v>1874</v>
      </c>
      <c r="I5059" s="41" t="s">
        <v>50</v>
      </c>
      <c r="J5059" s="20" t="n">
        <v>150</v>
      </c>
      <c r="K5059" s="27" t="s">
        <v>28</v>
      </c>
      <c r="L5059" s="53"/>
      <c r="M5059" s="33" t="n">
        <v>8</v>
      </c>
      <c r="N5059" s="33"/>
      <c r="O5059" s="35" t="n">
        <f aca="false">L5059+(0.05*M5059)+(N5059/240)</f>
        <v>0.4</v>
      </c>
      <c r="P5059" s="36" t="n">
        <v>60</v>
      </c>
      <c r="Q5059" s="33"/>
      <c r="R5059" s="37"/>
      <c r="S5059" s="38" t="n">
        <f aca="false">P5059+(0.05*Q5059)+(R5059/240)</f>
        <v>60</v>
      </c>
      <c r="T5059" s="22" t="n">
        <f aca="false">J5059*O5059</f>
        <v>60</v>
      </c>
      <c r="U5059" s="22" t="n">
        <f aca="false">S5059-T5059</f>
        <v>0</v>
      </c>
      <c r="V5059" s="46"/>
    </row>
    <row r="5060" customFormat="false" ht="13.8" hidden="false" customHeight="false" outlineLevel="0" collapsed="false">
      <c r="A5060" s="13" t="n">
        <v>5059</v>
      </c>
      <c r="B5060" s="12" t="s">
        <v>22</v>
      </c>
      <c r="C5060" s="26" t="str">
        <f aca="false">$C$4558</f>
        <v>BNF N. Acq. 20541</v>
      </c>
      <c r="D5060" s="12" t="n">
        <v>24</v>
      </c>
      <c r="E5060" s="14" t="n">
        <v>1749</v>
      </c>
      <c r="F5060" s="14" t="s">
        <v>24</v>
      </c>
      <c r="G5060" s="14" t="s">
        <v>512</v>
      </c>
      <c r="H5060" s="0" t="s">
        <v>1874</v>
      </c>
      <c r="I5060" s="41" t="s">
        <v>27</v>
      </c>
      <c r="J5060" s="20" t="n">
        <v>20</v>
      </c>
      <c r="K5060" s="27" t="s">
        <v>28</v>
      </c>
      <c r="L5060" s="53"/>
      <c r="M5060" s="33" t="n">
        <v>5</v>
      </c>
      <c r="N5060" s="33"/>
      <c r="O5060" s="35" t="n">
        <f aca="false">L5060+(0.05*M5060)+(N5060/240)</f>
        <v>0.25</v>
      </c>
      <c r="P5060" s="36" t="n">
        <v>5</v>
      </c>
      <c r="Q5060" s="33"/>
      <c r="R5060" s="37"/>
      <c r="S5060" s="38" t="n">
        <f aca="false">P5060+(0.05*Q5060)+(R5060/240)</f>
        <v>5</v>
      </c>
      <c r="T5060" s="22" t="n">
        <f aca="false">J5060*O5060</f>
        <v>5</v>
      </c>
      <c r="U5060" s="22" t="n">
        <f aca="false">S5060-T5060</f>
        <v>0</v>
      </c>
      <c r="V5060" s="46"/>
    </row>
    <row r="5061" customFormat="false" ht="13.8" hidden="false" customHeight="false" outlineLevel="0" collapsed="false">
      <c r="A5061" s="13" t="n">
        <v>5060</v>
      </c>
      <c r="B5061" s="12" t="s">
        <v>22</v>
      </c>
      <c r="C5061" s="26" t="str">
        <f aca="false">$C$4558</f>
        <v>BNF N. Acq. 20541</v>
      </c>
      <c r="D5061" s="12" t="n">
        <v>24</v>
      </c>
      <c r="E5061" s="14" t="n">
        <v>1749</v>
      </c>
      <c r="F5061" s="14" t="s">
        <v>24</v>
      </c>
      <c r="G5061" s="14" t="s">
        <v>513</v>
      </c>
      <c r="H5061" s="0" t="s">
        <v>1874</v>
      </c>
      <c r="I5061" s="41" t="s">
        <v>50</v>
      </c>
      <c r="J5061" s="20" t="n">
        <v>4</v>
      </c>
      <c r="K5061" s="27" t="s">
        <v>28</v>
      </c>
      <c r="L5061" s="53"/>
      <c r="M5061" s="33" t="n">
        <v>25</v>
      </c>
      <c r="N5061" s="33"/>
      <c r="O5061" s="35" t="n">
        <f aca="false">L5061+(0.05*M5061)+(N5061/240)</f>
        <v>1.25</v>
      </c>
      <c r="P5061" s="36" t="n">
        <v>5</v>
      </c>
      <c r="Q5061" s="33"/>
      <c r="R5061" s="37"/>
      <c r="S5061" s="38" t="n">
        <f aca="false">P5061+(0.05*Q5061)+(R5061/240)</f>
        <v>5</v>
      </c>
      <c r="T5061" s="22" t="n">
        <f aca="false">J5061*O5061</f>
        <v>5</v>
      </c>
      <c r="U5061" s="22" t="n">
        <f aca="false">S5061-T5061</f>
        <v>0</v>
      </c>
      <c r="V5061" s="46"/>
    </row>
    <row r="5062" customFormat="false" ht="13.8" hidden="false" customHeight="false" outlineLevel="0" collapsed="false">
      <c r="A5062" s="13" t="n">
        <v>5061</v>
      </c>
      <c r="B5062" s="12" t="s">
        <v>22</v>
      </c>
      <c r="C5062" s="26" t="str">
        <f aca="false">$C$4558</f>
        <v>BNF N. Acq. 20541</v>
      </c>
      <c r="D5062" s="12" t="n">
        <v>24</v>
      </c>
      <c r="E5062" s="14" t="n">
        <v>1749</v>
      </c>
      <c r="F5062" s="14" t="s">
        <v>24</v>
      </c>
      <c r="G5062" s="14" t="s">
        <v>518</v>
      </c>
      <c r="H5062" s="0" t="s">
        <v>1874</v>
      </c>
      <c r="I5062" s="41" t="s">
        <v>50</v>
      </c>
      <c r="J5062" s="20" t="n">
        <v>77.5</v>
      </c>
      <c r="K5062" s="27" t="s">
        <v>28</v>
      </c>
      <c r="L5062" s="53" t="n">
        <v>3</v>
      </c>
      <c r="M5062" s="33" t="n">
        <v>10</v>
      </c>
      <c r="N5062" s="33"/>
      <c r="O5062" s="35" t="n">
        <f aca="false">L5062+(0.05*M5062)+(N5062/240)</f>
        <v>3.5</v>
      </c>
      <c r="P5062" s="36" t="n">
        <v>271</v>
      </c>
      <c r="Q5062" s="33" t="n">
        <v>5</v>
      </c>
      <c r="R5062" s="37"/>
      <c r="S5062" s="38" t="n">
        <f aca="false">P5062+(0.05*Q5062)+(R5062/240)</f>
        <v>271.25</v>
      </c>
      <c r="T5062" s="22" t="n">
        <f aca="false">J5062*O5062</f>
        <v>271.25</v>
      </c>
      <c r="U5062" s="22" t="n">
        <f aca="false">S5062-T5062</f>
        <v>0</v>
      </c>
      <c r="V5062" s="46"/>
    </row>
    <row r="5063" customFormat="false" ht="13.8" hidden="false" customHeight="false" outlineLevel="0" collapsed="false">
      <c r="A5063" s="13" t="n">
        <v>5062</v>
      </c>
      <c r="B5063" s="12" t="s">
        <v>22</v>
      </c>
      <c r="C5063" s="26" t="str">
        <f aca="false">$C$4558</f>
        <v>BNF N. Acq. 20541</v>
      </c>
      <c r="D5063" s="12" t="n">
        <v>24</v>
      </c>
      <c r="E5063" s="14" t="n">
        <v>1749</v>
      </c>
      <c r="F5063" s="14" t="s">
        <v>24</v>
      </c>
      <c r="G5063" s="14" t="s">
        <v>2010</v>
      </c>
      <c r="H5063" s="0" t="s">
        <v>1874</v>
      </c>
      <c r="I5063" s="41" t="s">
        <v>50</v>
      </c>
      <c r="J5063" s="20" t="n">
        <v>50</v>
      </c>
      <c r="K5063" s="27" t="s">
        <v>28</v>
      </c>
      <c r="L5063" s="53"/>
      <c r="M5063" s="33" t="n">
        <v>10</v>
      </c>
      <c r="N5063" s="33"/>
      <c r="O5063" s="35" t="n">
        <f aca="false">L5063+(0.05*M5063)+(N5063/240)</f>
        <v>0.5</v>
      </c>
      <c r="P5063" s="36" t="n">
        <v>25</v>
      </c>
      <c r="Q5063" s="33"/>
      <c r="R5063" s="37"/>
      <c r="S5063" s="38" t="n">
        <f aca="false">P5063+(0.05*Q5063)+(R5063/240)</f>
        <v>25</v>
      </c>
      <c r="T5063" s="22" t="n">
        <f aca="false">J5063*O5063</f>
        <v>25</v>
      </c>
      <c r="U5063" s="22" t="n">
        <f aca="false">S5063-T5063</f>
        <v>0</v>
      </c>
      <c r="V5063" s="46"/>
    </row>
    <row r="5064" customFormat="false" ht="13.8" hidden="false" customHeight="false" outlineLevel="0" collapsed="false">
      <c r="A5064" s="13" t="n">
        <v>5063</v>
      </c>
      <c r="B5064" s="12" t="s">
        <v>22</v>
      </c>
      <c r="C5064" s="26" t="str">
        <f aca="false">$C$4558</f>
        <v>BNF N. Acq. 20541</v>
      </c>
      <c r="D5064" s="12" t="n">
        <v>24</v>
      </c>
      <c r="E5064" s="14" t="n">
        <v>1749</v>
      </c>
      <c r="F5064" s="14" t="s">
        <v>40</v>
      </c>
      <c r="G5064" s="14" t="s">
        <v>514</v>
      </c>
      <c r="H5064" s="0" t="s">
        <v>1874</v>
      </c>
      <c r="I5064" s="41" t="s">
        <v>50</v>
      </c>
      <c r="J5064" s="20" t="n">
        <v>1</v>
      </c>
      <c r="K5064" s="27" t="s">
        <v>46</v>
      </c>
      <c r="L5064" s="53" t="n">
        <v>199</v>
      </c>
      <c r="M5064" s="33" t="n">
        <v>15</v>
      </c>
      <c r="N5064" s="33"/>
      <c r="O5064" s="35" t="n">
        <f aca="false">L5064+(0.05*M5064)+(N5064/240)</f>
        <v>199.75</v>
      </c>
      <c r="P5064" s="36" t="n">
        <v>199</v>
      </c>
      <c r="Q5064" s="33" t="n">
        <v>15</v>
      </c>
      <c r="R5064" s="37"/>
      <c r="S5064" s="38" t="n">
        <f aca="false">P5064+(0.05*Q5064)+(R5064/240)</f>
        <v>199.75</v>
      </c>
      <c r="T5064" s="22" t="n">
        <f aca="false">J5064*O5064</f>
        <v>199.75</v>
      </c>
      <c r="U5064" s="22" t="n">
        <f aca="false">S5064-T5064</f>
        <v>0</v>
      </c>
      <c r="V5064" s="46"/>
    </row>
    <row r="5065" customFormat="false" ht="13.8" hidden="false" customHeight="false" outlineLevel="0" collapsed="false">
      <c r="A5065" s="13" t="n">
        <v>5064</v>
      </c>
      <c r="B5065" s="12" t="s">
        <v>22</v>
      </c>
      <c r="C5065" s="26" t="str">
        <f aca="false">$C$4558</f>
        <v>BNF N. Acq. 20541</v>
      </c>
      <c r="D5065" s="12" t="n">
        <v>24</v>
      </c>
      <c r="E5065" s="14" t="n">
        <v>1749</v>
      </c>
      <c r="F5065" s="14" t="s">
        <v>40</v>
      </c>
      <c r="G5065" s="14" t="s">
        <v>2011</v>
      </c>
      <c r="H5065" s="0" t="s">
        <v>1874</v>
      </c>
      <c r="I5065" s="41" t="s">
        <v>799</v>
      </c>
      <c r="J5065" s="20" t="n">
        <v>110</v>
      </c>
      <c r="K5065" s="27" t="s">
        <v>28</v>
      </c>
      <c r="L5065" s="53"/>
      <c r="M5065" s="33" t="n">
        <v>30</v>
      </c>
      <c r="N5065" s="33"/>
      <c r="O5065" s="35" t="n">
        <f aca="false">L5065+(0.05*M5065)+(N5065/240)</f>
        <v>1.5</v>
      </c>
      <c r="P5065" s="36" t="n">
        <v>165</v>
      </c>
      <c r="Q5065" s="33"/>
      <c r="R5065" s="37"/>
      <c r="S5065" s="38" t="n">
        <f aca="false">P5065+(0.05*Q5065)+(R5065/240)</f>
        <v>165</v>
      </c>
      <c r="T5065" s="22" t="n">
        <f aca="false">J5065*O5065</f>
        <v>165</v>
      </c>
      <c r="U5065" s="22" t="n">
        <f aca="false">S5065-T5065</f>
        <v>0</v>
      </c>
      <c r="V5065" s="46"/>
    </row>
    <row r="5066" customFormat="false" ht="13.8" hidden="false" customHeight="false" outlineLevel="0" collapsed="false">
      <c r="A5066" s="13" t="n">
        <v>5065</v>
      </c>
      <c r="B5066" s="12" t="s">
        <v>22</v>
      </c>
      <c r="C5066" s="26" t="str">
        <f aca="false">$C$4558</f>
        <v>BNF N. Acq. 20541</v>
      </c>
      <c r="D5066" s="12" t="n">
        <v>24</v>
      </c>
      <c r="E5066" s="14" t="n">
        <v>1749</v>
      </c>
      <c r="F5066" s="14" t="s">
        <v>40</v>
      </c>
      <c r="G5066" s="14" t="s">
        <v>1664</v>
      </c>
      <c r="H5066" s="0" t="s">
        <v>1874</v>
      </c>
      <c r="I5066" s="41" t="s">
        <v>50</v>
      </c>
      <c r="J5066" s="20" t="n">
        <v>1330</v>
      </c>
      <c r="K5066" s="27" t="s">
        <v>35</v>
      </c>
      <c r="L5066" s="53" t="n">
        <v>40</v>
      </c>
      <c r="M5066" s="33"/>
      <c r="N5066" s="33"/>
      <c r="O5066" s="35" t="n">
        <f aca="false">L5066+(0.05*M5066)+(N5066/240)</f>
        <v>40</v>
      </c>
      <c r="P5066" s="36" t="n">
        <v>53200</v>
      </c>
      <c r="Q5066" s="33"/>
      <c r="R5066" s="37"/>
      <c r="S5066" s="38" t="n">
        <f aca="false">P5066+(0.05*Q5066)+(R5066/240)</f>
        <v>53200</v>
      </c>
      <c r="T5066" s="22" t="n">
        <f aca="false">J5066*O5066</f>
        <v>53200</v>
      </c>
      <c r="U5066" s="22" t="n">
        <f aca="false">S5066-T5066</f>
        <v>0</v>
      </c>
      <c r="V5066" s="46"/>
    </row>
    <row r="5067" customFormat="false" ht="13.8" hidden="false" customHeight="false" outlineLevel="0" collapsed="false">
      <c r="A5067" s="13" t="n">
        <v>5066</v>
      </c>
      <c r="B5067" s="12" t="s">
        <v>22</v>
      </c>
      <c r="C5067" s="26" t="str">
        <f aca="false">$C$4558</f>
        <v>BNF N. Acq. 20541</v>
      </c>
      <c r="D5067" s="12" t="n">
        <v>24</v>
      </c>
      <c r="E5067" s="14" t="n">
        <v>1749</v>
      </c>
      <c r="F5067" s="14" t="s">
        <v>40</v>
      </c>
      <c r="G5067" s="14" t="s">
        <v>1215</v>
      </c>
      <c r="H5067" s="0" t="s">
        <v>1874</v>
      </c>
      <c r="I5067" s="41" t="s">
        <v>27</v>
      </c>
      <c r="J5067" s="20" t="n">
        <v>225</v>
      </c>
      <c r="K5067" s="27" t="s">
        <v>28</v>
      </c>
      <c r="L5067" s="53"/>
      <c r="M5067" s="33" t="n">
        <v>5</v>
      </c>
      <c r="N5067" s="33"/>
      <c r="O5067" s="35" t="n">
        <f aca="false">L5067+(0.05*M5067)+(N5067/240)</f>
        <v>0.25</v>
      </c>
      <c r="P5067" s="36" t="n">
        <v>56</v>
      </c>
      <c r="Q5067" s="33" t="n">
        <v>5</v>
      </c>
      <c r="R5067" s="37"/>
      <c r="S5067" s="38" t="n">
        <f aca="false">P5067+(0.05*Q5067)+(R5067/240)</f>
        <v>56.25</v>
      </c>
      <c r="T5067" s="22" t="n">
        <f aca="false">J5067*O5067</f>
        <v>56.25</v>
      </c>
      <c r="U5067" s="22" t="n">
        <f aca="false">S5067-T5067</f>
        <v>0</v>
      </c>
      <c r="V5067" s="46"/>
    </row>
    <row r="5068" customFormat="false" ht="13.8" hidden="false" customHeight="false" outlineLevel="0" collapsed="false">
      <c r="A5068" s="13" t="n">
        <v>5067</v>
      </c>
      <c r="B5068" s="12" t="s">
        <v>22</v>
      </c>
      <c r="C5068" s="26" t="str">
        <f aca="false">$C$4558</f>
        <v>BNF N. Acq. 20541</v>
      </c>
      <c r="D5068" s="12" t="n">
        <v>24</v>
      </c>
      <c r="E5068" s="14" t="n">
        <v>1749</v>
      </c>
      <c r="F5068" s="14" t="s">
        <v>40</v>
      </c>
      <c r="G5068" s="14" t="s">
        <v>1215</v>
      </c>
      <c r="H5068" s="0" t="s">
        <v>1874</v>
      </c>
      <c r="I5068" s="41" t="s">
        <v>29</v>
      </c>
      <c r="J5068" s="20" t="n">
        <v>35</v>
      </c>
      <c r="K5068" s="27" t="s">
        <v>28</v>
      </c>
      <c r="L5068" s="53" t="n">
        <v>5</v>
      </c>
      <c r="M5068" s="33"/>
      <c r="N5068" s="33"/>
      <c r="O5068" s="35" t="n">
        <f aca="false">L5068+(0.05*M5068)+(N5068/240)</f>
        <v>5</v>
      </c>
      <c r="P5068" s="36" t="n">
        <v>175</v>
      </c>
      <c r="Q5068" s="33"/>
      <c r="R5068" s="37"/>
      <c r="S5068" s="38" t="n">
        <f aca="false">P5068+(0.05*Q5068)+(R5068/240)</f>
        <v>175</v>
      </c>
      <c r="T5068" s="22" t="n">
        <f aca="false">J5068*O5068</f>
        <v>175</v>
      </c>
      <c r="U5068" s="22" t="n">
        <f aca="false">S5068-T5068</f>
        <v>0</v>
      </c>
      <c r="V5068" s="46"/>
    </row>
    <row r="5069" customFormat="false" ht="13.8" hidden="false" customHeight="false" outlineLevel="0" collapsed="false">
      <c r="A5069" s="13" t="n">
        <v>5068</v>
      </c>
      <c r="B5069" s="12" t="s">
        <v>22</v>
      </c>
      <c r="C5069" s="26" t="str">
        <f aca="false">$C$4558</f>
        <v>BNF N. Acq. 20541</v>
      </c>
      <c r="D5069" s="12" t="n">
        <v>24</v>
      </c>
      <c r="E5069" s="14" t="n">
        <v>1749</v>
      </c>
      <c r="F5069" s="14" t="s">
        <v>40</v>
      </c>
      <c r="G5069" s="14" t="s">
        <v>526</v>
      </c>
      <c r="H5069" s="0" t="s">
        <v>1874</v>
      </c>
      <c r="I5069" s="41" t="s">
        <v>50</v>
      </c>
      <c r="J5069" s="20" t="n">
        <v>48</v>
      </c>
      <c r="K5069" s="27" t="s">
        <v>35</v>
      </c>
      <c r="L5069" s="53"/>
      <c r="M5069" s="33" t="n">
        <v>20</v>
      </c>
      <c r="N5069" s="33"/>
      <c r="O5069" s="35" t="n">
        <f aca="false">L5069+(0.05*M5069)+(N5069/240)</f>
        <v>1</v>
      </c>
      <c r="P5069" s="36" t="n">
        <v>48</v>
      </c>
      <c r="Q5069" s="33"/>
      <c r="R5069" s="37"/>
      <c r="S5069" s="38" t="n">
        <f aca="false">P5069+(0.05*Q5069)+(R5069/240)</f>
        <v>48</v>
      </c>
      <c r="T5069" s="22" t="n">
        <f aca="false">J5069*O5069</f>
        <v>48</v>
      </c>
      <c r="U5069" s="22" t="n">
        <f aca="false">S5069-T5069</f>
        <v>0</v>
      </c>
      <c r="V5069" s="46"/>
    </row>
    <row r="5070" customFormat="false" ht="13.8" hidden="false" customHeight="false" outlineLevel="0" collapsed="false">
      <c r="A5070" s="13" t="n">
        <v>5069</v>
      </c>
      <c r="B5070" s="12" t="s">
        <v>22</v>
      </c>
      <c r="C5070" s="26" t="str">
        <f aca="false">$C$4558</f>
        <v>BNF N. Acq. 20541</v>
      </c>
      <c r="D5070" s="12" t="n">
        <v>24</v>
      </c>
      <c r="E5070" s="14" t="n">
        <v>1749</v>
      </c>
      <c r="F5070" s="14" t="s">
        <v>40</v>
      </c>
      <c r="G5070" s="14" t="s">
        <v>2012</v>
      </c>
      <c r="H5070" s="0" t="s">
        <v>1874</v>
      </c>
      <c r="I5070" s="41" t="s">
        <v>50</v>
      </c>
      <c r="J5070" s="20" t="n">
        <v>59.5</v>
      </c>
      <c r="K5070" s="27" t="s">
        <v>335</v>
      </c>
      <c r="L5070" s="53" t="n">
        <v>12</v>
      </c>
      <c r="M5070" s="33"/>
      <c r="N5070" s="33"/>
      <c r="O5070" s="35" t="n">
        <f aca="false">L5070+(0.05*M5070)+(N5070/240)</f>
        <v>12</v>
      </c>
      <c r="P5070" s="36" t="n">
        <v>714</v>
      </c>
      <c r="Q5070" s="33"/>
      <c r="R5070" s="37"/>
      <c r="S5070" s="38" t="n">
        <f aca="false">P5070+(0.05*Q5070)+(R5070/240)</f>
        <v>714</v>
      </c>
      <c r="T5070" s="22" t="n">
        <f aca="false">J5070*O5070</f>
        <v>714</v>
      </c>
      <c r="U5070" s="22" t="n">
        <f aca="false">S5070-T5070</f>
        <v>0</v>
      </c>
      <c r="V5070" s="46"/>
    </row>
    <row r="5071" customFormat="false" ht="13.8" hidden="false" customHeight="false" outlineLevel="0" collapsed="false">
      <c r="A5071" s="13" t="n">
        <v>5070</v>
      </c>
      <c r="B5071" s="12" t="s">
        <v>22</v>
      </c>
      <c r="C5071" s="26" t="str">
        <f aca="false">$C$4558</f>
        <v>BNF N. Acq. 20541</v>
      </c>
      <c r="D5071" s="12" t="n">
        <v>24</v>
      </c>
      <c r="E5071" s="14" t="n">
        <v>1749</v>
      </c>
      <c r="F5071" s="14" t="s">
        <v>40</v>
      </c>
      <c r="G5071" s="14" t="s">
        <v>2012</v>
      </c>
      <c r="H5071" s="0" t="s">
        <v>1874</v>
      </c>
      <c r="I5071" s="41" t="s">
        <v>50</v>
      </c>
      <c r="J5071" s="20" t="n">
        <v>1</v>
      </c>
      <c r="K5071" s="27" t="s">
        <v>46</v>
      </c>
      <c r="L5071" s="53" t="n">
        <v>59</v>
      </c>
      <c r="M5071" s="33" t="n">
        <v>12</v>
      </c>
      <c r="N5071" s="33"/>
      <c r="O5071" s="35" t="n">
        <f aca="false">L5071+(0.05*M5071)+(N5071/240)</f>
        <v>59.6</v>
      </c>
      <c r="P5071" s="36" t="n">
        <v>59</v>
      </c>
      <c r="Q5071" s="33" t="n">
        <v>12</v>
      </c>
      <c r="R5071" s="37"/>
      <c r="S5071" s="38" t="n">
        <f aca="false">P5071+(0.05*Q5071)+(R5071/240)</f>
        <v>59.6</v>
      </c>
      <c r="T5071" s="22" t="n">
        <f aca="false">J5071*O5071</f>
        <v>59.6</v>
      </c>
      <c r="U5071" s="22" t="n">
        <f aca="false">S5071-T5071</f>
        <v>0</v>
      </c>
      <c r="V5071" s="46"/>
    </row>
    <row r="5072" customFormat="false" ht="13.8" hidden="false" customHeight="false" outlineLevel="0" collapsed="false">
      <c r="A5072" s="13" t="n">
        <v>5071</v>
      </c>
      <c r="B5072" s="12" t="s">
        <v>22</v>
      </c>
      <c r="C5072" s="26" t="str">
        <f aca="false">$C$4558</f>
        <v>BNF N. Acq. 20541</v>
      </c>
      <c r="D5072" s="12" t="n">
        <v>24</v>
      </c>
      <c r="E5072" s="14" t="n">
        <v>1749</v>
      </c>
      <c r="F5072" s="14" t="s">
        <v>40</v>
      </c>
      <c r="G5072" s="14" t="s">
        <v>541</v>
      </c>
      <c r="H5072" s="0" t="s">
        <v>1874</v>
      </c>
      <c r="I5072" s="41" t="s">
        <v>50</v>
      </c>
      <c r="J5072" s="20" t="n">
        <v>72</v>
      </c>
      <c r="K5072" s="27" t="s">
        <v>28</v>
      </c>
      <c r="L5072" s="53"/>
      <c r="M5072" s="33" t="n">
        <v>4</v>
      </c>
      <c r="N5072" s="33"/>
      <c r="O5072" s="35" t="n">
        <f aca="false">L5072+(0.05*M5072)+(N5072/240)</f>
        <v>0.2</v>
      </c>
      <c r="P5072" s="36" t="n">
        <v>14</v>
      </c>
      <c r="Q5072" s="33" t="n">
        <v>8</v>
      </c>
      <c r="R5072" s="37"/>
      <c r="S5072" s="38" t="n">
        <f aca="false">P5072+(0.05*Q5072)+(R5072/240)</f>
        <v>14.4</v>
      </c>
      <c r="T5072" s="22" t="n">
        <f aca="false">J5072*O5072</f>
        <v>14.4</v>
      </c>
      <c r="U5072" s="22" t="n">
        <f aca="false">S5072-T5072</f>
        <v>0</v>
      </c>
      <c r="V5072" s="46"/>
    </row>
    <row r="5073" customFormat="false" ht="13.8" hidden="false" customHeight="false" outlineLevel="0" collapsed="false">
      <c r="A5073" s="13" t="n">
        <v>5072</v>
      </c>
      <c r="B5073" s="12" t="s">
        <v>22</v>
      </c>
      <c r="C5073" s="26" t="str">
        <f aca="false">$C$4558</f>
        <v>BNF N. Acq. 20541</v>
      </c>
      <c r="D5073" s="12" t="n">
        <v>24</v>
      </c>
      <c r="E5073" s="14" t="n">
        <v>1749</v>
      </c>
      <c r="F5073" s="14" t="s">
        <v>40</v>
      </c>
      <c r="G5073" s="14" t="s">
        <v>1669</v>
      </c>
      <c r="H5073" s="0" t="s">
        <v>1874</v>
      </c>
      <c r="I5073" s="41" t="s">
        <v>50</v>
      </c>
      <c r="J5073" s="20" t="n">
        <v>1</v>
      </c>
      <c r="K5073" s="27" t="s">
        <v>46</v>
      </c>
      <c r="L5073" s="53" t="n">
        <v>29734</v>
      </c>
      <c r="M5073" s="33" t="n">
        <v>10</v>
      </c>
      <c r="N5073" s="33"/>
      <c r="O5073" s="35" t="n">
        <f aca="false">L5073+(0.05*M5073)+(N5073/240)</f>
        <v>29734.5</v>
      </c>
      <c r="P5073" s="36" t="n">
        <v>29734</v>
      </c>
      <c r="Q5073" s="33" t="n">
        <v>10</v>
      </c>
      <c r="R5073" s="37"/>
      <c r="S5073" s="38" t="n">
        <f aca="false">P5073+(0.05*Q5073)+(R5073/240)</f>
        <v>29734.5</v>
      </c>
      <c r="T5073" s="22" t="n">
        <f aca="false">J5073*O5073</f>
        <v>29734.5</v>
      </c>
      <c r="U5073" s="22" t="n">
        <f aca="false">S5073-T5073</f>
        <v>0</v>
      </c>
      <c r="V5073" s="46"/>
    </row>
    <row r="5074" customFormat="false" ht="13.8" hidden="false" customHeight="false" outlineLevel="0" collapsed="false">
      <c r="A5074" s="13" t="n">
        <v>5073</v>
      </c>
      <c r="B5074" s="12" t="s">
        <v>22</v>
      </c>
      <c r="C5074" s="26" t="str">
        <f aca="false">$C$4558</f>
        <v>BNF N. Acq. 20541</v>
      </c>
      <c r="D5074" s="12" t="n">
        <v>24</v>
      </c>
      <c r="E5074" s="14" t="n">
        <v>1749</v>
      </c>
      <c r="F5074" s="14" t="s">
        <v>40</v>
      </c>
      <c r="G5074" s="14" t="s">
        <v>751</v>
      </c>
      <c r="H5074" s="0" t="s">
        <v>1874</v>
      </c>
      <c r="I5074" s="41" t="s">
        <v>799</v>
      </c>
      <c r="J5074" s="20" t="n">
        <v>10645</v>
      </c>
      <c r="K5074" s="27" t="s">
        <v>28</v>
      </c>
      <c r="L5074" s="53"/>
      <c r="M5074" s="33" t="n">
        <v>4</v>
      </c>
      <c r="N5074" s="33"/>
      <c r="O5074" s="35" t="n">
        <f aca="false">L5074+(0.05*M5074)+(N5074/240)</f>
        <v>0.2</v>
      </c>
      <c r="P5074" s="36" t="n">
        <v>2129</v>
      </c>
      <c r="Q5074" s="33"/>
      <c r="R5074" s="37"/>
      <c r="S5074" s="38" t="n">
        <f aca="false">P5074+(0.05*Q5074)+(R5074/240)</f>
        <v>2129</v>
      </c>
      <c r="T5074" s="22" t="n">
        <f aca="false">J5074*O5074</f>
        <v>2129</v>
      </c>
      <c r="U5074" s="22" t="n">
        <f aca="false">S5074-T5074</f>
        <v>0</v>
      </c>
      <c r="V5074" s="46"/>
    </row>
    <row r="5075" customFormat="false" ht="13.8" hidden="false" customHeight="false" outlineLevel="0" collapsed="false">
      <c r="A5075" s="13" t="n">
        <v>5074</v>
      </c>
      <c r="B5075" s="12" t="s">
        <v>22</v>
      </c>
      <c r="C5075" s="26" t="str">
        <f aca="false">$C$4558</f>
        <v>BNF N. Acq. 20541</v>
      </c>
      <c r="D5075" s="12" t="n">
        <v>24</v>
      </c>
      <c r="E5075" s="14" t="n">
        <v>1749</v>
      </c>
      <c r="F5075" s="14" t="s">
        <v>40</v>
      </c>
      <c r="G5075" s="14" t="s">
        <v>2013</v>
      </c>
      <c r="H5075" s="0" t="s">
        <v>1874</v>
      </c>
      <c r="I5075" s="41" t="s">
        <v>50</v>
      </c>
      <c r="J5075" s="20" t="n">
        <v>1594</v>
      </c>
      <c r="K5075" s="27" t="s">
        <v>28</v>
      </c>
      <c r="L5075" s="53"/>
      <c r="M5075" s="33" t="n">
        <v>12</v>
      </c>
      <c r="N5075" s="33"/>
      <c r="O5075" s="35" t="n">
        <f aca="false">L5075+(0.05*M5075)+(N5075/240)</f>
        <v>0.6</v>
      </c>
      <c r="P5075" s="36" t="n">
        <v>956</v>
      </c>
      <c r="Q5075" s="33" t="n">
        <v>8</v>
      </c>
      <c r="R5075" s="37"/>
      <c r="S5075" s="38" t="n">
        <f aca="false">P5075+(0.05*Q5075)+(R5075/240)</f>
        <v>956.4</v>
      </c>
      <c r="T5075" s="22" t="n">
        <f aca="false">J5075*O5075</f>
        <v>956.4</v>
      </c>
      <c r="U5075" s="22" t="n">
        <f aca="false">S5075-T5075</f>
        <v>0</v>
      </c>
      <c r="V5075" s="46"/>
    </row>
    <row r="5076" customFormat="false" ht="13.8" hidden="false" customHeight="false" outlineLevel="0" collapsed="false">
      <c r="A5076" s="13" t="n">
        <v>5075</v>
      </c>
      <c r="B5076" s="12" t="s">
        <v>22</v>
      </c>
      <c r="C5076" s="26" t="str">
        <f aca="false">$C$4558</f>
        <v>BNF N. Acq. 20541</v>
      </c>
      <c r="D5076" s="12" t="n">
        <v>24</v>
      </c>
      <c r="E5076" s="14" t="n">
        <v>1749</v>
      </c>
      <c r="F5076" s="14" t="s">
        <v>40</v>
      </c>
      <c r="G5076" s="14" t="s">
        <v>540</v>
      </c>
      <c r="H5076" s="0" t="s">
        <v>1874</v>
      </c>
      <c r="I5076" s="41" t="s">
        <v>27</v>
      </c>
      <c r="J5076" s="20" t="n">
        <v>160</v>
      </c>
      <c r="K5076" s="27" t="s">
        <v>28</v>
      </c>
      <c r="L5076" s="53"/>
      <c r="M5076" s="33" t="n">
        <v>8</v>
      </c>
      <c r="N5076" s="33"/>
      <c r="O5076" s="35" t="n">
        <f aca="false">L5076+(0.05*M5076)+(N5076/240)</f>
        <v>0.4</v>
      </c>
      <c r="P5076" s="36" t="n">
        <v>64</v>
      </c>
      <c r="Q5076" s="33"/>
      <c r="R5076" s="37"/>
      <c r="S5076" s="38" t="n">
        <f aca="false">P5076+(0.05*Q5076)+(R5076/240)</f>
        <v>64</v>
      </c>
      <c r="T5076" s="22" t="n">
        <f aca="false">J5076*O5076</f>
        <v>64</v>
      </c>
      <c r="U5076" s="22" t="n">
        <f aca="false">S5076-T5076</f>
        <v>0</v>
      </c>
      <c r="V5076" s="46"/>
    </row>
    <row r="5077" customFormat="false" ht="13.8" hidden="false" customHeight="false" outlineLevel="0" collapsed="false">
      <c r="A5077" s="13" t="n">
        <v>5076</v>
      </c>
      <c r="B5077" s="12" t="s">
        <v>22</v>
      </c>
      <c r="C5077" s="26" t="str">
        <f aca="false">$C$4558</f>
        <v>BNF N. Acq. 20541</v>
      </c>
      <c r="D5077" s="12" t="n">
        <v>25</v>
      </c>
      <c r="E5077" s="14" t="n">
        <v>1749</v>
      </c>
      <c r="F5077" s="14" t="s">
        <v>24</v>
      </c>
      <c r="G5077" s="14" t="s">
        <v>543</v>
      </c>
      <c r="H5077" s="0" t="s">
        <v>1874</v>
      </c>
      <c r="I5077" s="41" t="s">
        <v>27</v>
      </c>
      <c r="J5077" s="20" t="n">
        <v>30</v>
      </c>
      <c r="K5077" s="27" t="s">
        <v>28</v>
      </c>
      <c r="L5077" s="53"/>
      <c r="M5077" s="33" t="n">
        <v>6</v>
      </c>
      <c r="N5077" s="33"/>
      <c r="O5077" s="35" t="n">
        <f aca="false">L5077+(0.05*M5077)+(N5077/240)</f>
        <v>0.3</v>
      </c>
      <c r="P5077" s="36" t="n">
        <v>9</v>
      </c>
      <c r="Q5077" s="33"/>
      <c r="R5077" s="37"/>
      <c r="S5077" s="38" t="n">
        <f aca="false">P5077+(0.05*Q5077)+(R5077/240)</f>
        <v>9</v>
      </c>
      <c r="T5077" s="22" t="n">
        <f aca="false">J5077*O5077</f>
        <v>9</v>
      </c>
      <c r="U5077" s="22" t="n">
        <f aca="false">S5077-T5077</f>
        <v>0</v>
      </c>
      <c r="V5077" s="46"/>
    </row>
    <row r="5078" customFormat="false" ht="13.8" hidden="false" customHeight="false" outlineLevel="0" collapsed="false">
      <c r="A5078" s="13" t="n">
        <v>5077</v>
      </c>
      <c r="B5078" s="12" t="s">
        <v>22</v>
      </c>
      <c r="C5078" s="26" t="str">
        <f aca="false">$C$4558</f>
        <v>BNF N. Acq. 20541</v>
      </c>
      <c r="D5078" s="12" t="n">
        <v>25</v>
      </c>
      <c r="E5078" s="14" t="n">
        <v>1749</v>
      </c>
      <c r="F5078" s="14" t="s">
        <v>24</v>
      </c>
      <c r="G5078" s="14" t="s">
        <v>1229</v>
      </c>
      <c r="H5078" s="0" t="s">
        <v>1874</v>
      </c>
      <c r="I5078" s="41" t="s">
        <v>50</v>
      </c>
      <c r="J5078" s="20" t="n">
        <v>15.5</v>
      </c>
      <c r="K5078" s="27" t="s">
        <v>28</v>
      </c>
      <c r="L5078" s="53" t="n">
        <v>20</v>
      </c>
      <c r="M5078" s="33"/>
      <c r="N5078" s="33"/>
      <c r="O5078" s="35" t="n">
        <f aca="false">L5078+(0.05*M5078)+(N5078/240)</f>
        <v>20</v>
      </c>
      <c r="P5078" s="36" t="n">
        <v>310</v>
      </c>
      <c r="Q5078" s="33"/>
      <c r="R5078" s="37"/>
      <c r="S5078" s="38" t="n">
        <f aca="false">P5078+(0.05*Q5078)+(R5078/240)</f>
        <v>310</v>
      </c>
      <c r="T5078" s="22" t="n">
        <f aca="false">J5078*O5078</f>
        <v>310</v>
      </c>
      <c r="U5078" s="22" t="n">
        <f aca="false">S5078-T5078</f>
        <v>0</v>
      </c>
      <c r="V5078" s="46"/>
    </row>
    <row r="5079" customFormat="false" ht="13.8" hidden="false" customHeight="false" outlineLevel="0" collapsed="false">
      <c r="A5079" s="13" t="n">
        <v>5078</v>
      </c>
      <c r="B5079" s="12" t="s">
        <v>22</v>
      </c>
      <c r="C5079" s="26" t="str">
        <f aca="false">$C$4558</f>
        <v>BNF N. Acq. 20541</v>
      </c>
      <c r="D5079" s="12" t="n">
        <v>25</v>
      </c>
      <c r="E5079" s="14" t="n">
        <v>1749</v>
      </c>
      <c r="F5079" s="14" t="s">
        <v>24</v>
      </c>
      <c r="G5079" s="14" t="s">
        <v>544</v>
      </c>
      <c r="H5079" s="0" t="s">
        <v>1874</v>
      </c>
      <c r="I5079" s="41" t="s">
        <v>27</v>
      </c>
      <c r="J5079" s="20" t="n">
        <v>40539</v>
      </c>
      <c r="K5079" s="27" t="s">
        <v>28</v>
      </c>
      <c r="L5079" s="53"/>
      <c r="M5079" s="33" t="n">
        <v>5</v>
      </c>
      <c r="N5079" s="33"/>
      <c r="O5079" s="35" t="n">
        <f aca="false">L5079+(0.05*M5079)+(N5079/240)</f>
        <v>0.25</v>
      </c>
      <c r="P5079" s="36" t="n">
        <v>10134</v>
      </c>
      <c r="Q5079" s="33" t="n">
        <v>15</v>
      </c>
      <c r="R5079" s="37"/>
      <c r="S5079" s="38" t="n">
        <f aca="false">P5079+(0.05*Q5079)+(R5079/240)</f>
        <v>10134.75</v>
      </c>
      <c r="T5079" s="22" t="n">
        <f aca="false">J5079*O5079</f>
        <v>10134.75</v>
      </c>
      <c r="U5079" s="22" t="n">
        <f aca="false">S5079-T5079</f>
        <v>0</v>
      </c>
      <c r="V5079" s="46"/>
    </row>
    <row r="5080" customFormat="false" ht="13.8" hidden="false" customHeight="false" outlineLevel="0" collapsed="false">
      <c r="A5080" s="13" t="n">
        <v>5079</v>
      </c>
      <c r="B5080" s="12" t="s">
        <v>22</v>
      </c>
      <c r="C5080" s="26" t="str">
        <f aca="false">$C$4558</f>
        <v>BNF N. Acq. 20541</v>
      </c>
      <c r="D5080" s="12" t="n">
        <v>25</v>
      </c>
      <c r="E5080" s="14" t="n">
        <v>1749</v>
      </c>
      <c r="F5080" s="14" t="s">
        <v>24</v>
      </c>
      <c r="G5080" s="14" t="s">
        <v>544</v>
      </c>
      <c r="H5080" s="0" t="s">
        <v>1874</v>
      </c>
      <c r="I5080" s="41" t="s">
        <v>32</v>
      </c>
      <c r="J5080" s="20" t="n">
        <v>2025</v>
      </c>
      <c r="K5080" s="27" t="s">
        <v>28</v>
      </c>
      <c r="L5080" s="53"/>
      <c r="M5080" s="33" t="n">
        <v>4</v>
      </c>
      <c r="N5080" s="33"/>
      <c r="O5080" s="35" t="n">
        <f aca="false">L5080+(0.05*M5080)+(N5080/240)</f>
        <v>0.2</v>
      </c>
      <c r="P5080" s="36" t="n">
        <v>405</v>
      </c>
      <c r="Q5080" s="33"/>
      <c r="R5080" s="37"/>
      <c r="S5080" s="38" t="n">
        <f aca="false">P5080+(0.05*Q5080)+(R5080/240)</f>
        <v>405</v>
      </c>
      <c r="T5080" s="22" t="n">
        <f aca="false">J5080*O5080</f>
        <v>405</v>
      </c>
      <c r="U5080" s="29" t="n">
        <f aca="false">S5080-T5080</f>
        <v>0</v>
      </c>
      <c r="V5080" s="46"/>
    </row>
    <row r="5081" customFormat="false" ht="13.8" hidden="false" customHeight="false" outlineLevel="0" collapsed="false">
      <c r="A5081" s="13" t="n">
        <v>5080</v>
      </c>
      <c r="B5081" s="12" t="s">
        <v>22</v>
      </c>
      <c r="C5081" s="26" t="str">
        <f aca="false">$C$4558</f>
        <v>BNF N. Acq. 20541</v>
      </c>
      <c r="D5081" s="12" t="n">
        <v>25</v>
      </c>
      <c r="E5081" s="14" t="n">
        <v>1749</v>
      </c>
      <c r="F5081" s="14" t="s">
        <v>24</v>
      </c>
      <c r="G5081" s="14" t="s">
        <v>544</v>
      </c>
      <c r="H5081" s="0" t="s">
        <v>1874</v>
      </c>
      <c r="I5081" s="41" t="s">
        <v>50</v>
      </c>
      <c r="J5081" s="20" t="n">
        <v>28788</v>
      </c>
      <c r="K5081" s="27" t="s">
        <v>28</v>
      </c>
      <c r="L5081" s="53"/>
      <c r="M5081" s="33" t="n">
        <v>3</v>
      </c>
      <c r="N5081" s="33"/>
      <c r="O5081" s="35" t="n">
        <f aca="false">L5081+(0.05*M5081)+(N5081/240)</f>
        <v>0.15</v>
      </c>
      <c r="P5081" s="36" t="n">
        <v>4318</v>
      </c>
      <c r="Q5081" s="33" t="n">
        <v>4</v>
      </c>
      <c r="R5081" s="37"/>
      <c r="S5081" s="38" t="n">
        <f aca="false">P5081+(0.05*Q5081)+(R5081/240)</f>
        <v>4318.2</v>
      </c>
      <c r="T5081" s="22" t="n">
        <f aca="false">J5081*O5081</f>
        <v>4318.2</v>
      </c>
      <c r="U5081" s="22" t="n">
        <f aca="false">S5081-T5081</f>
        <v>0</v>
      </c>
      <c r="V5081" s="46"/>
    </row>
    <row r="5082" customFormat="false" ht="13.8" hidden="false" customHeight="false" outlineLevel="0" collapsed="false">
      <c r="A5082" s="13" t="n">
        <v>5081</v>
      </c>
      <c r="B5082" s="12" t="s">
        <v>22</v>
      </c>
      <c r="C5082" s="26" t="str">
        <f aca="false">$C$4558</f>
        <v>BNF N. Acq. 20541</v>
      </c>
      <c r="D5082" s="12" t="n">
        <v>25</v>
      </c>
      <c r="E5082" s="14" t="n">
        <v>1749</v>
      </c>
      <c r="F5082" s="14" t="s">
        <v>24</v>
      </c>
      <c r="G5082" s="14" t="s">
        <v>2014</v>
      </c>
      <c r="H5082" s="0" t="s">
        <v>1874</v>
      </c>
      <c r="I5082" s="41" t="s">
        <v>50</v>
      </c>
      <c r="J5082" s="20" t="n">
        <v>15.5</v>
      </c>
      <c r="K5082" s="27" t="s">
        <v>28</v>
      </c>
      <c r="L5082" s="53"/>
      <c r="M5082" s="33" t="n">
        <v>20</v>
      </c>
      <c r="N5082" s="33"/>
      <c r="O5082" s="35" t="n">
        <f aca="false">L5082+(0.05*M5082)+(N5082/240)</f>
        <v>1</v>
      </c>
      <c r="P5082" s="36" t="n">
        <v>15</v>
      </c>
      <c r="Q5082" s="33" t="n">
        <v>10</v>
      </c>
      <c r="R5082" s="37"/>
      <c r="S5082" s="38" t="n">
        <f aca="false">P5082+(0.05*Q5082)+(R5082/240)</f>
        <v>15.5</v>
      </c>
      <c r="T5082" s="22" t="n">
        <f aca="false">J5082*O5082</f>
        <v>15.5</v>
      </c>
      <c r="U5082" s="22" t="n">
        <f aca="false">S5082-T5082</f>
        <v>0</v>
      </c>
      <c r="V5082" s="46"/>
    </row>
    <row r="5083" customFormat="false" ht="13.8" hidden="false" customHeight="false" outlineLevel="0" collapsed="false">
      <c r="A5083" s="13" t="n">
        <v>5082</v>
      </c>
      <c r="B5083" s="12" t="s">
        <v>22</v>
      </c>
      <c r="C5083" s="26" t="str">
        <f aca="false">$C$4558</f>
        <v>BNF N. Acq. 20541</v>
      </c>
      <c r="D5083" s="12" t="n">
        <v>25</v>
      </c>
      <c r="E5083" s="14" t="n">
        <v>1749</v>
      </c>
      <c r="F5083" s="14" t="s">
        <v>40</v>
      </c>
      <c r="G5083" s="14" t="s">
        <v>502</v>
      </c>
      <c r="H5083" s="0" t="s">
        <v>1874</v>
      </c>
      <c r="I5083" s="41" t="s">
        <v>68</v>
      </c>
      <c r="J5083" s="20" t="n">
        <v>3170</v>
      </c>
      <c r="K5083" s="27" t="s">
        <v>28</v>
      </c>
      <c r="L5083" s="53" t="n">
        <v>5</v>
      </c>
      <c r="M5083" s="33"/>
      <c r="N5083" s="33"/>
      <c r="O5083" s="35" t="n">
        <f aca="false">L5083+(0.05*M5083)+(N5083/240)</f>
        <v>5</v>
      </c>
      <c r="P5083" s="36" t="n">
        <v>15850</v>
      </c>
      <c r="Q5083" s="33"/>
      <c r="R5083" s="37"/>
      <c r="S5083" s="38" t="n">
        <f aca="false">P5083+(0.05*Q5083)+(R5083/240)</f>
        <v>15850</v>
      </c>
      <c r="T5083" s="22" t="n">
        <f aca="false">J5083*O5083</f>
        <v>15850</v>
      </c>
      <c r="U5083" s="22" t="n">
        <f aca="false">S5083-T5083</f>
        <v>0</v>
      </c>
      <c r="V5083" s="46"/>
    </row>
    <row r="5084" customFormat="false" ht="13.8" hidden="false" customHeight="false" outlineLevel="0" collapsed="false">
      <c r="A5084" s="13" t="n">
        <v>5083</v>
      </c>
      <c r="B5084" s="12" t="s">
        <v>22</v>
      </c>
      <c r="C5084" s="26" t="str">
        <f aca="false">$C$4558</f>
        <v>BNF N. Acq. 20541</v>
      </c>
      <c r="D5084" s="12" t="n">
        <v>25</v>
      </c>
      <c r="E5084" s="14" t="n">
        <v>1749</v>
      </c>
      <c r="F5084" s="14" t="s">
        <v>40</v>
      </c>
      <c r="G5084" s="14" t="s">
        <v>1181</v>
      </c>
      <c r="H5084" s="0" t="s">
        <v>1874</v>
      </c>
      <c r="I5084" s="41" t="s">
        <v>50</v>
      </c>
      <c r="J5084" s="20" t="n">
        <v>13</v>
      </c>
      <c r="K5084" s="27" t="s">
        <v>61</v>
      </c>
      <c r="L5084" s="53" t="n">
        <v>12</v>
      </c>
      <c r="M5084" s="33"/>
      <c r="N5084" s="33"/>
      <c r="O5084" s="35" t="n">
        <f aca="false">L5084+(0.05*M5084)+(N5084/240)</f>
        <v>12</v>
      </c>
      <c r="P5084" s="36" t="n">
        <v>156</v>
      </c>
      <c r="Q5084" s="33"/>
      <c r="R5084" s="37"/>
      <c r="S5084" s="38" t="n">
        <f aca="false">P5084+(0.05*Q5084)+(R5084/240)</f>
        <v>156</v>
      </c>
      <c r="T5084" s="22" t="n">
        <f aca="false">J5084*O5084</f>
        <v>156</v>
      </c>
      <c r="U5084" s="22" t="n">
        <f aca="false">S5084-T5084</f>
        <v>0</v>
      </c>
      <c r="V5084" s="46"/>
    </row>
    <row r="5085" customFormat="false" ht="13.8" hidden="false" customHeight="false" outlineLevel="0" collapsed="false">
      <c r="A5085" s="13" t="n">
        <v>5084</v>
      </c>
      <c r="B5085" s="12" t="s">
        <v>22</v>
      </c>
      <c r="C5085" s="26" t="str">
        <f aca="false">$C$4558</f>
        <v>BNF N. Acq. 20541</v>
      </c>
      <c r="D5085" s="12" t="n">
        <v>25</v>
      </c>
      <c r="E5085" s="14" t="n">
        <v>1749</v>
      </c>
      <c r="F5085" s="14" t="s">
        <v>40</v>
      </c>
      <c r="G5085" s="14" t="s">
        <v>1181</v>
      </c>
      <c r="H5085" s="0" t="s">
        <v>1874</v>
      </c>
      <c r="I5085" s="41" t="s">
        <v>799</v>
      </c>
      <c r="J5085" s="20" t="n">
        <v>190</v>
      </c>
      <c r="K5085" s="27" t="s">
        <v>28</v>
      </c>
      <c r="L5085" s="53"/>
      <c r="M5085" s="33" t="n">
        <v>40</v>
      </c>
      <c r="N5085" s="33"/>
      <c r="O5085" s="35" t="n">
        <f aca="false">L5085+(0.05*M5085)+(N5085/240)</f>
        <v>2</v>
      </c>
      <c r="P5085" s="36" t="n">
        <v>380</v>
      </c>
      <c r="Q5085" s="33"/>
      <c r="R5085" s="37"/>
      <c r="S5085" s="38" t="n">
        <f aca="false">P5085+(0.05*Q5085)+(R5085/240)</f>
        <v>380</v>
      </c>
      <c r="T5085" s="22" t="n">
        <f aca="false">J5085*O5085</f>
        <v>380</v>
      </c>
      <c r="U5085" s="22" t="n">
        <f aca="false">S5085-T5085</f>
        <v>0</v>
      </c>
      <c r="V5085" s="46"/>
    </row>
    <row r="5086" customFormat="false" ht="13.8" hidden="false" customHeight="false" outlineLevel="0" collapsed="false">
      <c r="A5086" s="13" t="n">
        <v>5085</v>
      </c>
      <c r="B5086" s="12" t="s">
        <v>22</v>
      </c>
      <c r="C5086" s="26" t="str">
        <f aca="false">$C$4558</f>
        <v>BNF N. Acq. 20541</v>
      </c>
      <c r="D5086" s="12" t="n">
        <v>25</v>
      </c>
      <c r="E5086" s="14" t="n">
        <v>1749</v>
      </c>
      <c r="F5086" s="14" t="s">
        <v>40</v>
      </c>
      <c r="G5086" s="14" t="s">
        <v>507</v>
      </c>
      <c r="H5086" s="0" t="s">
        <v>1874</v>
      </c>
      <c r="I5086" s="41" t="s">
        <v>32</v>
      </c>
      <c r="J5086" s="20" t="n">
        <v>63300</v>
      </c>
      <c r="K5086" s="27" t="s">
        <v>28</v>
      </c>
      <c r="L5086" s="53"/>
      <c r="M5086" s="33" t="n">
        <v>4</v>
      </c>
      <c r="N5086" s="33"/>
      <c r="O5086" s="35" t="n">
        <f aca="false">L5086+(0.05*M5086)+(N5086/240)</f>
        <v>0.2</v>
      </c>
      <c r="P5086" s="36" t="n">
        <v>12660</v>
      </c>
      <c r="Q5086" s="33"/>
      <c r="R5086" s="37"/>
      <c r="S5086" s="38" t="n">
        <f aca="false">P5086+(0.05*Q5086)+(R5086/240)</f>
        <v>12660</v>
      </c>
      <c r="T5086" s="22" t="n">
        <f aca="false">J5086*O5086</f>
        <v>12660</v>
      </c>
      <c r="U5086" s="22" t="n">
        <f aca="false">S5086-T5086</f>
        <v>0</v>
      </c>
      <c r="V5086" s="46"/>
    </row>
    <row r="5087" customFormat="false" ht="13.8" hidden="false" customHeight="false" outlineLevel="0" collapsed="false">
      <c r="A5087" s="13" t="n">
        <v>5086</v>
      </c>
      <c r="B5087" s="12" t="s">
        <v>22</v>
      </c>
      <c r="C5087" s="26" t="str">
        <f aca="false">$C$4558</f>
        <v>BNF N. Acq. 20541</v>
      </c>
      <c r="D5087" s="12" t="n">
        <v>25</v>
      </c>
      <c r="E5087" s="14" t="n">
        <v>1749</v>
      </c>
      <c r="F5087" s="14" t="s">
        <v>40</v>
      </c>
      <c r="G5087" s="14" t="s">
        <v>2015</v>
      </c>
      <c r="H5087" s="0" t="s">
        <v>1874</v>
      </c>
      <c r="I5087" s="41" t="s">
        <v>50</v>
      </c>
      <c r="J5087" s="20" t="n">
        <v>660</v>
      </c>
      <c r="K5087" s="27" t="s">
        <v>28</v>
      </c>
      <c r="L5087" s="53"/>
      <c r="M5087" s="33" t="n">
        <v>10</v>
      </c>
      <c r="N5087" s="33"/>
      <c r="O5087" s="35" t="n">
        <f aca="false">L5087+(0.05*M5087)+(N5087/240)</f>
        <v>0.5</v>
      </c>
      <c r="P5087" s="36" t="n">
        <v>330</v>
      </c>
      <c r="Q5087" s="33"/>
      <c r="R5087" s="37"/>
      <c r="S5087" s="38" t="n">
        <f aca="false">P5087+(0.05*Q5087)+(R5087/240)</f>
        <v>330</v>
      </c>
      <c r="T5087" s="22" t="n">
        <f aca="false">J5087*O5087</f>
        <v>330</v>
      </c>
      <c r="U5087" s="22" t="n">
        <f aca="false">S5087-T5087</f>
        <v>0</v>
      </c>
      <c r="V5087" s="46"/>
    </row>
    <row r="5088" customFormat="false" ht="13.8" hidden="false" customHeight="false" outlineLevel="0" collapsed="false">
      <c r="A5088" s="13" t="n">
        <v>5087</v>
      </c>
      <c r="B5088" s="12" t="s">
        <v>22</v>
      </c>
      <c r="C5088" s="26" t="str">
        <f aca="false">$C$4558</f>
        <v>BNF N. Acq. 20541</v>
      </c>
      <c r="D5088" s="12" t="n">
        <v>25</v>
      </c>
      <c r="E5088" s="14" t="n">
        <v>1749</v>
      </c>
      <c r="F5088" s="14" t="s">
        <v>40</v>
      </c>
      <c r="G5088" s="14" t="s">
        <v>508</v>
      </c>
      <c r="H5088" s="0" t="s">
        <v>1874</v>
      </c>
      <c r="I5088" s="41" t="s">
        <v>27</v>
      </c>
      <c r="J5088" s="20" t="n">
        <v>213</v>
      </c>
      <c r="K5088" s="27" t="s">
        <v>28</v>
      </c>
      <c r="L5088" s="53"/>
      <c r="M5088" s="33" t="n">
        <v>25</v>
      </c>
      <c r="N5088" s="33"/>
      <c r="O5088" s="35" t="n">
        <f aca="false">L5088+(0.05*M5088)+(N5088/240)</f>
        <v>1.25</v>
      </c>
      <c r="P5088" s="36" t="n">
        <v>266</v>
      </c>
      <c r="Q5088" s="33" t="n">
        <v>5</v>
      </c>
      <c r="R5088" s="37"/>
      <c r="S5088" s="38" t="n">
        <f aca="false">P5088+(0.05*Q5088)+(R5088/240)</f>
        <v>266.25</v>
      </c>
      <c r="T5088" s="22" t="n">
        <f aca="false">J5088*O5088</f>
        <v>266.25</v>
      </c>
      <c r="U5088" s="22" t="n">
        <f aca="false">S5088-T5088</f>
        <v>0</v>
      </c>
      <c r="V5088" s="46"/>
    </row>
    <row r="5089" customFormat="false" ht="13.8" hidden="false" customHeight="false" outlineLevel="0" collapsed="false">
      <c r="A5089" s="13" t="n">
        <v>5088</v>
      </c>
      <c r="B5089" s="12" t="s">
        <v>22</v>
      </c>
      <c r="C5089" s="26" t="str">
        <f aca="false">$C$4558</f>
        <v>BNF N. Acq. 20541</v>
      </c>
      <c r="D5089" s="12" t="n">
        <v>25</v>
      </c>
      <c r="E5089" s="14" t="n">
        <v>1749</v>
      </c>
      <c r="F5089" s="14" t="s">
        <v>40</v>
      </c>
      <c r="G5089" s="14" t="s">
        <v>515</v>
      </c>
      <c r="H5089" s="0" t="s">
        <v>1874</v>
      </c>
      <c r="I5089" s="41" t="s">
        <v>27</v>
      </c>
      <c r="J5089" s="20" t="n">
        <v>75</v>
      </c>
      <c r="K5089" s="27" t="s">
        <v>28</v>
      </c>
      <c r="L5089" s="53"/>
      <c r="M5089" s="33" t="n">
        <v>6</v>
      </c>
      <c r="N5089" s="33"/>
      <c r="O5089" s="35" t="n">
        <f aca="false">L5089+(0.05*M5089)+(N5089/240)</f>
        <v>0.3</v>
      </c>
      <c r="P5089" s="36" t="n">
        <v>22</v>
      </c>
      <c r="Q5089" s="33" t="n">
        <v>10</v>
      </c>
      <c r="R5089" s="37"/>
      <c r="S5089" s="38" t="n">
        <f aca="false">P5089+(0.05*Q5089)+(R5089/240)</f>
        <v>22.5</v>
      </c>
      <c r="T5089" s="22" t="n">
        <f aca="false">J5089*O5089</f>
        <v>22.5</v>
      </c>
      <c r="U5089" s="22" t="n">
        <f aca="false">S5089-T5089</f>
        <v>0</v>
      </c>
      <c r="V5089" s="46"/>
    </row>
    <row r="5090" customFormat="false" ht="13.8" hidden="false" customHeight="false" outlineLevel="0" collapsed="false">
      <c r="A5090" s="13" t="n">
        <v>5089</v>
      </c>
      <c r="B5090" s="12" t="s">
        <v>22</v>
      </c>
      <c r="C5090" s="26" t="str">
        <f aca="false">$C$4558</f>
        <v>BNF N. Acq. 20541</v>
      </c>
      <c r="D5090" s="12" t="n">
        <v>25</v>
      </c>
      <c r="E5090" s="14" t="n">
        <v>1749</v>
      </c>
      <c r="F5090" s="14" t="s">
        <v>40</v>
      </c>
      <c r="G5090" s="14" t="s">
        <v>515</v>
      </c>
      <c r="H5090" s="0" t="s">
        <v>1874</v>
      </c>
      <c r="I5090" s="41" t="s">
        <v>50</v>
      </c>
      <c r="J5090" s="20" t="n">
        <v>165</v>
      </c>
      <c r="K5090" s="27" t="s">
        <v>28</v>
      </c>
      <c r="L5090" s="53"/>
      <c r="M5090" s="33" t="n">
        <v>8</v>
      </c>
      <c r="N5090" s="33"/>
      <c r="O5090" s="35" t="n">
        <f aca="false">L5090+(0.05*M5090)+(N5090/240)</f>
        <v>0.4</v>
      </c>
      <c r="P5090" s="36" t="n">
        <v>66</v>
      </c>
      <c r="Q5090" s="33"/>
      <c r="R5090" s="37"/>
      <c r="S5090" s="38" t="n">
        <f aca="false">P5090+(0.05*Q5090)+(R5090/240)</f>
        <v>66</v>
      </c>
      <c r="T5090" s="22" t="n">
        <f aca="false">J5090*O5090</f>
        <v>66</v>
      </c>
      <c r="U5090" s="22" t="n">
        <f aca="false">S5090-T5090</f>
        <v>0</v>
      </c>
      <c r="V5090" s="46"/>
    </row>
    <row r="5091" customFormat="false" ht="13.8" hidden="false" customHeight="false" outlineLevel="0" collapsed="false">
      <c r="A5091" s="13" t="n">
        <v>5090</v>
      </c>
      <c r="B5091" s="12" t="s">
        <v>22</v>
      </c>
      <c r="C5091" s="26" t="str">
        <f aca="false">$C$4558</f>
        <v>BNF N. Acq. 20541</v>
      </c>
      <c r="D5091" s="12" t="n">
        <v>25</v>
      </c>
      <c r="E5091" s="14" t="n">
        <v>1749</v>
      </c>
      <c r="F5091" s="14" t="s">
        <v>40</v>
      </c>
      <c r="G5091" s="14" t="s">
        <v>513</v>
      </c>
      <c r="H5091" s="0" t="s">
        <v>1874</v>
      </c>
      <c r="I5091" s="41" t="s">
        <v>32</v>
      </c>
      <c r="J5091" s="20" t="n">
        <v>640</v>
      </c>
      <c r="K5091" s="27" t="s">
        <v>28</v>
      </c>
      <c r="L5091" s="53"/>
      <c r="M5091" s="33" t="n">
        <v>25</v>
      </c>
      <c r="N5091" s="33"/>
      <c r="O5091" s="35" t="n">
        <f aca="false">L5091+(0.05*M5091)+(N5091/240)</f>
        <v>1.25</v>
      </c>
      <c r="P5091" s="36" t="n">
        <v>800</v>
      </c>
      <c r="Q5091" s="33"/>
      <c r="R5091" s="37"/>
      <c r="S5091" s="38" t="n">
        <f aca="false">P5091+(0.05*Q5091)+(R5091/240)</f>
        <v>800</v>
      </c>
      <c r="T5091" s="22" t="n">
        <f aca="false">J5091*O5091</f>
        <v>800</v>
      </c>
      <c r="U5091" s="22" t="n">
        <f aca="false">S5091-T5091</f>
        <v>0</v>
      </c>
      <c r="V5091" s="46"/>
    </row>
    <row r="5092" customFormat="false" ht="13.8" hidden="false" customHeight="false" outlineLevel="0" collapsed="false">
      <c r="A5092" s="13" t="n">
        <v>5091</v>
      </c>
      <c r="B5092" s="12" t="s">
        <v>22</v>
      </c>
      <c r="C5092" s="26" t="str">
        <f aca="false">$C$4558</f>
        <v>BNF N. Acq. 20541</v>
      </c>
      <c r="D5092" s="12" t="n">
        <v>25</v>
      </c>
      <c r="E5092" s="14" t="n">
        <v>1749</v>
      </c>
      <c r="F5092" s="14" t="s">
        <v>40</v>
      </c>
      <c r="G5092" s="14" t="s">
        <v>513</v>
      </c>
      <c r="H5092" s="0" t="s">
        <v>1874</v>
      </c>
      <c r="I5092" s="41" t="s">
        <v>50</v>
      </c>
      <c r="J5092" s="20" t="n">
        <v>870</v>
      </c>
      <c r="K5092" s="27" t="s">
        <v>28</v>
      </c>
      <c r="L5092" s="53"/>
      <c r="M5092" s="33" t="n">
        <v>24</v>
      </c>
      <c r="N5092" s="33"/>
      <c r="O5092" s="35" t="n">
        <f aca="false">L5092+(0.05*M5092)+(N5092/240)</f>
        <v>1.2</v>
      </c>
      <c r="P5092" s="36" t="n">
        <v>1044</v>
      </c>
      <c r="Q5092" s="33"/>
      <c r="R5092" s="37"/>
      <c r="S5092" s="38" t="n">
        <f aca="false">P5092+(0.05*Q5092)+(R5092/240)</f>
        <v>1044</v>
      </c>
      <c r="T5092" s="22" t="n">
        <f aca="false">J5092*O5092</f>
        <v>1044</v>
      </c>
      <c r="U5092" s="22" t="n">
        <f aca="false">S5092-T5092</f>
        <v>0</v>
      </c>
      <c r="V5092" s="46"/>
    </row>
    <row r="5093" customFormat="false" ht="13.8" hidden="false" customHeight="false" outlineLevel="0" collapsed="false">
      <c r="A5093" s="13" t="n">
        <v>5092</v>
      </c>
      <c r="B5093" s="12" t="s">
        <v>22</v>
      </c>
      <c r="C5093" s="26" t="str">
        <f aca="false">$C$4558</f>
        <v>BNF N. Acq. 20541</v>
      </c>
      <c r="D5093" s="12" t="n">
        <v>25</v>
      </c>
      <c r="E5093" s="14" t="n">
        <v>1749</v>
      </c>
      <c r="F5093" s="14" t="s">
        <v>40</v>
      </c>
      <c r="G5093" s="14" t="s">
        <v>518</v>
      </c>
      <c r="H5093" s="0" t="s">
        <v>1874</v>
      </c>
      <c r="I5093" s="41" t="s">
        <v>50</v>
      </c>
      <c r="J5093" s="20" t="n">
        <v>310</v>
      </c>
      <c r="K5093" s="27" t="s">
        <v>28</v>
      </c>
      <c r="L5093" s="53" t="n">
        <v>3</v>
      </c>
      <c r="M5093" s="33" t="n">
        <v>10</v>
      </c>
      <c r="N5093" s="33"/>
      <c r="O5093" s="35" t="n">
        <f aca="false">L5093+(0.05*M5093)+(N5093/240)</f>
        <v>3.5</v>
      </c>
      <c r="P5093" s="36" t="n">
        <v>1085</v>
      </c>
      <c r="Q5093" s="33"/>
      <c r="R5093" s="37"/>
      <c r="S5093" s="38" t="n">
        <f aca="false">P5093+(0.05*Q5093)+(R5093/240)</f>
        <v>1085</v>
      </c>
      <c r="T5093" s="22" t="n">
        <f aca="false">J5093*O5093</f>
        <v>1085</v>
      </c>
      <c r="U5093" s="22" t="n">
        <f aca="false">S5093-T5093</f>
        <v>0</v>
      </c>
      <c r="V5093" s="46"/>
    </row>
    <row r="5094" customFormat="false" ht="13.8" hidden="false" customHeight="false" outlineLevel="0" collapsed="false">
      <c r="A5094" s="13" t="n">
        <v>5093</v>
      </c>
      <c r="B5094" s="12" t="s">
        <v>22</v>
      </c>
      <c r="C5094" s="26" t="str">
        <f aca="false">$C$4558</f>
        <v>BNF N. Acq. 20541</v>
      </c>
      <c r="D5094" s="12" t="n">
        <v>25</v>
      </c>
      <c r="E5094" s="14" t="n">
        <v>1749</v>
      </c>
      <c r="F5094" s="14" t="s">
        <v>40</v>
      </c>
      <c r="G5094" s="14" t="s">
        <v>1207</v>
      </c>
      <c r="H5094" s="0" t="s">
        <v>1874</v>
      </c>
      <c r="I5094" s="41" t="s">
        <v>50</v>
      </c>
      <c r="J5094" s="20" t="n">
        <v>30</v>
      </c>
      <c r="K5094" s="27" t="s">
        <v>28</v>
      </c>
      <c r="L5094" s="53" t="n">
        <v>8</v>
      </c>
      <c r="M5094" s="33"/>
      <c r="N5094" s="33"/>
      <c r="O5094" s="35" t="n">
        <f aca="false">L5094+(0.05*M5094)+(N5094/240)</f>
        <v>8</v>
      </c>
      <c r="P5094" s="36" t="n">
        <v>240</v>
      </c>
      <c r="Q5094" s="33"/>
      <c r="R5094" s="37"/>
      <c r="S5094" s="38" t="n">
        <f aca="false">P5094+(0.05*Q5094)+(R5094/240)</f>
        <v>240</v>
      </c>
      <c r="T5094" s="22" t="n">
        <f aca="false">J5094*O5094</f>
        <v>240</v>
      </c>
      <c r="U5094" s="22" t="n">
        <f aca="false">S5094-T5094</f>
        <v>0</v>
      </c>
      <c r="V5094" s="46"/>
    </row>
    <row r="5095" customFormat="false" ht="13.8" hidden="false" customHeight="false" outlineLevel="0" collapsed="false">
      <c r="A5095" s="13" t="n">
        <v>5094</v>
      </c>
      <c r="B5095" s="12" t="s">
        <v>22</v>
      </c>
      <c r="C5095" s="26" t="str">
        <f aca="false">$C$4558</f>
        <v>BNF N. Acq. 20541</v>
      </c>
      <c r="D5095" s="12" t="n">
        <v>26</v>
      </c>
      <c r="E5095" s="14" t="n">
        <v>1749</v>
      </c>
      <c r="F5095" s="14" t="s">
        <v>24</v>
      </c>
      <c r="G5095" s="14" t="s">
        <v>1211</v>
      </c>
      <c r="H5095" s="0" t="s">
        <v>1874</v>
      </c>
      <c r="I5095" s="41" t="s">
        <v>50</v>
      </c>
      <c r="J5095" s="20" t="n">
        <v>7.5</v>
      </c>
      <c r="K5095" s="27" t="s">
        <v>28</v>
      </c>
      <c r="L5095" s="53"/>
      <c r="M5095" s="33" t="n">
        <v>36</v>
      </c>
      <c r="N5095" s="33"/>
      <c r="O5095" s="35" t="n">
        <f aca="false">L5095+(0.05*M5095)+(N5095/240)</f>
        <v>1.8</v>
      </c>
      <c r="P5095" s="36" t="n">
        <v>13</v>
      </c>
      <c r="Q5095" s="33" t="n">
        <v>10</v>
      </c>
      <c r="R5095" s="37"/>
      <c r="S5095" s="38" t="n">
        <f aca="false">P5095+(0.05*Q5095)+(R5095/240)</f>
        <v>13.5</v>
      </c>
      <c r="T5095" s="22" t="n">
        <f aca="false">J5095*O5095</f>
        <v>13.5</v>
      </c>
      <c r="U5095" s="22" t="n">
        <f aca="false">S5095-T5095</f>
        <v>0</v>
      </c>
      <c r="V5095" s="46"/>
    </row>
    <row r="5096" customFormat="false" ht="13.8" hidden="false" customHeight="false" outlineLevel="0" collapsed="false">
      <c r="A5096" s="13" t="n">
        <v>5095</v>
      </c>
      <c r="B5096" s="12" t="s">
        <v>22</v>
      </c>
      <c r="C5096" s="26" t="str">
        <f aca="false">$C$4558</f>
        <v>BNF N. Acq. 20541</v>
      </c>
      <c r="D5096" s="12" t="n">
        <v>26</v>
      </c>
      <c r="E5096" s="14" t="n">
        <v>1749</v>
      </c>
      <c r="F5096" s="14" t="s">
        <v>24</v>
      </c>
      <c r="G5096" s="14" t="s">
        <v>2016</v>
      </c>
      <c r="H5096" s="0" t="s">
        <v>1874</v>
      </c>
      <c r="I5096" s="41" t="s">
        <v>50</v>
      </c>
      <c r="J5096" s="20" t="n">
        <v>1265</v>
      </c>
      <c r="K5096" s="27" t="s">
        <v>28</v>
      </c>
      <c r="L5096" s="53"/>
      <c r="M5096" s="33" t="n">
        <v>5</v>
      </c>
      <c r="N5096" s="33"/>
      <c r="O5096" s="35" t="n">
        <f aca="false">L5096+(0.05*M5096)+(N5096/240)</f>
        <v>0.25</v>
      </c>
      <c r="P5096" s="36" t="n">
        <v>316</v>
      </c>
      <c r="Q5096" s="33" t="n">
        <v>5</v>
      </c>
      <c r="R5096" s="37"/>
      <c r="S5096" s="38" t="n">
        <f aca="false">P5096+(0.05*Q5096)+(R5096/240)</f>
        <v>316.25</v>
      </c>
      <c r="T5096" s="22" t="n">
        <f aca="false">J5096*O5096</f>
        <v>316.25</v>
      </c>
      <c r="U5096" s="22" t="n">
        <f aca="false">S5096-T5096</f>
        <v>0</v>
      </c>
      <c r="V5096" s="46"/>
    </row>
    <row r="5097" customFormat="false" ht="13.8" hidden="false" customHeight="false" outlineLevel="0" collapsed="false">
      <c r="A5097" s="13" t="n">
        <v>5096</v>
      </c>
      <c r="B5097" s="12" t="s">
        <v>22</v>
      </c>
      <c r="C5097" s="26" t="str">
        <f aca="false">$C$4558</f>
        <v>BNF N. Acq. 20541</v>
      </c>
      <c r="D5097" s="12" t="n">
        <v>26</v>
      </c>
      <c r="E5097" s="14" t="n">
        <v>1749</v>
      </c>
      <c r="F5097" s="14" t="s">
        <v>24</v>
      </c>
      <c r="G5097" s="14" t="s">
        <v>514</v>
      </c>
      <c r="H5097" s="0" t="s">
        <v>1874</v>
      </c>
      <c r="I5097" s="41" t="s">
        <v>50</v>
      </c>
      <c r="J5097" s="20" t="n">
        <v>475</v>
      </c>
      <c r="K5097" s="27" t="s">
        <v>28</v>
      </c>
      <c r="L5097" s="53"/>
      <c r="M5097" s="33" t="n">
        <v>3</v>
      </c>
      <c r="N5097" s="33"/>
      <c r="O5097" s="35" t="n">
        <f aca="false">L5097+(0.05*M5097)+(N5097/240)</f>
        <v>0.15</v>
      </c>
      <c r="P5097" s="36" t="n">
        <v>71</v>
      </c>
      <c r="Q5097" s="33" t="n">
        <v>5</v>
      </c>
      <c r="R5097" s="37"/>
      <c r="S5097" s="38" t="n">
        <f aca="false">P5097+(0.05*Q5097)+(R5097/240)</f>
        <v>71.25</v>
      </c>
      <c r="T5097" s="22" t="n">
        <f aca="false">J5097*O5097</f>
        <v>71.25</v>
      </c>
      <c r="U5097" s="22" t="n">
        <f aca="false">S5097-T5097</f>
        <v>0</v>
      </c>
      <c r="V5097" s="46"/>
    </row>
    <row r="5098" customFormat="false" ht="13.8" hidden="false" customHeight="false" outlineLevel="0" collapsed="false">
      <c r="A5098" s="13" t="n">
        <v>5097</v>
      </c>
      <c r="B5098" s="12" t="s">
        <v>22</v>
      </c>
      <c r="C5098" s="26" t="str">
        <f aca="false">$C$4558</f>
        <v>BNF N. Acq. 20541</v>
      </c>
      <c r="D5098" s="12" t="n">
        <v>26</v>
      </c>
      <c r="E5098" s="14" t="n">
        <v>1749</v>
      </c>
      <c r="F5098" s="14" t="s">
        <v>24</v>
      </c>
      <c r="G5098" s="14" t="s">
        <v>1215</v>
      </c>
      <c r="H5098" s="0" t="s">
        <v>1874</v>
      </c>
      <c r="I5098" s="41" t="s">
        <v>50</v>
      </c>
      <c r="J5098" s="20" t="n">
        <v>74</v>
      </c>
      <c r="K5098" s="27" t="s">
        <v>28</v>
      </c>
      <c r="L5098" s="53" t="n">
        <v>5</v>
      </c>
      <c r="M5098" s="33"/>
      <c r="N5098" s="33"/>
      <c r="O5098" s="35" t="n">
        <f aca="false">L5098+(0.05*M5098)+(N5098/240)</f>
        <v>5</v>
      </c>
      <c r="P5098" s="36" t="n">
        <v>370</v>
      </c>
      <c r="Q5098" s="33"/>
      <c r="R5098" s="37"/>
      <c r="S5098" s="38" t="n">
        <f aca="false">P5098+(0.05*Q5098)+(R5098/240)</f>
        <v>370</v>
      </c>
      <c r="T5098" s="22" t="n">
        <f aca="false">J5098*O5098</f>
        <v>370</v>
      </c>
      <c r="U5098" s="22" t="n">
        <f aca="false">S5098-T5098</f>
        <v>0</v>
      </c>
      <c r="V5098" s="46"/>
    </row>
    <row r="5099" customFormat="false" ht="13.8" hidden="false" customHeight="false" outlineLevel="0" collapsed="false">
      <c r="A5099" s="13" t="n">
        <v>5098</v>
      </c>
      <c r="B5099" s="12" t="s">
        <v>22</v>
      </c>
      <c r="C5099" s="26" t="str">
        <f aca="false">$C$4558</f>
        <v>BNF N. Acq. 20541</v>
      </c>
      <c r="D5099" s="12" t="n">
        <v>26</v>
      </c>
      <c r="E5099" s="14" t="n">
        <v>1749</v>
      </c>
      <c r="F5099" s="14" t="s">
        <v>24</v>
      </c>
      <c r="G5099" s="14" t="s">
        <v>751</v>
      </c>
      <c r="H5099" s="0" t="s">
        <v>1874</v>
      </c>
      <c r="I5099" s="41" t="s">
        <v>32</v>
      </c>
      <c r="J5099" s="20" t="n">
        <v>5462</v>
      </c>
      <c r="K5099" s="27" t="s">
        <v>28</v>
      </c>
      <c r="L5099" s="53" t="n">
        <v>0.07</v>
      </c>
      <c r="M5099" s="33"/>
      <c r="N5099" s="33"/>
      <c r="O5099" s="35" t="n">
        <f aca="false">L5099+(0.05*M5099)+(N5099/240)</f>
        <v>0.07</v>
      </c>
      <c r="P5099" s="36" t="n">
        <v>382</v>
      </c>
      <c r="Q5099" s="33" t="n">
        <v>6</v>
      </c>
      <c r="R5099" s="37"/>
      <c r="S5099" s="38" t="n">
        <f aca="false">P5099+(0.05*Q5099)+(R5099/240)</f>
        <v>382.3</v>
      </c>
      <c r="T5099" s="22" t="n">
        <f aca="false">J5099*O5099</f>
        <v>382.34</v>
      </c>
      <c r="U5099" s="22" t="n">
        <f aca="false">S5099-T5099</f>
        <v>-0.0400000000000205</v>
      </c>
      <c r="V5099" s="46"/>
    </row>
    <row r="5100" customFormat="false" ht="13.8" hidden="false" customHeight="false" outlineLevel="0" collapsed="false">
      <c r="A5100" s="13" t="n">
        <v>5099</v>
      </c>
      <c r="B5100" s="12" t="s">
        <v>22</v>
      </c>
      <c r="C5100" s="26" t="str">
        <f aca="false">$C$4558</f>
        <v>BNF N. Acq. 20541</v>
      </c>
      <c r="D5100" s="12" t="n">
        <v>26</v>
      </c>
      <c r="E5100" s="14" t="n">
        <v>1749</v>
      </c>
      <c r="F5100" s="14" t="s">
        <v>24</v>
      </c>
      <c r="G5100" s="14" t="s">
        <v>751</v>
      </c>
      <c r="H5100" s="0" t="s">
        <v>1874</v>
      </c>
      <c r="I5100" s="41" t="s">
        <v>50</v>
      </c>
      <c r="J5100" s="20" t="n">
        <v>26</v>
      </c>
      <c r="K5100" s="27" t="s">
        <v>28</v>
      </c>
      <c r="L5100" s="53"/>
      <c r="M5100" s="33" t="n">
        <v>6</v>
      </c>
      <c r="N5100" s="33"/>
      <c r="O5100" s="35" t="n">
        <f aca="false">L5100+(0.05*M5100)+(N5100/240)</f>
        <v>0.3</v>
      </c>
      <c r="P5100" s="36" t="n">
        <v>7</v>
      </c>
      <c r="Q5100" s="33" t="n">
        <v>16</v>
      </c>
      <c r="R5100" s="37"/>
      <c r="S5100" s="38" t="n">
        <f aca="false">P5100+(0.05*Q5100)+(R5100/240)</f>
        <v>7.8</v>
      </c>
      <c r="T5100" s="22" t="n">
        <f aca="false">J5100*O5100</f>
        <v>7.8</v>
      </c>
      <c r="U5100" s="22" t="n">
        <f aca="false">S5100-T5100</f>
        <v>0</v>
      </c>
      <c r="V5100" s="46"/>
    </row>
    <row r="5101" customFormat="false" ht="13.8" hidden="false" customHeight="false" outlineLevel="0" collapsed="false">
      <c r="A5101" s="13" t="n">
        <v>5100</v>
      </c>
      <c r="B5101" s="12" t="s">
        <v>22</v>
      </c>
      <c r="C5101" s="26" t="str">
        <f aca="false">$C$4558</f>
        <v>BNF N. Acq. 20541</v>
      </c>
      <c r="D5101" s="12" t="n">
        <v>26</v>
      </c>
      <c r="E5101" s="14" t="n">
        <v>1749</v>
      </c>
      <c r="F5101" s="14" t="s">
        <v>24</v>
      </c>
      <c r="G5101" s="14" t="s">
        <v>538</v>
      </c>
      <c r="H5101" s="0" t="s">
        <v>1874</v>
      </c>
      <c r="I5101" s="41" t="s">
        <v>27</v>
      </c>
      <c r="J5101" s="20" t="n">
        <v>60</v>
      </c>
      <c r="K5101" s="27" t="s">
        <v>28</v>
      </c>
      <c r="L5101" s="53"/>
      <c r="M5101" s="33" t="n">
        <v>40</v>
      </c>
      <c r="N5101" s="33"/>
      <c r="O5101" s="35" t="n">
        <f aca="false">L5101+(0.05*M5101)+(N5101/240)</f>
        <v>2</v>
      </c>
      <c r="P5101" s="36" t="n">
        <v>120</v>
      </c>
      <c r="Q5101" s="33"/>
      <c r="R5101" s="37"/>
      <c r="S5101" s="38" t="n">
        <f aca="false">P5101+(0.05*Q5101)+(R5101/240)</f>
        <v>120</v>
      </c>
      <c r="T5101" s="22" t="n">
        <f aca="false">J5101*O5101</f>
        <v>120</v>
      </c>
      <c r="U5101" s="22" t="n">
        <f aca="false">S5101-T5101</f>
        <v>0</v>
      </c>
      <c r="V5101" s="46"/>
    </row>
    <row r="5102" customFormat="false" ht="13.8" hidden="false" customHeight="false" outlineLevel="0" collapsed="false">
      <c r="A5102" s="13" t="n">
        <v>5101</v>
      </c>
      <c r="B5102" s="12" t="s">
        <v>22</v>
      </c>
      <c r="C5102" s="26" t="str">
        <f aca="false">$C$4558</f>
        <v>BNF N. Acq. 20541</v>
      </c>
      <c r="D5102" s="12" t="n">
        <v>26</v>
      </c>
      <c r="E5102" s="14" t="n">
        <v>1749</v>
      </c>
      <c r="F5102" s="14" t="s">
        <v>24</v>
      </c>
      <c r="G5102" s="14" t="s">
        <v>539</v>
      </c>
      <c r="H5102" s="0" t="s">
        <v>1874</v>
      </c>
      <c r="I5102" s="41" t="s">
        <v>50</v>
      </c>
      <c r="J5102" s="20" t="n">
        <v>892</v>
      </c>
      <c r="K5102" s="27" t="s">
        <v>28</v>
      </c>
      <c r="L5102" s="53"/>
      <c r="M5102" s="33" t="n">
        <v>12</v>
      </c>
      <c r="N5102" s="33"/>
      <c r="O5102" s="35" t="n">
        <f aca="false">L5102+(0.05*M5102)+(N5102/240)</f>
        <v>0.6</v>
      </c>
      <c r="P5102" s="36" t="n">
        <v>535</v>
      </c>
      <c r="Q5102" s="33" t="n">
        <v>4</v>
      </c>
      <c r="R5102" s="37"/>
      <c r="S5102" s="38" t="n">
        <f aca="false">P5102+(0.05*Q5102)+(R5102/240)</f>
        <v>535.2</v>
      </c>
      <c r="T5102" s="22" t="n">
        <f aca="false">J5102*O5102</f>
        <v>535.2</v>
      </c>
      <c r="U5102" s="22" t="n">
        <f aca="false">S5102-T5102</f>
        <v>0</v>
      </c>
      <c r="V5102" s="46"/>
    </row>
    <row r="5103" customFormat="false" ht="13.8" hidden="false" customHeight="false" outlineLevel="0" collapsed="false">
      <c r="A5103" s="13" t="n">
        <v>5102</v>
      </c>
      <c r="B5103" s="12" t="s">
        <v>22</v>
      </c>
      <c r="C5103" s="26" t="str">
        <f aca="false">$C$4558</f>
        <v>BNF N. Acq. 20541</v>
      </c>
      <c r="D5103" s="12" t="n">
        <v>26</v>
      </c>
      <c r="E5103" s="14" t="n">
        <v>1749</v>
      </c>
      <c r="F5103" s="14" t="s">
        <v>24</v>
      </c>
      <c r="G5103" s="14" t="s">
        <v>540</v>
      </c>
      <c r="H5103" s="0" t="s">
        <v>1874</v>
      </c>
      <c r="I5103" s="41" t="s">
        <v>27</v>
      </c>
      <c r="J5103" s="20" t="n">
        <v>24865</v>
      </c>
      <c r="K5103" s="27" t="s">
        <v>28</v>
      </c>
      <c r="L5103" s="53"/>
      <c r="M5103" s="33" t="n">
        <v>15</v>
      </c>
      <c r="N5103" s="33"/>
      <c r="O5103" s="35" t="n">
        <f aca="false">L5103+(0.05*M5103)+(N5103/240)</f>
        <v>0.75</v>
      </c>
      <c r="P5103" s="36" t="n">
        <v>18648</v>
      </c>
      <c r="Q5103" s="33" t="n">
        <v>15</v>
      </c>
      <c r="R5103" s="37"/>
      <c r="S5103" s="38" t="n">
        <f aca="false">P5103+(0.05*Q5103)+(R5103/240)</f>
        <v>18648.75</v>
      </c>
      <c r="T5103" s="22" t="n">
        <f aca="false">J5103*O5103</f>
        <v>18648.75</v>
      </c>
      <c r="U5103" s="22" t="n">
        <f aca="false">S5103-T5103</f>
        <v>0</v>
      </c>
      <c r="V5103" s="46"/>
    </row>
    <row r="5104" customFormat="false" ht="13.8" hidden="false" customHeight="false" outlineLevel="0" collapsed="false">
      <c r="A5104" s="13" t="n">
        <v>5103</v>
      </c>
      <c r="B5104" s="12" t="s">
        <v>22</v>
      </c>
      <c r="C5104" s="26" t="str">
        <f aca="false">$C$4558</f>
        <v>BNF N. Acq. 20541</v>
      </c>
      <c r="D5104" s="12" t="n">
        <v>26</v>
      </c>
      <c r="E5104" s="14" t="n">
        <v>1749</v>
      </c>
      <c r="F5104" s="14" t="s">
        <v>40</v>
      </c>
      <c r="G5104" s="14" t="s">
        <v>543</v>
      </c>
      <c r="H5104" s="0" t="s">
        <v>1874</v>
      </c>
      <c r="I5104" s="41" t="s">
        <v>50</v>
      </c>
      <c r="J5104" s="20" t="n">
        <v>8877</v>
      </c>
      <c r="K5104" s="27" t="s">
        <v>28</v>
      </c>
      <c r="L5104" s="53"/>
      <c r="M5104" s="33" t="n">
        <v>4</v>
      </c>
      <c r="N5104" s="33"/>
      <c r="O5104" s="35" t="n">
        <f aca="false">L5104+(0.05*M5104)+(N5104/240)</f>
        <v>0.2</v>
      </c>
      <c r="P5104" s="36" t="n">
        <v>1775</v>
      </c>
      <c r="Q5104" s="33" t="n">
        <v>8</v>
      </c>
      <c r="R5104" s="37"/>
      <c r="S5104" s="38" t="n">
        <f aca="false">P5104+(0.05*Q5104)+(R5104/240)</f>
        <v>1775.4</v>
      </c>
      <c r="T5104" s="22" t="n">
        <f aca="false">J5104*O5104</f>
        <v>1775.4</v>
      </c>
      <c r="U5104" s="22" t="n">
        <f aca="false">S5104-T5104</f>
        <v>0</v>
      </c>
      <c r="V5104" s="46"/>
    </row>
    <row r="5105" customFormat="false" ht="13.8" hidden="false" customHeight="false" outlineLevel="0" collapsed="false">
      <c r="A5105" s="13" t="n">
        <v>5104</v>
      </c>
      <c r="B5105" s="12" t="s">
        <v>22</v>
      </c>
      <c r="C5105" s="26" t="str">
        <f aca="false">$C$4558</f>
        <v>BNF N. Acq. 20541</v>
      </c>
      <c r="D5105" s="12" t="n">
        <v>26</v>
      </c>
      <c r="E5105" s="14" t="n">
        <v>1749</v>
      </c>
      <c r="F5105" s="14" t="s">
        <v>40</v>
      </c>
      <c r="G5105" s="14" t="s">
        <v>543</v>
      </c>
      <c r="H5105" s="0" t="s">
        <v>1874</v>
      </c>
      <c r="I5105" s="41" t="s">
        <v>799</v>
      </c>
      <c r="J5105" s="20" t="n">
        <v>14390</v>
      </c>
      <c r="K5105" s="27" t="s">
        <v>28</v>
      </c>
      <c r="L5105" s="53"/>
      <c r="M5105" s="33" t="n">
        <v>4</v>
      </c>
      <c r="N5105" s="33"/>
      <c r="O5105" s="35" t="n">
        <f aca="false">L5105+(0.05*M5105)+(N5105/240)</f>
        <v>0.2</v>
      </c>
      <c r="P5105" s="36" t="n">
        <v>2878</v>
      </c>
      <c r="Q5105" s="33"/>
      <c r="R5105" s="37"/>
      <c r="S5105" s="38" t="n">
        <f aca="false">P5105+(0.05*Q5105)+(R5105/240)</f>
        <v>2878</v>
      </c>
      <c r="T5105" s="22" t="n">
        <f aca="false">J5105*O5105</f>
        <v>2878</v>
      </c>
      <c r="U5105" s="22" t="n">
        <f aca="false">S5105-T5105</f>
        <v>0</v>
      </c>
      <c r="V5105" s="46"/>
    </row>
    <row r="5106" customFormat="false" ht="13.8" hidden="false" customHeight="false" outlineLevel="0" collapsed="false">
      <c r="A5106" s="13" t="n">
        <v>5105</v>
      </c>
      <c r="B5106" s="12" t="s">
        <v>22</v>
      </c>
      <c r="C5106" s="26" t="str">
        <f aca="false">$C$4558</f>
        <v>BNF N. Acq. 20541</v>
      </c>
      <c r="D5106" s="12" t="n">
        <v>26</v>
      </c>
      <c r="E5106" s="14" t="n">
        <v>1749</v>
      </c>
      <c r="F5106" s="14" t="s">
        <v>40</v>
      </c>
      <c r="G5106" s="14" t="s">
        <v>1227</v>
      </c>
      <c r="H5106" s="0" t="s">
        <v>1874</v>
      </c>
      <c r="I5106" s="41" t="s">
        <v>29</v>
      </c>
      <c r="J5106" s="20" t="n">
        <v>1915</v>
      </c>
      <c r="K5106" s="27" t="s">
        <v>28</v>
      </c>
      <c r="L5106" s="53" t="n">
        <v>10</v>
      </c>
      <c r="M5106" s="33"/>
      <c r="N5106" s="33"/>
      <c r="O5106" s="35" t="n">
        <f aca="false">L5106+(0.05*M5106)+(N5106/240)</f>
        <v>10</v>
      </c>
      <c r="P5106" s="36" t="n">
        <v>19150</v>
      </c>
      <c r="Q5106" s="33"/>
      <c r="R5106" s="37"/>
      <c r="S5106" s="38" t="n">
        <f aca="false">P5106+(0.05*Q5106)+(R5106/240)</f>
        <v>19150</v>
      </c>
      <c r="T5106" s="22" t="n">
        <f aca="false">J5106*O5106</f>
        <v>19150</v>
      </c>
      <c r="U5106" s="22" t="n">
        <f aca="false">S5106-T5106</f>
        <v>0</v>
      </c>
      <c r="V5106" s="46"/>
    </row>
    <row r="5107" customFormat="false" ht="13.8" hidden="false" customHeight="false" outlineLevel="0" collapsed="false">
      <c r="A5107" s="13" t="n">
        <v>5106</v>
      </c>
      <c r="B5107" s="12" t="s">
        <v>22</v>
      </c>
      <c r="C5107" s="26" t="str">
        <f aca="false">$C$4558</f>
        <v>BNF N. Acq. 20541</v>
      </c>
      <c r="D5107" s="12" t="n">
        <v>26</v>
      </c>
      <c r="E5107" s="14" t="n">
        <v>1749</v>
      </c>
      <c r="F5107" s="14" t="s">
        <v>40</v>
      </c>
      <c r="G5107" s="14" t="s">
        <v>550</v>
      </c>
      <c r="H5107" s="0" t="s">
        <v>1874</v>
      </c>
      <c r="I5107" s="41" t="s">
        <v>50</v>
      </c>
      <c r="J5107" s="20" t="n">
        <v>5675</v>
      </c>
      <c r="K5107" s="27" t="s">
        <v>28</v>
      </c>
      <c r="L5107" s="53"/>
      <c r="M5107" s="33" t="n">
        <v>4</v>
      </c>
      <c r="N5107" s="33"/>
      <c r="O5107" s="35" t="n">
        <f aca="false">L5107+(0.05*M5107)+(N5107/240)</f>
        <v>0.2</v>
      </c>
      <c r="P5107" s="36" t="n">
        <v>1135</v>
      </c>
      <c r="Q5107" s="33"/>
      <c r="R5107" s="37"/>
      <c r="S5107" s="38" t="n">
        <f aca="false">P5107+(0.05*Q5107)+(R5107/240)</f>
        <v>1135</v>
      </c>
      <c r="T5107" s="22" t="n">
        <f aca="false">J5107*O5107</f>
        <v>1135</v>
      </c>
      <c r="U5107" s="22" t="n">
        <f aca="false">S5107-T5107</f>
        <v>0</v>
      </c>
      <c r="V5107" s="46"/>
    </row>
    <row r="5108" customFormat="false" ht="13.8" hidden="false" customHeight="false" outlineLevel="0" collapsed="false">
      <c r="A5108" s="13" t="n">
        <v>5107</v>
      </c>
      <c r="B5108" s="12" t="s">
        <v>22</v>
      </c>
      <c r="C5108" s="26" t="str">
        <f aca="false">$C$4558</f>
        <v>BNF N. Acq. 20541</v>
      </c>
      <c r="D5108" s="12" t="n">
        <v>26</v>
      </c>
      <c r="E5108" s="14" t="n">
        <v>1749</v>
      </c>
      <c r="F5108" s="14" t="s">
        <v>40</v>
      </c>
      <c r="G5108" s="14" t="s">
        <v>550</v>
      </c>
      <c r="H5108" s="0" t="s">
        <v>1874</v>
      </c>
      <c r="I5108" s="41" t="s">
        <v>50</v>
      </c>
      <c r="J5108" s="20" t="n">
        <v>1</v>
      </c>
      <c r="K5108" s="27" t="s">
        <v>46</v>
      </c>
      <c r="L5108" s="53" t="n">
        <v>80</v>
      </c>
      <c r="M5108" s="33"/>
      <c r="N5108" s="33"/>
      <c r="O5108" s="35" t="n">
        <f aca="false">L5108+(0.05*M5108)+(N5108/240)</f>
        <v>80</v>
      </c>
      <c r="P5108" s="36" t="n">
        <v>80</v>
      </c>
      <c r="Q5108" s="33"/>
      <c r="R5108" s="37"/>
      <c r="S5108" s="38" t="n">
        <f aca="false">P5108+(0.05*Q5108)+(R5108/240)</f>
        <v>80</v>
      </c>
      <c r="T5108" s="22" t="n">
        <f aca="false">J5108*O5108</f>
        <v>80</v>
      </c>
      <c r="U5108" s="22" t="n">
        <f aca="false">S5108-T5108</f>
        <v>0</v>
      </c>
      <c r="V5108" s="46"/>
    </row>
    <row r="5109" customFormat="false" ht="13.8" hidden="false" customHeight="false" outlineLevel="0" collapsed="false">
      <c r="A5109" s="13" t="n">
        <v>5108</v>
      </c>
      <c r="B5109" s="12" t="s">
        <v>22</v>
      </c>
      <c r="C5109" s="26" t="str">
        <f aca="false">$C$4558</f>
        <v>BNF N. Acq. 20541</v>
      </c>
      <c r="D5109" s="12" t="n">
        <v>26</v>
      </c>
      <c r="E5109" s="14" t="n">
        <v>1749</v>
      </c>
      <c r="F5109" s="14" t="s">
        <v>40</v>
      </c>
      <c r="G5109" s="14" t="s">
        <v>761</v>
      </c>
      <c r="H5109" s="0" t="s">
        <v>1874</v>
      </c>
      <c r="I5109" s="41" t="s">
        <v>27</v>
      </c>
      <c r="J5109" s="20" t="n">
        <v>350</v>
      </c>
      <c r="K5109" s="27" t="s">
        <v>28</v>
      </c>
      <c r="L5109" s="53"/>
      <c r="M5109" s="33" t="n">
        <v>20</v>
      </c>
      <c r="N5109" s="33"/>
      <c r="O5109" s="35" t="n">
        <f aca="false">L5109+(0.05*M5109)+(N5109/240)</f>
        <v>1</v>
      </c>
      <c r="P5109" s="36" t="n">
        <v>350</v>
      </c>
      <c r="Q5109" s="33"/>
      <c r="R5109" s="37"/>
      <c r="S5109" s="38" t="n">
        <f aca="false">P5109+(0.05*Q5109)+(R5109/240)</f>
        <v>350</v>
      </c>
      <c r="T5109" s="22" t="n">
        <f aca="false">J5109*O5109</f>
        <v>350</v>
      </c>
      <c r="U5109" s="22" t="n">
        <f aca="false">S5109-T5109</f>
        <v>0</v>
      </c>
      <c r="V5109" s="46"/>
    </row>
    <row r="5110" customFormat="false" ht="13.8" hidden="false" customHeight="false" outlineLevel="0" collapsed="false">
      <c r="A5110" s="13" t="n">
        <v>5109</v>
      </c>
      <c r="B5110" s="12" t="s">
        <v>22</v>
      </c>
      <c r="C5110" s="26" t="str">
        <f aca="false">$C$4558</f>
        <v>BNF N. Acq. 20541</v>
      </c>
      <c r="D5110" s="12" t="n">
        <v>26</v>
      </c>
      <c r="E5110" s="14" t="n">
        <v>1749</v>
      </c>
      <c r="F5110" s="14" t="s">
        <v>40</v>
      </c>
      <c r="G5110" s="14" t="s">
        <v>761</v>
      </c>
      <c r="H5110" s="0" t="s">
        <v>1874</v>
      </c>
      <c r="I5110" s="41" t="s">
        <v>382</v>
      </c>
      <c r="J5110" s="20" t="n">
        <v>3830</v>
      </c>
      <c r="K5110" s="27" t="s">
        <v>28</v>
      </c>
      <c r="L5110" s="53"/>
      <c r="M5110" s="33" t="n">
        <v>13</v>
      </c>
      <c r="N5110" s="33"/>
      <c r="O5110" s="35" t="n">
        <f aca="false">L5110+(0.05*M5110)+(N5110/240)</f>
        <v>0.65</v>
      </c>
      <c r="P5110" s="36" t="n">
        <v>2489</v>
      </c>
      <c r="Q5110" s="33" t="n">
        <v>10</v>
      </c>
      <c r="R5110" s="37"/>
      <c r="S5110" s="38" t="n">
        <f aca="false">P5110+(0.05*Q5110)+(R5110/240)</f>
        <v>2489.5</v>
      </c>
      <c r="T5110" s="22" t="n">
        <f aca="false">J5110*O5110</f>
        <v>2489.5</v>
      </c>
      <c r="U5110" s="22" t="n">
        <f aca="false">S5110-T5110</f>
        <v>0</v>
      </c>
      <c r="V5110" s="40"/>
    </row>
    <row r="5111" customFormat="false" ht="13.8" hidden="false" customHeight="false" outlineLevel="0" collapsed="false">
      <c r="A5111" s="13" t="n">
        <v>5110</v>
      </c>
      <c r="B5111" s="12" t="s">
        <v>22</v>
      </c>
      <c r="C5111" s="26" t="str">
        <f aca="false">$C$4558</f>
        <v>BNF N. Acq. 20541</v>
      </c>
      <c r="D5111" s="12" t="n">
        <v>26</v>
      </c>
      <c r="E5111" s="14" t="n">
        <v>1749</v>
      </c>
      <c r="F5111" s="14" t="s">
        <v>40</v>
      </c>
      <c r="G5111" s="14" t="s">
        <v>761</v>
      </c>
      <c r="H5111" s="0" t="s">
        <v>1874</v>
      </c>
      <c r="I5111" s="41" t="s">
        <v>50</v>
      </c>
      <c r="J5111" s="20" t="n">
        <v>5995</v>
      </c>
      <c r="K5111" s="27" t="s">
        <v>28</v>
      </c>
      <c r="L5111" s="53"/>
      <c r="M5111" s="33" t="n">
        <v>15</v>
      </c>
      <c r="N5111" s="33"/>
      <c r="O5111" s="35" t="n">
        <f aca="false">L5111+(0.05*M5111)+(N5111/240)</f>
        <v>0.75</v>
      </c>
      <c r="P5111" s="36" t="n">
        <v>4496</v>
      </c>
      <c r="Q5111" s="33" t="n">
        <v>5</v>
      </c>
      <c r="R5111" s="37"/>
      <c r="S5111" s="38" t="n">
        <f aca="false">P5111+(0.05*Q5111)+(R5111/240)</f>
        <v>4496.25</v>
      </c>
      <c r="T5111" s="22" t="n">
        <f aca="false">J5111*O5111</f>
        <v>4496.25</v>
      </c>
      <c r="U5111" s="22" t="n">
        <f aca="false">S5111-T5111</f>
        <v>0</v>
      </c>
      <c r="V5111" s="40"/>
    </row>
    <row r="5112" customFormat="false" ht="13.8" hidden="false" customHeight="false" outlineLevel="0" collapsed="false">
      <c r="A5112" s="13" t="n">
        <v>5111</v>
      </c>
      <c r="B5112" s="12" t="s">
        <v>22</v>
      </c>
      <c r="C5112" s="26" t="str">
        <f aca="false">$C$4558</f>
        <v>BNF N. Acq. 20541</v>
      </c>
      <c r="D5112" s="12" t="n">
        <v>26</v>
      </c>
      <c r="E5112" s="14" t="n">
        <v>1749</v>
      </c>
      <c r="F5112" s="14" t="s">
        <v>40</v>
      </c>
      <c r="G5112" s="14" t="s">
        <v>1766</v>
      </c>
      <c r="H5112" s="0" t="s">
        <v>1874</v>
      </c>
      <c r="I5112" s="41" t="s">
        <v>50</v>
      </c>
      <c r="J5112" s="20" t="n">
        <v>8</v>
      </c>
      <c r="K5112" s="27" t="s">
        <v>28</v>
      </c>
      <c r="L5112" s="53"/>
      <c r="M5112" s="33" t="n">
        <v>2</v>
      </c>
      <c r="N5112" s="33"/>
      <c r="O5112" s="35" t="n">
        <f aca="false">L5112+(0.05*M5112)+(N5112/240)</f>
        <v>0.1</v>
      </c>
      <c r="P5112" s="36"/>
      <c r="Q5112" s="33" t="n">
        <v>16</v>
      </c>
      <c r="R5112" s="37"/>
      <c r="S5112" s="38" t="n">
        <f aca="false">P5112+(0.05*Q5112)+(R5112/240)</f>
        <v>0.8</v>
      </c>
      <c r="T5112" s="22" t="n">
        <f aca="false">J5112*O5112</f>
        <v>0.8</v>
      </c>
      <c r="U5112" s="22" t="n">
        <f aca="false">S5112-T5112</f>
        <v>0</v>
      </c>
      <c r="V5112" s="46"/>
    </row>
    <row r="5113" customFormat="false" ht="13.8" hidden="false" customHeight="false" outlineLevel="0" collapsed="false">
      <c r="A5113" s="13" t="n">
        <v>5112</v>
      </c>
      <c r="B5113" s="12" t="s">
        <v>22</v>
      </c>
      <c r="C5113" s="26" t="str">
        <f aca="false">$C$4558</f>
        <v>BNF N. Acq. 20541</v>
      </c>
      <c r="D5113" s="12" t="n">
        <v>26</v>
      </c>
      <c r="E5113" s="14" t="n">
        <v>1749</v>
      </c>
      <c r="F5113" s="14" t="s">
        <v>40</v>
      </c>
      <c r="G5113" s="14" t="s">
        <v>552</v>
      </c>
      <c r="H5113" s="0" t="s">
        <v>1874</v>
      </c>
      <c r="I5113" s="41" t="s">
        <v>27</v>
      </c>
      <c r="J5113" s="20" t="n">
        <v>312</v>
      </c>
      <c r="K5113" s="27" t="s">
        <v>28</v>
      </c>
      <c r="L5113" s="53" t="n">
        <v>120</v>
      </c>
      <c r="M5113" s="33"/>
      <c r="N5113" s="33"/>
      <c r="O5113" s="35" t="n">
        <f aca="false">L5113+(0.05*M5113)+(N5113/240)</f>
        <v>120</v>
      </c>
      <c r="P5113" s="36" t="n">
        <v>37440</v>
      </c>
      <c r="Q5113" s="33"/>
      <c r="R5113" s="37"/>
      <c r="S5113" s="38" t="n">
        <f aca="false">P5113+(0.05*Q5113)+(R5113/240)</f>
        <v>37440</v>
      </c>
      <c r="T5113" s="22" t="n">
        <f aca="false">J5113*O5113</f>
        <v>37440</v>
      </c>
      <c r="U5113" s="22" t="n">
        <f aca="false">S5113-T5113</f>
        <v>0</v>
      </c>
      <c r="V5113" s="46"/>
    </row>
    <row r="5114" customFormat="false" ht="13.8" hidden="false" customHeight="false" outlineLevel="0" collapsed="false">
      <c r="A5114" s="13" t="n">
        <v>5113</v>
      </c>
      <c r="B5114" s="12" t="s">
        <v>22</v>
      </c>
      <c r="C5114" s="26" t="str">
        <f aca="false">$C$4558</f>
        <v>BNF N. Acq. 20541</v>
      </c>
      <c r="D5114" s="12" t="n">
        <v>26</v>
      </c>
      <c r="E5114" s="14" t="n">
        <v>1749</v>
      </c>
      <c r="F5114" s="14" t="s">
        <v>40</v>
      </c>
      <c r="G5114" s="14" t="s">
        <v>552</v>
      </c>
      <c r="H5114" s="0" t="s">
        <v>1874</v>
      </c>
      <c r="I5114" s="41" t="s">
        <v>50</v>
      </c>
      <c r="J5114" s="20" t="n">
        <v>29.5</v>
      </c>
      <c r="K5114" s="27" t="s">
        <v>28</v>
      </c>
      <c r="L5114" s="53" t="n">
        <v>120</v>
      </c>
      <c r="M5114" s="33"/>
      <c r="N5114" s="33"/>
      <c r="O5114" s="35" t="n">
        <f aca="false">L5114+(0.05*M5114)+(N5114/240)</f>
        <v>120</v>
      </c>
      <c r="P5114" s="36" t="n">
        <v>3540</v>
      </c>
      <c r="Q5114" s="33"/>
      <c r="R5114" s="37"/>
      <c r="S5114" s="38" t="n">
        <f aca="false">P5114+(0.05*Q5114)+(R5114/240)</f>
        <v>3540</v>
      </c>
      <c r="T5114" s="22" t="n">
        <f aca="false">J5114*O5114</f>
        <v>3540</v>
      </c>
      <c r="U5114" s="22" t="n">
        <f aca="false">S5114-T5114</f>
        <v>0</v>
      </c>
      <c r="V5114" s="46"/>
    </row>
    <row r="5115" customFormat="false" ht="13.8" hidden="false" customHeight="false" outlineLevel="0" collapsed="false">
      <c r="A5115" s="13" t="n">
        <v>5114</v>
      </c>
      <c r="B5115" s="12" t="s">
        <v>22</v>
      </c>
      <c r="C5115" s="26" t="str">
        <f aca="false">$C$4558</f>
        <v>BNF N. Acq. 20541</v>
      </c>
      <c r="D5115" s="12" t="n">
        <v>26</v>
      </c>
      <c r="E5115" s="14" t="n">
        <v>1749</v>
      </c>
      <c r="F5115" s="14" t="s">
        <v>40</v>
      </c>
      <c r="G5115" s="14" t="s">
        <v>553</v>
      </c>
      <c r="H5115" s="0" t="s">
        <v>1874</v>
      </c>
      <c r="I5115" s="41" t="s">
        <v>27</v>
      </c>
      <c r="J5115" s="20" t="n">
        <v>181.5</v>
      </c>
      <c r="K5115" s="27" t="s">
        <v>28</v>
      </c>
      <c r="L5115" s="53" t="n">
        <v>60</v>
      </c>
      <c r="M5115" s="33"/>
      <c r="N5115" s="33"/>
      <c r="O5115" s="35" t="n">
        <f aca="false">L5115+(0.05*M5115)+(N5115/240)</f>
        <v>60</v>
      </c>
      <c r="P5115" s="36" t="n">
        <v>10890</v>
      </c>
      <c r="Q5115" s="33"/>
      <c r="R5115" s="37"/>
      <c r="S5115" s="38" t="n">
        <f aca="false">P5115+(0.05*Q5115)+(R5115/240)</f>
        <v>10890</v>
      </c>
      <c r="T5115" s="22" t="n">
        <f aca="false">J5115*O5115</f>
        <v>10890</v>
      </c>
      <c r="U5115" s="22" t="n">
        <f aca="false">S5115-T5115</f>
        <v>0</v>
      </c>
      <c r="V5115" s="46"/>
    </row>
    <row r="5116" customFormat="false" ht="13.8" hidden="false" customHeight="false" outlineLevel="0" collapsed="false">
      <c r="A5116" s="13" t="n">
        <v>5115</v>
      </c>
      <c r="B5116" s="12" t="s">
        <v>22</v>
      </c>
      <c r="C5116" s="26" t="str">
        <f aca="false">$C$4558</f>
        <v>BNF N. Acq. 20541</v>
      </c>
      <c r="D5116" s="12" t="n">
        <v>26</v>
      </c>
      <c r="E5116" s="14" t="n">
        <v>1749</v>
      </c>
      <c r="F5116" s="14" t="s">
        <v>40</v>
      </c>
      <c r="G5116" s="14" t="s">
        <v>553</v>
      </c>
      <c r="H5116" s="0" t="s">
        <v>1874</v>
      </c>
      <c r="I5116" s="41" t="s">
        <v>50</v>
      </c>
      <c r="J5116" s="20" t="n">
        <v>1149.5</v>
      </c>
      <c r="K5116" s="27" t="s">
        <v>28</v>
      </c>
      <c r="L5116" s="53" t="n">
        <v>60</v>
      </c>
      <c r="M5116" s="33"/>
      <c r="N5116" s="33"/>
      <c r="O5116" s="35" t="n">
        <f aca="false">L5116+(0.05*M5116)+(N5116/240)</f>
        <v>60</v>
      </c>
      <c r="P5116" s="36" t="n">
        <v>68970</v>
      </c>
      <c r="Q5116" s="33"/>
      <c r="R5116" s="37"/>
      <c r="S5116" s="38" t="n">
        <f aca="false">P5116+(0.05*Q5116)+(R5116/240)</f>
        <v>68970</v>
      </c>
      <c r="T5116" s="22" t="n">
        <f aca="false">J5116*O5116</f>
        <v>68970</v>
      </c>
      <c r="U5116" s="22" t="n">
        <f aca="false">S5116-T5116</f>
        <v>0</v>
      </c>
      <c r="V5116" s="46"/>
    </row>
    <row r="5117" customFormat="false" ht="13.8" hidden="false" customHeight="false" outlineLevel="0" collapsed="false">
      <c r="A5117" s="13" t="n">
        <v>5116</v>
      </c>
      <c r="B5117" s="12" t="s">
        <v>22</v>
      </c>
      <c r="C5117" s="26" t="str">
        <f aca="false">$C$4558</f>
        <v>BNF N. Acq. 20541</v>
      </c>
      <c r="D5117" s="12" t="n">
        <v>27</v>
      </c>
      <c r="E5117" s="14" t="n">
        <v>1749</v>
      </c>
      <c r="F5117" s="14" t="s">
        <v>24</v>
      </c>
      <c r="G5117" s="14" t="s">
        <v>2017</v>
      </c>
      <c r="H5117" s="0" t="s">
        <v>1874</v>
      </c>
      <c r="I5117" s="41" t="s">
        <v>50</v>
      </c>
      <c r="J5117" s="20" t="n">
        <v>5.5</v>
      </c>
      <c r="K5117" s="27" t="s">
        <v>28</v>
      </c>
      <c r="L5117" s="53" t="n">
        <v>3</v>
      </c>
      <c r="M5117" s="33" t="n">
        <v>4</v>
      </c>
      <c r="N5117" s="33"/>
      <c r="O5117" s="35" t="n">
        <f aca="false">L5117+(0.05*M5117)+(N5117/240)</f>
        <v>3.2</v>
      </c>
      <c r="P5117" s="36" t="n">
        <v>17</v>
      </c>
      <c r="Q5117" s="33" t="n">
        <v>12</v>
      </c>
      <c r="R5117" s="37"/>
      <c r="S5117" s="38" t="n">
        <f aca="false">P5117+(0.05*Q5117)+(R5117/240)</f>
        <v>17.6</v>
      </c>
      <c r="T5117" s="22" t="n">
        <f aca="false">J5117*O5117</f>
        <v>17.6</v>
      </c>
      <c r="U5117" s="22" t="n">
        <f aca="false">S5117-T5117</f>
        <v>0</v>
      </c>
      <c r="V5117" s="46"/>
    </row>
    <row r="5118" customFormat="false" ht="13.8" hidden="false" customHeight="false" outlineLevel="0" collapsed="false">
      <c r="A5118" s="13" t="n">
        <v>5117</v>
      </c>
      <c r="B5118" s="12" t="s">
        <v>22</v>
      </c>
      <c r="C5118" s="26" t="str">
        <f aca="false">$C$4558</f>
        <v>BNF N. Acq. 20541</v>
      </c>
      <c r="D5118" s="12" t="n">
        <v>27</v>
      </c>
      <c r="E5118" s="14" t="n">
        <v>1749</v>
      </c>
      <c r="F5118" s="14" t="s">
        <v>40</v>
      </c>
      <c r="G5118" s="14" t="s">
        <v>558</v>
      </c>
      <c r="H5118" s="0" t="s">
        <v>1874</v>
      </c>
      <c r="I5118" s="41" t="s">
        <v>27</v>
      </c>
      <c r="J5118" s="20" t="n">
        <v>360</v>
      </c>
      <c r="K5118" s="27" t="s">
        <v>28</v>
      </c>
      <c r="L5118" s="53" t="n">
        <v>22</v>
      </c>
      <c r="M5118" s="33"/>
      <c r="N5118" s="33"/>
      <c r="O5118" s="35" t="n">
        <f aca="false">L5118+(0.05*M5118)+(N5118/240)</f>
        <v>22</v>
      </c>
      <c r="P5118" s="36" t="n">
        <v>7920</v>
      </c>
      <c r="Q5118" s="33"/>
      <c r="R5118" s="37"/>
      <c r="S5118" s="38" t="n">
        <f aca="false">P5118+(0.05*Q5118)+(R5118/240)</f>
        <v>7920</v>
      </c>
      <c r="T5118" s="22" t="n">
        <f aca="false">J5118*O5118</f>
        <v>7920</v>
      </c>
      <c r="U5118" s="22" t="n">
        <f aca="false">S5118-T5118</f>
        <v>0</v>
      </c>
      <c r="V5118" s="46"/>
    </row>
    <row r="5119" customFormat="false" ht="13.8" hidden="false" customHeight="false" outlineLevel="0" collapsed="false">
      <c r="A5119" s="13" t="n">
        <v>5118</v>
      </c>
      <c r="B5119" s="12" t="s">
        <v>22</v>
      </c>
      <c r="C5119" s="26" t="str">
        <f aca="false">$C$4558</f>
        <v>BNF N. Acq. 20541</v>
      </c>
      <c r="D5119" s="12" t="n">
        <v>27</v>
      </c>
      <c r="E5119" s="14" t="n">
        <v>1749</v>
      </c>
      <c r="F5119" s="14" t="s">
        <v>40</v>
      </c>
      <c r="G5119" s="14" t="s">
        <v>558</v>
      </c>
      <c r="H5119" s="0" t="s">
        <v>1874</v>
      </c>
      <c r="I5119" s="41" t="s">
        <v>50</v>
      </c>
      <c r="J5119" s="20" t="n">
        <v>535</v>
      </c>
      <c r="K5119" s="27" t="s">
        <v>28</v>
      </c>
      <c r="L5119" s="53" t="n">
        <v>10</v>
      </c>
      <c r="M5119" s="33"/>
      <c r="N5119" s="33"/>
      <c r="O5119" s="35" t="n">
        <f aca="false">L5119+(0.05*M5119)+(N5119/240)</f>
        <v>10</v>
      </c>
      <c r="P5119" s="36" t="n">
        <v>5350</v>
      </c>
      <c r="Q5119" s="33"/>
      <c r="R5119" s="37"/>
      <c r="S5119" s="38" t="n">
        <f aca="false">P5119+(0.05*Q5119)+(R5119/240)</f>
        <v>5350</v>
      </c>
      <c r="T5119" s="22" t="n">
        <f aca="false">J5119*O5119</f>
        <v>5350</v>
      </c>
      <c r="U5119" s="22" t="n">
        <f aca="false">S5119-T5119</f>
        <v>0</v>
      </c>
      <c r="V5119" s="46"/>
    </row>
    <row r="5120" customFormat="false" ht="13.8" hidden="false" customHeight="false" outlineLevel="0" collapsed="false">
      <c r="A5120" s="13" t="n">
        <v>5119</v>
      </c>
      <c r="B5120" s="12" t="s">
        <v>22</v>
      </c>
      <c r="C5120" s="26" t="str">
        <f aca="false">$C$4558</f>
        <v>BNF N. Acq. 20541</v>
      </c>
      <c r="D5120" s="12" t="n">
        <v>27</v>
      </c>
      <c r="E5120" s="14" t="n">
        <v>1749</v>
      </c>
      <c r="F5120" s="14" t="s">
        <v>40</v>
      </c>
      <c r="G5120" s="14" t="s">
        <v>558</v>
      </c>
      <c r="H5120" s="0" t="s">
        <v>1874</v>
      </c>
      <c r="I5120" s="41" t="s">
        <v>799</v>
      </c>
      <c r="J5120" s="20" t="n">
        <v>3</v>
      </c>
      <c r="K5120" s="27" t="s">
        <v>28</v>
      </c>
      <c r="L5120" s="53" t="n">
        <v>15</v>
      </c>
      <c r="M5120" s="33"/>
      <c r="N5120" s="33"/>
      <c r="O5120" s="35" t="n">
        <f aca="false">L5120+(0.05*M5120)+(N5120/240)</f>
        <v>15</v>
      </c>
      <c r="P5120" s="36" t="n">
        <v>45</v>
      </c>
      <c r="Q5120" s="33"/>
      <c r="R5120" s="37"/>
      <c r="S5120" s="38" t="n">
        <f aca="false">P5120+(0.05*Q5120)+(R5120/240)</f>
        <v>45</v>
      </c>
      <c r="T5120" s="22" t="n">
        <f aca="false">J5120*O5120</f>
        <v>45</v>
      </c>
      <c r="U5120" s="22" t="n">
        <f aca="false">S5120-T5120</f>
        <v>0</v>
      </c>
      <c r="V5120" s="46"/>
    </row>
    <row r="5121" customFormat="false" ht="13.8" hidden="false" customHeight="false" outlineLevel="0" collapsed="false">
      <c r="A5121" s="13" t="n">
        <v>5120</v>
      </c>
      <c r="B5121" s="12" t="s">
        <v>22</v>
      </c>
      <c r="C5121" s="26" t="str">
        <f aca="false">$C$4558</f>
        <v>BNF N. Acq. 20541</v>
      </c>
      <c r="D5121" s="12" t="n">
        <v>27</v>
      </c>
      <c r="E5121" s="14" t="n">
        <v>1749</v>
      </c>
      <c r="F5121" s="14" t="s">
        <v>40</v>
      </c>
      <c r="G5121" s="14" t="s">
        <v>1237</v>
      </c>
      <c r="H5121" s="0" t="s">
        <v>1874</v>
      </c>
      <c r="I5121" s="41" t="s">
        <v>50</v>
      </c>
      <c r="J5121" s="20" t="n">
        <v>21246</v>
      </c>
      <c r="K5121" s="27" t="s">
        <v>28</v>
      </c>
      <c r="L5121" s="53"/>
      <c r="M5121" s="33" t="n">
        <v>13</v>
      </c>
      <c r="N5121" s="33"/>
      <c r="O5121" s="35" t="n">
        <f aca="false">L5121+(0.05*M5121)+(N5121/240)</f>
        <v>0.65</v>
      </c>
      <c r="P5121" s="36" t="n">
        <v>13809</v>
      </c>
      <c r="Q5121" s="33" t="n">
        <v>18</v>
      </c>
      <c r="R5121" s="37"/>
      <c r="S5121" s="38" t="n">
        <f aca="false">P5121+(0.05*Q5121)+(R5121/240)</f>
        <v>13809.9</v>
      </c>
      <c r="T5121" s="22" t="n">
        <f aca="false">J5121*O5121</f>
        <v>13809.9</v>
      </c>
      <c r="U5121" s="22" t="n">
        <f aca="false">S5121-T5121</f>
        <v>0</v>
      </c>
      <c r="V5121" s="46"/>
    </row>
    <row r="5122" customFormat="false" ht="13.8" hidden="false" customHeight="false" outlineLevel="0" collapsed="false">
      <c r="A5122" s="13" t="n">
        <v>5121</v>
      </c>
      <c r="B5122" s="12" t="s">
        <v>22</v>
      </c>
      <c r="C5122" s="26" t="str">
        <f aca="false">$C$4558</f>
        <v>BNF N. Acq. 20541</v>
      </c>
      <c r="D5122" s="12" t="n">
        <v>27</v>
      </c>
      <c r="E5122" s="14" t="n">
        <v>1749</v>
      </c>
      <c r="F5122" s="14" t="s">
        <v>40</v>
      </c>
      <c r="G5122" s="14" t="s">
        <v>1243</v>
      </c>
      <c r="H5122" s="0" t="s">
        <v>1874</v>
      </c>
      <c r="I5122" s="41" t="s">
        <v>799</v>
      </c>
      <c r="J5122" s="20" t="n">
        <v>80</v>
      </c>
      <c r="K5122" s="27" t="s">
        <v>28</v>
      </c>
      <c r="L5122" s="53"/>
      <c r="M5122" s="33" t="n">
        <v>11</v>
      </c>
      <c r="N5122" s="33"/>
      <c r="O5122" s="35" t="n">
        <f aca="false">L5122+(0.05*M5122)+(N5122/240)</f>
        <v>0.55</v>
      </c>
      <c r="P5122" s="36" t="n">
        <v>44</v>
      </c>
      <c r="Q5122" s="33"/>
      <c r="R5122" s="37"/>
      <c r="S5122" s="38" t="n">
        <f aca="false">P5122+(0.05*Q5122)+(R5122/240)</f>
        <v>44</v>
      </c>
      <c r="T5122" s="22" t="n">
        <f aca="false">J5122*O5122</f>
        <v>44</v>
      </c>
      <c r="U5122" s="22" t="n">
        <f aca="false">S5122-T5122</f>
        <v>0</v>
      </c>
      <c r="V5122" s="46"/>
    </row>
    <row r="5123" customFormat="false" ht="13.8" hidden="false" customHeight="false" outlineLevel="0" collapsed="false">
      <c r="A5123" s="13" t="n">
        <v>5122</v>
      </c>
      <c r="B5123" s="12" t="s">
        <v>22</v>
      </c>
      <c r="C5123" s="26" t="str">
        <f aca="false">$C$4558</f>
        <v>BNF N. Acq. 20541</v>
      </c>
      <c r="D5123" s="12" t="n">
        <v>27</v>
      </c>
      <c r="E5123" s="14" t="n">
        <v>1749</v>
      </c>
      <c r="F5123" s="14" t="s">
        <v>40</v>
      </c>
      <c r="G5123" s="14" t="s">
        <v>2018</v>
      </c>
      <c r="H5123" s="0" t="s">
        <v>1874</v>
      </c>
      <c r="I5123" s="41" t="s">
        <v>27</v>
      </c>
      <c r="J5123" s="20" t="n">
        <v>2400</v>
      </c>
      <c r="K5123" s="27" t="s">
        <v>28</v>
      </c>
      <c r="L5123" s="53"/>
      <c r="M5123" s="33" t="n">
        <v>10</v>
      </c>
      <c r="N5123" s="33"/>
      <c r="O5123" s="35" t="n">
        <f aca="false">L5123+(0.05*M5123)+(N5123/240)</f>
        <v>0.5</v>
      </c>
      <c r="P5123" s="36" t="n">
        <v>1200</v>
      </c>
      <c r="Q5123" s="33"/>
      <c r="R5123" s="37"/>
      <c r="S5123" s="38" t="n">
        <f aca="false">P5123+(0.05*Q5123)+(R5123/240)</f>
        <v>1200</v>
      </c>
      <c r="T5123" s="22" t="n">
        <f aca="false">J5123*O5123</f>
        <v>1200</v>
      </c>
      <c r="U5123" s="22" t="n">
        <f aca="false">S5123-T5123</f>
        <v>0</v>
      </c>
      <c r="V5123" s="46"/>
    </row>
    <row r="5124" customFormat="false" ht="13.8" hidden="false" customHeight="false" outlineLevel="0" collapsed="false">
      <c r="A5124" s="13" t="n">
        <v>5123</v>
      </c>
      <c r="B5124" s="12" t="s">
        <v>22</v>
      </c>
      <c r="C5124" s="26" t="str">
        <f aca="false">$C$4558</f>
        <v>BNF N. Acq. 20541</v>
      </c>
      <c r="D5124" s="12" t="n">
        <v>27</v>
      </c>
      <c r="E5124" s="14" t="n">
        <v>1749</v>
      </c>
      <c r="F5124" s="14" t="s">
        <v>40</v>
      </c>
      <c r="G5124" s="14" t="s">
        <v>2018</v>
      </c>
      <c r="H5124" s="0" t="s">
        <v>1874</v>
      </c>
      <c r="I5124" s="41" t="s">
        <v>32</v>
      </c>
      <c r="J5124" s="20" t="n">
        <v>500</v>
      </c>
      <c r="K5124" s="27" t="s">
        <v>28</v>
      </c>
      <c r="L5124" s="53"/>
      <c r="M5124" s="33" t="n">
        <v>9</v>
      </c>
      <c r="N5124" s="33"/>
      <c r="O5124" s="35" t="n">
        <f aca="false">L5124+(0.05*M5124)+(N5124/240)</f>
        <v>0.45</v>
      </c>
      <c r="P5124" s="36" t="n">
        <v>225</v>
      </c>
      <c r="Q5124" s="33"/>
      <c r="R5124" s="37"/>
      <c r="S5124" s="38" t="n">
        <f aca="false">P5124+(0.05*Q5124)+(R5124/240)</f>
        <v>225</v>
      </c>
      <c r="T5124" s="22" t="n">
        <f aca="false">J5124*O5124</f>
        <v>225</v>
      </c>
      <c r="U5124" s="22" t="n">
        <f aca="false">S5124-T5124</f>
        <v>0</v>
      </c>
      <c r="V5124" s="46"/>
    </row>
    <row r="5125" customFormat="false" ht="13.8" hidden="false" customHeight="false" outlineLevel="0" collapsed="false">
      <c r="A5125" s="13" t="n">
        <v>5124</v>
      </c>
      <c r="B5125" s="12" t="s">
        <v>22</v>
      </c>
      <c r="C5125" s="26" t="str">
        <f aca="false">$C$4558</f>
        <v>BNF N. Acq. 20541</v>
      </c>
      <c r="D5125" s="12" t="n">
        <v>27</v>
      </c>
      <c r="E5125" s="14" t="n">
        <v>1749</v>
      </c>
      <c r="F5125" s="14" t="s">
        <v>40</v>
      </c>
      <c r="G5125" s="14" t="s">
        <v>2018</v>
      </c>
      <c r="H5125" s="0" t="s">
        <v>1874</v>
      </c>
      <c r="I5125" s="41" t="s">
        <v>50</v>
      </c>
      <c r="J5125" s="20" t="n">
        <v>190095</v>
      </c>
      <c r="K5125" s="27" t="s">
        <v>28</v>
      </c>
      <c r="L5125" s="53"/>
      <c r="M5125" s="33" t="n">
        <v>7</v>
      </c>
      <c r="N5125" s="33"/>
      <c r="O5125" s="35" t="n">
        <f aca="false">L5125+(0.05*M5125)+(N5125/240)</f>
        <v>0.35</v>
      </c>
      <c r="P5125" s="36" t="n">
        <v>66533</v>
      </c>
      <c r="Q5125" s="33" t="n">
        <v>5</v>
      </c>
      <c r="R5125" s="37"/>
      <c r="S5125" s="38" t="n">
        <f aca="false">P5125+(0.05*Q5125)+(R5125/240)</f>
        <v>66533.25</v>
      </c>
      <c r="T5125" s="22" t="n">
        <f aca="false">J5125*O5125</f>
        <v>66533.25</v>
      </c>
      <c r="U5125" s="22" t="n">
        <f aca="false">S5125-T5125</f>
        <v>0</v>
      </c>
      <c r="V5125" s="46"/>
    </row>
    <row r="5126" customFormat="false" ht="13.8" hidden="false" customHeight="false" outlineLevel="0" collapsed="false">
      <c r="A5126" s="13" t="n">
        <v>5125</v>
      </c>
      <c r="B5126" s="12" t="s">
        <v>22</v>
      </c>
      <c r="C5126" s="26" t="str">
        <f aca="false">$C$4558</f>
        <v>BNF N. Acq. 20541</v>
      </c>
      <c r="D5126" s="12" t="n">
        <v>27</v>
      </c>
      <c r="E5126" s="14" t="n">
        <v>1749</v>
      </c>
      <c r="F5126" s="14" t="s">
        <v>40</v>
      </c>
      <c r="G5126" s="14" t="s">
        <v>2018</v>
      </c>
      <c r="H5126" s="0" t="s">
        <v>1874</v>
      </c>
      <c r="I5126" s="41" t="s">
        <v>50</v>
      </c>
      <c r="J5126" s="20" t="n">
        <v>9885</v>
      </c>
      <c r="K5126" s="27" t="s">
        <v>28</v>
      </c>
      <c r="L5126" s="53"/>
      <c r="M5126" s="33" t="n">
        <v>6</v>
      </c>
      <c r="N5126" s="33"/>
      <c r="O5126" s="35" t="n">
        <f aca="false">L5126+(0.05*M5126)+(N5126/240)</f>
        <v>0.3</v>
      </c>
      <c r="P5126" s="36" t="n">
        <v>2965</v>
      </c>
      <c r="Q5126" s="33" t="n">
        <v>10</v>
      </c>
      <c r="R5126" s="37"/>
      <c r="S5126" s="38" t="n">
        <f aca="false">P5126+(0.05*Q5126)+(R5126/240)</f>
        <v>2965.5</v>
      </c>
      <c r="T5126" s="22" t="n">
        <f aca="false">J5126*O5126</f>
        <v>2965.5</v>
      </c>
      <c r="U5126" s="22" t="n">
        <f aca="false">S5126-T5126</f>
        <v>0</v>
      </c>
      <c r="V5126" s="46"/>
    </row>
    <row r="5127" customFormat="false" ht="13.8" hidden="false" customHeight="false" outlineLevel="0" collapsed="false">
      <c r="A5127" s="13" t="n">
        <v>5126</v>
      </c>
      <c r="B5127" s="12" t="s">
        <v>22</v>
      </c>
      <c r="C5127" s="26" t="str">
        <f aca="false">$C$4558</f>
        <v>BNF N. Acq. 20541</v>
      </c>
      <c r="D5127" s="12" t="n">
        <v>27</v>
      </c>
      <c r="E5127" s="14" t="n">
        <v>1749</v>
      </c>
      <c r="F5127" s="14" t="s">
        <v>40</v>
      </c>
      <c r="G5127" s="14" t="s">
        <v>2018</v>
      </c>
      <c r="H5127" s="0" t="s">
        <v>1874</v>
      </c>
      <c r="I5127" s="41" t="s">
        <v>799</v>
      </c>
      <c r="J5127" s="20" t="n">
        <v>75148</v>
      </c>
      <c r="K5127" s="27" t="s">
        <v>28</v>
      </c>
      <c r="L5127" s="53"/>
      <c r="M5127" s="33" t="n">
        <v>6</v>
      </c>
      <c r="N5127" s="33"/>
      <c r="O5127" s="35" t="n">
        <f aca="false">L5127+(0.05*M5127)+(N5127/240)</f>
        <v>0.3</v>
      </c>
      <c r="P5127" s="36" t="n">
        <v>22544</v>
      </c>
      <c r="Q5127" s="33" t="n">
        <v>8</v>
      </c>
      <c r="R5127" s="37"/>
      <c r="S5127" s="38" t="n">
        <f aca="false">P5127+(0.05*Q5127)+(R5127/240)</f>
        <v>22544.4</v>
      </c>
      <c r="T5127" s="22" t="n">
        <f aca="false">J5127*O5127</f>
        <v>22544.4</v>
      </c>
      <c r="U5127" s="22" t="n">
        <f aca="false">S5127-T5127</f>
        <v>0</v>
      </c>
      <c r="V5127" s="46"/>
    </row>
    <row r="5128" customFormat="false" ht="13.8" hidden="false" customHeight="false" outlineLevel="0" collapsed="false">
      <c r="A5128" s="13" t="n">
        <v>5127</v>
      </c>
      <c r="B5128" s="12" t="s">
        <v>22</v>
      </c>
      <c r="C5128" s="26" t="str">
        <f aca="false">$C$4558</f>
        <v>BNF N. Acq. 20541</v>
      </c>
      <c r="D5128" s="12" t="n">
        <v>27</v>
      </c>
      <c r="E5128" s="14" t="n">
        <v>1749</v>
      </c>
      <c r="F5128" s="14" t="s">
        <v>40</v>
      </c>
      <c r="G5128" s="14" t="s">
        <v>1254</v>
      </c>
      <c r="H5128" s="0" t="s">
        <v>1874</v>
      </c>
      <c r="I5128" s="41" t="s">
        <v>50</v>
      </c>
      <c r="J5128" s="20" t="n">
        <v>9</v>
      </c>
      <c r="K5128" s="27" t="s">
        <v>28</v>
      </c>
      <c r="L5128" s="53"/>
      <c r="M5128" s="33" t="n">
        <v>30</v>
      </c>
      <c r="N5128" s="33"/>
      <c r="O5128" s="35" t="n">
        <f aca="false">L5128+(0.05*M5128)+(N5128/240)</f>
        <v>1.5</v>
      </c>
      <c r="P5128" s="36" t="n">
        <v>13</v>
      </c>
      <c r="Q5128" s="33" t="n">
        <v>10</v>
      </c>
      <c r="R5128" s="37"/>
      <c r="S5128" s="38" t="n">
        <f aca="false">P5128+(0.05*Q5128)+(R5128/240)</f>
        <v>13.5</v>
      </c>
      <c r="T5128" s="22" t="n">
        <f aca="false">J5128*O5128</f>
        <v>13.5</v>
      </c>
      <c r="U5128" s="22" t="n">
        <f aca="false">S5128-T5128</f>
        <v>0</v>
      </c>
      <c r="V5128" s="46"/>
    </row>
    <row r="5129" customFormat="false" ht="13.8" hidden="false" customHeight="false" outlineLevel="0" collapsed="false">
      <c r="A5129" s="13" t="n">
        <v>5128</v>
      </c>
      <c r="B5129" s="12" t="s">
        <v>22</v>
      </c>
      <c r="C5129" s="26" t="str">
        <f aca="false">$C$4558</f>
        <v>BNF N. Acq. 20541</v>
      </c>
      <c r="D5129" s="12" t="n">
        <v>27</v>
      </c>
      <c r="E5129" s="14" t="n">
        <v>1749</v>
      </c>
      <c r="F5129" s="14" t="s">
        <v>40</v>
      </c>
      <c r="G5129" s="14" t="s">
        <v>1254</v>
      </c>
      <c r="H5129" s="0" t="s">
        <v>1874</v>
      </c>
      <c r="I5129" s="41" t="s">
        <v>799</v>
      </c>
      <c r="J5129" s="20" t="n">
        <v>20</v>
      </c>
      <c r="K5129" s="27" t="s">
        <v>28</v>
      </c>
      <c r="L5129" s="53"/>
      <c r="M5129" s="33" t="n">
        <v>12</v>
      </c>
      <c r="N5129" s="33"/>
      <c r="O5129" s="35" t="n">
        <f aca="false">L5129+(0.05*M5129)+(N5129/240)</f>
        <v>0.6</v>
      </c>
      <c r="P5129" s="36" t="n">
        <v>12</v>
      </c>
      <c r="Q5129" s="33"/>
      <c r="R5129" s="37"/>
      <c r="S5129" s="38" t="n">
        <f aca="false">P5129+(0.05*Q5129)+(R5129/240)</f>
        <v>12</v>
      </c>
      <c r="T5129" s="22" t="n">
        <f aca="false">J5129*O5129</f>
        <v>12</v>
      </c>
      <c r="U5129" s="22" t="n">
        <f aca="false">S5129-T5129</f>
        <v>0</v>
      </c>
      <c r="V5129" s="46"/>
    </row>
    <row r="5130" customFormat="false" ht="13.8" hidden="false" customHeight="false" outlineLevel="0" collapsed="false">
      <c r="A5130" s="13" t="n">
        <v>5129</v>
      </c>
      <c r="B5130" s="12" t="s">
        <v>22</v>
      </c>
      <c r="C5130" s="26" t="str">
        <f aca="false">$C$4558</f>
        <v>BNF N. Acq. 20541</v>
      </c>
      <c r="D5130" s="12" t="n">
        <v>27</v>
      </c>
      <c r="E5130" s="14" t="n">
        <v>1749</v>
      </c>
      <c r="F5130" s="14" t="s">
        <v>40</v>
      </c>
      <c r="G5130" s="14" t="s">
        <v>1260</v>
      </c>
      <c r="H5130" s="0" t="s">
        <v>1874</v>
      </c>
      <c r="I5130" s="41" t="s">
        <v>50</v>
      </c>
      <c r="J5130" s="20" t="n">
        <v>109</v>
      </c>
      <c r="K5130" s="27" t="s">
        <v>28</v>
      </c>
      <c r="L5130" s="53"/>
      <c r="M5130" s="33" t="n">
        <v>35</v>
      </c>
      <c r="N5130" s="33"/>
      <c r="O5130" s="35" t="n">
        <f aca="false">L5130+(0.05*M5130)+(N5130/240)</f>
        <v>1.75</v>
      </c>
      <c r="P5130" s="36" t="n">
        <v>190</v>
      </c>
      <c r="Q5130" s="33" t="n">
        <v>15</v>
      </c>
      <c r="R5130" s="37"/>
      <c r="S5130" s="38" t="n">
        <f aca="false">P5130+(0.05*Q5130)+(R5130/240)</f>
        <v>190.75</v>
      </c>
      <c r="T5130" s="22" t="n">
        <f aca="false">J5130*O5130</f>
        <v>190.75</v>
      </c>
      <c r="U5130" s="22" t="n">
        <f aca="false">S5130-T5130</f>
        <v>0</v>
      </c>
      <c r="V5130" s="46"/>
    </row>
    <row r="5131" customFormat="false" ht="13.8" hidden="false" customHeight="false" outlineLevel="0" collapsed="false">
      <c r="A5131" s="13" t="n">
        <v>5130</v>
      </c>
      <c r="B5131" s="12" t="s">
        <v>22</v>
      </c>
      <c r="C5131" s="26" t="str">
        <f aca="false">$C$4558</f>
        <v>BNF N. Acq. 20541</v>
      </c>
      <c r="D5131" s="12" t="n">
        <v>27</v>
      </c>
      <c r="E5131" s="14" t="n">
        <v>1749</v>
      </c>
      <c r="F5131" s="14" t="s">
        <v>40</v>
      </c>
      <c r="G5131" s="14" t="s">
        <v>1696</v>
      </c>
      <c r="H5131" s="0" t="s">
        <v>1874</v>
      </c>
      <c r="I5131" s="41" t="s">
        <v>27</v>
      </c>
      <c r="J5131" s="20" t="n">
        <v>1</v>
      </c>
      <c r="K5131" s="27" t="s">
        <v>46</v>
      </c>
      <c r="L5131" s="53" t="n">
        <v>130</v>
      </c>
      <c r="M5131" s="33"/>
      <c r="N5131" s="33"/>
      <c r="O5131" s="35" t="n">
        <f aca="false">L5131+(0.05*M5131)+(N5131/240)</f>
        <v>130</v>
      </c>
      <c r="P5131" s="36" t="n">
        <v>130</v>
      </c>
      <c r="Q5131" s="33"/>
      <c r="R5131" s="39"/>
      <c r="S5131" s="38" t="n">
        <f aca="false">P5131+(0.05*Q5131)+(R5131/240)</f>
        <v>130</v>
      </c>
      <c r="T5131" s="22" t="n">
        <f aca="false">J5131*O5131</f>
        <v>130</v>
      </c>
      <c r="U5131" s="22" t="n">
        <f aca="false">S5131-T5131</f>
        <v>0</v>
      </c>
      <c r="V5131" s="46"/>
    </row>
    <row r="5132" customFormat="false" ht="13.8" hidden="false" customHeight="false" outlineLevel="0" collapsed="false">
      <c r="A5132" s="13" t="n">
        <v>5131</v>
      </c>
      <c r="B5132" s="12" t="s">
        <v>22</v>
      </c>
      <c r="C5132" s="26" t="str">
        <f aca="false">$C$4558</f>
        <v>BNF N. Acq. 20541</v>
      </c>
      <c r="D5132" s="12" t="n">
        <v>27</v>
      </c>
      <c r="E5132" s="14" t="n">
        <v>1749</v>
      </c>
      <c r="F5132" s="14" t="s">
        <v>40</v>
      </c>
      <c r="G5132" s="14" t="s">
        <v>1696</v>
      </c>
      <c r="H5132" s="0" t="s">
        <v>1874</v>
      </c>
      <c r="I5132" s="41" t="s">
        <v>50</v>
      </c>
      <c r="J5132" s="20" t="n">
        <v>232</v>
      </c>
      <c r="K5132" s="27" t="s">
        <v>28</v>
      </c>
      <c r="L5132" s="53" t="n">
        <v>3</v>
      </c>
      <c r="M5132" s="33" t="n">
        <v>10</v>
      </c>
      <c r="N5132" s="33"/>
      <c r="O5132" s="35" t="n">
        <f aca="false">L5132+(0.05*M5132)+(N5132/240)</f>
        <v>3.5</v>
      </c>
      <c r="P5132" s="36" t="n">
        <v>812</v>
      </c>
      <c r="Q5132" s="33"/>
      <c r="R5132" s="37"/>
      <c r="S5132" s="38" t="n">
        <f aca="false">P5132+(0.05*Q5132)+(R5132/240)</f>
        <v>812</v>
      </c>
      <c r="T5132" s="22" t="n">
        <f aca="false">J5132*O5132</f>
        <v>812</v>
      </c>
      <c r="U5132" s="22" t="n">
        <f aca="false">S5132-T5132</f>
        <v>0</v>
      </c>
      <c r="V5132" s="46"/>
    </row>
    <row r="5133" customFormat="false" ht="13.8" hidden="false" customHeight="false" outlineLevel="0" collapsed="false">
      <c r="A5133" s="13" t="n">
        <v>5132</v>
      </c>
      <c r="B5133" s="12" t="s">
        <v>22</v>
      </c>
      <c r="C5133" s="26" t="str">
        <f aca="false">$C$4558</f>
        <v>BNF N. Acq. 20541</v>
      </c>
      <c r="D5133" s="12" t="n">
        <v>27</v>
      </c>
      <c r="E5133" s="14" t="n">
        <v>1749</v>
      </c>
      <c r="F5133" s="14" t="s">
        <v>40</v>
      </c>
      <c r="G5133" s="61" t="s">
        <v>570</v>
      </c>
      <c r="H5133" s="0" t="s">
        <v>1874</v>
      </c>
      <c r="I5133" s="41" t="s">
        <v>27</v>
      </c>
      <c r="J5133" s="20" t="n">
        <v>450</v>
      </c>
      <c r="K5133" s="27" t="s">
        <v>28</v>
      </c>
      <c r="L5133" s="53" t="n">
        <v>5</v>
      </c>
      <c r="M5133" s="33"/>
      <c r="N5133" s="33"/>
      <c r="O5133" s="35" t="n">
        <f aca="false">L5133+(0.05*M5133)+(N5133/240)</f>
        <v>5</v>
      </c>
      <c r="P5133" s="36" t="n">
        <v>2250</v>
      </c>
      <c r="Q5133" s="33"/>
      <c r="R5133" s="37"/>
      <c r="S5133" s="38" t="n">
        <f aca="false">P5133+(0.05*Q5133)+(R5133/240)</f>
        <v>2250</v>
      </c>
      <c r="T5133" s="22" t="n">
        <f aca="false">J5133*O5133</f>
        <v>2250</v>
      </c>
      <c r="U5133" s="22" t="n">
        <f aca="false">S5133-T5133</f>
        <v>0</v>
      </c>
      <c r="V5133" s="46"/>
    </row>
    <row r="5134" customFormat="false" ht="13.8" hidden="false" customHeight="false" outlineLevel="0" collapsed="false">
      <c r="A5134" s="13" t="n">
        <v>5133</v>
      </c>
      <c r="B5134" s="12" t="s">
        <v>22</v>
      </c>
      <c r="C5134" s="26" t="str">
        <f aca="false">$C$4558</f>
        <v>BNF N. Acq. 20541</v>
      </c>
      <c r="D5134" s="12" t="n">
        <v>27</v>
      </c>
      <c r="E5134" s="14" t="n">
        <v>1749</v>
      </c>
      <c r="F5134" s="14" t="s">
        <v>40</v>
      </c>
      <c r="G5134" s="14" t="s">
        <v>570</v>
      </c>
      <c r="H5134" s="0" t="s">
        <v>1874</v>
      </c>
      <c r="I5134" s="41" t="s">
        <v>32</v>
      </c>
      <c r="J5134" s="20" t="n">
        <v>680</v>
      </c>
      <c r="K5134" s="27" t="s">
        <v>28</v>
      </c>
      <c r="L5134" s="53" t="n">
        <v>6</v>
      </c>
      <c r="M5134" s="33"/>
      <c r="N5134" s="33"/>
      <c r="O5134" s="35" t="n">
        <f aca="false">L5134+(0.05*M5134)+(N5134/240)</f>
        <v>6</v>
      </c>
      <c r="P5134" s="36" t="n">
        <v>4080</v>
      </c>
      <c r="Q5134" s="33"/>
      <c r="R5134" s="37"/>
      <c r="S5134" s="38" t="n">
        <f aca="false">P5134+(0.05*Q5134)+(R5134/240)</f>
        <v>4080</v>
      </c>
      <c r="T5134" s="22" t="n">
        <f aca="false">J5134*O5134</f>
        <v>4080</v>
      </c>
      <c r="U5134" s="22" t="n">
        <f aca="false">S5134-T5134</f>
        <v>0</v>
      </c>
      <c r="V5134" s="46"/>
    </row>
    <row r="5135" customFormat="false" ht="13.8" hidden="false" customHeight="false" outlineLevel="0" collapsed="false">
      <c r="A5135" s="13" t="n">
        <v>5134</v>
      </c>
      <c r="B5135" s="12" t="s">
        <v>22</v>
      </c>
      <c r="C5135" s="26" t="str">
        <f aca="false">$C$4558</f>
        <v>BNF N. Acq. 20541</v>
      </c>
      <c r="D5135" s="12" t="n">
        <v>27</v>
      </c>
      <c r="E5135" s="14" t="n">
        <v>1749</v>
      </c>
      <c r="F5135" s="14" t="s">
        <v>40</v>
      </c>
      <c r="G5135" s="14" t="s">
        <v>573</v>
      </c>
      <c r="H5135" s="0" t="s">
        <v>1874</v>
      </c>
      <c r="I5135" s="41" t="s">
        <v>186</v>
      </c>
      <c r="J5135" s="20" t="n">
        <v>5034</v>
      </c>
      <c r="K5135" s="27" t="s">
        <v>28</v>
      </c>
      <c r="L5135" s="53" t="n">
        <v>4</v>
      </c>
      <c r="M5135" s="33"/>
      <c r="N5135" s="33"/>
      <c r="O5135" s="35" t="n">
        <f aca="false">L5135+(0.05*M5135)+(N5135/240)</f>
        <v>4</v>
      </c>
      <c r="P5135" s="36" t="n">
        <v>20136</v>
      </c>
      <c r="Q5135" s="33"/>
      <c r="R5135" s="37"/>
      <c r="S5135" s="38" t="n">
        <f aca="false">P5135+(0.05*Q5135)+(R5135/240)</f>
        <v>20136</v>
      </c>
      <c r="T5135" s="22" t="n">
        <f aca="false">J5135*O5135</f>
        <v>20136</v>
      </c>
      <c r="U5135" s="22" t="n">
        <f aca="false">S5135-T5135</f>
        <v>0</v>
      </c>
      <c r="V5135" s="46"/>
    </row>
    <row r="5136" customFormat="false" ht="13.8" hidden="false" customHeight="false" outlineLevel="0" collapsed="false">
      <c r="A5136" s="13" t="n">
        <v>5135</v>
      </c>
      <c r="B5136" s="12" t="s">
        <v>22</v>
      </c>
      <c r="C5136" s="26" t="str">
        <f aca="false">$C$4558</f>
        <v>BNF N. Acq. 20541</v>
      </c>
      <c r="D5136" s="12" t="n">
        <v>27</v>
      </c>
      <c r="E5136" s="14" t="n">
        <v>1749</v>
      </c>
      <c r="F5136" s="14" t="s">
        <v>40</v>
      </c>
      <c r="G5136" s="14" t="s">
        <v>574</v>
      </c>
      <c r="H5136" s="0" t="s">
        <v>1874</v>
      </c>
      <c r="I5136" s="41" t="s">
        <v>50</v>
      </c>
      <c r="J5136" s="20" t="n">
        <v>601</v>
      </c>
      <c r="K5136" s="27" t="s">
        <v>28</v>
      </c>
      <c r="L5136" s="53"/>
      <c r="M5136" s="33" t="n">
        <v>30</v>
      </c>
      <c r="N5136" s="33"/>
      <c r="O5136" s="35" t="n">
        <f aca="false">L5136+(0.05*M5136)+(N5136/240)</f>
        <v>1.5</v>
      </c>
      <c r="P5136" s="36" t="n">
        <v>901</v>
      </c>
      <c r="Q5136" s="33" t="n">
        <v>10</v>
      </c>
      <c r="R5136" s="37"/>
      <c r="S5136" s="38" t="n">
        <f aca="false">P5136+(0.05*Q5136)+(R5136/240)</f>
        <v>901.5</v>
      </c>
      <c r="T5136" s="22" t="n">
        <f aca="false">J5136*O5136</f>
        <v>901.5</v>
      </c>
      <c r="U5136" s="22" t="n">
        <f aca="false">S5136-T5136</f>
        <v>0</v>
      </c>
      <c r="V5136" s="46"/>
    </row>
    <row r="5137" customFormat="false" ht="13.8" hidden="false" customHeight="false" outlineLevel="0" collapsed="false">
      <c r="A5137" s="13" t="n">
        <v>5136</v>
      </c>
      <c r="B5137" s="12" t="s">
        <v>22</v>
      </c>
      <c r="C5137" s="26" t="str">
        <f aca="false">$C$4558</f>
        <v>BNF N. Acq. 20541</v>
      </c>
      <c r="D5137" s="12" t="n">
        <v>27</v>
      </c>
      <c r="E5137" s="14" t="n">
        <v>1749</v>
      </c>
      <c r="F5137" s="14" t="s">
        <v>40</v>
      </c>
      <c r="G5137" s="14" t="s">
        <v>765</v>
      </c>
      <c r="H5137" s="0" t="s">
        <v>1874</v>
      </c>
      <c r="I5137" s="41" t="s">
        <v>50</v>
      </c>
      <c r="J5137" s="20" t="n">
        <v>1315</v>
      </c>
      <c r="K5137" s="27" t="s">
        <v>28</v>
      </c>
      <c r="L5137" s="53"/>
      <c r="M5137" s="33" t="n">
        <v>3</v>
      </c>
      <c r="N5137" s="33"/>
      <c r="O5137" s="35" t="n">
        <f aca="false">L5137+(0.05*M5137)+(N5137/240)</f>
        <v>0.15</v>
      </c>
      <c r="P5137" s="36" t="n">
        <v>197</v>
      </c>
      <c r="Q5137" s="33" t="n">
        <v>5</v>
      </c>
      <c r="R5137" s="37"/>
      <c r="S5137" s="38" t="n">
        <f aca="false">P5137+(0.05*Q5137)+(R5137/240)</f>
        <v>197.25</v>
      </c>
      <c r="T5137" s="22" t="n">
        <f aca="false">J5137*O5137</f>
        <v>197.25</v>
      </c>
      <c r="U5137" s="22" t="n">
        <f aca="false">S5137-T5137</f>
        <v>0</v>
      </c>
      <c r="V5137" s="46"/>
    </row>
    <row r="5138" customFormat="false" ht="13.8" hidden="false" customHeight="false" outlineLevel="0" collapsed="false">
      <c r="A5138" s="13" t="n">
        <v>5137</v>
      </c>
      <c r="B5138" s="12" t="s">
        <v>22</v>
      </c>
      <c r="C5138" s="26" t="str">
        <f aca="false">$C$4558</f>
        <v>BNF N. Acq. 20541</v>
      </c>
      <c r="D5138" s="12" t="n">
        <v>28</v>
      </c>
      <c r="E5138" s="14" t="n">
        <v>1749</v>
      </c>
      <c r="F5138" s="14" t="s">
        <v>24</v>
      </c>
      <c r="G5138" s="14" t="s">
        <v>581</v>
      </c>
      <c r="H5138" s="0" t="s">
        <v>1874</v>
      </c>
      <c r="I5138" s="41" t="s">
        <v>50</v>
      </c>
      <c r="J5138" s="20" t="n">
        <v>206368</v>
      </c>
      <c r="K5138" s="27" t="s">
        <v>28</v>
      </c>
      <c r="L5138" s="53" t="n">
        <v>12</v>
      </c>
      <c r="M5138" s="33"/>
      <c r="N5138" s="33"/>
      <c r="O5138" s="35" t="n">
        <f aca="false">L5138+(0.05*M5138)+(N5138/240)</f>
        <v>12</v>
      </c>
      <c r="P5138" s="36" t="n">
        <v>2476416</v>
      </c>
      <c r="Q5138" s="33"/>
      <c r="R5138" s="37"/>
      <c r="S5138" s="38" t="n">
        <f aca="false">P5138+(0.05*Q5138)+(R5138/240)</f>
        <v>2476416</v>
      </c>
      <c r="T5138" s="22" t="n">
        <f aca="false">J5138*O5138</f>
        <v>2476416</v>
      </c>
      <c r="U5138" s="22" t="n">
        <f aca="false">S5138-T5138</f>
        <v>0</v>
      </c>
      <c r="V5138" s="46"/>
    </row>
    <row r="5139" customFormat="false" ht="13.8" hidden="false" customHeight="false" outlineLevel="0" collapsed="false">
      <c r="A5139" s="13" t="n">
        <v>5138</v>
      </c>
      <c r="B5139" s="12" t="s">
        <v>22</v>
      </c>
      <c r="C5139" s="26" t="str">
        <f aca="false">$C$4558</f>
        <v>BNF N. Acq. 20541</v>
      </c>
      <c r="D5139" s="12" t="n">
        <v>28</v>
      </c>
      <c r="E5139" s="14" t="n">
        <v>1749</v>
      </c>
      <c r="F5139" s="14" t="s">
        <v>24</v>
      </c>
      <c r="G5139" s="14" t="s">
        <v>2019</v>
      </c>
      <c r="H5139" s="0" t="s">
        <v>1874</v>
      </c>
      <c r="I5139" s="41" t="s">
        <v>32</v>
      </c>
      <c r="J5139" s="20" t="n">
        <v>1</v>
      </c>
      <c r="K5139" s="27" t="s">
        <v>46</v>
      </c>
      <c r="L5139" s="53" t="n">
        <v>85</v>
      </c>
      <c r="M5139" s="33"/>
      <c r="N5139" s="33"/>
      <c r="O5139" s="35" t="n">
        <f aca="false">L5139+(0.05*M5139)+(N5139/240)</f>
        <v>85</v>
      </c>
      <c r="P5139" s="36" t="n">
        <v>85</v>
      </c>
      <c r="Q5139" s="33"/>
      <c r="R5139" s="37"/>
      <c r="S5139" s="38" t="n">
        <f aca="false">P5139+(0.05*Q5139)+(R5139/240)</f>
        <v>85</v>
      </c>
      <c r="T5139" s="22" t="n">
        <f aca="false">J5139*O5139</f>
        <v>85</v>
      </c>
      <c r="U5139" s="22" t="n">
        <f aca="false">S5139-T5139</f>
        <v>0</v>
      </c>
      <c r="V5139" s="46"/>
    </row>
    <row r="5140" customFormat="false" ht="13.8" hidden="false" customHeight="false" outlineLevel="0" collapsed="false">
      <c r="A5140" s="13" t="n">
        <v>5139</v>
      </c>
      <c r="B5140" s="12" t="s">
        <v>22</v>
      </c>
      <c r="C5140" s="26" t="str">
        <f aca="false">$C$4558</f>
        <v>BNF N. Acq. 20541</v>
      </c>
      <c r="D5140" s="12" t="n">
        <v>28</v>
      </c>
      <c r="E5140" s="14" t="n">
        <v>1749</v>
      </c>
      <c r="F5140" s="14" t="s">
        <v>40</v>
      </c>
      <c r="G5140" s="14" t="s">
        <v>1693</v>
      </c>
      <c r="H5140" s="0" t="s">
        <v>1874</v>
      </c>
      <c r="I5140" s="41" t="s">
        <v>50</v>
      </c>
      <c r="J5140" s="20" t="n">
        <v>355</v>
      </c>
      <c r="K5140" s="27" t="s">
        <v>28</v>
      </c>
      <c r="L5140" s="53"/>
      <c r="M5140" s="33" t="n">
        <v>7</v>
      </c>
      <c r="N5140" s="33"/>
      <c r="O5140" s="35" t="n">
        <f aca="false">L5140+(0.05*M5140)+(N5140/240)</f>
        <v>0.35</v>
      </c>
      <c r="P5140" s="36" t="n">
        <v>124</v>
      </c>
      <c r="Q5140" s="33" t="n">
        <v>5</v>
      </c>
      <c r="R5140" s="37"/>
      <c r="S5140" s="38" t="n">
        <f aca="false">P5140+(0.05*Q5140)+(R5140/240)</f>
        <v>124.25</v>
      </c>
      <c r="T5140" s="22" t="n">
        <f aca="false">J5140*O5140</f>
        <v>124.25</v>
      </c>
      <c r="U5140" s="22" t="n">
        <f aca="false">S5140-T5140</f>
        <v>0</v>
      </c>
      <c r="V5140" s="46"/>
    </row>
    <row r="5141" customFormat="false" ht="13.8" hidden="false" customHeight="false" outlineLevel="0" collapsed="false">
      <c r="A5141" s="13" t="n">
        <v>5140</v>
      </c>
      <c r="B5141" s="12" t="s">
        <v>22</v>
      </c>
      <c r="C5141" s="26" t="str">
        <f aca="false">$C$4558</f>
        <v>BNF N. Acq. 20541</v>
      </c>
      <c r="D5141" s="12" t="n">
        <v>28</v>
      </c>
      <c r="E5141" s="14" t="n">
        <v>1749</v>
      </c>
      <c r="F5141" s="14" t="s">
        <v>40</v>
      </c>
      <c r="G5141" s="14" t="s">
        <v>576</v>
      </c>
      <c r="H5141" s="0" t="s">
        <v>1874</v>
      </c>
      <c r="I5141" s="41" t="s">
        <v>50</v>
      </c>
      <c r="J5141" s="20" t="n">
        <v>9680</v>
      </c>
      <c r="K5141" s="27" t="s">
        <v>28</v>
      </c>
      <c r="L5141" s="53"/>
      <c r="M5141" s="33" t="n">
        <v>3</v>
      </c>
      <c r="N5141" s="33"/>
      <c r="O5141" s="35" t="n">
        <f aca="false">L5141+(0.05*M5141)+(N5141/240)</f>
        <v>0.15</v>
      </c>
      <c r="P5141" s="36" t="n">
        <v>1452</v>
      </c>
      <c r="Q5141" s="33"/>
      <c r="R5141" s="37"/>
      <c r="S5141" s="38" t="n">
        <f aca="false">P5141+(0.05*Q5141)+(R5141/240)</f>
        <v>1452</v>
      </c>
      <c r="T5141" s="22" t="n">
        <f aca="false">J5141*O5141</f>
        <v>1452</v>
      </c>
      <c r="U5141" s="22" t="n">
        <f aca="false">S5141-T5141</f>
        <v>0</v>
      </c>
      <c r="V5141" s="46"/>
    </row>
    <row r="5142" customFormat="false" ht="13.8" hidden="false" customHeight="false" outlineLevel="0" collapsed="false">
      <c r="A5142" s="13" t="n">
        <v>5141</v>
      </c>
      <c r="B5142" s="12" t="s">
        <v>22</v>
      </c>
      <c r="C5142" s="26" t="str">
        <f aca="false">$C$4558</f>
        <v>BNF N. Acq. 20541</v>
      </c>
      <c r="D5142" s="12" t="n">
        <v>28</v>
      </c>
      <c r="E5142" s="14" t="n">
        <v>1749</v>
      </c>
      <c r="F5142" s="14" t="s">
        <v>40</v>
      </c>
      <c r="G5142" s="14" t="s">
        <v>1774</v>
      </c>
      <c r="H5142" s="0" t="s">
        <v>1874</v>
      </c>
      <c r="I5142" s="41" t="s">
        <v>27</v>
      </c>
      <c r="J5142" s="20" t="n">
        <v>60</v>
      </c>
      <c r="K5142" s="27" t="s">
        <v>110</v>
      </c>
      <c r="L5142" s="53" t="n">
        <v>3</v>
      </c>
      <c r="M5142" s="33" t="n">
        <v>10</v>
      </c>
      <c r="N5142" s="33"/>
      <c r="O5142" s="35" t="n">
        <f aca="false">L5142+(0.05*M5142)+(N5142/240)</f>
        <v>3.5</v>
      </c>
      <c r="P5142" s="36" t="n">
        <v>210</v>
      </c>
      <c r="Q5142" s="33"/>
      <c r="R5142" s="37"/>
      <c r="S5142" s="38" t="n">
        <f aca="false">P5142+(0.05*Q5142)+(R5142/240)</f>
        <v>210</v>
      </c>
      <c r="T5142" s="22" t="n">
        <f aca="false">J5142*O5142</f>
        <v>210</v>
      </c>
      <c r="U5142" s="22" t="n">
        <f aca="false">S5142-T5142</f>
        <v>0</v>
      </c>
      <c r="V5142" s="46"/>
    </row>
    <row r="5143" customFormat="false" ht="13.8" hidden="false" customHeight="false" outlineLevel="0" collapsed="false">
      <c r="A5143" s="13" t="n">
        <v>5142</v>
      </c>
      <c r="B5143" s="12" t="s">
        <v>22</v>
      </c>
      <c r="C5143" s="26" t="str">
        <f aca="false">$C$4558</f>
        <v>BNF N. Acq. 20541</v>
      </c>
      <c r="D5143" s="12" t="n">
        <v>28</v>
      </c>
      <c r="E5143" s="14" t="n">
        <v>1749</v>
      </c>
      <c r="F5143" s="14" t="s">
        <v>40</v>
      </c>
      <c r="G5143" s="14" t="s">
        <v>1774</v>
      </c>
      <c r="H5143" s="0" t="s">
        <v>1874</v>
      </c>
      <c r="I5143" s="41" t="s">
        <v>50</v>
      </c>
      <c r="J5143" s="20" t="n">
        <v>868</v>
      </c>
      <c r="K5143" s="27" t="s">
        <v>110</v>
      </c>
      <c r="L5143" s="53" t="n">
        <v>3</v>
      </c>
      <c r="M5143" s="33"/>
      <c r="N5143" s="33"/>
      <c r="O5143" s="35" t="n">
        <f aca="false">L5143+(0.05*M5143)+(N5143/240)</f>
        <v>3</v>
      </c>
      <c r="P5143" s="36" t="n">
        <v>2604</v>
      </c>
      <c r="Q5143" s="33"/>
      <c r="R5143" s="37"/>
      <c r="S5143" s="38" t="n">
        <f aca="false">P5143+(0.05*Q5143)+(R5143/240)</f>
        <v>2604</v>
      </c>
      <c r="T5143" s="22" t="n">
        <f aca="false">J5143*O5143</f>
        <v>2604</v>
      </c>
      <c r="U5143" s="22" t="n">
        <f aca="false">S5143-T5143</f>
        <v>0</v>
      </c>
      <c r="V5143" s="46"/>
    </row>
    <row r="5144" customFormat="false" ht="13.8" hidden="false" customHeight="false" outlineLevel="0" collapsed="false">
      <c r="A5144" s="13" t="n">
        <v>5143</v>
      </c>
      <c r="B5144" s="12" t="s">
        <v>22</v>
      </c>
      <c r="C5144" s="26" t="str">
        <f aca="false">$C$4558</f>
        <v>BNF N. Acq. 20541</v>
      </c>
      <c r="D5144" s="12" t="n">
        <v>28</v>
      </c>
      <c r="E5144" s="14" t="n">
        <v>1749</v>
      </c>
      <c r="F5144" s="14" t="s">
        <v>40</v>
      </c>
      <c r="G5144" s="14" t="s">
        <v>1272</v>
      </c>
      <c r="H5144" s="0" t="s">
        <v>1874</v>
      </c>
      <c r="I5144" s="41" t="s">
        <v>799</v>
      </c>
      <c r="J5144" s="20" t="n">
        <v>4</v>
      </c>
      <c r="K5144" s="27" t="s">
        <v>2020</v>
      </c>
      <c r="L5144" s="53"/>
      <c r="M5144" s="33"/>
      <c r="N5144" s="33"/>
      <c r="O5144" s="35" t="n">
        <f aca="false">L5144+(0.05*M5144)+(N5144/240)</f>
        <v>0</v>
      </c>
      <c r="P5144" s="36" t="n">
        <v>5</v>
      </c>
      <c r="Q5144" s="33"/>
      <c r="R5144" s="37"/>
      <c r="S5144" s="38" t="n">
        <f aca="false">P5144+(0.05*Q5144)+(R5144/240)</f>
        <v>5</v>
      </c>
      <c r="T5144" s="22" t="n">
        <v>5</v>
      </c>
      <c r="U5144" s="22" t="n">
        <f aca="false">S5144-T5144</f>
        <v>0</v>
      </c>
      <c r="V5144" s="46" t="s">
        <v>2021</v>
      </c>
    </row>
    <row r="5145" customFormat="false" ht="13.8" hidden="false" customHeight="false" outlineLevel="0" collapsed="false">
      <c r="A5145" s="13" t="n">
        <v>5144</v>
      </c>
      <c r="B5145" s="12" t="s">
        <v>22</v>
      </c>
      <c r="C5145" s="26" t="str">
        <f aca="false">$C$4558</f>
        <v>BNF N. Acq. 20541</v>
      </c>
      <c r="D5145" s="12" t="n">
        <v>28</v>
      </c>
      <c r="E5145" s="14" t="n">
        <v>1749</v>
      </c>
      <c r="F5145" s="14" t="s">
        <v>40</v>
      </c>
      <c r="G5145" s="14" t="s">
        <v>578</v>
      </c>
      <c r="H5145" s="0" t="s">
        <v>1874</v>
      </c>
      <c r="I5145" s="41" t="s">
        <v>50</v>
      </c>
      <c r="J5145" s="20" t="n">
        <v>2</v>
      </c>
      <c r="K5145" s="27" t="s">
        <v>28</v>
      </c>
      <c r="L5145" s="53" t="n">
        <v>24</v>
      </c>
      <c r="M5145" s="33"/>
      <c r="N5145" s="33"/>
      <c r="O5145" s="35" t="n">
        <f aca="false">L5145+(0.05*M5145)+(N5145/240)</f>
        <v>24</v>
      </c>
      <c r="P5145" s="36" t="n">
        <v>48</v>
      </c>
      <c r="Q5145" s="33"/>
      <c r="R5145" s="37"/>
      <c r="S5145" s="38" t="n">
        <f aca="false">P5145+(0.05*Q5145)+(R5145/240)</f>
        <v>48</v>
      </c>
      <c r="T5145" s="22" t="n">
        <f aca="false">J5145*O5145</f>
        <v>48</v>
      </c>
      <c r="U5145" s="22" t="n">
        <f aca="false">S5145-T5145</f>
        <v>0</v>
      </c>
      <c r="V5145" s="46"/>
    </row>
    <row r="5146" customFormat="false" ht="13.8" hidden="false" customHeight="false" outlineLevel="0" collapsed="false">
      <c r="A5146" s="13" t="n">
        <v>5145</v>
      </c>
      <c r="B5146" s="12" t="s">
        <v>22</v>
      </c>
      <c r="C5146" s="26" t="str">
        <f aca="false">$C$4558</f>
        <v>BNF N. Acq. 20541</v>
      </c>
      <c r="D5146" s="12" t="n">
        <v>28</v>
      </c>
      <c r="E5146" s="14" t="n">
        <v>1749</v>
      </c>
      <c r="F5146" s="14" t="s">
        <v>40</v>
      </c>
      <c r="G5146" s="14" t="s">
        <v>582</v>
      </c>
      <c r="H5146" s="0" t="s">
        <v>1874</v>
      </c>
      <c r="I5146" s="41" t="s">
        <v>50</v>
      </c>
      <c r="J5146" s="20" t="n">
        <v>33</v>
      </c>
      <c r="K5146" s="27" t="s">
        <v>28</v>
      </c>
      <c r="L5146" s="53" t="n">
        <v>36</v>
      </c>
      <c r="M5146" s="33"/>
      <c r="N5146" s="33"/>
      <c r="O5146" s="35" t="n">
        <f aca="false">L5146+(0.05*M5146)+(N5146/240)</f>
        <v>36</v>
      </c>
      <c r="P5146" s="36" t="n">
        <v>1188</v>
      </c>
      <c r="Q5146" s="33"/>
      <c r="R5146" s="37"/>
      <c r="S5146" s="38" t="n">
        <f aca="false">P5146+(0.05*Q5146)+(R5146/240)</f>
        <v>1188</v>
      </c>
      <c r="T5146" s="22" t="n">
        <f aca="false">J5146*O5146</f>
        <v>1188</v>
      </c>
      <c r="U5146" s="22" t="n">
        <f aca="false">S5146-T5146</f>
        <v>0</v>
      </c>
      <c r="V5146" s="46"/>
    </row>
    <row r="5147" customFormat="false" ht="13.8" hidden="false" customHeight="false" outlineLevel="0" collapsed="false">
      <c r="A5147" s="13" t="n">
        <v>5146</v>
      </c>
      <c r="B5147" s="12" t="s">
        <v>22</v>
      </c>
      <c r="C5147" s="26" t="str">
        <f aca="false">$C$4558</f>
        <v>BNF N. Acq. 20541</v>
      </c>
      <c r="D5147" s="12" t="n">
        <v>28</v>
      </c>
      <c r="E5147" s="14" t="n">
        <v>1749</v>
      </c>
      <c r="F5147" s="14" t="s">
        <v>40</v>
      </c>
      <c r="G5147" s="14" t="s">
        <v>2022</v>
      </c>
      <c r="H5147" s="0" t="s">
        <v>1874</v>
      </c>
      <c r="I5147" s="41" t="s">
        <v>50</v>
      </c>
      <c r="J5147" s="20" t="n">
        <v>1035</v>
      </c>
      <c r="K5147" s="27" t="s">
        <v>28</v>
      </c>
      <c r="L5147" s="53"/>
      <c r="M5147" s="33" t="n">
        <v>5</v>
      </c>
      <c r="N5147" s="33"/>
      <c r="O5147" s="35" t="n">
        <f aca="false">L5147+(0.05*M5147)+(N5147/240)</f>
        <v>0.25</v>
      </c>
      <c r="P5147" s="36" t="n">
        <v>258</v>
      </c>
      <c r="Q5147" s="33" t="n">
        <v>15</v>
      </c>
      <c r="R5147" s="37"/>
      <c r="S5147" s="38" t="n">
        <f aca="false">P5147+(0.05*Q5147)+(R5147/240)</f>
        <v>258.75</v>
      </c>
      <c r="T5147" s="22" t="n">
        <f aca="false">J5147*O5147</f>
        <v>258.75</v>
      </c>
      <c r="U5147" s="22" t="n">
        <f aca="false">S5147-T5147</f>
        <v>0</v>
      </c>
      <c r="V5147" s="46"/>
    </row>
    <row r="5148" customFormat="false" ht="13.8" hidden="false" customHeight="false" outlineLevel="0" collapsed="false">
      <c r="A5148" s="13" t="n">
        <v>5147</v>
      </c>
      <c r="B5148" s="12" t="s">
        <v>22</v>
      </c>
      <c r="C5148" s="26" t="str">
        <f aca="false">$C$4558</f>
        <v>BNF N. Acq. 20541</v>
      </c>
      <c r="D5148" s="12" t="n">
        <v>28</v>
      </c>
      <c r="E5148" s="14" t="n">
        <v>1749</v>
      </c>
      <c r="F5148" s="14" t="s">
        <v>40</v>
      </c>
      <c r="G5148" s="14" t="s">
        <v>766</v>
      </c>
      <c r="H5148" s="0" t="s">
        <v>1874</v>
      </c>
      <c r="I5148" s="41" t="s">
        <v>678</v>
      </c>
      <c r="J5148" s="20" t="n">
        <v>24000</v>
      </c>
      <c r="K5148" s="27" t="s">
        <v>28</v>
      </c>
      <c r="L5148" s="53"/>
      <c r="M5148" s="33" t="n">
        <v>7</v>
      </c>
      <c r="N5148" s="33"/>
      <c r="O5148" s="35" t="n">
        <f aca="false">L5148+(0.05*M5148)+(N5148/240)</f>
        <v>0.35</v>
      </c>
      <c r="P5148" s="36" t="n">
        <v>8400</v>
      </c>
      <c r="Q5148" s="33"/>
      <c r="R5148" s="37"/>
      <c r="S5148" s="38" t="n">
        <f aca="false">P5148+(0.05*Q5148)+(R5148/240)</f>
        <v>8400</v>
      </c>
      <c r="T5148" s="22" t="n">
        <f aca="false">J5148*O5148</f>
        <v>8400</v>
      </c>
      <c r="U5148" s="22" t="n">
        <f aca="false">S5148-T5148</f>
        <v>0</v>
      </c>
      <c r="V5148" s="46"/>
    </row>
    <row r="5149" customFormat="false" ht="13.8" hidden="false" customHeight="false" outlineLevel="0" collapsed="false">
      <c r="A5149" s="13" t="n">
        <v>5148</v>
      </c>
      <c r="B5149" s="12" t="s">
        <v>22</v>
      </c>
      <c r="C5149" s="26" t="str">
        <f aca="false">$C$4558</f>
        <v>BNF N. Acq. 20541</v>
      </c>
      <c r="D5149" s="12" t="n">
        <v>28</v>
      </c>
      <c r="E5149" s="14" t="n">
        <v>1749</v>
      </c>
      <c r="F5149" s="14" t="s">
        <v>40</v>
      </c>
      <c r="G5149" s="14" t="s">
        <v>766</v>
      </c>
      <c r="H5149" s="0" t="s">
        <v>1874</v>
      </c>
      <c r="I5149" s="41" t="s">
        <v>382</v>
      </c>
      <c r="J5149" s="20" t="n">
        <v>6400</v>
      </c>
      <c r="K5149" s="27" t="s">
        <v>28</v>
      </c>
      <c r="L5149" s="53"/>
      <c r="M5149" s="33" t="n">
        <v>8</v>
      </c>
      <c r="N5149" s="33"/>
      <c r="O5149" s="35" t="n">
        <f aca="false">L5149+(0.05*M5149)+(N5149/240)</f>
        <v>0.4</v>
      </c>
      <c r="P5149" s="36" t="n">
        <v>2560</v>
      </c>
      <c r="Q5149" s="33"/>
      <c r="R5149" s="37"/>
      <c r="S5149" s="38" t="n">
        <f aca="false">P5149+(0.05*Q5149)+(R5149/240)</f>
        <v>2560</v>
      </c>
      <c r="T5149" s="22" t="n">
        <f aca="false">J5149*O5149</f>
        <v>2560</v>
      </c>
      <c r="U5149" s="22" t="n">
        <f aca="false">S5149-T5149</f>
        <v>0</v>
      </c>
      <c r="V5149" s="46"/>
    </row>
    <row r="5150" customFormat="false" ht="13.8" hidden="false" customHeight="false" outlineLevel="0" collapsed="false">
      <c r="A5150" s="13" t="n">
        <v>5149</v>
      </c>
      <c r="B5150" s="12" t="s">
        <v>22</v>
      </c>
      <c r="C5150" s="26" t="str">
        <f aca="false">$C$4558</f>
        <v>BNF N. Acq. 20541</v>
      </c>
      <c r="D5150" s="12" t="n">
        <v>28</v>
      </c>
      <c r="E5150" s="14" t="n">
        <v>1749</v>
      </c>
      <c r="F5150" s="14" t="s">
        <v>40</v>
      </c>
      <c r="G5150" s="14" t="s">
        <v>766</v>
      </c>
      <c r="H5150" s="0" t="s">
        <v>1874</v>
      </c>
      <c r="I5150" s="41" t="s">
        <v>50</v>
      </c>
      <c r="J5150" s="20" t="n">
        <v>299312</v>
      </c>
      <c r="K5150" s="27" t="s">
        <v>28</v>
      </c>
      <c r="L5150" s="53"/>
      <c r="M5150" s="33" t="n">
        <v>16</v>
      </c>
      <c r="N5150" s="33"/>
      <c r="O5150" s="35" t="n">
        <f aca="false">L5150+(0.05*M5150)+(N5150/240)</f>
        <v>0.8</v>
      </c>
      <c r="P5150" s="36" t="n">
        <v>239449</v>
      </c>
      <c r="Q5150" s="33" t="n">
        <v>12</v>
      </c>
      <c r="R5150" s="37"/>
      <c r="S5150" s="38" t="n">
        <f aca="false">P5150+(0.05*Q5150)+(R5150/240)</f>
        <v>239449.6</v>
      </c>
      <c r="T5150" s="22" t="n">
        <f aca="false">J5150*O5150</f>
        <v>239449.6</v>
      </c>
      <c r="U5150" s="22" t="n">
        <f aca="false">S5150-T5150</f>
        <v>0</v>
      </c>
      <c r="V5150" s="46"/>
    </row>
    <row r="5151" customFormat="false" ht="13.8" hidden="false" customHeight="false" outlineLevel="0" collapsed="false">
      <c r="A5151" s="13" t="n">
        <v>5150</v>
      </c>
      <c r="B5151" s="12" t="s">
        <v>22</v>
      </c>
      <c r="C5151" s="26" t="str">
        <f aca="false">$C$4558</f>
        <v>BNF N. Acq. 20541</v>
      </c>
      <c r="D5151" s="12" t="n">
        <v>28</v>
      </c>
      <c r="E5151" s="14" t="n">
        <v>1749</v>
      </c>
      <c r="F5151" s="14" t="s">
        <v>40</v>
      </c>
      <c r="G5151" s="14" t="s">
        <v>580</v>
      </c>
      <c r="H5151" s="0" t="s">
        <v>1874</v>
      </c>
      <c r="I5151" s="41" t="s">
        <v>27</v>
      </c>
      <c r="J5151" s="20" t="n">
        <v>4422</v>
      </c>
      <c r="K5151" s="27" t="s">
        <v>28</v>
      </c>
      <c r="L5151" s="53"/>
      <c r="M5151" s="33" t="n">
        <v>20</v>
      </c>
      <c r="N5151" s="33"/>
      <c r="O5151" s="35" t="n">
        <f aca="false">L5151+(0.05*M5151)+(N5151/240)</f>
        <v>1</v>
      </c>
      <c r="P5151" s="36" t="n">
        <v>4422</v>
      </c>
      <c r="Q5151" s="33"/>
      <c r="R5151" s="37"/>
      <c r="S5151" s="38" t="n">
        <f aca="false">P5151+(0.05*Q5151)+(R5151/240)</f>
        <v>4422</v>
      </c>
      <c r="T5151" s="22" t="n">
        <f aca="false">J5151*O5151</f>
        <v>4422</v>
      </c>
      <c r="U5151" s="22" t="n">
        <f aca="false">S5151-T5151</f>
        <v>0</v>
      </c>
      <c r="V5151" s="46"/>
    </row>
    <row r="5152" customFormat="false" ht="13.8" hidden="false" customHeight="false" outlineLevel="0" collapsed="false">
      <c r="A5152" s="13" t="n">
        <v>5151</v>
      </c>
      <c r="B5152" s="12" t="s">
        <v>22</v>
      </c>
      <c r="C5152" s="26" t="str">
        <f aca="false">$C$4558</f>
        <v>BNF N. Acq. 20541</v>
      </c>
      <c r="D5152" s="12" t="n">
        <v>28</v>
      </c>
      <c r="E5152" s="14" t="n">
        <v>1749</v>
      </c>
      <c r="F5152" s="14" t="s">
        <v>40</v>
      </c>
      <c r="G5152" s="14" t="s">
        <v>580</v>
      </c>
      <c r="H5152" s="0" t="s">
        <v>1874</v>
      </c>
      <c r="I5152" s="41" t="s">
        <v>382</v>
      </c>
      <c r="J5152" s="20" t="n">
        <v>15646</v>
      </c>
      <c r="K5152" s="27" t="s">
        <v>28</v>
      </c>
      <c r="L5152" s="53"/>
      <c r="M5152" s="33" t="n">
        <v>16</v>
      </c>
      <c r="N5152" s="33"/>
      <c r="O5152" s="35" t="n">
        <f aca="false">L5152+(0.05*M5152)+(N5152/240)</f>
        <v>0.8</v>
      </c>
      <c r="P5152" s="36" t="n">
        <v>11734</v>
      </c>
      <c r="Q5152" s="33" t="n">
        <v>10</v>
      </c>
      <c r="R5152" s="37"/>
      <c r="S5152" s="38" t="n">
        <f aca="false">P5152+(0.05*Q5152)+(R5152/240)</f>
        <v>11734.5</v>
      </c>
      <c r="T5152" s="22" t="n">
        <f aca="false">J5152*O5152</f>
        <v>12516.8</v>
      </c>
      <c r="U5152" s="22" t="n">
        <f aca="false">S5152-T5152</f>
        <v>-782.300000000001</v>
      </c>
      <c r="V5152" s="46" t="s">
        <v>31</v>
      </c>
    </row>
    <row r="5153" customFormat="false" ht="13.8" hidden="false" customHeight="false" outlineLevel="0" collapsed="false">
      <c r="A5153" s="13" t="n">
        <v>5152</v>
      </c>
      <c r="B5153" s="12" t="s">
        <v>22</v>
      </c>
      <c r="C5153" s="26" t="str">
        <f aca="false">$C$4558</f>
        <v>BNF N. Acq. 20541</v>
      </c>
      <c r="D5153" s="12" t="n">
        <v>28</v>
      </c>
      <c r="E5153" s="14" t="n">
        <v>1749</v>
      </c>
      <c r="F5153" s="14" t="s">
        <v>40</v>
      </c>
      <c r="G5153" s="14" t="s">
        <v>1277</v>
      </c>
      <c r="H5153" s="0" t="s">
        <v>1874</v>
      </c>
      <c r="I5153" s="41" t="s">
        <v>678</v>
      </c>
      <c r="J5153" s="20" t="n">
        <v>249623</v>
      </c>
      <c r="K5153" s="27" t="s">
        <v>28</v>
      </c>
      <c r="L5153" s="53"/>
      <c r="M5153" s="33" t="n">
        <v>16</v>
      </c>
      <c r="N5153" s="33"/>
      <c r="O5153" s="35" t="n">
        <f aca="false">L5153+(0.05*M5153)+(N5153/240)</f>
        <v>0.8</v>
      </c>
      <c r="P5153" s="36" t="n">
        <v>199698</v>
      </c>
      <c r="Q5153" s="33" t="n">
        <v>8</v>
      </c>
      <c r="R5153" s="37"/>
      <c r="S5153" s="38" t="n">
        <f aca="false">P5153+(0.05*Q5153)+(R5153/240)</f>
        <v>199698.4</v>
      </c>
      <c r="T5153" s="22" t="n">
        <f aca="false">J5153*O5153</f>
        <v>199698.4</v>
      </c>
      <c r="U5153" s="22" t="n">
        <f aca="false">S5153-T5153</f>
        <v>0</v>
      </c>
      <c r="V5153" s="46"/>
    </row>
    <row r="5154" customFormat="false" ht="13.8" hidden="false" customHeight="false" outlineLevel="0" collapsed="false">
      <c r="A5154" s="13" t="n">
        <v>5153</v>
      </c>
      <c r="B5154" s="12" t="s">
        <v>22</v>
      </c>
      <c r="C5154" s="26" t="str">
        <f aca="false">$C$4558</f>
        <v>BNF N. Acq. 20541</v>
      </c>
      <c r="D5154" s="12" t="n">
        <v>28</v>
      </c>
      <c r="E5154" s="14" t="n">
        <v>1749</v>
      </c>
      <c r="F5154" s="14" t="s">
        <v>40</v>
      </c>
      <c r="G5154" s="14" t="s">
        <v>583</v>
      </c>
      <c r="H5154" s="0" t="s">
        <v>1874</v>
      </c>
      <c r="I5154" s="41" t="s">
        <v>27</v>
      </c>
      <c r="J5154" s="20" t="n">
        <v>15300</v>
      </c>
      <c r="K5154" s="27" t="s">
        <v>28</v>
      </c>
      <c r="L5154" s="53"/>
      <c r="M5154" s="33" t="n">
        <v>13</v>
      </c>
      <c r="N5154" s="33"/>
      <c r="O5154" s="35" t="n">
        <f aca="false">L5154+(0.05*M5154)+(N5154/240)</f>
        <v>0.65</v>
      </c>
      <c r="P5154" s="36" t="n">
        <v>9945</v>
      </c>
      <c r="Q5154" s="33"/>
      <c r="R5154" s="37"/>
      <c r="S5154" s="38" t="n">
        <f aca="false">P5154+(0.05*Q5154)+(R5154/240)</f>
        <v>9945</v>
      </c>
      <c r="T5154" s="22" t="n">
        <f aca="false">J5154*O5154</f>
        <v>9945</v>
      </c>
      <c r="U5154" s="22" t="n">
        <f aca="false">S5154-T5154</f>
        <v>0</v>
      </c>
      <c r="V5154" s="46"/>
    </row>
    <row r="5155" customFormat="false" ht="13.8" hidden="false" customHeight="false" outlineLevel="0" collapsed="false">
      <c r="A5155" s="13" t="n">
        <v>5154</v>
      </c>
      <c r="B5155" s="12" t="s">
        <v>22</v>
      </c>
      <c r="C5155" s="26" t="str">
        <f aca="false">$C$4558</f>
        <v>BNF N. Acq. 20541</v>
      </c>
      <c r="D5155" s="12" t="n">
        <v>28</v>
      </c>
      <c r="E5155" s="14" t="n">
        <v>1749</v>
      </c>
      <c r="F5155" s="14" t="s">
        <v>40</v>
      </c>
      <c r="G5155" s="14" t="s">
        <v>2023</v>
      </c>
      <c r="H5155" s="0" t="s">
        <v>1874</v>
      </c>
      <c r="I5155" s="41" t="s">
        <v>27</v>
      </c>
      <c r="J5155" s="20" t="n">
        <v>6120</v>
      </c>
      <c r="K5155" s="27" t="s">
        <v>28</v>
      </c>
      <c r="L5155" s="53"/>
      <c r="M5155" s="33" t="n">
        <v>7</v>
      </c>
      <c r="N5155" s="33"/>
      <c r="O5155" s="35" t="n">
        <f aca="false">L5155+(0.05*M5155)+(N5155/240)</f>
        <v>0.35</v>
      </c>
      <c r="P5155" s="36" t="n">
        <v>2142</v>
      </c>
      <c r="Q5155" s="33"/>
      <c r="R5155" s="37"/>
      <c r="S5155" s="38" t="n">
        <f aca="false">P5155+(0.05*Q5155)+(R5155/240)</f>
        <v>2142</v>
      </c>
      <c r="T5155" s="22" t="n">
        <f aca="false">J5155*O5155</f>
        <v>2142</v>
      </c>
      <c r="U5155" s="22" t="n">
        <f aca="false">S5155-T5155</f>
        <v>0</v>
      </c>
      <c r="V5155" s="46"/>
    </row>
    <row r="5156" customFormat="false" ht="13.8" hidden="false" customHeight="false" outlineLevel="0" collapsed="false">
      <c r="A5156" s="13" t="n">
        <v>5155</v>
      </c>
      <c r="B5156" s="12" t="s">
        <v>22</v>
      </c>
      <c r="C5156" s="26" t="str">
        <f aca="false">$C$4558</f>
        <v>BNF N. Acq. 20541</v>
      </c>
      <c r="D5156" s="12" t="n">
        <v>28</v>
      </c>
      <c r="E5156" s="14" t="n">
        <v>1749</v>
      </c>
      <c r="F5156" s="14" t="s">
        <v>40</v>
      </c>
      <c r="G5156" s="14" t="s">
        <v>2023</v>
      </c>
      <c r="H5156" s="0" t="s">
        <v>1874</v>
      </c>
      <c r="I5156" s="41" t="s">
        <v>32</v>
      </c>
      <c r="J5156" s="20" t="n">
        <v>9305</v>
      </c>
      <c r="K5156" s="27" t="s">
        <v>28</v>
      </c>
      <c r="L5156" s="53"/>
      <c r="M5156" s="33" t="n">
        <v>8</v>
      </c>
      <c r="N5156" s="33"/>
      <c r="O5156" s="35" t="n">
        <f aca="false">L5156+(0.05*M5156)+(N5156/240)</f>
        <v>0.4</v>
      </c>
      <c r="P5156" s="36" t="n">
        <v>3602</v>
      </c>
      <c r="Q5156" s="33"/>
      <c r="R5156" s="37"/>
      <c r="S5156" s="38" t="n">
        <f aca="false">P5156+(0.05*Q5156)+(R5156/240)</f>
        <v>3602</v>
      </c>
      <c r="T5156" s="22" t="n">
        <f aca="false">J5156*O5156</f>
        <v>3722</v>
      </c>
      <c r="U5156" s="22" t="n">
        <f aca="false">S5156-T5156</f>
        <v>-120</v>
      </c>
      <c r="V5156" s="46" t="s">
        <v>31</v>
      </c>
    </row>
    <row r="5157" customFormat="false" ht="13.8" hidden="false" customHeight="false" outlineLevel="0" collapsed="false">
      <c r="A5157" s="13" t="n">
        <v>5156</v>
      </c>
      <c r="B5157" s="12" t="s">
        <v>22</v>
      </c>
      <c r="C5157" s="26" t="str">
        <f aca="false">$C$4558</f>
        <v>BNF N. Acq. 20541</v>
      </c>
      <c r="D5157" s="12" t="n">
        <v>28</v>
      </c>
      <c r="E5157" s="14" t="n">
        <v>1749</v>
      </c>
      <c r="F5157" s="14" t="s">
        <v>40</v>
      </c>
      <c r="G5157" s="14" t="s">
        <v>2023</v>
      </c>
      <c r="H5157" s="0" t="s">
        <v>1874</v>
      </c>
      <c r="I5157" s="41" t="s">
        <v>50</v>
      </c>
      <c r="J5157" s="20" t="n">
        <v>14852</v>
      </c>
      <c r="K5157" s="27" t="s">
        <v>28</v>
      </c>
      <c r="L5157" s="53"/>
      <c r="M5157" s="33" t="n">
        <v>5</v>
      </c>
      <c r="N5157" s="33"/>
      <c r="O5157" s="35" t="n">
        <f aca="false">L5157+(0.05*M5157)+(N5157/240)</f>
        <v>0.25</v>
      </c>
      <c r="P5157" s="36" t="n">
        <v>3713</v>
      </c>
      <c r="Q5157" s="33"/>
      <c r="R5157" s="37"/>
      <c r="S5157" s="38" t="n">
        <f aca="false">P5157+(0.05*Q5157)+(R5157/240)</f>
        <v>3713</v>
      </c>
      <c r="T5157" s="22" t="n">
        <f aca="false">J5157*O5157</f>
        <v>3713</v>
      </c>
      <c r="U5157" s="22" t="n">
        <f aca="false">S5157-T5157</f>
        <v>0</v>
      </c>
      <c r="V5157" s="46"/>
    </row>
    <row r="5158" customFormat="false" ht="13.8" hidden="false" customHeight="false" outlineLevel="0" collapsed="false">
      <c r="A5158" s="13" t="n">
        <v>5157</v>
      </c>
      <c r="B5158" s="12" t="s">
        <v>22</v>
      </c>
      <c r="C5158" s="26" t="str">
        <f aca="false">$C$4558</f>
        <v>BNF N. Acq. 20541</v>
      </c>
      <c r="D5158" s="12" t="n">
        <v>29</v>
      </c>
      <c r="E5158" s="14" t="n">
        <v>1749</v>
      </c>
      <c r="F5158" s="14" t="s">
        <v>24</v>
      </c>
      <c r="G5158" s="14" t="s">
        <v>2024</v>
      </c>
      <c r="H5158" s="0" t="s">
        <v>1874</v>
      </c>
      <c r="I5158" s="41" t="s">
        <v>32</v>
      </c>
      <c r="J5158" s="20" t="n">
        <v>1</v>
      </c>
      <c r="K5158" s="27" t="s">
        <v>35</v>
      </c>
      <c r="L5158" s="53" t="n">
        <v>10</v>
      </c>
      <c r="M5158" s="33"/>
      <c r="N5158" s="33"/>
      <c r="O5158" s="35" t="n">
        <f aca="false">L5158+(0.05*M5158)+(N5158/240)</f>
        <v>10</v>
      </c>
      <c r="P5158" s="36" t="n">
        <v>10</v>
      </c>
      <c r="Q5158" s="33"/>
      <c r="R5158" s="37"/>
      <c r="S5158" s="38" t="n">
        <f aca="false">P5158+(0.05*Q5158)+(R5158/240)</f>
        <v>10</v>
      </c>
      <c r="T5158" s="22" t="n">
        <f aca="false">J5158*O5158</f>
        <v>10</v>
      </c>
      <c r="U5158" s="22" t="n">
        <f aca="false">S5158-T5158</f>
        <v>0</v>
      </c>
      <c r="V5158" s="46"/>
    </row>
    <row r="5159" customFormat="false" ht="13.8" hidden="false" customHeight="false" outlineLevel="0" collapsed="false">
      <c r="A5159" s="13" t="n">
        <v>5158</v>
      </c>
      <c r="B5159" s="12" t="s">
        <v>22</v>
      </c>
      <c r="C5159" s="26" t="str">
        <f aca="false">$C$4558</f>
        <v>BNF N. Acq. 20541</v>
      </c>
      <c r="D5159" s="12" t="n">
        <v>29</v>
      </c>
      <c r="E5159" s="14" t="n">
        <v>1749</v>
      </c>
      <c r="F5159" s="14" t="s">
        <v>24</v>
      </c>
      <c r="G5159" s="14" t="s">
        <v>602</v>
      </c>
      <c r="H5159" s="0" t="s">
        <v>1874</v>
      </c>
      <c r="I5159" s="41" t="s">
        <v>27</v>
      </c>
      <c r="J5159" s="20" t="n">
        <v>14</v>
      </c>
      <c r="K5159" s="27" t="s">
        <v>148</v>
      </c>
      <c r="L5159" s="53" t="n">
        <v>27</v>
      </c>
      <c r="M5159" s="33" t="n">
        <v>10</v>
      </c>
      <c r="N5159" s="33"/>
      <c r="O5159" s="35" t="n">
        <f aca="false">L5159+(0.05*M5159)+(N5159/240)</f>
        <v>27.5</v>
      </c>
      <c r="P5159" s="36" t="n">
        <v>385</v>
      </c>
      <c r="Q5159" s="33"/>
      <c r="R5159" s="37"/>
      <c r="S5159" s="38" t="n">
        <f aca="false">P5159+(0.05*Q5159)+(R5159/240)</f>
        <v>385</v>
      </c>
      <c r="T5159" s="22" t="n">
        <f aca="false">J5159*O5159</f>
        <v>385</v>
      </c>
      <c r="U5159" s="22" t="n">
        <f aca="false">S5159-T5159</f>
        <v>0</v>
      </c>
      <c r="V5159" s="46"/>
    </row>
    <row r="5160" customFormat="false" ht="13.8" hidden="false" customHeight="false" outlineLevel="0" collapsed="false">
      <c r="A5160" s="13" t="n">
        <v>5159</v>
      </c>
      <c r="B5160" s="12" t="s">
        <v>22</v>
      </c>
      <c r="C5160" s="26" t="str">
        <f aca="false">$C$4558</f>
        <v>BNF N. Acq. 20541</v>
      </c>
      <c r="D5160" s="12" t="n">
        <v>29</v>
      </c>
      <c r="E5160" s="14" t="n">
        <v>1749</v>
      </c>
      <c r="F5160" s="14" t="s">
        <v>24</v>
      </c>
      <c r="G5160" s="14" t="s">
        <v>602</v>
      </c>
      <c r="H5160" s="0" t="s">
        <v>1874</v>
      </c>
      <c r="I5160" s="41" t="s">
        <v>50</v>
      </c>
      <c r="J5160" s="20" t="n">
        <v>2480</v>
      </c>
      <c r="K5160" s="27" t="s">
        <v>28</v>
      </c>
      <c r="L5160" s="53"/>
      <c r="M5160" s="33" t="n">
        <v>5</v>
      </c>
      <c r="N5160" s="33"/>
      <c r="O5160" s="35" t="n">
        <f aca="false">L5160+(0.05*M5160)+(N5160/240)</f>
        <v>0.25</v>
      </c>
      <c r="P5160" s="36" t="n">
        <v>620</v>
      </c>
      <c r="Q5160" s="33"/>
      <c r="R5160" s="37"/>
      <c r="S5160" s="38" t="n">
        <f aca="false">P5160+(0.05*Q5160)+(R5160/240)</f>
        <v>620</v>
      </c>
      <c r="T5160" s="22" t="n">
        <f aca="false">J5160*O5160</f>
        <v>620</v>
      </c>
      <c r="U5160" s="22" t="n">
        <f aca="false">S5160-T5160</f>
        <v>0</v>
      </c>
      <c r="V5160" s="46"/>
    </row>
    <row r="5161" customFormat="false" ht="13.8" hidden="false" customHeight="false" outlineLevel="0" collapsed="false">
      <c r="A5161" s="13" t="n">
        <v>5160</v>
      </c>
      <c r="B5161" s="12" t="s">
        <v>22</v>
      </c>
      <c r="C5161" s="26" t="str">
        <f aca="false">$C$4558</f>
        <v>BNF N. Acq. 20541</v>
      </c>
      <c r="D5161" s="12" t="n">
        <v>29</v>
      </c>
      <c r="E5161" s="14" t="n">
        <v>1749</v>
      </c>
      <c r="F5161" s="14" t="s">
        <v>24</v>
      </c>
      <c r="G5161" s="14" t="s">
        <v>589</v>
      </c>
      <c r="H5161" s="0" t="s">
        <v>1874</v>
      </c>
      <c r="I5161" s="41" t="s">
        <v>50</v>
      </c>
      <c r="J5161" s="20" t="n">
        <v>8.5</v>
      </c>
      <c r="K5161" s="27" t="s">
        <v>28</v>
      </c>
      <c r="L5161" s="53" t="n">
        <v>4</v>
      </c>
      <c r="M5161" s="33"/>
      <c r="N5161" s="33"/>
      <c r="O5161" s="35" t="n">
        <f aca="false">L5161+(0.05*M5161)+(N5161/240)</f>
        <v>4</v>
      </c>
      <c r="P5161" s="36" t="n">
        <v>34</v>
      </c>
      <c r="Q5161" s="33"/>
      <c r="R5161" s="37"/>
      <c r="S5161" s="38" t="n">
        <f aca="false">P5161+(0.05*Q5161)+(R5161/240)</f>
        <v>34</v>
      </c>
      <c r="T5161" s="22" t="n">
        <f aca="false">J5161*O5161</f>
        <v>34</v>
      </c>
      <c r="U5161" s="22" t="n">
        <f aca="false">S5161-T5161</f>
        <v>0</v>
      </c>
      <c r="V5161" s="46"/>
    </row>
    <row r="5162" customFormat="false" ht="13.8" hidden="false" customHeight="false" outlineLevel="0" collapsed="false">
      <c r="A5162" s="13" t="n">
        <v>5161</v>
      </c>
      <c r="B5162" s="12" t="s">
        <v>22</v>
      </c>
      <c r="C5162" s="26" t="str">
        <f aca="false">$C$4558</f>
        <v>BNF N. Acq. 20541</v>
      </c>
      <c r="D5162" s="12" t="n">
        <v>29</v>
      </c>
      <c r="E5162" s="14" t="n">
        <v>1749</v>
      </c>
      <c r="F5162" s="14" t="s">
        <v>24</v>
      </c>
      <c r="G5162" s="14" t="s">
        <v>1302</v>
      </c>
      <c r="H5162" s="0" t="s">
        <v>1874</v>
      </c>
      <c r="I5162" s="41" t="s">
        <v>27</v>
      </c>
      <c r="J5162" s="20" t="n">
        <v>24</v>
      </c>
      <c r="K5162" s="27" t="s">
        <v>28</v>
      </c>
      <c r="L5162" s="53" t="n">
        <v>6</v>
      </c>
      <c r="M5162" s="33"/>
      <c r="N5162" s="33"/>
      <c r="O5162" s="35" t="n">
        <f aca="false">L5162+(0.05*M5162)+(N5162/240)</f>
        <v>6</v>
      </c>
      <c r="P5162" s="36" t="n">
        <v>144</v>
      </c>
      <c r="Q5162" s="33"/>
      <c r="R5162" s="37"/>
      <c r="S5162" s="38" t="n">
        <f aca="false">P5162+(0.05*Q5162)+(R5162/240)</f>
        <v>144</v>
      </c>
      <c r="T5162" s="22" t="n">
        <f aca="false">J5162*O5162</f>
        <v>144</v>
      </c>
      <c r="U5162" s="22" t="n">
        <f aca="false">S5162-T5162</f>
        <v>0</v>
      </c>
      <c r="V5162" s="46"/>
    </row>
    <row r="5163" customFormat="false" ht="13.8" hidden="false" customHeight="false" outlineLevel="0" collapsed="false">
      <c r="A5163" s="13" t="n">
        <v>5162</v>
      </c>
      <c r="B5163" s="12" t="s">
        <v>22</v>
      </c>
      <c r="C5163" s="26" t="str">
        <f aca="false">$C$4558</f>
        <v>BNF N. Acq. 20541</v>
      </c>
      <c r="D5163" s="12" t="n">
        <v>29</v>
      </c>
      <c r="E5163" s="14" t="n">
        <v>1749</v>
      </c>
      <c r="F5163" s="14" t="s">
        <v>24</v>
      </c>
      <c r="G5163" s="14" t="s">
        <v>1302</v>
      </c>
      <c r="H5163" s="0" t="s">
        <v>1874</v>
      </c>
      <c r="I5163" s="41" t="s">
        <v>50</v>
      </c>
      <c r="J5163" s="20" t="n">
        <v>205.25</v>
      </c>
      <c r="K5163" s="27" t="s">
        <v>28</v>
      </c>
      <c r="L5163" s="53" t="n">
        <v>12</v>
      </c>
      <c r="M5163" s="33"/>
      <c r="N5163" s="33"/>
      <c r="O5163" s="35" t="n">
        <f aca="false">L5163+(0.05*M5163)+(N5163/240)</f>
        <v>12</v>
      </c>
      <c r="P5163" s="36" t="n">
        <v>2463</v>
      </c>
      <c r="Q5163" s="33"/>
      <c r="R5163" s="37"/>
      <c r="S5163" s="38" t="n">
        <f aca="false">P5163+(0.05*Q5163)+(R5163/240)</f>
        <v>2463</v>
      </c>
      <c r="T5163" s="22" t="n">
        <f aca="false">J5163*O5163</f>
        <v>2463</v>
      </c>
      <c r="U5163" s="22" t="n">
        <f aca="false">S5163-T5163</f>
        <v>0</v>
      </c>
      <c r="V5163" s="46"/>
    </row>
    <row r="5164" customFormat="false" ht="13.8" hidden="false" customHeight="false" outlineLevel="0" collapsed="false">
      <c r="A5164" s="13" t="n">
        <v>5163</v>
      </c>
      <c r="B5164" s="12" t="s">
        <v>22</v>
      </c>
      <c r="C5164" s="26" t="str">
        <f aca="false">$C$4558</f>
        <v>BNF N. Acq. 20541</v>
      </c>
      <c r="D5164" s="12" t="n">
        <v>29</v>
      </c>
      <c r="E5164" s="14" t="n">
        <v>1749</v>
      </c>
      <c r="F5164" s="14" t="s">
        <v>40</v>
      </c>
      <c r="G5164" s="14" t="s">
        <v>593</v>
      </c>
      <c r="H5164" s="0" t="s">
        <v>1874</v>
      </c>
      <c r="I5164" s="41" t="s">
        <v>32</v>
      </c>
      <c r="J5164" s="20" t="n">
        <v>351</v>
      </c>
      <c r="K5164" s="27" t="s">
        <v>28</v>
      </c>
      <c r="L5164" s="53" t="n">
        <v>5</v>
      </c>
      <c r="M5164" s="33"/>
      <c r="N5164" s="33"/>
      <c r="O5164" s="35" t="n">
        <f aca="false">L5164+(0.05*M5164)+(N5164/240)</f>
        <v>5</v>
      </c>
      <c r="P5164" s="36" t="n">
        <v>1755</v>
      </c>
      <c r="Q5164" s="33"/>
      <c r="R5164" s="37"/>
      <c r="S5164" s="38" t="n">
        <f aca="false">P5164+(0.05*Q5164)+(R5164/240)</f>
        <v>1755</v>
      </c>
      <c r="T5164" s="22" t="n">
        <f aca="false">J5164*O5164</f>
        <v>1755</v>
      </c>
      <c r="U5164" s="22" t="n">
        <f aca="false">S5164-T5164</f>
        <v>0</v>
      </c>
      <c r="V5164" s="46"/>
    </row>
    <row r="5165" customFormat="false" ht="13.8" hidden="false" customHeight="false" outlineLevel="0" collapsed="false">
      <c r="A5165" s="13" t="n">
        <v>5164</v>
      </c>
      <c r="B5165" s="12" t="s">
        <v>22</v>
      </c>
      <c r="C5165" s="26" t="str">
        <f aca="false">$C$4558</f>
        <v>BNF N. Acq. 20541</v>
      </c>
      <c r="D5165" s="12" t="n">
        <v>29</v>
      </c>
      <c r="E5165" s="14" t="n">
        <v>1749</v>
      </c>
      <c r="F5165" s="14" t="s">
        <v>40</v>
      </c>
      <c r="G5165" s="14" t="s">
        <v>593</v>
      </c>
      <c r="H5165" s="0" t="s">
        <v>1874</v>
      </c>
      <c r="I5165" s="41" t="s">
        <v>32</v>
      </c>
      <c r="J5165" s="20" t="n">
        <v>1</v>
      </c>
      <c r="K5165" s="27" t="s">
        <v>46</v>
      </c>
      <c r="L5165" s="53" t="n">
        <v>50</v>
      </c>
      <c r="M5165" s="33"/>
      <c r="N5165" s="33"/>
      <c r="O5165" s="35" t="n">
        <f aca="false">L5165+(0.05*M5165)+(N5165/240)</f>
        <v>50</v>
      </c>
      <c r="P5165" s="36" t="n">
        <v>50</v>
      </c>
      <c r="Q5165" s="33"/>
      <c r="R5165" s="37"/>
      <c r="S5165" s="38" t="n">
        <f aca="false">P5165+(0.05*Q5165)+(R5165/240)</f>
        <v>50</v>
      </c>
      <c r="T5165" s="22" t="n">
        <f aca="false">J5165*O5165</f>
        <v>50</v>
      </c>
      <c r="U5165" s="22" t="n">
        <f aca="false">S5165-T5165</f>
        <v>0</v>
      </c>
      <c r="V5165" s="46"/>
    </row>
    <row r="5166" customFormat="false" ht="13.8" hidden="false" customHeight="false" outlineLevel="0" collapsed="false">
      <c r="A5166" s="13" t="n">
        <v>5165</v>
      </c>
      <c r="B5166" s="12" t="s">
        <v>22</v>
      </c>
      <c r="C5166" s="26" t="str">
        <f aca="false">$C$4558</f>
        <v>BNF N. Acq. 20541</v>
      </c>
      <c r="D5166" s="12" t="n">
        <v>29</v>
      </c>
      <c r="E5166" s="14" t="n">
        <v>1749</v>
      </c>
      <c r="F5166" s="14" t="s">
        <v>40</v>
      </c>
      <c r="G5166" s="14" t="s">
        <v>593</v>
      </c>
      <c r="H5166" s="0" t="s">
        <v>1874</v>
      </c>
      <c r="I5166" s="41" t="s">
        <v>186</v>
      </c>
      <c r="J5166" s="20" t="n">
        <v>250</v>
      </c>
      <c r="K5166" s="27" t="s">
        <v>28</v>
      </c>
      <c r="L5166" s="53" t="n">
        <v>5</v>
      </c>
      <c r="M5166" s="33"/>
      <c r="N5166" s="33"/>
      <c r="O5166" s="35" t="n">
        <f aca="false">L5166+(0.05*M5166)+(N5166/240)</f>
        <v>5</v>
      </c>
      <c r="P5166" s="36" t="n">
        <v>1250</v>
      </c>
      <c r="Q5166" s="33"/>
      <c r="R5166" s="37"/>
      <c r="S5166" s="38" t="n">
        <f aca="false">P5166+(0.05*Q5166)+(R5166/240)</f>
        <v>1250</v>
      </c>
      <c r="T5166" s="22" t="n">
        <f aca="false">J5166*O5166</f>
        <v>1250</v>
      </c>
      <c r="U5166" s="22" t="n">
        <f aca="false">S5166-T5166</f>
        <v>0</v>
      </c>
      <c r="V5166" s="46"/>
    </row>
    <row r="5167" customFormat="false" ht="13.8" hidden="false" customHeight="false" outlineLevel="0" collapsed="false">
      <c r="A5167" s="13" t="n">
        <v>5166</v>
      </c>
      <c r="B5167" s="12" t="s">
        <v>22</v>
      </c>
      <c r="C5167" s="26" t="str">
        <f aca="false">$C$4558</f>
        <v>BNF N. Acq. 20541</v>
      </c>
      <c r="D5167" s="12" t="n">
        <v>29</v>
      </c>
      <c r="E5167" s="14" t="n">
        <v>1749</v>
      </c>
      <c r="F5167" s="14" t="s">
        <v>40</v>
      </c>
      <c r="G5167" s="14" t="s">
        <v>2025</v>
      </c>
      <c r="H5167" s="0" t="s">
        <v>1874</v>
      </c>
      <c r="I5167" s="41" t="s">
        <v>50</v>
      </c>
      <c r="J5167" s="20" t="n">
        <v>425</v>
      </c>
      <c r="K5167" s="27" t="s">
        <v>28</v>
      </c>
      <c r="L5167" s="53" t="n">
        <v>5</v>
      </c>
      <c r="M5167" s="33"/>
      <c r="N5167" s="33"/>
      <c r="O5167" s="35" t="n">
        <f aca="false">L5167+(0.05*M5167)+(N5167/240)</f>
        <v>5</v>
      </c>
      <c r="P5167" s="36" t="n">
        <v>2125</v>
      </c>
      <c r="Q5167" s="33"/>
      <c r="R5167" s="37"/>
      <c r="S5167" s="38" t="n">
        <f aca="false">P5167+(0.05*Q5167)+(R5167/240)</f>
        <v>2125</v>
      </c>
      <c r="T5167" s="22" t="n">
        <f aca="false">J5167*O5167</f>
        <v>2125</v>
      </c>
      <c r="U5167" s="22" t="n">
        <f aca="false">S5167-T5167</f>
        <v>0</v>
      </c>
      <c r="V5167" s="46"/>
    </row>
    <row r="5168" customFormat="false" ht="13.8" hidden="false" customHeight="false" outlineLevel="0" collapsed="false">
      <c r="A5168" s="13" t="n">
        <v>5167</v>
      </c>
      <c r="B5168" s="12" t="s">
        <v>22</v>
      </c>
      <c r="C5168" s="26" t="str">
        <f aca="false">$C$4558</f>
        <v>BNF N. Acq. 20541</v>
      </c>
      <c r="D5168" s="12" t="n">
        <v>29</v>
      </c>
      <c r="E5168" s="14" t="n">
        <v>1749</v>
      </c>
      <c r="F5168" s="14" t="s">
        <v>40</v>
      </c>
      <c r="G5168" s="14" t="s">
        <v>595</v>
      </c>
      <c r="H5168" s="0" t="s">
        <v>1874</v>
      </c>
      <c r="I5168" s="41" t="s">
        <v>50</v>
      </c>
      <c r="J5168" s="20" t="n">
        <v>2512</v>
      </c>
      <c r="K5168" s="27" t="s">
        <v>28</v>
      </c>
      <c r="L5168" s="53" t="n">
        <v>5</v>
      </c>
      <c r="M5168" s="33"/>
      <c r="N5168" s="33"/>
      <c r="O5168" s="35" t="n">
        <f aca="false">L5168+(0.05*M5168)+(N5168/240)</f>
        <v>5</v>
      </c>
      <c r="P5168" s="36" t="n">
        <v>12560</v>
      </c>
      <c r="Q5168" s="33"/>
      <c r="R5168" s="37"/>
      <c r="S5168" s="38" t="n">
        <f aca="false">P5168+(0.05*Q5168)+(R5168/240)</f>
        <v>12560</v>
      </c>
      <c r="T5168" s="22" t="n">
        <f aca="false">J5168*O5168</f>
        <v>12560</v>
      </c>
      <c r="U5168" s="22" t="n">
        <f aca="false">S5168-T5168</f>
        <v>0</v>
      </c>
      <c r="V5168" s="46"/>
    </row>
    <row r="5169" customFormat="false" ht="13.8" hidden="false" customHeight="false" outlineLevel="0" collapsed="false">
      <c r="A5169" s="13" t="n">
        <v>5168</v>
      </c>
      <c r="B5169" s="12" t="s">
        <v>22</v>
      </c>
      <c r="C5169" s="26" t="str">
        <f aca="false">$C$4558</f>
        <v>BNF N. Acq. 20541</v>
      </c>
      <c r="D5169" s="12" t="n">
        <v>29</v>
      </c>
      <c r="E5169" s="14" t="n">
        <v>1749</v>
      </c>
      <c r="F5169" s="14" t="s">
        <v>40</v>
      </c>
      <c r="G5169" s="14" t="s">
        <v>1775</v>
      </c>
      <c r="H5169" s="0" t="s">
        <v>1874</v>
      </c>
      <c r="I5169" s="41" t="s">
        <v>186</v>
      </c>
      <c r="J5169" s="20" t="n">
        <v>2260</v>
      </c>
      <c r="K5169" s="27" t="s">
        <v>28</v>
      </c>
      <c r="L5169" s="53"/>
      <c r="M5169" s="33" t="n">
        <v>50</v>
      </c>
      <c r="N5169" s="33"/>
      <c r="O5169" s="35" t="n">
        <f aca="false">L5169+(0.05*M5169)+(N5169/240)</f>
        <v>2.5</v>
      </c>
      <c r="P5169" s="36" t="n">
        <v>5650</v>
      </c>
      <c r="Q5169" s="33"/>
      <c r="R5169" s="37"/>
      <c r="S5169" s="38" t="n">
        <f aca="false">P5169+(0.05*Q5169)+(R5169/240)</f>
        <v>5650</v>
      </c>
      <c r="T5169" s="22" t="n">
        <f aca="false">J5169*O5169</f>
        <v>5650</v>
      </c>
      <c r="U5169" s="22" t="n">
        <f aca="false">S5169-T5169</f>
        <v>0</v>
      </c>
      <c r="V5169" s="46"/>
    </row>
    <row r="5170" customFormat="false" ht="13.8" hidden="false" customHeight="false" outlineLevel="0" collapsed="false">
      <c r="A5170" s="13" t="n">
        <v>5169</v>
      </c>
      <c r="B5170" s="12" t="s">
        <v>22</v>
      </c>
      <c r="C5170" s="26" t="str">
        <f aca="false">$C$4558</f>
        <v>BNF N. Acq. 20541</v>
      </c>
      <c r="D5170" s="12" t="n">
        <v>29</v>
      </c>
      <c r="E5170" s="14" t="n">
        <v>1749</v>
      </c>
      <c r="F5170" s="14" t="s">
        <v>40</v>
      </c>
      <c r="G5170" s="14" t="s">
        <v>2026</v>
      </c>
      <c r="H5170" s="0" t="s">
        <v>1874</v>
      </c>
      <c r="I5170" s="41" t="s">
        <v>186</v>
      </c>
      <c r="J5170" s="20" t="n">
        <v>75</v>
      </c>
      <c r="K5170" s="27" t="s">
        <v>28</v>
      </c>
      <c r="L5170" s="53"/>
      <c r="M5170" s="33" t="n">
        <v>50</v>
      </c>
      <c r="N5170" s="33"/>
      <c r="O5170" s="35" t="n">
        <f aca="false">L5170+(0.05*M5170)+(N5170/240)</f>
        <v>2.5</v>
      </c>
      <c r="P5170" s="36" t="n">
        <v>187</v>
      </c>
      <c r="Q5170" s="33" t="n">
        <v>10</v>
      </c>
      <c r="R5170" s="37"/>
      <c r="S5170" s="38" t="n">
        <f aca="false">P5170+(0.05*Q5170)+(R5170/240)</f>
        <v>187.5</v>
      </c>
      <c r="T5170" s="22" t="n">
        <f aca="false">J5170*O5170</f>
        <v>187.5</v>
      </c>
      <c r="U5170" s="22" t="n">
        <f aca="false">S5170-T5170</f>
        <v>0</v>
      </c>
      <c r="V5170" s="46"/>
    </row>
    <row r="5171" customFormat="false" ht="13.8" hidden="false" customHeight="false" outlineLevel="0" collapsed="false">
      <c r="A5171" s="13" t="n">
        <v>5170</v>
      </c>
      <c r="B5171" s="12" t="s">
        <v>22</v>
      </c>
      <c r="C5171" s="26" t="str">
        <f aca="false">$C$4558</f>
        <v>BNF N. Acq. 20541</v>
      </c>
      <c r="D5171" s="12" t="n">
        <v>29</v>
      </c>
      <c r="E5171" s="14" t="n">
        <v>1749</v>
      </c>
      <c r="F5171" s="14" t="s">
        <v>40</v>
      </c>
      <c r="G5171" s="14" t="s">
        <v>599</v>
      </c>
      <c r="H5171" s="0" t="s">
        <v>1874</v>
      </c>
      <c r="I5171" s="41" t="s">
        <v>27</v>
      </c>
      <c r="J5171" s="20" t="n">
        <v>75</v>
      </c>
      <c r="K5171" s="27" t="s">
        <v>28</v>
      </c>
      <c r="L5171" s="53"/>
      <c r="M5171" s="33" t="n">
        <v>25</v>
      </c>
      <c r="N5171" s="33"/>
      <c r="O5171" s="35" t="n">
        <f aca="false">L5171+(0.05*M5171)+(N5171/240)</f>
        <v>1.25</v>
      </c>
      <c r="P5171" s="36" t="n">
        <v>93</v>
      </c>
      <c r="Q5171" s="33" t="n">
        <v>15</v>
      </c>
      <c r="R5171" s="37"/>
      <c r="S5171" s="38" t="n">
        <f aca="false">P5171+(0.05*Q5171)+(R5171/240)</f>
        <v>93.75</v>
      </c>
      <c r="T5171" s="22" t="n">
        <f aca="false">J5171*O5171</f>
        <v>93.75</v>
      </c>
      <c r="U5171" s="22" t="n">
        <f aca="false">S5171-T5171</f>
        <v>0</v>
      </c>
      <c r="V5171" s="46"/>
    </row>
    <row r="5172" customFormat="false" ht="13.8" hidden="false" customHeight="false" outlineLevel="0" collapsed="false">
      <c r="A5172" s="13" t="n">
        <v>5171</v>
      </c>
      <c r="B5172" s="12" t="s">
        <v>22</v>
      </c>
      <c r="C5172" s="26" t="str">
        <f aca="false">$C$4558</f>
        <v>BNF N. Acq. 20541</v>
      </c>
      <c r="D5172" s="12" t="n">
        <v>29</v>
      </c>
      <c r="E5172" s="14" t="n">
        <v>1749</v>
      </c>
      <c r="F5172" s="14" t="s">
        <v>40</v>
      </c>
      <c r="G5172" s="14" t="s">
        <v>599</v>
      </c>
      <c r="H5172" s="0" t="s">
        <v>1874</v>
      </c>
      <c r="I5172" s="41" t="s">
        <v>186</v>
      </c>
      <c r="J5172" s="20" t="n">
        <v>688</v>
      </c>
      <c r="K5172" s="27" t="s">
        <v>28</v>
      </c>
      <c r="L5172" s="53"/>
      <c r="M5172" s="33" t="n">
        <v>40</v>
      </c>
      <c r="N5172" s="33"/>
      <c r="O5172" s="35" t="n">
        <f aca="false">L5172+(0.05*M5172)+(N5172/240)</f>
        <v>2</v>
      </c>
      <c r="P5172" s="36" t="n">
        <v>1376</v>
      </c>
      <c r="Q5172" s="33"/>
      <c r="R5172" s="37"/>
      <c r="S5172" s="38" t="n">
        <f aca="false">P5172+(0.05*Q5172)+(R5172/240)</f>
        <v>1376</v>
      </c>
      <c r="T5172" s="22" t="n">
        <f aca="false">J5172*O5172</f>
        <v>1376</v>
      </c>
      <c r="U5172" s="22" t="n">
        <f aca="false">S5172-T5172</f>
        <v>0</v>
      </c>
      <c r="V5172" s="46"/>
    </row>
    <row r="5173" customFormat="false" ht="13.8" hidden="false" customHeight="false" outlineLevel="0" collapsed="false">
      <c r="A5173" s="13" t="n">
        <v>5172</v>
      </c>
      <c r="B5173" s="12" t="s">
        <v>22</v>
      </c>
      <c r="C5173" s="26" t="str">
        <f aca="false">$C$4558</f>
        <v>BNF N. Acq. 20541</v>
      </c>
      <c r="D5173" s="12" t="n">
        <v>29</v>
      </c>
      <c r="E5173" s="14" t="n">
        <v>1749</v>
      </c>
      <c r="F5173" s="14" t="s">
        <v>40</v>
      </c>
      <c r="G5173" s="14" t="s">
        <v>1293</v>
      </c>
      <c r="H5173" s="0" t="s">
        <v>1874</v>
      </c>
      <c r="I5173" s="41" t="s">
        <v>50</v>
      </c>
      <c r="J5173" s="20" t="n">
        <v>13</v>
      </c>
      <c r="K5173" s="27" t="s">
        <v>335</v>
      </c>
      <c r="L5173" s="53" t="n">
        <v>10</v>
      </c>
      <c r="M5173" s="33"/>
      <c r="N5173" s="33"/>
      <c r="O5173" s="35" t="n">
        <f aca="false">L5173+(0.05*M5173)+(N5173/240)</f>
        <v>10</v>
      </c>
      <c r="P5173" s="36" t="n">
        <v>130</v>
      </c>
      <c r="Q5173" s="33"/>
      <c r="R5173" s="37"/>
      <c r="S5173" s="38" t="n">
        <f aca="false">P5173+(0.05*Q5173)+(R5173/240)</f>
        <v>130</v>
      </c>
      <c r="T5173" s="22" t="n">
        <f aca="false">J5173*O5173</f>
        <v>130</v>
      </c>
      <c r="U5173" s="22" t="n">
        <f aca="false">S5173-T5173</f>
        <v>0</v>
      </c>
      <c r="V5173" s="46"/>
    </row>
    <row r="5174" customFormat="false" ht="13.8" hidden="false" customHeight="false" outlineLevel="0" collapsed="false">
      <c r="A5174" s="13" t="n">
        <v>5173</v>
      </c>
      <c r="B5174" s="12" t="s">
        <v>22</v>
      </c>
      <c r="C5174" s="26" t="str">
        <f aca="false">$C$4558</f>
        <v>BNF N. Acq. 20541</v>
      </c>
      <c r="D5174" s="12" t="n">
        <v>29</v>
      </c>
      <c r="E5174" s="14" t="n">
        <v>1749</v>
      </c>
      <c r="F5174" s="14" t="s">
        <v>40</v>
      </c>
      <c r="G5174" s="14" t="s">
        <v>1293</v>
      </c>
      <c r="H5174" s="0" t="s">
        <v>1874</v>
      </c>
      <c r="I5174" s="41" t="s">
        <v>50</v>
      </c>
      <c r="J5174" s="20" t="n">
        <v>40</v>
      </c>
      <c r="K5174" s="27" t="s">
        <v>28</v>
      </c>
      <c r="L5174" s="53"/>
      <c r="M5174" s="33" t="n">
        <v>3</v>
      </c>
      <c r="N5174" s="33"/>
      <c r="O5174" s="35" t="n">
        <f aca="false">L5174+(0.05*M5174)+(N5174/240)</f>
        <v>0.15</v>
      </c>
      <c r="P5174" s="36" t="n">
        <v>6</v>
      </c>
      <c r="Q5174" s="33"/>
      <c r="R5174" s="37"/>
      <c r="S5174" s="38" t="n">
        <f aca="false">P5174+(0.05*Q5174)+(R5174/240)</f>
        <v>6</v>
      </c>
      <c r="T5174" s="22" t="n">
        <f aca="false">J5174*O5174</f>
        <v>6</v>
      </c>
      <c r="U5174" s="22" t="n">
        <f aca="false">S5174-T5174</f>
        <v>0</v>
      </c>
      <c r="V5174" s="46"/>
    </row>
    <row r="5175" customFormat="false" ht="13.8" hidden="false" customHeight="false" outlineLevel="0" collapsed="false">
      <c r="A5175" s="13" t="n">
        <v>5174</v>
      </c>
      <c r="B5175" s="12" t="s">
        <v>22</v>
      </c>
      <c r="C5175" s="26" t="str">
        <f aca="false">$C$4558</f>
        <v>BNF N. Acq. 20541</v>
      </c>
      <c r="D5175" s="12" t="n">
        <v>29</v>
      </c>
      <c r="E5175" s="14" t="n">
        <v>1749</v>
      </c>
      <c r="F5175" s="14" t="s">
        <v>40</v>
      </c>
      <c r="G5175" s="14" t="s">
        <v>1294</v>
      </c>
      <c r="H5175" s="0" t="s">
        <v>1874</v>
      </c>
      <c r="I5175" s="41" t="s">
        <v>50</v>
      </c>
      <c r="J5175" s="20" t="n">
        <v>460</v>
      </c>
      <c r="K5175" s="27" t="s">
        <v>28</v>
      </c>
      <c r="L5175" s="53"/>
      <c r="M5175" s="33" t="n">
        <v>4</v>
      </c>
      <c r="N5175" s="33"/>
      <c r="O5175" s="35" t="n">
        <f aca="false">L5175+(0.05*M5175)+(N5175/240)</f>
        <v>0.2</v>
      </c>
      <c r="P5175" s="36" t="n">
        <v>92</v>
      </c>
      <c r="Q5175" s="33"/>
      <c r="R5175" s="37"/>
      <c r="S5175" s="38" t="n">
        <f aca="false">P5175+(0.05*Q5175)+(R5175/240)</f>
        <v>92</v>
      </c>
      <c r="T5175" s="22" t="n">
        <f aca="false">J5175*O5175</f>
        <v>92</v>
      </c>
      <c r="U5175" s="22" t="n">
        <f aca="false">S5175-T5175</f>
        <v>0</v>
      </c>
      <c r="V5175" s="46"/>
    </row>
    <row r="5176" customFormat="false" ht="13.8" hidden="false" customHeight="false" outlineLevel="0" collapsed="false">
      <c r="A5176" s="13" t="n">
        <v>5175</v>
      </c>
      <c r="B5176" s="12" t="s">
        <v>22</v>
      </c>
      <c r="C5176" s="26" t="str">
        <f aca="false">$C$4558</f>
        <v>BNF N. Acq. 20541</v>
      </c>
      <c r="D5176" s="12" t="n">
        <v>29</v>
      </c>
      <c r="E5176" s="14" t="n">
        <v>1749</v>
      </c>
      <c r="F5176" s="14" t="s">
        <v>40</v>
      </c>
      <c r="G5176" s="14" t="s">
        <v>2027</v>
      </c>
      <c r="H5176" s="0" t="s">
        <v>1874</v>
      </c>
      <c r="I5176" s="41" t="s">
        <v>50</v>
      </c>
      <c r="J5176" s="20" t="n">
        <v>1</v>
      </c>
      <c r="K5176" s="27" t="s">
        <v>46</v>
      </c>
      <c r="L5176" s="53" t="n">
        <v>3</v>
      </c>
      <c r="M5176" s="33"/>
      <c r="N5176" s="33"/>
      <c r="O5176" s="35" t="n">
        <f aca="false">L5176+(0.05*M5176)+(N5176/240)</f>
        <v>3</v>
      </c>
      <c r="P5176" s="36" t="n">
        <v>3</v>
      </c>
      <c r="Q5176" s="33"/>
      <c r="R5176" s="37"/>
      <c r="S5176" s="38" t="n">
        <f aca="false">P5176+(0.05*Q5176)+(R5176/240)</f>
        <v>3</v>
      </c>
      <c r="T5176" s="22" t="n">
        <f aca="false">J5176*O5176</f>
        <v>3</v>
      </c>
      <c r="U5176" s="22" t="n">
        <f aca="false">S5176-T5176</f>
        <v>0</v>
      </c>
      <c r="V5176" s="46"/>
    </row>
    <row r="5177" customFormat="false" ht="13.8" hidden="false" customHeight="false" outlineLevel="0" collapsed="false">
      <c r="A5177" s="13" t="n">
        <v>5176</v>
      </c>
      <c r="B5177" s="12" t="s">
        <v>22</v>
      </c>
      <c r="C5177" s="26" t="str">
        <f aca="false">$C$4558</f>
        <v>BNF N. Acq. 20541</v>
      </c>
      <c r="D5177" s="12" t="n">
        <v>29</v>
      </c>
      <c r="E5177" s="14" t="n">
        <v>1749</v>
      </c>
      <c r="F5177" s="14" t="s">
        <v>40</v>
      </c>
      <c r="G5177" s="14" t="s">
        <v>1303</v>
      </c>
      <c r="H5177" s="0" t="s">
        <v>1874</v>
      </c>
      <c r="I5177" s="41" t="s">
        <v>799</v>
      </c>
      <c r="J5177" s="20" t="n">
        <v>20</v>
      </c>
      <c r="K5177" s="27" t="s">
        <v>28</v>
      </c>
      <c r="L5177" s="53"/>
      <c r="M5177" s="33" t="n">
        <v>18</v>
      </c>
      <c r="N5177" s="33"/>
      <c r="O5177" s="35" t="n">
        <f aca="false">L5177+(0.05*M5177)+(N5177/240)</f>
        <v>0.9</v>
      </c>
      <c r="P5177" s="36" t="n">
        <v>18</v>
      </c>
      <c r="Q5177" s="33"/>
      <c r="R5177" s="37"/>
      <c r="S5177" s="38" t="n">
        <f aca="false">P5177+(0.05*Q5177)+(R5177/240)</f>
        <v>18</v>
      </c>
      <c r="T5177" s="22" t="n">
        <f aca="false">J5177*O5177</f>
        <v>18</v>
      </c>
      <c r="U5177" s="22" t="n">
        <f aca="false">S5177-T5177</f>
        <v>0</v>
      </c>
      <c r="V5177" s="46"/>
    </row>
    <row r="5178" customFormat="false" ht="13.8" hidden="false" customHeight="false" outlineLevel="0" collapsed="false">
      <c r="A5178" s="13" t="n">
        <v>5177</v>
      </c>
      <c r="B5178" s="12" t="s">
        <v>22</v>
      </c>
      <c r="C5178" s="26" t="str">
        <f aca="false">$C$4558</f>
        <v>BNF N. Acq. 20541</v>
      </c>
      <c r="D5178" s="12" t="n">
        <v>30</v>
      </c>
      <c r="E5178" s="14" t="n">
        <v>1749</v>
      </c>
      <c r="F5178" s="14" t="s">
        <v>24</v>
      </c>
      <c r="G5178" s="14" t="s">
        <v>2028</v>
      </c>
      <c r="H5178" s="0" t="s">
        <v>1874</v>
      </c>
      <c r="I5178" s="41" t="s">
        <v>50</v>
      </c>
      <c r="J5178" s="20" t="n">
        <v>25</v>
      </c>
      <c r="K5178" s="27" t="s">
        <v>248</v>
      </c>
      <c r="L5178" s="53" t="n">
        <v>3</v>
      </c>
      <c r="M5178" s="33"/>
      <c r="N5178" s="33"/>
      <c r="O5178" s="35" t="n">
        <f aca="false">L5178+(0.05*M5178)+(N5178/240)</f>
        <v>3</v>
      </c>
      <c r="P5178" s="36" t="n">
        <v>75</v>
      </c>
      <c r="Q5178" s="33"/>
      <c r="R5178" s="37"/>
      <c r="S5178" s="38" t="n">
        <f aca="false">P5178+(0.05*Q5178)+(R5178/240)</f>
        <v>75</v>
      </c>
      <c r="T5178" s="22" t="n">
        <f aca="false">J5178*O5178</f>
        <v>75</v>
      </c>
      <c r="U5178" s="22" t="n">
        <f aca="false">S5178-T5178</f>
        <v>0</v>
      </c>
      <c r="V5178" s="46"/>
    </row>
    <row r="5179" customFormat="false" ht="13.8" hidden="false" customHeight="false" outlineLevel="0" collapsed="false">
      <c r="A5179" s="13" t="n">
        <v>5178</v>
      </c>
      <c r="B5179" s="12" t="s">
        <v>22</v>
      </c>
      <c r="C5179" s="26" t="str">
        <f aca="false">$C$4558</f>
        <v>BNF N. Acq. 20541</v>
      </c>
      <c r="D5179" s="12" t="n">
        <v>30</v>
      </c>
      <c r="E5179" s="14" t="n">
        <v>1749</v>
      </c>
      <c r="F5179" s="14" t="s">
        <v>24</v>
      </c>
      <c r="G5179" s="14" t="s">
        <v>778</v>
      </c>
      <c r="H5179" s="0" t="s">
        <v>1874</v>
      </c>
      <c r="I5179" s="41" t="s">
        <v>27</v>
      </c>
      <c r="J5179" s="20" t="n">
        <v>116</v>
      </c>
      <c r="K5179" s="27" t="s">
        <v>248</v>
      </c>
      <c r="L5179" s="53"/>
      <c r="M5179" s="33" t="n">
        <v>28</v>
      </c>
      <c r="N5179" s="33"/>
      <c r="O5179" s="35" t="n">
        <f aca="false">L5179+(0.05*M5179)+(N5179/240)</f>
        <v>1.4</v>
      </c>
      <c r="P5179" s="36" t="n">
        <v>162</v>
      </c>
      <c r="Q5179" s="33" t="n">
        <v>8</v>
      </c>
      <c r="R5179" s="37"/>
      <c r="S5179" s="38" t="n">
        <f aca="false">P5179+(0.05*Q5179)+(R5179/240)</f>
        <v>162.4</v>
      </c>
      <c r="T5179" s="22" t="n">
        <f aca="false">J5179*O5179</f>
        <v>162.4</v>
      </c>
      <c r="U5179" s="22" t="n">
        <f aca="false">S5179-T5179</f>
        <v>0</v>
      </c>
      <c r="V5179" s="46"/>
    </row>
    <row r="5180" customFormat="false" ht="13.8" hidden="false" customHeight="false" outlineLevel="0" collapsed="false">
      <c r="A5180" s="13" t="n">
        <v>5179</v>
      </c>
      <c r="B5180" s="12" t="s">
        <v>22</v>
      </c>
      <c r="C5180" s="26" t="str">
        <f aca="false">$C$4558</f>
        <v>BNF N. Acq. 20541</v>
      </c>
      <c r="D5180" s="12" t="n">
        <v>30</v>
      </c>
      <c r="E5180" s="14" t="n">
        <v>1749</v>
      </c>
      <c r="F5180" s="14" t="s">
        <v>24</v>
      </c>
      <c r="G5180" s="14" t="s">
        <v>2029</v>
      </c>
      <c r="H5180" s="0" t="s">
        <v>1874</v>
      </c>
      <c r="I5180" s="41" t="s">
        <v>50</v>
      </c>
      <c r="J5180" s="20" t="n">
        <v>862875</v>
      </c>
      <c r="K5180" s="27" t="s">
        <v>28</v>
      </c>
      <c r="L5180" s="53"/>
      <c r="M5180" s="33" t="n">
        <v>40</v>
      </c>
      <c r="N5180" s="33"/>
      <c r="O5180" s="35" t="n">
        <f aca="false">L5180+(0.05*M5180)+(N5180/240)</f>
        <v>2</v>
      </c>
      <c r="P5180" s="36" t="n">
        <v>1705350</v>
      </c>
      <c r="Q5180" s="33"/>
      <c r="R5180" s="37"/>
      <c r="S5180" s="38" t="n">
        <f aca="false">P5180+(0.05*Q5180)+(R5180/240)</f>
        <v>1705350</v>
      </c>
      <c r="T5180" s="22" t="n">
        <f aca="false">J5180*O5180</f>
        <v>1725750</v>
      </c>
      <c r="U5180" s="22" t="n">
        <f aca="false">S5180-T5180</f>
        <v>-20400</v>
      </c>
      <c r="V5180" s="46" t="s">
        <v>31</v>
      </c>
    </row>
    <row r="5181" customFormat="false" ht="13.8" hidden="false" customHeight="false" outlineLevel="0" collapsed="false">
      <c r="A5181" s="13" t="n">
        <v>5180</v>
      </c>
      <c r="B5181" s="12" t="s">
        <v>22</v>
      </c>
      <c r="C5181" s="26" t="str">
        <f aca="false">$C$4558</f>
        <v>BNF N. Acq. 20541</v>
      </c>
      <c r="D5181" s="12" t="n">
        <v>30</v>
      </c>
      <c r="E5181" s="14" t="n">
        <v>1749</v>
      </c>
      <c r="F5181" s="14" t="s">
        <v>24</v>
      </c>
      <c r="G5181" s="14" t="s">
        <v>2030</v>
      </c>
      <c r="H5181" s="0" t="s">
        <v>1874</v>
      </c>
      <c r="I5181" s="41" t="s">
        <v>50</v>
      </c>
      <c r="J5181" s="20" t="n">
        <v>101</v>
      </c>
      <c r="K5181" s="27" t="s">
        <v>35</v>
      </c>
      <c r="L5181" s="53"/>
      <c r="M5181" s="33" t="n">
        <v>20</v>
      </c>
      <c r="N5181" s="33"/>
      <c r="O5181" s="35" t="n">
        <f aca="false">L5181+(0.05*M5181)+(N5181/240)</f>
        <v>1</v>
      </c>
      <c r="P5181" s="36" t="n">
        <v>101</v>
      </c>
      <c r="Q5181" s="33"/>
      <c r="R5181" s="37"/>
      <c r="S5181" s="38" t="n">
        <f aca="false">P5181+(0.05*Q5181)+(R5181/240)</f>
        <v>101</v>
      </c>
      <c r="T5181" s="22" t="n">
        <f aca="false">J5181*O5181</f>
        <v>101</v>
      </c>
      <c r="U5181" s="22" t="n">
        <f aca="false">S5181-T5181</f>
        <v>0</v>
      </c>
      <c r="V5181" s="46"/>
    </row>
    <row r="5182" customFormat="false" ht="13.8" hidden="false" customHeight="false" outlineLevel="0" collapsed="false">
      <c r="A5182" s="13" t="n">
        <v>5181</v>
      </c>
      <c r="B5182" s="12" t="s">
        <v>22</v>
      </c>
      <c r="C5182" s="26" t="str">
        <f aca="false">$C$4558</f>
        <v>BNF N. Acq. 20541</v>
      </c>
      <c r="D5182" s="12" t="n">
        <v>30</v>
      </c>
      <c r="E5182" s="14" t="n">
        <v>1749</v>
      </c>
      <c r="F5182" s="14" t="s">
        <v>40</v>
      </c>
      <c r="G5182" s="14" t="s">
        <v>1778</v>
      </c>
      <c r="H5182" s="0" t="s">
        <v>1874</v>
      </c>
      <c r="I5182" s="41" t="s">
        <v>50</v>
      </c>
      <c r="J5182" s="20" t="n">
        <v>2</v>
      </c>
      <c r="K5182" s="27" t="s">
        <v>28</v>
      </c>
      <c r="L5182" s="53" t="n">
        <v>35</v>
      </c>
      <c r="M5182" s="33"/>
      <c r="N5182" s="33"/>
      <c r="O5182" s="35" t="n">
        <f aca="false">L5182+(0.05*M5182)+(N5182/240)</f>
        <v>35</v>
      </c>
      <c r="P5182" s="36" t="n">
        <v>70</v>
      </c>
      <c r="Q5182" s="33"/>
      <c r="R5182" s="37"/>
      <c r="S5182" s="38" t="n">
        <f aca="false">P5182+(0.05*Q5182)+(R5182/240)</f>
        <v>70</v>
      </c>
      <c r="T5182" s="22" t="n">
        <f aca="false">J5182*O5182</f>
        <v>70</v>
      </c>
      <c r="U5182" s="22" t="n">
        <f aca="false">S5182-T5182</f>
        <v>0</v>
      </c>
      <c r="V5182" s="46"/>
    </row>
    <row r="5183" customFormat="false" ht="13.8" hidden="false" customHeight="false" outlineLevel="0" collapsed="false">
      <c r="A5183" s="13" t="n">
        <v>5182</v>
      </c>
      <c r="B5183" s="12" t="s">
        <v>22</v>
      </c>
      <c r="C5183" s="26" t="str">
        <f aca="false">$C$4558</f>
        <v>BNF N. Acq. 20541</v>
      </c>
      <c r="D5183" s="12" t="n">
        <v>30</v>
      </c>
      <c r="E5183" s="14" t="n">
        <v>1749</v>
      </c>
      <c r="F5183" s="14" t="s">
        <v>40</v>
      </c>
      <c r="G5183" s="14" t="s">
        <v>1865</v>
      </c>
      <c r="H5183" s="0" t="s">
        <v>1874</v>
      </c>
      <c r="I5183" s="41" t="s">
        <v>50</v>
      </c>
      <c r="J5183" s="20" t="n">
        <v>3228</v>
      </c>
      <c r="K5183" s="27" t="s">
        <v>28</v>
      </c>
      <c r="L5183" s="53" t="n">
        <v>3</v>
      </c>
      <c r="M5183" s="33"/>
      <c r="N5183" s="33"/>
      <c r="O5183" s="35" t="n">
        <f aca="false">L5183+(0.05*M5183)+(N5183/240)</f>
        <v>3</v>
      </c>
      <c r="P5183" s="36" t="n">
        <v>9684</v>
      </c>
      <c r="Q5183" s="33"/>
      <c r="R5183" s="37"/>
      <c r="S5183" s="38" t="n">
        <f aca="false">P5183+(0.05*Q5183)+(R5183/240)</f>
        <v>9684</v>
      </c>
      <c r="T5183" s="22" t="n">
        <f aca="false">J5183*O5183</f>
        <v>9684</v>
      </c>
      <c r="U5183" s="22" t="n">
        <f aca="false">S5183-T5183</f>
        <v>0</v>
      </c>
      <c r="V5183" s="46"/>
    </row>
    <row r="5184" customFormat="false" ht="13.8" hidden="false" customHeight="false" outlineLevel="0" collapsed="false">
      <c r="A5184" s="13" t="n">
        <v>5183</v>
      </c>
      <c r="B5184" s="12" t="s">
        <v>22</v>
      </c>
      <c r="C5184" s="26" t="str">
        <f aca="false">$C$4558</f>
        <v>BNF N. Acq. 20541</v>
      </c>
      <c r="D5184" s="12" t="n">
        <v>30</v>
      </c>
      <c r="E5184" s="14" t="n">
        <v>1749</v>
      </c>
      <c r="F5184" s="14" t="s">
        <v>40</v>
      </c>
      <c r="G5184" s="14" t="s">
        <v>2031</v>
      </c>
      <c r="H5184" s="0" t="s">
        <v>1874</v>
      </c>
      <c r="I5184" s="41" t="s">
        <v>33</v>
      </c>
      <c r="J5184" s="20" t="n">
        <v>520</v>
      </c>
      <c r="K5184" s="27" t="s">
        <v>28</v>
      </c>
      <c r="L5184" s="53" t="n">
        <v>26</v>
      </c>
      <c r="M5184" s="33"/>
      <c r="N5184" s="33"/>
      <c r="O5184" s="35" t="n">
        <f aca="false">L5184+(0.05*M5184)+(N5184/240)</f>
        <v>26</v>
      </c>
      <c r="P5184" s="36" t="n">
        <v>13520</v>
      </c>
      <c r="Q5184" s="33"/>
      <c r="R5184" s="37"/>
      <c r="S5184" s="38" t="n">
        <f aca="false">P5184+(0.05*Q5184)+(R5184/240)</f>
        <v>13520</v>
      </c>
      <c r="T5184" s="22" t="n">
        <f aca="false">J5184*O5184</f>
        <v>13520</v>
      </c>
      <c r="U5184" s="22" t="n">
        <f aca="false">S5184-T5184</f>
        <v>0</v>
      </c>
      <c r="V5184" s="46"/>
    </row>
    <row r="5185" customFormat="false" ht="13.8" hidden="false" customHeight="false" outlineLevel="0" collapsed="false">
      <c r="A5185" s="13" t="n">
        <v>5184</v>
      </c>
      <c r="B5185" s="12" t="s">
        <v>22</v>
      </c>
      <c r="C5185" s="26" t="str">
        <f aca="false">$C$4558</f>
        <v>BNF N. Acq. 20541</v>
      </c>
      <c r="D5185" s="12" t="n">
        <v>30</v>
      </c>
      <c r="E5185" s="14" t="n">
        <v>1749</v>
      </c>
      <c r="F5185" s="14" t="s">
        <v>40</v>
      </c>
      <c r="G5185" s="14" t="s">
        <v>1790</v>
      </c>
      <c r="H5185" s="0" t="s">
        <v>1874</v>
      </c>
      <c r="I5185" s="41" t="s">
        <v>186</v>
      </c>
      <c r="J5185" s="20" t="n">
        <v>155</v>
      </c>
      <c r="K5185" s="27" t="s">
        <v>28</v>
      </c>
      <c r="L5185" s="53"/>
      <c r="M5185" s="33" t="n">
        <v>25</v>
      </c>
      <c r="N5185" s="33"/>
      <c r="O5185" s="35" t="n">
        <f aca="false">L5185+(0.05*M5185)+(N5185/240)</f>
        <v>1.25</v>
      </c>
      <c r="P5185" s="36" t="n">
        <v>193</v>
      </c>
      <c r="Q5185" s="33" t="n">
        <v>15</v>
      </c>
      <c r="R5185" s="37"/>
      <c r="S5185" s="38" t="n">
        <f aca="false">P5185+(0.05*Q5185)+(R5185/240)</f>
        <v>193.75</v>
      </c>
      <c r="T5185" s="22" t="n">
        <f aca="false">J5185*O5185</f>
        <v>193.75</v>
      </c>
      <c r="U5185" s="22" t="n">
        <f aca="false">S5185-T5185</f>
        <v>0</v>
      </c>
      <c r="V5185" s="46"/>
    </row>
    <row r="5186" customFormat="false" ht="13.8" hidden="false" customHeight="false" outlineLevel="0" collapsed="false">
      <c r="A5186" s="13" t="n">
        <v>5185</v>
      </c>
      <c r="B5186" s="12" t="s">
        <v>22</v>
      </c>
      <c r="C5186" s="26" t="str">
        <f aca="false">$C$4558</f>
        <v>BNF N. Acq. 20541</v>
      </c>
      <c r="D5186" s="12" t="n">
        <v>30</v>
      </c>
      <c r="E5186" s="14" t="n">
        <v>1749</v>
      </c>
      <c r="F5186" s="14" t="s">
        <v>40</v>
      </c>
      <c r="G5186" s="14" t="s">
        <v>2032</v>
      </c>
      <c r="H5186" s="0" t="s">
        <v>1874</v>
      </c>
      <c r="I5186" s="41" t="s">
        <v>50</v>
      </c>
      <c r="J5186" s="20" t="n">
        <v>100</v>
      </c>
      <c r="K5186" s="27" t="s">
        <v>28</v>
      </c>
      <c r="L5186" s="53"/>
      <c r="M5186" s="33" t="n">
        <v>30</v>
      </c>
      <c r="N5186" s="33"/>
      <c r="O5186" s="35" t="n">
        <f aca="false">L5186+(0.05*M5186)+(N5186/240)</f>
        <v>1.5</v>
      </c>
      <c r="P5186" s="36" t="n">
        <v>150</v>
      </c>
      <c r="Q5186" s="33"/>
      <c r="R5186" s="37"/>
      <c r="S5186" s="38" t="n">
        <f aca="false">P5186+(0.05*Q5186)+(R5186/240)</f>
        <v>150</v>
      </c>
      <c r="T5186" s="22" t="n">
        <f aca="false">J5186*O5186</f>
        <v>150</v>
      </c>
      <c r="U5186" s="22" t="n">
        <f aca="false">S5186-T5186</f>
        <v>0</v>
      </c>
      <c r="V5186" s="46"/>
    </row>
    <row r="5187" customFormat="false" ht="13.8" hidden="false" customHeight="false" outlineLevel="0" collapsed="false">
      <c r="A5187" s="13" t="n">
        <v>5186</v>
      </c>
      <c r="B5187" s="12" t="s">
        <v>22</v>
      </c>
      <c r="C5187" s="26" t="str">
        <f aca="false">$C$4558</f>
        <v>BNF N. Acq. 20541</v>
      </c>
      <c r="D5187" s="12" t="n">
        <v>30</v>
      </c>
      <c r="E5187" s="14" t="n">
        <v>1749</v>
      </c>
      <c r="F5187" s="14" t="s">
        <v>40</v>
      </c>
      <c r="G5187" s="14" t="s">
        <v>2033</v>
      </c>
      <c r="H5187" s="0" t="s">
        <v>1874</v>
      </c>
      <c r="I5187" s="41" t="s">
        <v>27</v>
      </c>
      <c r="J5187" s="20" t="n">
        <v>4625</v>
      </c>
      <c r="K5187" s="27" t="s">
        <v>28</v>
      </c>
      <c r="L5187" s="53" t="n">
        <v>4</v>
      </c>
      <c r="M5187" s="33"/>
      <c r="N5187" s="33"/>
      <c r="O5187" s="35" t="n">
        <f aca="false">L5187+(0.05*M5187)+(N5187/240)</f>
        <v>4</v>
      </c>
      <c r="P5187" s="36" t="n">
        <v>18500</v>
      </c>
      <c r="Q5187" s="33"/>
      <c r="R5187" s="37"/>
      <c r="S5187" s="38" t="n">
        <f aca="false">P5187+(0.05*Q5187)+(R5187/240)</f>
        <v>18500</v>
      </c>
      <c r="T5187" s="22" t="n">
        <f aca="false">J5187*O5187</f>
        <v>18500</v>
      </c>
      <c r="U5187" s="22" t="n">
        <f aca="false">S5187-T5187</f>
        <v>0</v>
      </c>
      <c r="V5187" s="46"/>
    </row>
    <row r="5188" customFormat="false" ht="13.8" hidden="false" customHeight="false" outlineLevel="0" collapsed="false">
      <c r="A5188" s="13" t="n">
        <v>5187</v>
      </c>
      <c r="B5188" s="12" t="s">
        <v>22</v>
      </c>
      <c r="C5188" s="26" t="str">
        <f aca="false">$C$4558</f>
        <v>BNF N. Acq. 20541</v>
      </c>
      <c r="D5188" s="12" t="n">
        <v>30</v>
      </c>
      <c r="E5188" s="14" t="n">
        <v>1749</v>
      </c>
      <c r="F5188" s="14" t="s">
        <v>40</v>
      </c>
      <c r="G5188" s="14" t="s">
        <v>2034</v>
      </c>
      <c r="H5188" s="0" t="s">
        <v>1874</v>
      </c>
      <c r="I5188" s="41" t="s">
        <v>50</v>
      </c>
      <c r="J5188" s="20" t="n">
        <v>400</v>
      </c>
      <c r="K5188" s="27" t="s">
        <v>28</v>
      </c>
      <c r="L5188" s="53"/>
      <c r="M5188" s="33" t="n">
        <v>10</v>
      </c>
      <c r="N5188" s="33"/>
      <c r="O5188" s="35" t="n">
        <f aca="false">L5188+(0.05*M5188)+(N5188/240)</f>
        <v>0.5</v>
      </c>
      <c r="P5188" s="36" t="n">
        <v>200</v>
      </c>
      <c r="Q5188" s="33"/>
      <c r="R5188" s="37"/>
      <c r="S5188" s="38" t="n">
        <f aca="false">P5188+(0.05*Q5188)+(R5188/240)</f>
        <v>200</v>
      </c>
      <c r="T5188" s="22" t="n">
        <f aca="false">J5188*O5188</f>
        <v>200</v>
      </c>
      <c r="U5188" s="22" t="n">
        <f aca="false">S5188-T5188</f>
        <v>0</v>
      </c>
      <c r="V5188" s="46"/>
    </row>
    <row r="5189" customFormat="false" ht="13.8" hidden="false" customHeight="false" outlineLevel="0" collapsed="false">
      <c r="A5189" s="13" t="n">
        <v>5188</v>
      </c>
      <c r="B5189" s="12" t="s">
        <v>22</v>
      </c>
      <c r="C5189" s="26" t="str">
        <f aca="false">$C$4558</f>
        <v>BNF N. Acq. 20541</v>
      </c>
      <c r="D5189" s="12" t="n">
        <v>30</v>
      </c>
      <c r="E5189" s="14" t="n">
        <v>1749</v>
      </c>
      <c r="F5189" s="14" t="s">
        <v>40</v>
      </c>
      <c r="G5189" s="14" t="s">
        <v>776</v>
      </c>
      <c r="H5189" s="0" t="s">
        <v>1874</v>
      </c>
      <c r="I5189" s="41" t="s">
        <v>50</v>
      </c>
      <c r="J5189" s="20" t="n">
        <v>310</v>
      </c>
      <c r="K5189" s="27" t="s">
        <v>28</v>
      </c>
      <c r="L5189" s="53" t="n">
        <v>5</v>
      </c>
      <c r="M5189" s="33"/>
      <c r="N5189" s="33"/>
      <c r="O5189" s="35" t="n">
        <f aca="false">L5189+(0.05*M5189)+(N5189/240)</f>
        <v>5</v>
      </c>
      <c r="P5189" s="36" t="n">
        <v>1550</v>
      </c>
      <c r="Q5189" s="33"/>
      <c r="R5189" s="37"/>
      <c r="S5189" s="38" t="n">
        <f aca="false">P5189+(0.05*Q5189)+(R5189/240)</f>
        <v>1550</v>
      </c>
      <c r="T5189" s="22" t="n">
        <f aca="false">J5189*O5189</f>
        <v>1550</v>
      </c>
      <c r="U5189" s="22" t="n">
        <f aca="false">S5189-T5189</f>
        <v>0</v>
      </c>
      <c r="V5189" s="46"/>
    </row>
    <row r="5190" customFormat="false" ht="13.8" hidden="false" customHeight="false" outlineLevel="0" collapsed="false">
      <c r="A5190" s="13" t="n">
        <v>5189</v>
      </c>
      <c r="B5190" s="12" t="s">
        <v>22</v>
      </c>
      <c r="C5190" s="26" t="str">
        <f aca="false">$C$4558</f>
        <v>BNF N. Acq. 20541</v>
      </c>
      <c r="D5190" s="12" t="n">
        <v>30</v>
      </c>
      <c r="E5190" s="14" t="n">
        <v>1749</v>
      </c>
      <c r="F5190" s="14" t="s">
        <v>40</v>
      </c>
      <c r="G5190" s="14" t="s">
        <v>2035</v>
      </c>
      <c r="H5190" s="0" t="s">
        <v>1874</v>
      </c>
      <c r="I5190" s="41" t="s">
        <v>50</v>
      </c>
      <c r="J5190" s="20" t="n">
        <v>83</v>
      </c>
      <c r="K5190" s="27" t="s">
        <v>28</v>
      </c>
      <c r="L5190" s="53"/>
      <c r="M5190" s="33" t="n">
        <v>15</v>
      </c>
      <c r="N5190" s="33"/>
      <c r="O5190" s="35" t="n">
        <f aca="false">L5190+(0.05*M5190)+(N5190/240)</f>
        <v>0.75</v>
      </c>
      <c r="P5190" s="36" t="n">
        <v>62</v>
      </c>
      <c r="Q5190" s="33" t="n">
        <v>5</v>
      </c>
      <c r="R5190" s="37"/>
      <c r="S5190" s="38" t="n">
        <f aca="false">P5190+(0.05*Q5190)+(R5190/240)</f>
        <v>62.25</v>
      </c>
      <c r="T5190" s="22" t="n">
        <f aca="false">J5190*O5190</f>
        <v>62.25</v>
      </c>
      <c r="U5190" s="22" t="n">
        <f aca="false">S5190-T5190</f>
        <v>0</v>
      </c>
      <c r="V5190" s="46"/>
    </row>
    <row r="5191" customFormat="false" ht="13.8" hidden="false" customHeight="false" outlineLevel="0" collapsed="false">
      <c r="A5191" s="13" t="n">
        <v>5190</v>
      </c>
      <c r="B5191" s="12" t="s">
        <v>22</v>
      </c>
      <c r="C5191" s="26" t="str">
        <f aca="false">$C$4558</f>
        <v>BNF N. Acq. 20541</v>
      </c>
      <c r="D5191" s="12" t="n">
        <v>30</v>
      </c>
      <c r="E5191" s="14" t="n">
        <v>1749</v>
      </c>
      <c r="F5191" s="14" t="s">
        <v>40</v>
      </c>
      <c r="G5191" s="14" t="s">
        <v>1793</v>
      </c>
      <c r="H5191" s="0" t="s">
        <v>1874</v>
      </c>
      <c r="I5191" s="41" t="s">
        <v>32</v>
      </c>
      <c r="J5191" s="20" t="n">
        <v>240</v>
      </c>
      <c r="K5191" s="27" t="s">
        <v>28</v>
      </c>
      <c r="L5191" s="53" t="n">
        <v>6</v>
      </c>
      <c r="M5191" s="33"/>
      <c r="N5191" s="33"/>
      <c r="O5191" s="35" t="n">
        <f aca="false">L5191+(0.05*M5191)+(N5191/240)</f>
        <v>6</v>
      </c>
      <c r="P5191" s="36" t="n">
        <v>1440</v>
      </c>
      <c r="Q5191" s="33"/>
      <c r="R5191" s="37"/>
      <c r="S5191" s="38" t="n">
        <f aca="false">P5191+(0.05*Q5191)+(R5191/240)</f>
        <v>1440</v>
      </c>
      <c r="T5191" s="22" t="n">
        <f aca="false">J5191*O5191</f>
        <v>1440</v>
      </c>
      <c r="U5191" s="22" t="n">
        <f aca="false">S5191-T5191</f>
        <v>0</v>
      </c>
      <c r="V5191" s="46"/>
    </row>
    <row r="5192" customFormat="false" ht="13.8" hidden="false" customHeight="false" outlineLevel="0" collapsed="false">
      <c r="A5192" s="13" t="n">
        <v>5191</v>
      </c>
      <c r="B5192" s="12" t="s">
        <v>22</v>
      </c>
      <c r="C5192" s="26" t="str">
        <f aca="false">$C$4558</f>
        <v>BNF N. Acq. 20541</v>
      </c>
      <c r="D5192" s="12" t="n">
        <v>30</v>
      </c>
      <c r="E5192" s="14" t="n">
        <v>1749</v>
      </c>
      <c r="F5192" s="14" t="s">
        <v>40</v>
      </c>
      <c r="G5192" s="14" t="s">
        <v>1797</v>
      </c>
      <c r="H5192" s="0" t="s">
        <v>1874</v>
      </c>
      <c r="I5192" s="41" t="s">
        <v>50</v>
      </c>
      <c r="J5192" s="20" t="n">
        <v>2744</v>
      </c>
      <c r="K5192" s="27" t="s">
        <v>28</v>
      </c>
      <c r="L5192" s="53" t="n">
        <v>4</v>
      </c>
      <c r="M5192" s="33"/>
      <c r="N5192" s="33"/>
      <c r="O5192" s="35" t="n">
        <f aca="false">L5192+(0.05*M5192)+(N5192/240)</f>
        <v>4</v>
      </c>
      <c r="P5192" s="36" t="n">
        <v>10976</v>
      </c>
      <c r="Q5192" s="33"/>
      <c r="R5192" s="37"/>
      <c r="S5192" s="38" t="n">
        <f aca="false">P5192+(0.05*Q5192)+(R5192/240)</f>
        <v>10976</v>
      </c>
      <c r="T5192" s="22" t="n">
        <f aca="false">J5192*O5192</f>
        <v>10976</v>
      </c>
      <c r="U5192" s="22" t="n">
        <f aca="false">S5192-T5192</f>
        <v>0</v>
      </c>
      <c r="V5192" s="46"/>
    </row>
    <row r="5193" customFormat="false" ht="13.8" hidden="false" customHeight="false" outlineLevel="0" collapsed="false">
      <c r="A5193" s="13" t="n">
        <v>5192</v>
      </c>
      <c r="B5193" s="12" t="s">
        <v>22</v>
      </c>
      <c r="C5193" s="26" t="str">
        <f aca="false">$C$4558</f>
        <v>BNF N. Acq. 20541</v>
      </c>
      <c r="D5193" s="12" t="n">
        <v>30</v>
      </c>
      <c r="E5193" s="14" t="n">
        <v>1749</v>
      </c>
      <c r="F5193" s="14" t="s">
        <v>40</v>
      </c>
      <c r="G5193" s="14" t="s">
        <v>2036</v>
      </c>
      <c r="H5193" s="0" t="s">
        <v>1874</v>
      </c>
      <c r="I5193" s="41" t="s">
        <v>32</v>
      </c>
      <c r="J5193" s="20" t="n">
        <v>160</v>
      </c>
      <c r="K5193" s="27" t="s">
        <v>28</v>
      </c>
      <c r="L5193" s="53" t="n">
        <v>6</v>
      </c>
      <c r="M5193" s="33"/>
      <c r="N5193" s="33"/>
      <c r="O5193" s="35" t="n">
        <f aca="false">L5193+(0.05*M5193)+(N5193/240)</f>
        <v>6</v>
      </c>
      <c r="P5193" s="36" t="n">
        <v>960</v>
      </c>
      <c r="Q5193" s="33"/>
      <c r="R5193" s="37"/>
      <c r="S5193" s="38" t="n">
        <f aca="false">P5193+(0.05*Q5193)+(R5193/240)</f>
        <v>960</v>
      </c>
      <c r="T5193" s="22" t="n">
        <f aca="false">J5193*O5193</f>
        <v>960</v>
      </c>
      <c r="U5193" s="22" t="n">
        <f aca="false">S5193-T5193</f>
        <v>0</v>
      </c>
      <c r="V5193" s="46"/>
    </row>
    <row r="5194" customFormat="false" ht="13.8" hidden="false" customHeight="false" outlineLevel="0" collapsed="false">
      <c r="A5194" s="13" t="n">
        <v>5193</v>
      </c>
      <c r="B5194" s="12" t="s">
        <v>22</v>
      </c>
      <c r="C5194" s="26" t="str">
        <f aca="false">$C$4558</f>
        <v>BNF N. Acq. 20541</v>
      </c>
      <c r="D5194" s="12" t="n">
        <v>30</v>
      </c>
      <c r="E5194" s="14" t="n">
        <v>1749</v>
      </c>
      <c r="F5194" s="14" t="s">
        <v>40</v>
      </c>
      <c r="G5194" s="14" t="s">
        <v>2037</v>
      </c>
      <c r="H5194" s="0" t="s">
        <v>1874</v>
      </c>
      <c r="I5194" s="41" t="s">
        <v>50</v>
      </c>
      <c r="J5194" s="20" t="n">
        <v>1350</v>
      </c>
      <c r="K5194" s="27" t="s">
        <v>28</v>
      </c>
      <c r="L5194" s="53"/>
      <c r="M5194" s="33" t="n">
        <v>40</v>
      </c>
      <c r="N5194" s="33"/>
      <c r="O5194" s="35" t="n">
        <f aca="false">L5194+(0.05*M5194)+(N5194/240)</f>
        <v>2</v>
      </c>
      <c r="P5194" s="36" t="n">
        <v>2700</v>
      </c>
      <c r="Q5194" s="33"/>
      <c r="R5194" s="37"/>
      <c r="S5194" s="38" t="n">
        <f aca="false">P5194+(0.05*Q5194)+(R5194/240)</f>
        <v>2700</v>
      </c>
      <c r="T5194" s="22" t="n">
        <f aca="false">J5194*O5194</f>
        <v>2700</v>
      </c>
      <c r="U5194" s="22" t="n">
        <f aca="false">S5194-T5194</f>
        <v>0</v>
      </c>
      <c r="V5194" s="46"/>
    </row>
    <row r="5195" customFormat="false" ht="13.8" hidden="false" customHeight="false" outlineLevel="0" collapsed="false">
      <c r="A5195" s="13" t="n">
        <v>5194</v>
      </c>
      <c r="B5195" s="12" t="s">
        <v>22</v>
      </c>
      <c r="C5195" s="26" t="str">
        <f aca="false">$C$4558</f>
        <v>BNF N. Acq. 20541</v>
      </c>
      <c r="D5195" s="12" t="n">
        <v>30</v>
      </c>
      <c r="E5195" s="14" t="n">
        <v>1749</v>
      </c>
      <c r="F5195" s="14" t="s">
        <v>40</v>
      </c>
      <c r="G5195" s="14" t="s">
        <v>1371</v>
      </c>
      <c r="H5195" s="0" t="s">
        <v>1874</v>
      </c>
      <c r="I5195" s="41" t="s">
        <v>50</v>
      </c>
      <c r="J5195" s="20" t="n">
        <v>645</v>
      </c>
      <c r="K5195" s="27" t="s">
        <v>28</v>
      </c>
      <c r="L5195" s="53"/>
      <c r="M5195" s="33" t="n">
        <v>15</v>
      </c>
      <c r="N5195" s="33"/>
      <c r="O5195" s="35" t="n">
        <f aca="false">L5195+(0.05*M5195)+(N5195/240)</f>
        <v>0.75</v>
      </c>
      <c r="P5195" s="36" t="n">
        <v>483</v>
      </c>
      <c r="Q5195" s="33" t="n">
        <v>15</v>
      </c>
      <c r="R5195" s="37"/>
      <c r="S5195" s="38" t="n">
        <f aca="false">P5195+(0.05*Q5195)+(R5195/240)</f>
        <v>483.75</v>
      </c>
      <c r="T5195" s="22" t="n">
        <f aca="false">J5195*O5195</f>
        <v>483.75</v>
      </c>
      <c r="U5195" s="22" t="n">
        <f aca="false">S5195-T5195</f>
        <v>0</v>
      </c>
      <c r="V5195" s="46"/>
    </row>
    <row r="5196" customFormat="false" ht="13.8" hidden="false" customHeight="false" outlineLevel="0" collapsed="false">
      <c r="A5196" s="13" t="n">
        <v>5195</v>
      </c>
      <c r="B5196" s="12" t="s">
        <v>22</v>
      </c>
      <c r="C5196" s="26" t="str">
        <f aca="false">$C$4558</f>
        <v>BNF N. Acq. 20541</v>
      </c>
      <c r="D5196" s="12" t="n">
        <v>30</v>
      </c>
      <c r="E5196" s="14" t="n">
        <v>1749</v>
      </c>
      <c r="F5196" s="14" t="s">
        <v>40</v>
      </c>
      <c r="G5196" s="14" t="s">
        <v>635</v>
      </c>
      <c r="H5196" s="0" t="s">
        <v>1874</v>
      </c>
      <c r="I5196" s="41" t="s">
        <v>43</v>
      </c>
      <c r="J5196" s="20" t="n">
        <v>8</v>
      </c>
      <c r="K5196" s="27" t="s">
        <v>35</v>
      </c>
      <c r="L5196" s="53" t="n">
        <v>112</v>
      </c>
      <c r="M5196" s="33"/>
      <c r="N5196" s="33"/>
      <c r="O5196" s="35" t="n">
        <f aca="false">L5196+(0.05*M5196)+(N5196/240)</f>
        <v>112</v>
      </c>
      <c r="P5196" s="36" t="n">
        <v>896</v>
      </c>
      <c r="Q5196" s="33"/>
      <c r="R5196" s="37"/>
      <c r="S5196" s="38" t="n">
        <f aca="false">P5196+(0.05*Q5196)+(R5196/240)</f>
        <v>896</v>
      </c>
      <c r="T5196" s="22" t="n">
        <f aca="false">J5196*O5196</f>
        <v>896</v>
      </c>
      <c r="U5196" s="22" t="n">
        <f aca="false">S5196-T5196</f>
        <v>0</v>
      </c>
      <c r="V5196" s="46"/>
    </row>
    <row r="5197" customFormat="false" ht="13.8" hidden="false" customHeight="false" outlineLevel="0" collapsed="false">
      <c r="A5197" s="13" t="n">
        <v>5196</v>
      </c>
      <c r="B5197" s="12" t="s">
        <v>22</v>
      </c>
      <c r="C5197" s="26" t="str">
        <f aca="false">$C$4558</f>
        <v>BNF N. Acq. 20541</v>
      </c>
      <c r="D5197" s="12" t="n">
        <v>30</v>
      </c>
      <c r="E5197" s="14" t="n">
        <v>1749</v>
      </c>
      <c r="F5197" s="14" t="s">
        <v>40</v>
      </c>
      <c r="G5197" s="14" t="s">
        <v>2038</v>
      </c>
      <c r="H5197" s="0" t="s">
        <v>1874</v>
      </c>
      <c r="I5197" s="41" t="s">
        <v>50</v>
      </c>
      <c r="J5197" s="20" t="n">
        <v>1000</v>
      </c>
      <c r="K5197" s="27" t="s">
        <v>28</v>
      </c>
      <c r="L5197" s="53"/>
      <c r="M5197" s="33" t="n">
        <v>1</v>
      </c>
      <c r="N5197" s="33"/>
      <c r="O5197" s="35" t="n">
        <f aca="false">L5197+(0.05*M5197)+(N5197/240)</f>
        <v>0.05</v>
      </c>
      <c r="P5197" s="36" t="n">
        <v>50</v>
      </c>
      <c r="Q5197" s="33"/>
      <c r="R5197" s="37"/>
      <c r="S5197" s="38" t="n">
        <f aca="false">P5197+(0.05*Q5197)+(R5197/240)</f>
        <v>50</v>
      </c>
      <c r="T5197" s="22" t="n">
        <f aca="false">J5197*O5197</f>
        <v>50</v>
      </c>
      <c r="U5197" s="22" t="n">
        <f aca="false">S5197-T5197</f>
        <v>0</v>
      </c>
      <c r="V5197" s="46"/>
    </row>
    <row r="5198" customFormat="false" ht="13.8" hidden="false" customHeight="false" outlineLevel="0" collapsed="false">
      <c r="A5198" s="13" t="n">
        <v>5197</v>
      </c>
      <c r="B5198" s="12" t="s">
        <v>22</v>
      </c>
      <c r="C5198" s="26" t="str">
        <f aca="false">$C$4558</f>
        <v>BNF N. Acq. 20541</v>
      </c>
      <c r="D5198" s="12" t="n">
        <v>30</v>
      </c>
      <c r="E5198" s="14" t="n">
        <v>1749</v>
      </c>
      <c r="F5198" s="14" t="s">
        <v>40</v>
      </c>
      <c r="G5198" s="14" t="s">
        <v>1370</v>
      </c>
      <c r="H5198" s="0" t="s">
        <v>1874</v>
      </c>
      <c r="I5198" s="41" t="s">
        <v>50</v>
      </c>
      <c r="J5198" s="20" t="n">
        <v>1</v>
      </c>
      <c r="K5198" s="27" t="s">
        <v>28</v>
      </c>
      <c r="L5198" s="53"/>
      <c r="M5198" s="33" t="n">
        <v>20</v>
      </c>
      <c r="N5198" s="33"/>
      <c r="O5198" s="35" t="n">
        <f aca="false">L5198+(0.05*M5198)+(N5198/240)</f>
        <v>1</v>
      </c>
      <c r="P5198" s="36" t="n">
        <v>1</v>
      </c>
      <c r="Q5198" s="33"/>
      <c r="R5198" s="37"/>
      <c r="S5198" s="38" t="n">
        <f aca="false">P5198+(0.05*Q5198)+(R5198/240)</f>
        <v>1</v>
      </c>
      <c r="T5198" s="22" t="n">
        <f aca="false">J5198*O5198</f>
        <v>1</v>
      </c>
      <c r="U5198" s="22" t="n">
        <f aca="false">S5198-T5198</f>
        <v>0</v>
      </c>
      <c r="V5198" s="46"/>
    </row>
    <row r="5199" customFormat="false" ht="13.8" hidden="false" customHeight="false" outlineLevel="0" collapsed="false">
      <c r="A5199" s="13" t="n">
        <v>5198</v>
      </c>
      <c r="B5199" s="12" t="s">
        <v>22</v>
      </c>
      <c r="C5199" s="26" t="str">
        <f aca="false">$C$4558</f>
        <v>BNF N. Acq. 20541</v>
      </c>
      <c r="D5199" s="12" t="n">
        <v>30</v>
      </c>
      <c r="E5199" s="14" t="n">
        <v>1749</v>
      </c>
      <c r="F5199" s="14" t="s">
        <v>40</v>
      </c>
      <c r="G5199" s="14" t="s">
        <v>628</v>
      </c>
      <c r="H5199" s="0" t="s">
        <v>1874</v>
      </c>
      <c r="I5199" s="41" t="s">
        <v>50</v>
      </c>
      <c r="J5199" s="20" t="n">
        <v>38</v>
      </c>
      <c r="K5199" s="27" t="s">
        <v>35</v>
      </c>
      <c r="L5199" s="53" t="n">
        <v>60</v>
      </c>
      <c r="M5199" s="33"/>
      <c r="N5199" s="33"/>
      <c r="O5199" s="35" t="n">
        <f aca="false">L5199+(0.05*M5199)+(N5199/240)</f>
        <v>60</v>
      </c>
      <c r="P5199" s="36" t="n">
        <v>2280</v>
      </c>
      <c r="Q5199" s="33"/>
      <c r="R5199" s="37"/>
      <c r="S5199" s="38" t="n">
        <f aca="false">P5199+(0.05*Q5199)+(R5199/240)</f>
        <v>2280</v>
      </c>
      <c r="T5199" s="22" t="n">
        <f aca="false">J5199*O5199</f>
        <v>2280</v>
      </c>
      <c r="U5199" s="22" t="n">
        <f aca="false">S5199-T5199</f>
        <v>0</v>
      </c>
      <c r="V5199" s="46"/>
    </row>
    <row r="5200" customFormat="false" ht="13.8" hidden="false" customHeight="false" outlineLevel="0" collapsed="false">
      <c r="A5200" s="13" t="n">
        <v>5199</v>
      </c>
      <c r="B5200" s="12" t="s">
        <v>22</v>
      </c>
      <c r="C5200" s="26" t="str">
        <f aca="false">$C$4558</f>
        <v>BNF N. Acq. 20541</v>
      </c>
      <c r="D5200" s="12" t="n">
        <v>31</v>
      </c>
      <c r="E5200" s="14" t="n">
        <v>1749</v>
      </c>
      <c r="F5200" s="14" t="s">
        <v>24</v>
      </c>
      <c r="G5200" s="14" t="s">
        <v>629</v>
      </c>
      <c r="H5200" s="0" t="s">
        <v>1874</v>
      </c>
      <c r="I5200" s="41" t="s">
        <v>50</v>
      </c>
      <c r="J5200" s="20" t="n">
        <v>14</v>
      </c>
      <c r="K5200" s="27" t="s">
        <v>35</v>
      </c>
      <c r="L5200" s="53"/>
      <c r="M5200" s="33" t="n">
        <v>35</v>
      </c>
      <c r="N5200" s="33"/>
      <c r="O5200" s="35" t="n">
        <f aca="false">L5200+(0.05*M5200)+(N5200/240)</f>
        <v>1.75</v>
      </c>
      <c r="P5200" s="36" t="n">
        <v>24</v>
      </c>
      <c r="Q5200" s="33" t="n">
        <v>10</v>
      </c>
      <c r="R5200" s="37"/>
      <c r="S5200" s="38" t="n">
        <f aca="false">P5200+(0.05*Q5200)+(R5200/240)</f>
        <v>24.5</v>
      </c>
      <c r="T5200" s="22" t="n">
        <f aca="false">J5200*O5200</f>
        <v>24.5</v>
      </c>
      <c r="U5200" s="22" t="n">
        <f aca="false">S5200-T5200</f>
        <v>0</v>
      </c>
      <c r="V5200" s="46"/>
    </row>
    <row r="5201" customFormat="false" ht="13.8" hidden="false" customHeight="false" outlineLevel="0" collapsed="false">
      <c r="A5201" s="13" t="n">
        <v>5200</v>
      </c>
      <c r="B5201" s="12" t="s">
        <v>22</v>
      </c>
      <c r="C5201" s="26" t="str">
        <f aca="false">$C$4558</f>
        <v>BNF N. Acq. 20541</v>
      </c>
      <c r="D5201" s="12" t="n">
        <v>31</v>
      </c>
      <c r="E5201" s="14" t="n">
        <v>1749</v>
      </c>
      <c r="F5201" s="14" t="s">
        <v>24</v>
      </c>
      <c r="G5201" s="14" t="s">
        <v>2039</v>
      </c>
      <c r="H5201" s="0" t="s">
        <v>1874</v>
      </c>
      <c r="I5201" s="41" t="s">
        <v>50</v>
      </c>
      <c r="J5201" s="20" t="n">
        <v>5</v>
      </c>
      <c r="K5201" s="27" t="s">
        <v>35</v>
      </c>
      <c r="L5201" s="53" t="n">
        <v>200</v>
      </c>
      <c r="M5201" s="33"/>
      <c r="N5201" s="33"/>
      <c r="O5201" s="35" t="n">
        <f aca="false">L5201+(0.05*M5201)+(N5201/240)</f>
        <v>200</v>
      </c>
      <c r="P5201" s="36" t="n">
        <v>1000</v>
      </c>
      <c r="Q5201" s="33"/>
      <c r="R5201" s="37"/>
      <c r="S5201" s="38" t="n">
        <f aca="false">P5201+(0.05*Q5201)+(R5201/240)</f>
        <v>1000</v>
      </c>
      <c r="T5201" s="22" t="n">
        <f aca="false">J5201*O5201</f>
        <v>1000</v>
      </c>
      <c r="U5201" s="22" t="n">
        <f aca="false">S5201-T5201</f>
        <v>0</v>
      </c>
      <c r="V5201" s="46"/>
    </row>
    <row r="5202" customFormat="false" ht="13.8" hidden="false" customHeight="false" outlineLevel="0" collapsed="false">
      <c r="A5202" s="13" t="n">
        <v>5201</v>
      </c>
      <c r="B5202" s="12" t="s">
        <v>22</v>
      </c>
      <c r="C5202" s="26" t="str">
        <f aca="false">$C$4558</f>
        <v>BNF N. Acq. 20541</v>
      </c>
      <c r="D5202" s="12" t="n">
        <v>31</v>
      </c>
      <c r="E5202" s="14" t="n">
        <v>1749</v>
      </c>
      <c r="F5202" s="14" t="s">
        <v>24</v>
      </c>
      <c r="G5202" s="14" t="s">
        <v>2039</v>
      </c>
      <c r="H5202" s="0" t="s">
        <v>1874</v>
      </c>
      <c r="I5202" s="41" t="s">
        <v>50</v>
      </c>
      <c r="J5202" s="20" t="n">
        <v>1196</v>
      </c>
      <c r="K5202" s="27" t="s">
        <v>28</v>
      </c>
      <c r="L5202" s="53" t="n">
        <v>50</v>
      </c>
      <c r="M5202" s="33"/>
      <c r="N5202" s="33"/>
      <c r="O5202" s="35" t="n">
        <f aca="false">L5202+(0.05*M5202)+(N5202/240)</f>
        <v>50</v>
      </c>
      <c r="P5202" s="36" t="n">
        <v>59800</v>
      </c>
      <c r="Q5202" s="33"/>
      <c r="R5202" s="37"/>
      <c r="S5202" s="38" t="n">
        <f aca="false">P5202+(0.05*Q5202)+(R5202/240)</f>
        <v>59800</v>
      </c>
      <c r="T5202" s="22" t="n">
        <f aca="false">J5202*O5202</f>
        <v>59800</v>
      </c>
      <c r="U5202" s="22" t="n">
        <f aca="false">S5202-T5202</f>
        <v>0</v>
      </c>
      <c r="V5202" s="46"/>
    </row>
    <row r="5203" customFormat="false" ht="13.8" hidden="false" customHeight="false" outlineLevel="0" collapsed="false">
      <c r="A5203" s="13" t="n">
        <v>5202</v>
      </c>
      <c r="B5203" s="12" t="s">
        <v>22</v>
      </c>
      <c r="C5203" s="26" t="str">
        <f aca="false">$C$4558</f>
        <v>BNF N. Acq. 20541</v>
      </c>
      <c r="D5203" s="12" t="n">
        <v>31</v>
      </c>
      <c r="E5203" s="14" t="n">
        <v>1749</v>
      </c>
      <c r="F5203" s="14" t="s">
        <v>24</v>
      </c>
      <c r="G5203" s="14" t="s">
        <v>2040</v>
      </c>
      <c r="H5203" s="0" t="s">
        <v>1874</v>
      </c>
      <c r="I5203" s="41" t="s">
        <v>27</v>
      </c>
      <c r="J5203" s="20" t="n">
        <v>1</v>
      </c>
      <c r="K5203" s="27" t="s">
        <v>46</v>
      </c>
      <c r="L5203" s="53" t="n">
        <v>145</v>
      </c>
      <c r="M5203" s="33"/>
      <c r="N5203" s="33"/>
      <c r="O5203" s="35" t="n">
        <f aca="false">L5203+(0.05*M5203)+(N5203/240)</f>
        <v>145</v>
      </c>
      <c r="P5203" s="36" t="n">
        <v>145</v>
      </c>
      <c r="Q5203" s="33"/>
      <c r="R5203" s="37"/>
      <c r="S5203" s="38" t="n">
        <f aca="false">P5203+(0.05*Q5203)+(R5203/240)</f>
        <v>145</v>
      </c>
      <c r="T5203" s="22" t="n">
        <f aca="false">J5203*O5203</f>
        <v>145</v>
      </c>
      <c r="U5203" s="22" t="n">
        <f aca="false">S5203-T5203</f>
        <v>0</v>
      </c>
      <c r="V5203" s="46"/>
    </row>
    <row r="5204" customFormat="false" ht="13.8" hidden="false" customHeight="false" outlineLevel="0" collapsed="false">
      <c r="A5204" s="13" t="n">
        <v>5203</v>
      </c>
      <c r="B5204" s="12" t="s">
        <v>22</v>
      </c>
      <c r="C5204" s="26" t="str">
        <f aca="false">$C$4558</f>
        <v>BNF N. Acq. 20541</v>
      </c>
      <c r="D5204" s="12" t="n">
        <v>31</v>
      </c>
      <c r="E5204" s="14" t="n">
        <v>1749</v>
      </c>
      <c r="F5204" s="14" t="s">
        <v>24</v>
      </c>
      <c r="G5204" s="14" t="s">
        <v>2040</v>
      </c>
      <c r="H5204" s="0" t="s">
        <v>1874</v>
      </c>
      <c r="I5204" s="41" t="s">
        <v>50</v>
      </c>
      <c r="J5204" s="20" t="n">
        <v>1</v>
      </c>
      <c r="K5204" s="27" t="s">
        <v>425</v>
      </c>
      <c r="L5204" s="53" t="n">
        <v>10</v>
      </c>
      <c r="M5204" s="33"/>
      <c r="N5204" s="33"/>
      <c r="O5204" s="35" t="n">
        <f aca="false">L5204+(0.05*M5204)+(N5204/240)</f>
        <v>10</v>
      </c>
      <c r="P5204" s="36" t="n">
        <v>10</v>
      </c>
      <c r="Q5204" s="33"/>
      <c r="R5204" s="37"/>
      <c r="S5204" s="38" t="n">
        <f aca="false">P5204+(0.05*Q5204)+(R5204/240)</f>
        <v>10</v>
      </c>
      <c r="T5204" s="22" t="n">
        <f aca="false">J5204*O5204</f>
        <v>10</v>
      </c>
      <c r="U5204" s="22" t="n">
        <f aca="false">S5204-T5204</f>
        <v>0</v>
      </c>
      <c r="V5204" s="46"/>
    </row>
    <row r="5205" customFormat="false" ht="13.8" hidden="false" customHeight="false" outlineLevel="0" collapsed="false">
      <c r="A5205" s="13" t="n">
        <v>5204</v>
      </c>
      <c r="B5205" s="12" t="s">
        <v>22</v>
      </c>
      <c r="C5205" s="26" t="str">
        <f aca="false">$C$4558</f>
        <v>BNF N. Acq. 20541</v>
      </c>
      <c r="D5205" s="12" t="n">
        <v>31</v>
      </c>
      <c r="E5205" s="14" t="n">
        <v>1749</v>
      </c>
      <c r="F5205" s="14" t="s">
        <v>24</v>
      </c>
      <c r="G5205" s="14" t="s">
        <v>641</v>
      </c>
      <c r="H5205" s="0" t="s">
        <v>1874</v>
      </c>
      <c r="I5205" s="41" t="s">
        <v>50</v>
      </c>
      <c r="J5205" s="20" t="n">
        <v>89</v>
      </c>
      <c r="K5205" s="27" t="s">
        <v>28</v>
      </c>
      <c r="L5205" s="53"/>
      <c r="M5205" s="33" t="n">
        <v>20</v>
      </c>
      <c r="N5205" s="33"/>
      <c r="O5205" s="35" t="n">
        <f aca="false">L5205+(0.05*M5205)+(N5205/240)</f>
        <v>1</v>
      </c>
      <c r="P5205" s="36" t="n">
        <v>89</v>
      </c>
      <c r="Q5205" s="33"/>
      <c r="R5205" s="37"/>
      <c r="S5205" s="38" t="n">
        <f aca="false">P5205+(0.05*Q5205)+(R5205/240)</f>
        <v>89</v>
      </c>
      <c r="T5205" s="22" t="n">
        <f aca="false">J5205*O5205</f>
        <v>89</v>
      </c>
      <c r="U5205" s="22" t="n">
        <f aca="false">S5205-T5205</f>
        <v>0</v>
      </c>
      <c r="V5205" s="46"/>
    </row>
    <row r="5206" customFormat="false" ht="13.8" hidden="false" customHeight="false" outlineLevel="0" collapsed="false">
      <c r="A5206" s="13" t="n">
        <v>5205</v>
      </c>
      <c r="B5206" s="12" t="s">
        <v>22</v>
      </c>
      <c r="C5206" s="26" t="str">
        <f aca="false">$C$4558</f>
        <v>BNF N. Acq. 20541</v>
      </c>
      <c r="D5206" s="12" t="n">
        <v>31</v>
      </c>
      <c r="E5206" s="14" t="n">
        <v>1749</v>
      </c>
      <c r="F5206" s="14" t="s">
        <v>24</v>
      </c>
      <c r="G5206" s="14" t="s">
        <v>2041</v>
      </c>
      <c r="H5206" s="0" t="s">
        <v>1874</v>
      </c>
      <c r="I5206" s="41" t="s">
        <v>50</v>
      </c>
      <c r="J5206" s="20" t="n">
        <v>13</v>
      </c>
      <c r="K5206" s="27" t="s">
        <v>28</v>
      </c>
      <c r="L5206" s="53"/>
      <c r="M5206" s="33" t="n">
        <v>40</v>
      </c>
      <c r="N5206" s="33"/>
      <c r="O5206" s="35" t="n">
        <f aca="false">L5206+(0.05*M5206)+(N5206/240)</f>
        <v>2</v>
      </c>
      <c r="P5206" s="36" t="n">
        <v>26</v>
      </c>
      <c r="Q5206" s="33"/>
      <c r="R5206" s="37"/>
      <c r="S5206" s="38" t="n">
        <f aca="false">P5206+(0.05*Q5206)+(R5206/240)</f>
        <v>26</v>
      </c>
      <c r="T5206" s="22" t="n">
        <f aca="false">J5206*O5206</f>
        <v>26</v>
      </c>
      <c r="U5206" s="22" t="n">
        <f aca="false">S5206-T5206</f>
        <v>0</v>
      </c>
      <c r="V5206" s="46"/>
    </row>
    <row r="5207" customFormat="false" ht="13.8" hidden="false" customHeight="false" outlineLevel="0" collapsed="false">
      <c r="A5207" s="13" t="n">
        <v>5206</v>
      </c>
      <c r="B5207" s="12" t="s">
        <v>22</v>
      </c>
      <c r="C5207" s="26" t="str">
        <f aca="false">$C$4558</f>
        <v>BNF N. Acq. 20541</v>
      </c>
      <c r="D5207" s="12" t="n">
        <v>31</v>
      </c>
      <c r="E5207" s="14" t="n">
        <v>1749</v>
      </c>
      <c r="F5207" s="14" t="s">
        <v>24</v>
      </c>
      <c r="G5207" s="14" t="s">
        <v>2042</v>
      </c>
      <c r="H5207" s="0" t="s">
        <v>1874</v>
      </c>
      <c r="I5207" s="41" t="s">
        <v>50</v>
      </c>
      <c r="J5207" s="20" t="n">
        <v>29.5</v>
      </c>
      <c r="K5207" s="27" t="s">
        <v>28</v>
      </c>
      <c r="L5207" s="53" t="n">
        <v>6</v>
      </c>
      <c r="M5207" s="33"/>
      <c r="N5207" s="33"/>
      <c r="O5207" s="35" t="n">
        <f aca="false">L5207+(0.05*M5207)+(N5207/240)</f>
        <v>6</v>
      </c>
      <c r="P5207" s="36" t="n">
        <v>177</v>
      </c>
      <c r="Q5207" s="33"/>
      <c r="R5207" s="37"/>
      <c r="S5207" s="38" t="n">
        <f aca="false">P5207+(0.05*Q5207)+(R5207/240)</f>
        <v>177</v>
      </c>
      <c r="T5207" s="22" t="n">
        <f aca="false">J5207*O5207</f>
        <v>177</v>
      </c>
      <c r="U5207" s="22" t="n">
        <f aca="false">S5207-T5207</f>
        <v>0</v>
      </c>
      <c r="V5207" s="46"/>
    </row>
    <row r="5208" customFormat="false" ht="13.8" hidden="false" customHeight="false" outlineLevel="0" collapsed="false">
      <c r="A5208" s="13" t="n">
        <v>5207</v>
      </c>
      <c r="B5208" s="12" t="s">
        <v>22</v>
      </c>
      <c r="C5208" s="26" t="str">
        <f aca="false">$C$4558</f>
        <v>BNF N. Acq. 20541</v>
      </c>
      <c r="D5208" s="12" t="n">
        <v>31</v>
      </c>
      <c r="E5208" s="14" t="n">
        <v>1749</v>
      </c>
      <c r="F5208" s="14" t="s">
        <v>24</v>
      </c>
      <c r="G5208" s="14" t="s">
        <v>643</v>
      </c>
      <c r="H5208" s="0" t="s">
        <v>1874</v>
      </c>
      <c r="I5208" s="41" t="s">
        <v>50</v>
      </c>
      <c r="J5208" s="20" t="n">
        <v>140</v>
      </c>
      <c r="K5208" s="27" t="s">
        <v>28</v>
      </c>
      <c r="L5208" s="53"/>
      <c r="M5208" s="33" t="n">
        <v>3</v>
      </c>
      <c r="N5208" s="33"/>
      <c r="O5208" s="35" t="n">
        <f aca="false">L5208+(0.05*M5208)+(N5208/240)</f>
        <v>0.15</v>
      </c>
      <c r="P5208" s="36" t="n">
        <v>21</v>
      </c>
      <c r="Q5208" s="33"/>
      <c r="R5208" s="37"/>
      <c r="S5208" s="38" t="n">
        <f aca="false">P5208+(0.05*Q5208)+(R5208/240)</f>
        <v>21</v>
      </c>
      <c r="T5208" s="22" t="n">
        <f aca="false">J5208*O5208</f>
        <v>21</v>
      </c>
      <c r="U5208" s="22" t="n">
        <f aca="false">S5208-T5208</f>
        <v>0</v>
      </c>
      <c r="V5208" s="46"/>
    </row>
    <row r="5209" customFormat="false" ht="13.8" hidden="false" customHeight="false" outlineLevel="0" collapsed="false">
      <c r="A5209" s="13" t="n">
        <v>5208</v>
      </c>
      <c r="B5209" s="12" t="s">
        <v>22</v>
      </c>
      <c r="C5209" s="26" t="str">
        <f aca="false">$C$4558</f>
        <v>BNF N. Acq. 20541</v>
      </c>
      <c r="D5209" s="12" t="n">
        <v>31</v>
      </c>
      <c r="E5209" s="14" t="n">
        <v>1749</v>
      </c>
      <c r="F5209" s="14" t="s">
        <v>40</v>
      </c>
      <c r="G5209" s="14" t="s">
        <v>1374</v>
      </c>
      <c r="H5209" s="0" t="s">
        <v>1874</v>
      </c>
      <c r="I5209" s="41" t="s">
        <v>50</v>
      </c>
      <c r="J5209" s="20" t="n">
        <v>1</v>
      </c>
      <c r="K5209" s="27" t="s">
        <v>46</v>
      </c>
      <c r="L5209" s="53" t="n">
        <v>1600</v>
      </c>
      <c r="M5209" s="33"/>
      <c r="N5209" s="33"/>
      <c r="O5209" s="35" t="n">
        <f aca="false">L5209+(0.05*M5209)+(N5209/240)</f>
        <v>1600</v>
      </c>
      <c r="P5209" s="36" t="n">
        <v>1600</v>
      </c>
      <c r="Q5209" s="33"/>
      <c r="R5209" s="37"/>
      <c r="S5209" s="38" t="n">
        <f aca="false">P5209+(0.05*Q5209)+(R5209/240)</f>
        <v>1600</v>
      </c>
      <c r="T5209" s="22" t="n">
        <f aca="false">J5209*O5209</f>
        <v>1600</v>
      </c>
      <c r="U5209" s="22" t="n">
        <f aca="false">S5209-T5209</f>
        <v>0</v>
      </c>
      <c r="V5209" s="46"/>
    </row>
    <row r="5210" customFormat="false" ht="13.8" hidden="false" customHeight="false" outlineLevel="0" collapsed="false">
      <c r="A5210" s="13" t="n">
        <v>5209</v>
      </c>
      <c r="B5210" s="12" t="s">
        <v>22</v>
      </c>
      <c r="C5210" s="26" t="str">
        <f aca="false">$C$4558</f>
        <v>BNF N. Acq. 20541</v>
      </c>
      <c r="D5210" s="12" t="n">
        <v>31</v>
      </c>
      <c r="E5210" s="14" t="n">
        <v>1749</v>
      </c>
      <c r="F5210" s="14" t="s">
        <v>40</v>
      </c>
      <c r="G5210" s="14" t="s">
        <v>629</v>
      </c>
      <c r="H5210" s="0" t="s">
        <v>1874</v>
      </c>
      <c r="I5210" s="41" t="s">
        <v>50</v>
      </c>
      <c r="J5210" s="20" t="n">
        <v>94</v>
      </c>
      <c r="K5210" s="27" t="s">
        <v>35</v>
      </c>
      <c r="L5210" s="53"/>
      <c r="M5210" s="33" t="n">
        <v>35</v>
      </c>
      <c r="N5210" s="33"/>
      <c r="O5210" s="35" t="n">
        <f aca="false">L5210+(0.05*M5210)+(N5210/240)</f>
        <v>1.75</v>
      </c>
      <c r="P5210" s="36" t="n">
        <v>164</v>
      </c>
      <c r="Q5210" s="33" t="n">
        <v>10</v>
      </c>
      <c r="R5210" s="37"/>
      <c r="S5210" s="38" t="n">
        <f aca="false">P5210+(0.05*Q5210)+(R5210/240)</f>
        <v>164.5</v>
      </c>
      <c r="T5210" s="22" t="n">
        <f aca="false">J5210*O5210</f>
        <v>164.5</v>
      </c>
      <c r="U5210" s="22" t="n">
        <f aca="false">S5210-T5210</f>
        <v>0</v>
      </c>
      <c r="V5210" s="46"/>
    </row>
    <row r="5211" customFormat="false" ht="13.8" hidden="false" customHeight="false" outlineLevel="0" collapsed="false">
      <c r="A5211" s="13" t="n">
        <v>5210</v>
      </c>
      <c r="B5211" s="12" t="s">
        <v>22</v>
      </c>
      <c r="C5211" s="26" t="str">
        <f aca="false">$C$4558</f>
        <v>BNF N. Acq. 20541</v>
      </c>
      <c r="D5211" s="12" t="n">
        <v>31</v>
      </c>
      <c r="E5211" s="14" t="n">
        <v>1749</v>
      </c>
      <c r="F5211" s="14" t="s">
        <v>40</v>
      </c>
      <c r="G5211" s="14" t="s">
        <v>2039</v>
      </c>
      <c r="H5211" s="0" t="s">
        <v>1874</v>
      </c>
      <c r="I5211" s="41" t="s">
        <v>50</v>
      </c>
      <c r="J5211" s="20" t="n">
        <v>15</v>
      </c>
      <c r="K5211" s="27" t="s">
        <v>28</v>
      </c>
      <c r="L5211" s="53" t="n">
        <v>50</v>
      </c>
      <c r="M5211" s="33"/>
      <c r="N5211" s="33"/>
      <c r="O5211" s="35" t="n">
        <f aca="false">L5211+(0.05*M5211)+(N5211/240)</f>
        <v>50</v>
      </c>
      <c r="P5211" s="36" t="n">
        <v>750</v>
      </c>
      <c r="Q5211" s="33"/>
      <c r="R5211" s="37"/>
      <c r="S5211" s="38" t="n">
        <f aca="false">P5211+(0.05*Q5211)+(R5211/240)</f>
        <v>750</v>
      </c>
      <c r="T5211" s="22" t="n">
        <f aca="false">J5211*O5211</f>
        <v>750</v>
      </c>
      <c r="U5211" s="22" t="n">
        <f aca="false">S5211-T5211</f>
        <v>0</v>
      </c>
      <c r="V5211" s="46"/>
    </row>
    <row r="5212" customFormat="false" ht="13.8" hidden="false" customHeight="false" outlineLevel="0" collapsed="false">
      <c r="A5212" s="13" t="n">
        <v>5211</v>
      </c>
      <c r="B5212" s="12" t="s">
        <v>22</v>
      </c>
      <c r="C5212" s="26" t="str">
        <f aca="false">$C$4558</f>
        <v>BNF N. Acq. 20541</v>
      </c>
      <c r="D5212" s="12" t="n">
        <v>31</v>
      </c>
      <c r="E5212" s="14" t="n">
        <v>1749</v>
      </c>
      <c r="F5212" s="14" t="s">
        <v>40</v>
      </c>
      <c r="G5212" s="14" t="s">
        <v>2043</v>
      </c>
      <c r="H5212" s="0" t="s">
        <v>1874</v>
      </c>
      <c r="I5212" s="41" t="s">
        <v>50</v>
      </c>
      <c r="J5212" s="20" t="n">
        <v>250</v>
      </c>
      <c r="K5212" s="27" t="s">
        <v>28</v>
      </c>
      <c r="L5212" s="53"/>
      <c r="M5212" s="33" t="n">
        <v>50</v>
      </c>
      <c r="N5212" s="33"/>
      <c r="O5212" s="35" t="n">
        <f aca="false">L5212+(0.05*M5212)+(N5212/240)</f>
        <v>2.5</v>
      </c>
      <c r="P5212" s="36" t="n">
        <v>625</v>
      </c>
      <c r="Q5212" s="33"/>
      <c r="R5212" s="37"/>
      <c r="S5212" s="38" t="n">
        <f aca="false">P5212+(0.05*Q5212)+(R5212/240)</f>
        <v>625</v>
      </c>
      <c r="T5212" s="22" t="n">
        <f aca="false">J5212*O5212</f>
        <v>625</v>
      </c>
      <c r="U5212" s="22" t="n">
        <f aca="false">S5212-T5212</f>
        <v>0</v>
      </c>
      <c r="V5212" s="46"/>
    </row>
    <row r="5213" customFormat="false" ht="13.8" hidden="false" customHeight="false" outlineLevel="0" collapsed="false">
      <c r="A5213" s="13" t="n">
        <v>5212</v>
      </c>
      <c r="B5213" s="12" t="s">
        <v>22</v>
      </c>
      <c r="C5213" s="26" t="str">
        <f aca="false">$C$4558</f>
        <v>BNF N. Acq. 20541</v>
      </c>
      <c r="D5213" s="12" t="n">
        <v>31</v>
      </c>
      <c r="E5213" s="14" t="n">
        <v>1749</v>
      </c>
      <c r="F5213" s="14" t="s">
        <v>40</v>
      </c>
      <c r="G5213" s="14" t="s">
        <v>649</v>
      </c>
      <c r="H5213" s="0" t="s">
        <v>1874</v>
      </c>
      <c r="I5213" s="41" t="s">
        <v>50</v>
      </c>
      <c r="J5213" s="20" t="n">
        <v>8239</v>
      </c>
      <c r="K5213" s="27" t="s">
        <v>28</v>
      </c>
      <c r="L5213" s="53"/>
      <c r="M5213" s="33" t="n">
        <v>20</v>
      </c>
      <c r="N5213" s="33"/>
      <c r="O5213" s="35" t="n">
        <f aca="false">L5213+(0.05*M5213)+(N5213/240)</f>
        <v>1</v>
      </c>
      <c r="P5213" s="36" t="n">
        <v>8239</v>
      </c>
      <c r="Q5213" s="33"/>
      <c r="R5213" s="37"/>
      <c r="S5213" s="38" t="n">
        <f aca="false">P5213+(0.05*Q5213)+(R5213/240)</f>
        <v>8239</v>
      </c>
      <c r="T5213" s="22" t="n">
        <f aca="false">J5213*O5213</f>
        <v>8239</v>
      </c>
      <c r="U5213" s="22" t="n">
        <f aca="false">S5213-T5213</f>
        <v>0</v>
      </c>
      <c r="V5213" s="46"/>
    </row>
    <row r="5214" customFormat="false" ht="13.8" hidden="false" customHeight="false" outlineLevel="0" collapsed="false">
      <c r="A5214" s="13" t="n">
        <v>5213</v>
      </c>
      <c r="B5214" s="12" t="s">
        <v>22</v>
      </c>
      <c r="C5214" s="26" t="str">
        <f aca="false">$C$4558</f>
        <v>BNF N. Acq. 20541</v>
      </c>
      <c r="D5214" s="12" t="n">
        <v>31</v>
      </c>
      <c r="E5214" s="14" t="n">
        <v>1749</v>
      </c>
      <c r="F5214" s="14" t="s">
        <v>40</v>
      </c>
      <c r="G5214" s="14" t="s">
        <v>2040</v>
      </c>
      <c r="H5214" s="0" t="s">
        <v>1874</v>
      </c>
      <c r="I5214" s="41" t="s">
        <v>50</v>
      </c>
      <c r="J5214" s="20" t="n">
        <v>5</v>
      </c>
      <c r="K5214" s="27" t="s">
        <v>148</v>
      </c>
      <c r="L5214" s="53" t="n">
        <v>10</v>
      </c>
      <c r="M5214" s="33"/>
      <c r="N5214" s="33"/>
      <c r="O5214" s="35" t="n">
        <f aca="false">L5214+(0.05*M5214)+(N5214/240)</f>
        <v>10</v>
      </c>
      <c r="P5214" s="36" t="n">
        <v>50</v>
      </c>
      <c r="Q5214" s="33"/>
      <c r="R5214" s="37"/>
      <c r="S5214" s="38" t="n">
        <f aca="false">P5214+(0.05*Q5214)+(R5214/240)</f>
        <v>50</v>
      </c>
      <c r="T5214" s="22" t="n">
        <f aca="false">J5214*O5214</f>
        <v>50</v>
      </c>
      <c r="U5214" s="22" t="n">
        <f aca="false">S5214-T5214</f>
        <v>0</v>
      </c>
      <c r="V5214" s="46"/>
    </row>
    <row r="5215" customFormat="false" ht="13.8" hidden="false" customHeight="false" outlineLevel="0" collapsed="false">
      <c r="A5215" s="13" t="n">
        <v>5214</v>
      </c>
      <c r="B5215" s="12" t="s">
        <v>22</v>
      </c>
      <c r="C5215" s="26" t="str">
        <f aca="false">$C$4558</f>
        <v>BNF N. Acq. 20541</v>
      </c>
      <c r="D5215" s="12" t="n">
        <v>31</v>
      </c>
      <c r="E5215" s="14" t="n">
        <v>1749</v>
      </c>
      <c r="F5215" s="14" t="s">
        <v>40</v>
      </c>
      <c r="G5215" s="14" t="s">
        <v>2040</v>
      </c>
      <c r="H5215" s="0" t="s">
        <v>1874</v>
      </c>
      <c r="I5215" s="41" t="s">
        <v>50</v>
      </c>
      <c r="J5215" s="20" t="n">
        <v>150</v>
      </c>
      <c r="K5215" s="27" t="s">
        <v>28</v>
      </c>
      <c r="L5215" s="53"/>
      <c r="M5215" s="33" t="n">
        <v>1</v>
      </c>
      <c r="N5215" s="33"/>
      <c r="O5215" s="35" t="n">
        <f aca="false">L5215+(0.05*M5215)+(N5215/240)</f>
        <v>0.05</v>
      </c>
      <c r="P5215" s="36" t="n">
        <v>7</v>
      </c>
      <c r="Q5215" s="33" t="n">
        <v>10</v>
      </c>
      <c r="R5215" s="37"/>
      <c r="S5215" s="38" t="n">
        <f aca="false">P5215+(0.05*Q5215)+(R5215/240)</f>
        <v>7.5</v>
      </c>
      <c r="T5215" s="22" t="n">
        <f aca="false">J5215*O5215</f>
        <v>7.5</v>
      </c>
      <c r="U5215" s="22" t="n">
        <f aca="false">S5215-T5215</f>
        <v>0</v>
      </c>
      <c r="V5215" s="46"/>
    </row>
    <row r="5216" customFormat="false" ht="13.8" hidden="false" customHeight="false" outlineLevel="0" collapsed="false">
      <c r="A5216" s="13" t="n">
        <v>5215</v>
      </c>
      <c r="B5216" s="12" t="s">
        <v>22</v>
      </c>
      <c r="C5216" s="26" t="str">
        <f aca="false">$C$4558</f>
        <v>BNF N. Acq. 20541</v>
      </c>
      <c r="D5216" s="12" t="n">
        <v>31</v>
      </c>
      <c r="E5216" s="14" t="n">
        <v>1749</v>
      </c>
      <c r="F5216" s="14" t="s">
        <v>40</v>
      </c>
      <c r="G5216" s="14" t="s">
        <v>641</v>
      </c>
      <c r="H5216" s="0" t="s">
        <v>1874</v>
      </c>
      <c r="I5216" s="41" t="s">
        <v>27</v>
      </c>
      <c r="J5216" s="20" t="n">
        <v>500</v>
      </c>
      <c r="K5216" s="27" t="s">
        <v>28</v>
      </c>
      <c r="L5216" s="53"/>
      <c r="M5216" s="33" t="n">
        <v>15</v>
      </c>
      <c r="N5216" s="33"/>
      <c r="O5216" s="35" t="n">
        <f aca="false">L5216+(0.05*M5216)+(N5216/240)</f>
        <v>0.75</v>
      </c>
      <c r="P5216" s="36" t="n">
        <v>375</v>
      </c>
      <c r="Q5216" s="33"/>
      <c r="R5216" s="37"/>
      <c r="S5216" s="38" t="n">
        <f aca="false">P5216+(0.05*Q5216)+(R5216/240)</f>
        <v>375</v>
      </c>
      <c r="T5216" s="22" t="n">
        <f aca="false">J5216*O5216</f>
        <v>375</v>
      </c>
      <c r="U5216" s="22" t="n">
        <f aca="false">S5216-T5216</f>
        <v>0</v>
      </c>
      <c r="V5216" s="46"/>
    </row>
    <row r="5217" customFormat="false" ht="13.8" hidden="false" customHeight="false" outlineLevel="0" collapsed="false">
      <c r="A5217" s="13" t="n">
        <v>5216</v>
      </c>
      <c r="B5217" s="12" t="s">
        <v>22</v>
      </c>
      <c r="C5217" s="26" t="str">
        <f aca="false">$C$4558</f>
        <v>BNF N. Acq. 20541</v>
      </c>
      <c r="D5217" s="12" t="n">
        <v>31</v>
      </c>
      <c r="E5217" s="14" t="n">
        <v>1749</v>
      </c>
      <c r="F5217" s="14" t="s">
        <v>40</v>
      </c>
      <c r="G5217" s="14" t="s">
        <v>641</v>
      </c>
      <c r="H5217" s="0" t="s">
        <v>1874</v>
      </c>
      <c r="I5217" s="41" t="s">
        <v>50</v>
      </c>
      <c r="J5217" s="20" t="n">
        <v>530</v>
      </c>
      <c r="K5217" s="27" t="s">
        <v>28</v>
      </c>
      <c r="L5217" s="53"/>
      <c r="M5217" s="33" t="n">
        <v>20</v>
      </c>
      <c r="N5217" s="33"/>
      <c r="O5217" s="35" t="n">
        <f aca="false">L5217+(0.05*M5217)+(N5217/240)</f>
        <v>1</v>
      </c>
      <c r="P5217" s="36" t="n">
        <v>530</v>
      </c>
      <c r="Q5217" s="33"/>
      <c r="R5217" s="37"/>
      <c r="S5217" s="38" t="n">
        <f aca="false">P5217+(0.05*Q5217)+(R5217/240)</f>
        <v>530</v>
      </c>
      <c r="T5217" s="22" t="n">
        <f aca="false">J5217*O5217</f>
        <v>530</v>
      </c>
      <c r="U5217" s="22" t="n">
        <f aca="false">S5217-T5217</f>
        <v>0</v>
      </c>
      <c r="V5217" s="46"/>
    </row>
    <row r="5218" customFormat="false" ht="13.8" hidden="false" customHeight="false" outlineLevel="0" collapsed="false">
      <c r="A5218" s="13" t="n">
        <v>5217</v>
      </c>
      <c r="B5218" s="12" t="s">
        <v>22</v>
      </c>
      <c r="C5218" s="26" t="str">
        <f aca="false">$C$4558</f>
        <v>BNF N. Acq. 20541</v>
      </c>
      <c r="D5218" s="12" t="n">
        <v>31</v>
      </c>
      <c r="E5218" s="14" t="n">
        <v>1749</v>
      </c>
      <c r="F5218" s="14" t="s">
        <v>40</v>
      </c>
      <c r="G5218" s="14" t="s">
        <v>643</v>
      </c>
      <c r="H5218" s="0" t="s">
        <v>1874</v>
      </c>
      <c r="I5218" s="41" t="s">
        <v>50</v>
      </c>
      <c r="J5218" s="20" t="n">
        <v>16</v>
      </c>
      <c r="K5218" s="27" t="s">
        <v>533</v>
      </c>
      <c r="L5218" s="53"/>
      <c r="M5218" s="33"/>
      <c r="N5218" s="33"/>
      <c r="O5218" s="35" t="n">
        <f aca="false">L5218+(0.05*M5218)+(N5218/240)</f>
        <v>0</v>
      </c>
      <c r="P5218" s="36" t="n">
        <v>1440</v>
      </c>
      <c r="Q5218" s="33"/>
      <c r="R5218" s="37"/>
      <c r="S5218" s="38" t="n">
        <f aca="false">P5218+(0.05*Q5218)+(R5218/240)</f>
        <v>1440</v>
      </c>
      <c r="T5218" s="22" t="n">
        <v>1440</v>
      </c>
      <c r="U5218" s="22" t="n">
        <f aca="false">S5218-T5218</f>
        <v>0</v>
      </c>
      <c r="V5218" s="46" t="s">
        <v>2044</v>
      </c>
    </row>
    <row r="5219" customFormat="false" ht="13.8" hidden="false" customHeight="false" outlineLevel="0" collapsed="false">
      <c r="A5219" s="13" t="n">
        <v>5218</v>
      </c>
      <c r="B5219" s="12" t="s">
        <v>22</v>
      </c>
      <c r="C5219" s="26" t="str">
        <f aca="false">$C$4558</f>
        <v>BNF N. Acq. 20541</v>
      </c>
      <c r="D5219" s="12" t="n">
        <v>31</v>
      </c>
      <c r="E5219" s="14" t="n">
        <v>1749</v>
      </c>
      <c r="F5219" s="14" t="s">
        <v>40</v>
      </c>
      <c r="G5219" s="14" t="s">
        <v>650</v>
      </c>
      <c r="H5219" s="0" t="s">
        <v>1874</v>
      </c>
      <c r="I5219" s="41" t="s">
        <v>27</v>
      </c>
      <c r="J5219" s="20" t="n">
        <v>97</v>
      </c>
      <c r="K5219" s="27" t="s">
        <v>268</v>
      </c>
      <c r="L5219" s="53" t="n">
        <v>250</v>
      </c>
      <c r="M5219" s="33"/>
      <c r="N5219" s="33"/>
      <c r="O5219" s="35" t="n">
        <f aca="false">L5219+(0.05*M5219)+(N5219/240)</f>
        <v>250</v>
      </c>
      <c r="P5219" s="36" t="n">
        <v>24250</v>
      </c>
      <c r="Q5219" s="33"/>
      <c r="R5219" s="37"/>
      <c r="S5219" s="38" t="n">
        <f aca="false">P5219+(0.05*Q5219)+(R5219/240)</f>
        <v>24250</v>
      </c>
      <c r="T5219" s="22" t="n">
        <f aca="false">J5219*O5219</f>
        <v>24250</v>
      </c>
      <c r="U5219" s="22" t="n">
        <f aca="false">S5219-T5219</f>
        <v>0</v>
      </c>
      <c r="V5219" s="46"/>
    </row>
    <row r="5220" customFormat="false" ht="13.8" hidden="false" customHeight="false" outlineLevel="0" collapsed="false">
      <c r="A5220" s="13" t="n">
        <v>5219</v>
      </c>
      <c r="B5220" s="12" t="s">
        <v>22</v>
      </c>
      <c r="C5220" s="26" t="str">
        <f aca="false">$C$4558</f>
        <v>BNF N. Acq. 20541</v>
      </c>
      <c r="D5220" s="12" t="n">
        <v>31</v>
      </c>
      <c r="E5220" s="14" t="n">
        <v>1749</v>
      </c>
      <c r="F5220" s="14" t="s">
        <v>40</v>
      </c>
      <c r="G5220" s="14" t="s">
        <v>652</v>
      </c>
      <c r="H5220" s="0" t="s">
        <v>1874</v>
      </c>
      <c r="I5220" s="41" t="s">
        <v>27</v>
      </c>
      <c r="J5220" s="20" t="n">
        <v>114.75</v>
      </c>
      <c r="K5220" s="27" t="s">
        <v>268</v>
      </c>
      <c r="L5220" s="53" t="n">
        <v>200</v>
      </c>
      <c r="M5220" s="33"/>
      <c r="N5220" s="33"/>
      <c r="O5220" s="35" t="n">
        <f aca="false">L5220+(0.05*M5220)+(N5220/240)</f>
        <v>200</v>
      </c>
      <c r="P5220" s="36" t="n">
        <v>22950</v>
      </c>
      <c r="Q5220" s="33"/>
      <c r="R5220" s="37"/>
      <c r="S5220" s="38" t="n">
        <f aca="false">P5220+(0.05*Q5220)+(R5220/240)</f>
        <v>22950</v>
      </c>
      <c r="T5220" s="22" t="n">
        <f aca="false">J5220*O5220</f>
        <v>22950</v>
      </c>
      <c r="U5220" s="22" t="n">
        <f aca="false">S5220-T5220</f>
        <v>0</v>
      </c>
      <c r="V5220" s="46"/>
    </row>
    <row r="5221" customFormat="false" ht="13.8" hidden="false" customHeight="false" outlineLevel="0" collapsed="false">
      <c r="A5221" s="13" t="n">
        <v>5220</v>
      </c>
      <c r="B5221" s="12" t="s">
        <v>22</v>
      </c>
      <c r="C5221" s="26" t="str">
        <f aca="false">$C$4558</f>
        <v>BNF N. Acq. 20541</v>
      </c>
      <c r="D5221" s="12" t="n">
        <v>31</v>
      </c>
      <c r="E5221" s="14" t="n">
        <v>1749</v>
      </c>
      <c r="F5221" s="14" t="s">
        <v>40</v>
      </c>
      <c r="G5221" s="14" t="s">
        <v>652</v>
      </c>
      <c r="H5221" s="0" t="s">
        <v>1874</v>
      </c>
      <c r="I5221" s="41" t="s">
        <v>27</v>
      </c>
      <c r="J5221" s="20" t="n">
        <v>1770</v>
      </c>
      <c r="K5221" s="27" t="s">
        <v>79</v>
      </c>
      <c r="L5221" s="53"/>
      <c r="M5221" s="33" t="n">
        <v>17</v>
      </c>
      <c r="N5221" s="33"/>
      <c r="O5221" s="35" t="n">
        <f aca="false">L5221+(0.05*M5221)+(N5221/240)</f>
        <v>0.85</v>
      </c>
      <c r="P5221" s="36" t="n">
        <v>1504</v>
      </c>
      <c r="Q5221" s="33" t="n">
        <v>10</v>
      </c>
      <c r="R5221" s="37"/>
      <c r="S5221" s="38" t="n">
        <f aca="false">P5221+(0.05*Q5221)+(R5221/240)</f>
        <v>1504.5</v>
      </c>
      <c r="T5221" s="22" t="n">
        <f aca="false">J5221*O5221</f>
        <v>1504.5</v>
      </c>
      <c r="U5221" s="22" t="n">
        <f aca="false">S5221-T5221</f>
        <v>0</v>
      </c>
      <c r="V5221" s="46"/>
    </row>
    <row r="5222" customFormat="false" ht="13.8" hidden="false" customHeight="false" outlineLevel="0" collapsed="false">
      <c r="A5222" s="13" t="n">
        <v>5221</v>
      </c>
      <c r="B5222" s="12" t="s">
        <v>22</v>
      </c>
      <c r="C5222" s="26" t="str">
        <f aca="false">$C$4558</f>
        <v>BNF N. Acq. 20541</v>
      </c>
      <c r="D5222" s="12" t="n">
        <v>31</v>
      </c>
      <c r="E5222" s="14" t="n">
        <v>1749</v>
      </c>
      <c r="F5222" s="14" t="s">
        <v>40</v>
      </c>
      <c r="G5222" s="14" t="s">
        <v>657</v>
      </c>
      <c r="H5222" s="0" t="s">
        <v>1874</v>
      </c>
      <c r="I5222" s="41" t="s">
        <v>27</v>
      </c>
      <c r="J5222" s="20" t="n">
        <f aca="false">40+(7/8)</f>
        <v>40.875</v>
      </c>
      <c r="K5222" s="27" t="s">
        <v>28</v>
      </c>
      <c r="L5222" s="53" t="n">
        <v>60</v>
      </c>
      <c r="M5222" s="33"/>
      <c r="N5222" s="33"/>
      <c r="O5222" s="35" t="n">
        <f aca="false">L5222+(0.05*M5222)+(N5222/240)</f>
        <v>60</v>
      </c>
      <c r="P5222" s="36" t="n">
        <v>2452</v>
      </c>
      <c r="Q5222" s="33" t="n">
        <v>10</v>
      </c>
      <c r="R5222" s="37"/>
      <c r="S5222" s="38" t="n">
        <f aca="false">P5222+(0.05*Q5222)+(R5222/240)</f>
        <v>2452.5</v>
      </c>
      <c r="T5222" s="22" t="n">
        <f aca="false">J5222*O5222</f>
        <v>2452.5</v>
      </c>
      <c r="U5222" s="22" t="n">
        <f aca="false">S5222-T5222</f>
        <v>0</v>
      </c>
      <c r="V5222" s="46"/>
    </row>
    <row r="5223" customFormat="false" ht="13.8" hidden="false" customHeight="false" outlineLevel="0" collapsed="false">
      <c r="A5223" s="13" t="n">
        <v>5222</v>
      </c>
      <c r="B5223" s="12" t="s">
        <v>22</v>
      </c>
      <c r="C5223" s="26" t="str">
        <f aca="false">$C$4558</f>
        <v>BNF N. Acq. 20541</v>
      </c>
      <c r="D5223" s="12" t="n">
        <v>31</v>
      </c>
      <c r="E5223" s="14" t="n">
        <v>1749</v>
      </c>
      <c r="F5223" s="14" t="s">
        <v>40</v>
      </c>
      <c r="G5223" s="14" t="s">
        <v>2045</v>
      </c>
      <c r="H5223" s="0" t="s">
        <v>1874</v>
      </c>
      <c r="I5223" s="41" t="s">
        <v>27</v>
      </c>
      <c r="J5223" s="20" t="n">
        <v>7</v>
      </c>
      <c r="K5223" s="27" t="s">
        <v>177</v>
      </c>
      <c r="L5223" s="53" t="n">
        <v>200</v>
      </c>
      <c r="M5223" s="33"/>
      <c r="N5223" s="33"/>
      <c r="O5223" s="35" t="n">
        <f aca="false">L5223+(0.05*M5223)+(N5223/240)</f>
        <v>200</v>
      </c>
      <c r="P5223" s="36" t="n">
        <v>1400</v>
      </c>
      <c r="Q5223" s="33"/>
      <c r="R5223" s="37"/>
      <c r="S5223" s="38" t="n">
        <f aca="false">P5223+(0.05*Q5223)+(R5223/240)</f>
        <v>1400</v>
      </c>
      <c r="T5223" s="22" t="n">
        <f aca="false">J5223*O5223</f>
        <v>1400</v>
      </c>
      <c r="U5223" s="22" t="n">
        <f aca="false">S5223-T5223</f>
        <v>0</v>
      </c>
      <c r="V5223" s="46"/>
    </row>
    <row r="5224" customFormat="false" ht="13.8" hidden="false" customHeight="false" outlineLevel="0" collapsed="false">
      <c r="A5224" s="13" t="n">
        <v>5223</v>
      </c>
      <c r="B5224" s="12" t="s">
        <v>22</v>
      </c>
      <c r="C5224" s="26" t="str">
        <f aca="false">$C$4558</f>
        <v>BNF N. Acq. 20541</v>
      </c>
      <c r="D5224" s="12" t="n">
        <v>31</v>
      </c>
      <c r="E5224" s="14" t="n">
        <v>1749</v>
      </c>
      <c r="F5224" s="14" t="s">
        <v>40</v>
      </c>
      <c r="G5224" s="14" t="s">
        <v>2046</v>
      </c>
      <c r="H5224" s="0" t="s">
        <v>1874</v>
      </c>
      <c r="I5224" s="41" t="s">
        <v>27</v>
      </c>
      <c r="J5224" s="20" t="n">
        <v>31</v>
      </c>
      <c r="K5224" s="27" t="s">
        <v>268</v>
      </c>
      <c r="L5224" s="53" t="n">
        <v>250</v>
      </c>
      <c r="M5224" s="33"/>
      <c r="N5224" s="33"/>
      <c r="O5224" s="35" t="n">
        <f aca="false">L5224+(0.05*M5224)+(N5224/240)</f>
        <v>250</v>
      </c>
      <c r="P5224" s="36" t="n">
        <v>7750</v>
      </c>
      <c r="Q5224" s="33"/>
      <c r="R5224" s="37"/>
      <c r="S5224" s="38" t="n">
        <f aca="false">P5224+(0.05*Q5224)+(R5224/240)</f>
        <v>7750</v>
      </c>
      <c r="T5224" s="22" t="n">
        <f aca="false">J5224*O5224</f>
        <v>7750</v>
      </c>
      <c r="U5224" s="22" t="n">
        <f aca="false">S5224-T5224</f>
        <v>0</v>
      </c>
      <c r="V5224" s="46"/>
    </row>
    <row r="5225" customFormat="false" ht="13.8" hidden="false" customHeight="false" outlineLevel="0" collapsed="false">
      <c r="A5225" s="13" t="n">
        <v>5224</v>
      </c>
      <c r="B5225" s="12" t="s">
        <v>22</v>
      </c>
      <c r="C5225" s="26" t="str">
        <f aca="false">$C$4558</f>
        <v>BNF N. Acq. 20541</v>
      </c>
      <c r="D5225" s="12" t="n">
        <v>31</v>
      </c>
      <c r="E5225" s="14" t="n">
        <v>1749</v>
      </c>
      <c r="F5225" s="14" t="s">
        <v>40</v>
      </c>
      <c r="G5225" s="14" t="s">
        <v>661</v>
      </c>
      <c r="H5225" s="0" t="s">
        <v>1874</v>
      </c>
      <c r="I5225" s="41" t="s">
        <v>29</v>
      </c>
      <c r="J5225" s="20" t="n">
        <v>3</v>
      </c>
      <c r="K5225" s="27" t="s">
        <v>35</v>
      </c>
      <c r="L5225" s="53" t="n">
        <v>100</v>
      </c>
      <c r="M5225" s="33"/>
      <c r="N5225" s="33"/>
      <c r="O5225" s="35" t="n">
        <f aca="false">L5225+(0.05*M5225)+(N5225/240)</f>
        <v>100</v>
      </c>
      <c r="P5225" s="36" t="n">
        <v>300</v>
      </c>
      <c r="Q5225" s="33"/>
      <c r="R5225" s="37"/>
      <c r="S5225" s="38" t="n">
        <f aca="false">P5225+(0.05*Q5225)+(R5225/240)</f>
        <v>300</v>
      </c>
      <c r="T5225" s="22" t="n">
        <f aca="false">J5225*O5225</f>
        <v>300</v>
      </c>
      <c r="U5225" s="22" t="n">
        <f aca="false">S5225-T5225</f>
        <v>0</v>
      </c>
      <c r="V5225" s="46"/>
    </row>
    <row r="5226" customFormat="false" ht="13.8" hidden="false" customHeight="false" outlineLevel="0" collapsed="false">
      <c r="A5226" s="13" t="n">
        <v>5225</v>
      </c>
      <c r="B5226" s="12" t="s">
        <v>22</v>
      </c>
      <c r="C5226" s="26" t="str">
        <f aca="false">$C$4558</f>
        <v>BNF N. Acq. 20541</v>
      </c>
      <c r="D5226" s="12" t="n">
        <v>31</v>
      </c>
      <c r="E5226" s="14" t="n">
        <v>1749</v>
      </c>
      <c r="F5226" s="14" t="s">
        <v>40</v>
      </c>
      <c r="G5226" s="14" t="s">
        <v>661</v>
      </c>
      <c r="H5226" s="0" t="s">
        <v>1874</v>
      </c>
      <c r="I5226" s="41" t="s">
        <v>29</v>
      </c>
      <c r="J5226" s="20" t="n">
        <v>60</v>
      </c>
      <c r="K5226" s="27" t="s">
        <v>79</v>
      </c>
      <c r="L5226" s="53"/>
      <c r="M5226" s="33" t="n">
        <v>40</v>
      </c>
      <c r="N5226" s="33"/>
      <c r="O5226" s="35" t="n">
        <f aca="false">L5226+(0.05*M5226)+(N5226/240)</f>
        <v>2</v>
      </c>
      <c r="P5226" s="36" t="n">
        <v>120</v>
      </c>
      <c r="Q5226" s="33"/>
      <c r="R5226" s="37"/>
      <c r="S5226" s="38" t="n">
        <f aca="false">P5226+(0.05*Q5226)+(R5226/240)</f>
        <v>120</v>
      </c>
      <c r="T5226" s="22" t="n">
        <f aca="false">J5226*O5226</f>
        <v>120</v>
      </c>
      <c r="U5226" s="22" t="n">
        <f aca="false">S5226-T5226</f>
        <v>0</v>
      </c>
      <c r="V5226" s="46"/>
    </row>
    <row r="5227" customFormat="false" ht="13.8" hidden="false" customHeight="false" outlineLevel="0" collapsed="false">
      <c r="A5227" s="13" t="n">
        <v>5226</v>
      </c>
      <c r="B5227" s="12" t="s">
        <v>22</v>
      </c>
      <c r="C5227" s="26" t="str">
        <f aca="false">$C$4558</f>
        <v>BNF N. Acq. 20541</v>
      </c>
      <c r="D5227" s="12" t="n">
        <v>31</v>
      </c>
      <c r="E5227" s="14" t="n">
        <v>1749</v>
      </c>
      <c r="F5227" s="14" t="s">
        <v>40</v>
      </c>
      <c r="G5227" s="14" t="s">
        <v>661</v>
      </c>
      <c r="H5227" s="0" t="s">
        <v>1874</v>
      </c>
      <c r="I5227" s="41" t="s">
        <v>29</v>
      </c>
      <c r="J5227" s="20" t="n">
        <v>2125</v>
      </c>
      <c r="K5227" s="27" t="s">
        <v>28</v>
      </c>
      <c r="L5227" s="53"/>
      <c r="M5227" s="33" t="n">
        <v>35</v>
      </c>
      <c r="N5227" s="33"/>
      <c r="O5227" s="35" t="n">
        <f aca="false">L5227+(0.05*M5227)+(N5227/240)</f>
        <v>1.75</v>
      </c>
      <c r="P5227" s="36" t="n">
        <v>3718</v>
      </c>
      <c r="Q5227" s="33" t="n">
        <v>15</v>
      </c>
      <c r="R5227" s="37"/>
      <c r="S5227" s="38" t="n">
        <f aca="false">P5227+(0.05*Q5227)+(R5227/240)</f>
        <v>3718.75</v>
      </c>
      <c r="T5227" s="22" t="n">
        <f aca="false">J5227*O5227</f>
        <v>3718.75</v>
      </c>
      <c r="U5227" s="22" t="n">
        <f aca="false">S5227-T5227</f>
        <v>0</v>
      </c>
      <c r="V5227" s="46"/>
    </row>
    <row r="5228" customFormat="false" ht="13.8" hidden="false" customHeight="false" outlineLevel="0" collapsed="false">
      <c r="A5228" s="13" t="n">
        <v>5227</v>
      </c>
      <c r="B5228" s="12" t="s">
        <v>22</v>
      </c>
      <c r="C5228" s="26" t="str">
        <f aca="false">$C$4558</f>
        <v>BNF N. Acq. 20541</v>
      </c>
      <c r="D5228" s="12" t="n">
        <v>31</v>
      </c>
      <c r="E5228" s="14" t="n">
        <v>1749</v>
      </c>
      <c r="F5228" s="14" t="s">
        <v>40</v>
      </c>
      <c r="G5228" s="14" t="s">
        <v>661</v>
      </c>
      <c r="H5228" s="0" t="s">
        <v>1874</v>
      </c>
      <c r="I5228" s="41" t="s">
        <v>29</v>
      </c>
      <c r="J5228" s="20" t="n">
        <v>140</v>
      </c>
      <c r="K5228" s="27" t="s">
        <v>28</v>
      </c>
      <c r="L5228" s="53"/>
      <c r="M5228" s="33" t="n">
        <v>30</v>
      </c>
      <c r="N5228" s="33"/>
      <c r="O5228" s="35" t="n">
        <f aca="false">L5228+(0.05*M5228)+(N5228/240)</f>
        <v>1.5</v>
      </c>
      <c r="P5228" s="36" t="n">
        <v>210</v>
      </c>
      <c r="Q5228" s="33"/>
      <c r="R5228" s="37"/>
      <c r="S5228" s="38" t="n">
        <f aca="false">P5228+(0.05*Q5228)+(R5228/240)</f>
        <v>210</v>
      </c>
      <c r="T5228" s="22" t="n">
        <f aca="false">J5228*O5228</f>
        <v>210</v>
      </c>
      <c r="U5228" s="22" t="n">
        <f aca="false">S5228-T5228</f>
        <v>0</v>
      </c>
      <c r="V5228" s="46"/>
    </row>
    <row r="5229" customFormat="false" ht="13.8" hidden="false" customHeight="false" outlineLevel="0" collapsed="false">
      <c r="A5229" s="13" t="n">
        <v>5228</v>
      </c>
      <c r="B5229" s="12" t="s">
        <v>22</v>
      </c>
      <c r="C5229" s="26" t="str">
        <f aca="false">$C$4558</f>
        <v>BNF N. Acq. 20541</v>
      </c>
      <c r="D5229" s="12" t="n">
        <v>31</v>
      </c>
      <c r="E5229" s="14" t="n">
        <v>1749</v>
      </c>
      <c r="F5229" s="14" t="s">
        <v>40</v>
      </c>
      <c r="G5229" s="14" t="s">
        <v>2047</v>
      </c>
      <c r="H5229" s="0" t="s">
        <v>1874</v>
      </c>
      <c r="I5229" s="41" t="s">
        <v>27</v>
      </c>
      <c r="J5229" s="20" t="n">
        <v>1786</v>
      </c>
      <c r="K5229" s="27" t="s">
        <v>268</v>
      </c>
      <c r="L5229" s="53" t="n">
        <v>40</v>
      </c>
      <c r="M5229" s="33"/>
      <c r="N5229" s="33"/>
      <c r="O5229" s="35" t="n">
        <f aca="false">L5229+(0.05*M5229)+(N5229/240)</f>
        <v>40</v>
      </c>
      <c r="P5229" s="36" t="n">
        <v>71440</v>
      </c>
      <c r="Q5229" s="33"/>
      <c r="R5229" s="37"/>
      <c r="S5229" s="38" t="n">
        <f aca="false">P5229+(0.05*Q5229)+(R5229/240)</f>
        <v>71440</v>
      </c>
      <c r="T5229" s="22" t="n">
        <f aca="false">J5229*O5229</f>
        <v>71440</v>
      </c>
      <c r="U5229" s="22" t="n">
        <f aca="false">S5229-T5229</f>
        <v>0</v>
      </c>
      <c r="V5229" s="46"/>
    </row>
    <row r="5230" customFormat="false" ht="13.8" hidden="false" customHeight="false" outlineLevel="0" collapsed="false">
      <c r="A5230" s="13" t="n">
        <v>5229</v>
      </c>
      <c r="B5230" s="12" t="s">
        <v>22</v>
      </c>
      <c r="C5230" s="26" t="str">
        <f aca="false">$C$4558</f>
        <v>BNF N. Acq. 20541</v>
      </c>
      <c r="D5230" s="12" t="n">
        <v>31</v>
      </c>
      <c r="E5230" s="14" t="n">
        <v>1749</v>
      </c>
      <c r="F5230" s="14" t="s">
        <v>40</v>
      </c>
      <c r="G5230" s="14" t="s">
        <v>1798</v>
      </c>
      <c r="H5230" s="0" t="s">
        <v>1874</v>
      </c>
      <c r="I5230" s="41" t="s">
        <v>50</v>
      </c>
      <c r="J5230" s="20" t="n">
        <v>6</v>
      </c>
      <c r="K5230" s="27" t="s">
        <v>2048</v>
      </c>
      <c r="L5230" s="53" t="n">
        <v>40</v>
      </c>
      <c r="M5230" s="33"/>
      <c r="N5230" s="33"/>
      <c r="O5230" s="35" t="n">
        <f aca="false">L5230+(0.05*M5230)+(N5230/240)</f>
        <v>40</v>
      </c>
      <c r="P5230" s="36" t="n">
        <v>240</v>
      </c>
      <c r="Q5230" s="33"/>
      <c r="R5230" s="37"/>
      <c r="S5230" s="38" t="n">
        <f aca="false">P5230+(0.05*Q5230)+(R5230/240)</f>
        <v>240</v>
      </c>
      <c r="T5230" s="22" t="n">
        <f aca="false">J5230*O5230</f>
        <v>240</v>
      </c>
      <c r="U5230" s="22" t="n">
        <f aca="false">S5230-T5230</f>
        <v>0</v>
      </c>
      <c r="V5230" s="46"/>
    </row>
    <row r="5231" customFormat="false" ht="13.8" hidden="false" customHeight="false" outlineLevel="0" collapsed="false">
      <c r="A5231" s="13" t="n">
        <v>5230</v>
      </c>
      <c r="B5231" s="12" t="s">
        <v>22</v>
      </c>
      <c r="C5231" s="26" t="str">
        <f aca="false">$C$4558</f>
        <v>BNF N. Acq. 20541</v>
      </c>
      <c r="D5231" s="12" t="n">
        <v>32</v>
      </c>
      <c r="E5231" s="14" t="n">
        <v>1749</v>
      </c>
      <c r="F5231" s="14" t="s">
        <v>24</v>
      </c>
      <c r="G5231" s="14" t="s">
        <v>2049</v>
      </c>
      <c r="H5231" s="0" t="s">
        <v>1874</v>
      </c>
      <c r="I5231" s="41" t="s">
        <v>27</v>
      </c>
      <c r="J5231" s="20" t="n">
        <v>1</v>
      </c>
      <c r="K5231" s="27" t="s">
        <v>46</v>
      </c>
      <c r="L5231" s="53" t="n">
        <v>140</v>
      </c>
      <c r="M5231" s="33"/>
      <c r="N5231" s="33"/>
      <c r="O5231" s="35" t="n">
        <f aca="false">L5231+(0.05*M5231)+(N5231/240)</f>
        <v>140</v>
      </c>
      <c r="P5231" s="36" t="n">
        <v>140</v>
      </c>
      <c r="Q5231" s="33"/>
      <c r="R5231" s="37"/>
      <c r="S5231" s="38" t="n">
        <f aca="false">P5231+(0.05*Q5231)+(R5231/240)</f>
        <v>140</v>
      </c>
      <c r="T5231" s="22" t="n">
        <f aca="false">J5231*O5231</f>
        <v>140</v>
      </c>
      <c r="U5231" s="22" t="n">
        <f aca="false">S5231-T5231</f>
        <v>0</v>
      </c>
      <c r="V5231" s="46"/>
    </row>
    <row r="5232" customFormat="false" ht="13.8" hidden="false" customHeight="false" outlineLevel="0" collapsed="false">
      <c r="A5232" s="13" t="n">
        <v>5231</v>
      </c>
      <c r="B5232" s="12" t="s">
        <v>22</v>
      </c>
      <c r="C5232" s="26" t="str">
        <f aca="false">$C$4558</f>
        <v>BNF N. Acq. 20541</v>
      </c>
      <c r="D5232" s="12" t="n">
        <v>32</v>
      </c>
      <c r="E5232" s="14" t="n">
        <v>1749</v>
      </c>
      <c r="F5232" s="14" t="s">
        <v>24</v>
      </c>
      <c r="G5232" s="14" t="s">
        <v>2049</v>
      </c>
      <c r="H5232" s="0" t="s">
        <v>1874</v>
      </c>
      <c r="I5232" s="41" t="s">
        <v>50</v>
      </c>
      <c r="J5232" s="20" t="n">
        <v>1</v>
      </c>
      <c r="K5232" s="27" t="s">
        <v>2050</v>
      </c>
      <c r="L5232" s="53" t="n">
        <v>100</v>
      </c>
      <c r="M5232" s="33"/>
      <c r="N5232" s="33"/>
      <c r="O5232" s="35" t="n">
        <f aca="false">L5232+(0.05*M5232)+(N5232/240)</f>
        <v>100</v>
      </c>
      <c r="P5232" s="36" t="n">
        <v>100</v>
      </c>
      <c r="Q5232" s="33"/>
      <c r="R5232" s="37"/>
      <c r="S5232" s="38" t="n">
        <f aca="false">P5232+(0.05*Q5232)+(R5232/240)</f>
        <v>100</v>
      </c>
      <c r="T5232" s="22" t="n">
        <f aca="false">J5232*O5232</f>
        <v>100</v>
      </c>
      <c r="U5232" s="22" t="n">
        <f aca="false">S5232-T5232</f>
        <v>0</v>
      </c>
      <c r="V5232" s="46"/>
    </row>
    <row r="5233" customFormat="false" ht="14.2" hidden="false" customHeight="false" outlineLevel="0" collapsed="false">
      <c r="A5233" s="13" t="n">
        <v>5232</v>
      </c>
      <c r="B5233" s="12" t="s">
        <v>22</v>
      </c>
      <c r="C5233" s="26" t="str">
        <f aca="false">$C$4558</f>
        <v>BNF N. Acq. 20541</v>
      </c>
      <c r="D5233" s="12" t="n">
        <v>32</v>
      </c>
      <c r="E5233" s="14" t="n">
        <v>1749</v>
      </c>
      <c r="F5233" s="14" t="s">
        <v>24</v>
      </c>
      <c r="G5233" s="14" t="s">
        <v>2049</v>
      </c>
      <c r="H5233" s="0" t="s">
        <v>1874</v>
      </c>
      <c r="I5233" s="41" t="s">
        <v>50</v>
      </c>
      <c r="J5233" s="20" t="n">
        <f aca="false">9+(1/3)</f>
        <v>9.33333333333333</v>
      </c>
      <c r="K5233" s="27" t="s">
        <v>2051</v>
      </c>
      <c r="L5233" s="53" t="n">
        <v>15</v>
      </c>
      <c r="M5233" s="33"/>
      <c r="N5233" s="33"/>
      <c r="O5233" s="35" t="n">
        <f aca="false">L5233+(0.05*M5233)+(N5233/240)</f>
        <v>15</v>
      </c>
      <c r="P5233" s="36" t="n">
        <v>1445</v>
      </c>
      <c r="Q5233" s="33"/>
      <c r="R5233" s="37"/>
      <c r="S5233" s="38" t="n">
        <f aca="false">P5233+(0.05*Q5233)+(R5233/240)</f>
        <v>1445</v>
      </c>
      <c r="T5233" s="22" t="n">
        <f aca="false">J5233*O5233</f>
        <v>140</v>
      </c>
      <c r="U5233" s="22" t="n">
        <f aca="false">S5233-T5233</f>
        <v>1305</v>
      </c>
      <c r="V5233" s="46" t="s">
        <v>31</v>
      </c>
    </row>
    <row r="5234" customFormat="false" ht="13.8" hidden="false" customHeight="false" outlineLevel="0" collapsed="false">
      <c r="A5234" s="13" t="n">
        <v>5233</v>
      </c>
      <c r="B5234" s="12" t="s">
        <v>22</v>
      </c>
      <c r="C5234" s="26" t="str">
        <f aca="false">$C$4558</f>
        <v>BNF N. Acq. 20541</v>
      </c>
      <c r="D5234" s="12" t="n">
        <v>32</v>
      </c>
      <c r="E5234" s="14" t="n">
        <v>1749</v>
      </c>
      <c r="F5234" s="14" t="s">
        <v>24</v>
      </c>
      <c r="G5234" s="14" t="s">
        <v>2049</v>
      </c>
      <c r="H5234" s="0" t="s">
        <v>1874</v>
      </c>
      <c r="I5234" s="41" t="s">
        <v>50</v>
      </c>
      <c r="J5234" s="20" t="n">
        <v>1</v>
      </c>
      <c r="K5234" s="27" t="s">
        <v>46</v>
      </c>
      <c r="L5234" s="53" t="n">
        <v>36</v>
      </c>
      <c r="M5234" s="33"/>
      <c r="N5234" s="33"/>
      <c r="O5234" s="35" t="n">
        <f aca="false">L5234+(0.05*M5234)+(N5234/240)</f>
        <v>36</v>
      </c>
      <c r="P5234" s="36" t="n">
        <v>36</v>
      </c>
      <c r="Q5234" s="33"/>
      <c r="R5234" s="37"/>
      <c r="S5234" s="38" t="n">
        <f aca="false">P5234+(0.05*Q5234)+(R5234/240)</f>
        <v>36</v>
      </c>
      <c r="T5234" s="22" t="n">
        <f aca="false">J5234*O5234</f>
        <v>36</v>
      </c>
      <c r="U5234" s="22" t="n">
        <f aca="false">S5234-T5234</f>
        <v>0</v>
      </c>
      <c r="V5234" s="46"/>
    </row>
    <row r="5235" customFormat="false" ht="13.8" hidden="false" customHeight="false" outlineLevel="0" collapsed="false">
      <c r="A5235" s="13" t="n">
        <v>5234</v>
      </c>
      <c r="B5235" s="12" t="s">
        <v>22</v>
      </c>
      <c r="C5235" s="26" t="str">
        <f aca="false">$C$4558</f>
        <v>BNF N. Acq. 20541</v>
      </c>
      <c r="D5235" s="12" t="n">
        <v>32</v>
      </c>
      <c r="E5235" s="14" t="n">
        <v>1749</v>
      </c>
      <c r="F5235" s="14" t="s">
        <v>24</v>
      </c>
      <c r="G5235" s="14" t="s">
        <v>668</v>
      </c>
      <c r="H5235" s="0" t="s">
        <v>1874</v>
      </c>
      <c r="I5235" s="41" t="s">
        <v>50</v>
      </c>
      <c r="J5235" s="20" t="n">
        <v>60</v>
      </c>
      <c r="K5235" s="27" t="s">
        <v>35</v>
      </c>
      <c r="L5235" s="53" t="n">
        <v>6</v>
      </c>
      <c r="M5235" s="33"/>
      <c r="N5235" s="33"/>
      <c r="O5235" s="35" t="n">
        <f aca="false">L5235+(0.05*M5235)+(N5235/240)</f>
        <v>6</v>
      </c>
      <c r="P5235" s="36" t="n">
        <v>360</v>
      </c>
      <c r="Q5235" s="33"/>
      <c r="R5235" s="37"/>
      <c r="S5235" s="38" t="n">
        <f aca="false">P5235+(0.05*Q5235)+(R5235/240)</f>
        <v>360</v>
      </c>
      <c r="T5235" s="22" t="n">
        <f aca="false">J5235*O5235</f>
        <v>360</v>
      </c>
      <c r="U5235" s="22" t="n">
        <f aca="false">S5235-T5235</f>
        <v>0</v>
      </c>
      <c r="V5235" s="46"/>
    </row>
    <row r="5236" customFormat="false" ht="13.8" hidden="false" customHeight="false" outlineLevel="0" collapsed="false">
      <c r="A5236" s="13" t="n">
        <v>5235</v>
      </c>
      <c r="B5236" s="12" t="s">
        <v>22</v>
      </c>
      <c r="C5236" s="26" t="str">
        <f aca="false">$C$4558</f>
        <v>BNF N. Acq. 20541</v>
      </c>
      <c r="D5236" s="12" t="n">
        <v>32</v>
      </c>
      <c r="E5236" s="14" t="n">
        <v>1749</v>
      </c>
      <c r="F5236" s="14" t="s">
        <v>40</v>
      </c>
      <c r="G5236" s="14" t="s">
        <v>672</v>
      </c>
      <c r="H5236" s="0" t="s">
        <v>1874</v>
      </c>
      <c r="I5236" s="41" t="s">
        <v>32</v>
      </c>
      <c r="J5236" s="20" t="n">
        <v>2</v>
      </c>
      <c r="K5236" s="27" t="s">
        <v>44</v>
      </c>
      <c r="L5236" s="53" t="n">
        <v>50</v>
      </c>
      <c r="M5236" s="33"/>
      <c r="N5236" s="33"/>
      <c r="O5236" s="35" t="n">
        <f aca="false">L5236+(0.05*M5236)+(N5236/240)</f>
        <v>50</v>
      </c>
      <c r="P5236" s="36" t="n">
        <v>100</v>
      </c>
      <c r="Q5236" s="33"/>
      <c r="R5236" s="37"/>
      <c r="S5236" s="38" t="n">
        <f aca="false">P5236+(0.05*Q5236)+(R5236/240)</f>
        <v>100</v>
      </c>
      <c r="T5236" s="22" t="n">
        <f aca="false">J5236*O5236</f>
        <v>100</v>
      </c>
      <c r="U5236" s="22" t="n">
        <f aca="false">S5236-T5236</f>
        <v>0</v>
      </c>
      <c r="V5236" s="46"/>
    </row>
    <row r="5237" customFormat="false" ht="13.8" hidden="false" customHeight="false" outlineLevel="0" collapsed="false">
      <c r="A5237" s="13" t="n">
        <v>5236</v>
      </c>
      <c r="B5237" s="12" t="s">
        <v>22</v>
      </c>
      <c r="C5237" s="26" t="str">
        <f aca="false">$C$4558</f>
        <v>BNF N. Acq. 20541</v>
      </c>
      <c r="D5237" s="12" t="n">
        <v>32</v>
      </c>
      <c r="E5237" s="14" t="n">
        <v>1749</v>
      </c>
      <c r="F5237" s="14" t="s">
        <v>40</v>
      </c>
      <c r="G5237" s="14" t="s">
        <v>2052</v>
      </c>
      <c r="H5237" s="0" t="s">
        <v>1874</v>
      </c>
      <c r="I5237" s="41" t="s">
        <v>50</v>
      </c>
      <c r="J5237" s="20" t="n">
        <v>2055</v>
      </c>
      <c r="K5237" s="58" t="s">
        <v>750</v>
      </c>
      <c r="L5237" s="53" t="n">
        <v>15</v>
      </c>
      <c r="M5237" s="33"/>
      <c r="N5237" s="33"/>
      <c r="O5237" s="35" t="n">
        <f aca="false">L5237+(0.05*M5237)+(N5237/240)</f>
        <v>15</v>
      </c>
      <c r="P5237" s="36" t="n">
        <v>30825</v>
      </c>
      <c r="Q5237" s="33"/>
      <c r="R5237" s="37"/>
      <c r="S5237" s="38" t="n">
        <f aca="false">P5237+(0.05*Q5237)+(R5237/240)</f>
        <v>30825</v>
      </c>
      <c r="T5237" s="22" t="n">
        <f aca="false">J5237*O5237</f>
        <v>30825</v>
      </c>
      <c r="U5237" s="22" t="n">
        <f aca="false">S5237-T5237</f>
        <v>0</v>
      </c>
      <c r="V5237" s="46"/>
    </row>
    <row r="5238" customFormat="false" ht="13.8" hidden="false" customHeight="false" outlineLevel="0" collapsed="false">
      <c r="A5238" s="13" t="n">
        <v>5237</v>
      </c>
      <c r="B5238" s="12" t="s">
        <v>22</v>
      </c>
      <c r="C5238" s="26" t="str">
        <f aca="false">$C$4558</f>
        <v>BNF N. Acq. 20541</v>
      </c>
      <c r="D5238" s="12" t="n">
        <v>32</v>
      </c>
      <c r="E5238" s="14" t="n">
        <v>1749</v>
      </c>
      <c r="F5238" s="14" t="s">
        <v>40</v>
      </c>
      <c r="G5238" s="14" t="s">
        <v>2052</v>
      </c>
      <c r="H5238" s="0" t="s">
        <v>1874</v>
      </c>
      <c r="I5238" s="41" t="s">
        <v>50</v>
      </c>
      <c r="J5238" s="20" t="n">
        <v>264</v>
      </c>
      <c r="K5238" s="27" t="s">
        <v>2048</v>
      </c>
      <c r="L5238" s="53" t="n">
        <v>7</v>
      </c>
      <c r="M5238" s="33" t="n">
        <v>10</v>
      </c>
      <c r="N5238" s="33"/>
      <c r="O5238" s="35" t="n">
        <f aca="false">L5238+(0.05*M5238)+(N5238/240)</f>
        <v>7.5</v>
      </c>
      <c r="P5238" s="36" t="n">
        <v>1980</v>
      </c>
      <c r="Q5238" s="33"/>
      <c r="R5238" s="37"/>
      <c r="S5238" s="38" t="n">
        <f aca="false">P5238+(0.05*Q5238)+(R5238/240)</f>
        <v>1980</v>
      </c>
      <c r="T5238" s="22" t="n">
        <f aca="false">J5238*O5238</f>
        <v>1980</v>
      </c>
      <c r="U5238" s="22" t="n">
        <f aca="false">S5238-T5238</f>
        <v>0</v>
      </c>
      <c r="V5238" s="46"/>
    </row>
    <row r="5239" customFormat="false" ht="13.8" hidden="false" customHeight="false" outlineLevel="0" collapsed="false">
      <c r="A5239" s="13" t="n">
        <v>5238</v>
      </c>
      <c r="B5239" s="12" t="s">
        <v>22</v>
      </c>
      <c r="C5239" s="26" t="str">
        <f aca="false">$C$4558</f>
        <v>BNF N. Acq. 20541</v>
      </c>
      <c r="D5239" s="12" t="n">
        <v>32</v>
      </c>
      <c r="E5239" s="14" t="n">
        <v>1749</v>
      </c>
      <c r="F5239" s="14" t="s">
        <v>40</v>
      </c>
      <c r="G5239" s="14" t="s">
        <v>2052</v>
      </c>
      <c r="H5239" s="0" t="s">
        <v>1874</v>
      </c>
      <c r="I5239" s="41" t="s">
        <v>50</v>
      </c>
      <c r="J5239" s="20" t="n">
        <v>10</v>
      </c>
      <c r="K5239" s="27" t="s">
        <v>437</v>
      </c>
      <c r="L5239" s="53"/>
      <c r="M5239" s="33" t="n">
        <v>4</v>
      </c>
      <c r="N5239" s="33"/>
      <c r="O5239" s="35" t="n">
        <f aca="false">L5239+(0.05*M5239)+(N5239/240)</f>
        <v>0.2</v>
      </c>
      <c r="P5239" s="36" t="n">
        <v>2</v>
      </c>
      <c r="Q5239" s="33"/>
      <c r="R5239" s="37"/>
      <c r="S5239" s="38" t="n">
        <f aca="false">P5239+(0.05*Q5239)+(R5239/240)</f>
        <v>2</v>
      </c>
      <c r="T5239" s="22" t="n">
        <f aca="false">J5239*O5239</f>
        <v>2</v>
      </c>
      <c r="U5239" s="22" t="n">
        <f aca="false">S5239-T5239</f>
        <v>0</v>
      </c>
      <c r="V5239" s="46"/>
    </row>
    <row r="5240" customFormat="false" ht="13.8" hidden="false" customHeight="false" outlineLevel="0" collapsed="false">
      <c r="A5240" s="13" t="n">
        <v>5239</v>
      </c>
      <c r="B5240" s="12" t="s">
        <v>22</v>
      </c>
      <c r="C5240" s="26" t="str">
        <f aca="false">$C$4558</f>
        <v>BNF N. Acq. 20541</v>
      </c>
      <c r="D5240" s="12" t="n">
        <v>32</v>
      </c>
      <c r="E5240" s="14" t="n">
        <v>1749</v>
      </c>
      <c r="F5240" s="14" t="s">
        <v>40</v>
      </c>
      <c r="G5240" s="14" t="s">
        <v>2052</v>
      </c>
      <c r="H5240" s="0" t="s">
        <v>1874</v>
      </c>
      <c r="I5240" s="41" t="s">
        <v>50</v>
      </c>
      <c r="J5240" s="20" t="n">
        <v>1</v>
      </c>
      <c r="K5240" s="27" t="s">
        <v>46</v>
      </c>
      <c r="L5240" s="53" t="n">
        <v>5100</v>
      </c>
      <c r="M5240" s="33"/>
      <c r="N5240" s="33"/>
      <c r="O5240" s="35" t="n">
        <f aca="false">L5240+(0.05*M5240)+(N5240/240)</f>
        <v>5100</v>
      </c>
      <c r="P5240" s="36" t="n">
        <v>5100</v>
      </c>
      <c r="Q5240" s="33"/>
      <c r="R5240" s="37"/>
      <c r="S5240" s="38" t="n">
        <f aca="false">P5240+(0.05*Q5240)+(R5240/240)</f>
        <v>5100</v>
      </c>
      <c r="T5240" s="22" t="n">
        <f aca="false">J5240*O5240</f>
        <v>5100</v>
      </c>
      <c r="U5240" s="22" t="n">
        <f aca="false">S5240-T5240</f>
        <v>0</v>
      </c>
      <c r="V5240" s="46"/>
    </row>
    <row r="5241" customFormat="false" ht="13.8" hidden="false" customHeight="false" outlineLevel="0" collapsed="false">
      <c r="A5241" s="13" t="n">
        <v>5240</v>
      </c>
      <c r="B5241" s="12" t="s">
        <v>22</v>
      </c>
      <c r="C5241" s="26" t="str">
        <f aca="false">$C$4558</f>
        <v>BNF N. Acq. 20541</v>
      </c>
      <c r="D5241" s="12" t="n">
        <v>32</v>
      </c>
      <c r="E5241" s="14" t="n">
        <v>1749</v>
      </c>
      <c r="F5241" s="14" t="s">
        <v>40</v>
      </c>
      <c r="G5241" s="14" t="s">
        <v>2053</v>
      </c>
      <c r="H5241" s="0" t="s">
        <v>1874</v>
      </c>
      <c r="I5241" s="41" t="s">
        <v>799</v>
      </c>
      <c r="J5241" s="20" t="n">
        <v>9685</v>
      </c>
      <c r="K5241" s="27" t="s">
        <v>28</v>
      </c>
      <c r="L5241" s="53"/>
      <c r="M5241" s="33" t="n">
        <v>2</v>
      </c>
      <c r="N5241" s="33"/>
      <c r="O5241" s="35" t="n">
        <f aca="false">L5241+(0.05*M5241)+(N5241/240)</f>
        <v>0.1</v>
      </c>
      <c r="P5241" s="36" t="n">
        <v>968</v>
      </c>
      <c r="Q5241" s="33" t="n">
        <v>10</v>
      </c>
      <c r="R5241" s="37"/>
      <c r="S5241" s="38" t="n">
        <f aca="false">P5241+(0.05*Q5241)+(R5241/240)</f>
        <v>968.5</v>
      </c>
      <c r="T5241" s="22" t="n">
        <f aca="false">J5241*O5241</f>
        <v>968.5</v>
      </c>
      <c r="U5241" s="22" t="n">
        <f aca="false">S5241-T5241</f>
        <v>0</v>
      </c>
      <c r="V5241" s="46"/>
    </row>
    <row r="5242" customFormat="false" ht="13.8" hidden="false" customHeight="false" outlineLevel="0" collapsed="false">
      <c r="A5242" s="13" t="n">
        <v>5241</v>
      </c>
      <c r="B5242" s="12" t="s">
        <v>22</v>
      </c>
      <c r="C5242" s="26" t="str">
        <f aca="false">$C$4558</f>
        <v>BNF N. Acq. 20541</v>
      </c>
      <c r="D5242" s="12" t="n">
        <v>32</v>
      </c>
      <c r="E5242" s="14" t="n">
        <v>1749</v>
      </c>
      <c r="F5242" s="14" t="s">
        <v>40</v>
      </c>
      <c r="G5242" s="14" t="s">
        <v>665</v>
      </c>
      <c r="H5242" s="0" t="s">
        <v>1874</v>
      </c>
      <c r="I5242" s="41" t="s">
        <v>50</v>
      </c>
      <c r="J5242" s="20" t="n">
        <v>1.5</v>
      </c>
      <c r="K5242" s="27" t="s">
        <v>789</v>
      </c>
      <c r="L5242" s="53" t="n">
        <v>250</v>
      </c>
      <c r="M5242" s="33"/>
      <c r="N5242" s="33"/>
      <c r="O5242" s="35" t="n">
        <f aca="false">L5242+(0.05*M5242)+(N5242/240)</f>
        <v>250</v>
      </c>
      <c r="P5242" s="36" t="n">
        <v>375</v>
      </c>
      <c r="Q5242" s="33"/>
      <c r="R5242" s="37"/>
      <c r="S5242" s="38" t="n">
        <f aca="false">P5242+(0.05*Q5242)+(R5242/240)</f>
        <v>375</v>
      </c>
      <c r="T5242" s="22" t="n">
        <f aca="false">J5242*O5242</f>
        <v>375</v>
      </c>
      <c r="U5242" s="22" t="n">
        <f aca="false">S5242-T5242</f>
        <v>0</v>
      </c>
      <c r="V5242" s="46"/>
    </row>
    <row r="5243" customFormat="false" ht="13.8" hidden="false" customHeight="false" outlineLevel="0" collapsed="false">
      <c r="A5243" s="13" t="n">
        <v>5242</v>
      </c>
      <c r="B5243" s="12" t="s">
        <v>22</v>
      </c>
      <c r="C5243" s="26" t="str">
        <f aca="false">$C$4558</f>
        <v>BNF N. Acq. 20541</v>
      </c>
      <c r="D5243" s="12" t="n">
        <v>32</v>
      </c>
      <c r="E5243" s="14" t="n">
        <v>1749</v>
      </c>
      <c r="F5243" s="14" t="s">
        <v>40</v>
      </c>
      <c r="G5243" s="14" t="s">
        <v>665</v>
      </c>
      <c r="H5243" s="0" t="s">
        <v>1874</v>
      </c>
      <c r="I5243" s="41" t="s">
        <v>50</v>
      </c>
      <c r="J5243" s="20" t="n">
        <v>53.25</v>
      </c>
      <c r="K5243" s="27" t="s">
        <v>2048</v>
      </c>
      <c r="L5243" s="53" t="n">
        <v>30</v>
      </c>
      <c r="M5243" s="33"/>
      <c r="N5243" s="33"/>
      <c r="O5243" s="35" t="n">
        <f aca="false">L5243+(0.05*M5243)+(N5243/240)</f>
        <v>30</v>
      </c>
      <c r="P5243" s="36" t="n">
        <v>1597</v>
      </c>
      <c r="Q5243" s="33" t="n">
        <v>10</v>
      </c>
      <c r="R5243" s="37"/>
      <c r="S5243" s="38" t="n">
        <f aca="false">P5243+(0.05*Q5243)+(R5243/240)</f>
        <v>1597.5</v>
      </c>
      <c r="T5243" s="22" t="n">
        <f aca="false">J5243*O5243</f>
        <v>1597.5</v>
      </c>
      <c r="U5243" s="22" t="n">
        <f aca="false">S5243-T5243</f>
        <v>0</v>
      </c>
      <c r="V5243" s="46"/>
    </row>
    <row r="5244" customFormat="false" ht="13.8" hidden="false" customHeight="false" outlineLevel="0" collapsed="false">
      <c r="A5244" s="13" t="n">
        <v>5243</v>
      </c>
      <c r="B5244" s="12" t="s">
        <v>22</v>
      </c>
      <c r="C5244" s="26" t="str">
        <f aca="false">$C$4558</f>
        <v>BNF N. Acq. 20541</v>
      </c>
      <c r="D5244" s="12" t="n">
        <v>32</v>
      </c>
      <c r="E5244" s="14" t="n">
        <v>1749</v>
      </c>
      <c r="F5244" s="14" t="s">
        <v>40</v>
      </c>
      <c r="G5244" s="14" t="s">
        <v>665</v>
      </c>
      <c r="H5244" s="0" t="s">
        <v>1874</v>
      </c>
      <c r="I5244" s="41" t="s">
        <v>50</v>
      </c>
      <c r="J5244" s="20" t="n">
        <v>1</v>
      </c>
      <c r="K5244" s="27" t="s">
        <v>46</v>
      </c>
      <c r="L5244" s="53" t="n">
        <v>2360</v>
      </c>
      <c r="M5244" s="33"/>
      <c r="N5244" s="33"/>
      <c r="O5244" s="35" t="n">
        <f aca="false">L5244+(0.05*M5244)+(N5244/240)</f>
        <v>2360</v>
      </c>
      <c r="P5244" s="36" t="n">
        <v>2360</v>
      </c>
      <c r="Q5244" s="33"/>
      <c r="R5244" s="37"/>
      <c r="S5244" s="38" t="n">
        <f aca="false">P5244+(0.05*Q5244)+(R5244/240)</f>
        <v>2360</v>
      </c>
      <c r="T5244" s="22" t="n">
        <f aca="false">J5244*O5244</f>
        <v>2360</v>
      </c>
      <c r="U5244" s="22" t="n">
        <f aca="false">S5244-T5244</f>
        <v>0</v>
      </c>
      <c r="V5244" s="46"/>
    </row>
    <row r="5245" customFormat="false" ht="13.8" hidden="false" customHeight="false" outlineLevel="0" collapsed="false">
      <c r="A5245" s="13" t="n">
        <v>5244</v>
      </c>
      <c r="B5245" s="12" t="s">
        <v>22</v>
      </c>
      <c r="C5245" s="26" t="str">
        <f aca="false">$C$4558</f>
        <v>BNF N. Acq. 20541</v>
      </c>
      <c r="D5245" s="12" t="n">
        <v>32</v>
      </c>
      <c r="E5245" s="14" t="n">
        <v>1749</v>
      </c>
      <c r="F5245" s="14" t="s">
        <v>40</v>
      </c>
      <c r="G5245" s="14" t="s">
        <v>667</v>
      </c>
      <c r="H5245" s="0" t="s">
        <v>1874</v>
      </c>
      <c r="I5245" s="41" t="s">
        <v>27</v>
      </c>
      <c r="J5245" s="20" t="n">
        <v>3</v>
      </c>
      <c r="K5245" s="27" t="s">
        <v>268</v>
      </c>
      <c r="L5245" s="53" t="n">
        <v>46</v>
      </c>
      <c r="M5245" s="33"/>
      <c r="N5245" s="33"/>
      <c r="O5245" s="35" t="n">
        <f aca="false">L5245+(0.05*M5245)+(N5245/240)</f>
        <v>46</v>
      </c>
      <c r="P5245" s="36" t="n">
        <v>138</v>
      </c>
      <c r="Q5245" s="33"/>
      <c r="R5245" s="37"/>
      <c r="S5245" s="38" t="n">
        <f aca="false">P5245+(0.05*Q5245)+(R5245/240)</f>
        <v>138</v>
      </c>
      <c r="T5245" s="22" t="n">
        <f aca="false">J5245*O5245</f>
        <v>138</v>
      </c>
      <c r="U5245" s="22" t="n">
        <f aca="false">S5245-T5245</f>
        <v>0</v>
      </c>
      <c r="V5245" s="46"/>
    </row>
    <row r="5246" customFormat="false" ht="13.8" hidden="false" customHeight="false" outlineLevel="0" collapsed="false">
      <c r="A5246" s="13" t="n">
        <v>5245</v>
      </c>
      <c r="B5246" s="12" t="s">
        <v>22</v>
      </c>
      <c r="C5246" s="26" t="str">
        <f aca="false">$C$4558</f>
        <v>BNF N. Acq. 20541</v>
      </c>
      <c r="D5246" s="12" t="n">
        <v>32</v>
      </c>
      <c r="E5246" s="14" t="n">
        <v>1749</v>
      </c>
      <c r="F5246" s="14" t="s">
        <v>40</v>
      </c>
      <c r="G5246" s="14" t="s">
        <v>667</v>
      </c>
      <c r="H5246" s="0" t="s">
        <v>1874</v>
      </c>
      <c r="I5246" s="41" t="s">
        <v>32</v>
      </c>
      <c r="J5246" s="20" t="n">
        <v>4</v>
      </c>
      <c r="K5246" s="27" t="s">
        <v>44</v>
      </c>
      <c r="L5246" s="53" t="n">
        <v>30</v>
      </c>
      <c r="M5246" s="33"/>
      <c r="N5246" s="33"/>
      <c r="O5246" s="35" t="n">
        <f aca="false">L5246+(0.05*M5246)+(N5246/240)</f>
        <v>30</v>
      </c>
      <c r="P5246" s="36" t="n">
        <v>120</v>
      </c>
      <c r="Q5246" s="33"/>
      <c r="R5246" s="37"/>
      <c r="S5246" s="38" t="n">
        <f aca="false">P5246+(0.05*Q5246)+(R5246/240)</f>
        <v>120</v>
      </c>
      <c r="T5246" s="22" t="n">
        <f aca="false">J5246*O5246</f>
        <v>120</v>
      </c>
      <c r="U5246" s="22" t="n">
        <f aca="false">S5246-T5246</f>
        <v>0</v>
      </c>
      <c r="V5246" s="46"/>
    </row>
    <row r="5247" customFormat="false" ht="13.8" hidden="false" customHeight="false" outlineLevel="0" collapsed="false">
      <c r="A5247" s="13" t="n">
        <v>5246</v>
      </c>
      <c r="B5247" s="12" t="s">
        <v>22</v>
      </c>
      <c r="C5247" s="26" t="str">
        <f aca="false">$C$4558</f>
        <v>BNF N. Acq. 20541</v>
      </c>
      <c r="D5247" s="12" t="n">
        <v>32</v>
      </c>
      <c r="E5247" s="14" t="n">
        <v>1749</v>
      </c>
      <c r="F5247" s="14" t="s">
        <v>40</v>
      </c>
      <c r="G5247" s="14" t="s">
        <v>667</v>
      </c>
      <c r="H5247" s="0" t="s">
        <v>1874</v>
      </c>
      <c r="I5247" s="41" t="s">
        <v>50</v>
      </c>
      <c r="J5247" s="20" t="n">
        <v>1</v>
      </c>
      <c r="K5247" s="27" t="s">
        <v>1869</v>
      </c>
      <c r="L5247" s="53" t="n">
        <v>10</v>
      </c>
      <c r="M5247" s="33"/>
      <c r="N5247" s="33"/>
      <c r="O5247" s="35" t="n">
        <f aca="false">L5247+(0.05*M5247)+(N5247/240)</f>
        <v>10</v>
      </c>
      <c r="P5247" s="36" t="n">
        <v>10</v>
      </c>
      <c r="Q5247" s="33"/>
      <c r="R5247" s="37"/>
      <c r="S5247" s="38" t="n">
        <f aca="false">P5247+(0.05*Q5247)+(R5247/240)</f>
        <v>10</v>
      </c>
      <c r="T5247" s="22" t="n">
        <f aca="false">J5247*O5247</f>
        <v>10</v>
      </c>
      <c r="U5247" s="22" t="n">
        <f aca="false">S5247-T5247</f>
        <v>0</v>
      </c>
      <c r="V5247" s="46"/>
    </row>
    <row r="5248" customFormat="false" ht="13.8" hidden="false" customHeight="false" outlineLevel="0" collapsed="false">
      <c r="A5248" s="13" t="n">
        <v>5247</v>
      </c>
      <c r="B5248" s="12" t="s">
        <v>22</v>
      </c>
      <c r="C5248" s="26" t="str">
        <f aca="false">$C$4558</f>
        <v>BNF N. Acq. 20541</v>
      </c>
      <c r="D5248" s="12" t="n">
        <v>32</v>
      </c>
      <c r="E5248" s="14" t="n">
        <v>1749</v>
      </c>
      <c r="F5248" s="14" t="s">
        <v>40</v>
      </c>
      <c r="G5248" s="14" t="s">
        <v>668</v>
      </c>
      <c r="H5248" s="0" t="s">
        <v>1874</v>
      </c>
      <c r="I5248" s="41" t="s">
        <v>50</v>
      </c>
      <c r="J5248" s="20" t="n">
        <v>80</v>
      </c>
      <c r="K5248" s="27" t="s">
        <v>35</v>
      </c>
      <c r="L5248" s="53" t="n">
        <v>6</v>
      </c>
      <c r="M5248" s="33"/>
      <c r="N5248" s="33"/>
      <c r="O5248" s="35" t="n">
        <f aca="false">L5248+(0.05*M5248)+(N5248/240)</f>
        <v>6</v>
      </c>
      <c r="P5248" s="36" t="n">
        <v>480</v>
      </c>
      <c r="Q5248" s="33"/>
      <c r="R5248" s="37"/>
      <c r="S5248" s="38" t="n">
        <f aca="false">P5248+(0.05*Q5248)+(R5248/240)</f>
        <v>480</v>
      </c>
      <c r="T5248" s="22" t="n">
        <f aca="false">J5248*O5248</f>
        <v>480</v>
      </c>
      <c r="U5248" s="22" t="n">
        <f aca="false">S5248-T5248</f>
        <v>0</v>
      </c>
      <c r="V5248" s="46"/>
    </row>
    <row r="5249" customFormat="false" ht="13.8" hidden="false" customHeight="false" outlineLevel="0" collapsed="false">
      <c r="A5249" s="13" t="n">
        <v>5248</v>
      </c>
      <c r="B5249" s="12" t="s">
        <v>22</v>
      </c>
      <c r="C5249" s="26" t="str">
        <f aca="false">$C$4558</f>
        <v>BNF N. Acq. 20541</v>
      </c>
      <c r="D5249" s="12" t="n">
        <v>32</v>
      </c>
      <c r="E5249" s="14" t="n">
        <v>1749</v>
      </c>
      <c r="F5249" s="14" t="s">
        <v>40</v>
      </c>
      <c r="G5249" s="14" t="s">
        <v>669</v>
      </c>
      <c r="H5249" s="0" t="s">
        <v>1874</v>
      </c>
      <c r="I5249" s="41" t="s">
        <v>50</v>
      </c>
      <c r="J5249" s="20" t="n">
        <v>58</v>
      </c>
      <c r="K5249" s="27" t="s">
        <v>61</v>
      </c>
      <c r="L5249" s="53" t="n">
        <v>5</v>
      </c>
      <c r="M5249" s="33"/>
      <c r="N5249" s="33"/>
      <c r="O5249" s="35" t="n">
        <f aca="false">L5249+(0.05*M5249)+(N5249/240)</f>
        <v>5</v>
      </c>
      <c r="P5249" s="36" t="n">
        <v>290</v>
      </c>
      <c r="Q5249" s="33"/>
      <c r="R5249" s="37"/>
      <c r="S5249" s="38" t="n">
        <f aca="false">P5249+(0.05*Q5249)+(R5249/240)</f>
        <v>290</v>
      </c>
      <c r="T5249" s="22" t="n">
        <f aca="false">J5249*O5249</f>
        <v>290</v>
      </c>
      <c r="U5249" s="22" t="n">
        <f aca="false">S5249-T5249</f>
        <v>0</v>
      </c>
      <c r="V5249" s="46"/>
    </row>
  </sheetData>
  <mergeCells count="10">
    <mergeCell ref="V247:V248"/>
    <mergeCell ref="V253:V254"/>
    <mergeCell ref="V453:V454"/>
    <mergeCell ref="V457:V458"/>
    <mergeCell ref="V1688:V1689"/>
    <mergeCell ref="V1694:V1695"/>
    <mergeCell ref="V1872:V1873"/>
    <mergeCell ref="V1876:V1877"/>
    <mergeCell ref="V3393:V3394"/>
    <mergeCell ref="V4989:V4990"/>
  </mergeCells>
  <conditionalFormatting sqref="U1:U117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U1:U1175">
    <cfRule type="cellIs" priority="4" operator="lessThan" aboveAverage="0" equalAverage="0" bottom="0" percent="0" rank="0" text="" dxfId="2">
      <formula>0</formula>
    </cfRule>
  </conditionalFormatting>
  <conditionalFormatting sqref="U1176:U1443">
    <cfRule type="cellIs" priority="5" operator="greaterThan" aboveAverage="0" equalAverage="0" bottom="0" percent="0" rank="0" text="" dxfId="3">
      <formula>0</formula>
    </cfRule>
  </conditionalFormatting>
  <conditionalFormatting sqref="U1176:U1443"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1">
      <formula>0</formula>
    </cfRule>
  </conditionalFormatting>
  <conditionalFormatting sqref="U1176:U1443">
    <cfRule type="cellIs" priority="8" operator="lessThan" aboveAverage="0" equalAverage="0" bottom="0" percent="0" rank="0" text="" dxfId="2">
      <formula>0</formula>
    </cfRule>
  </conditionalFormatting>
  <conditionalFormatting sqref="U1444:U2964">
    <cfRule type="cellIs" priority="9" operator="lessThan" aboveAverage="0" equalAverage="0" bottom="0" percent="0" rank="0" text="" dxfId="0">
      <formula>0</formula>
    </cfRule>
    <cfRule type="cellIs" priority="10" operator="greaterThan" aboveAverage="0" equalAverage="0" bottom="0" percent="0" rank="0" text="" dxfId="1">
      <formula>0</formula>
    </cfRule>
  </conditionalFormatting>
  <conditionalFormatting sqref="U1444:U2964">
    <cfRule type="cellIs" priority="11" operator="lessThan" aboveAverage="0" equalAverage="0" bottom="0" percent="0" rank="0" text="" dxfId="2">
      <formula>0</formula>
    </cfRule>
  </conditionalFormatting>
  <conditionalFormatting sqref="U2965:U3914">
    <cfRule type="cellIs" priority="12" operator="greaterThan" aboveAverage="0" equalAverage="0" bottom="0" percent="0" rank="0" text="" dxfId="2">
      <formula>0</formula>
    </cfRule>
  </conditionalFormatting>
  <conditionalFormatting sqref="U3915:U4237">
    <cfRule type="cellIs" priority="13" operator="greaterThan" aboveAverage="0" equalAverage="0" bottom="0" percent="0" rank="0" text="" dxfId="2">
      <formula>0</formula>
    </cfRule>
  </conditionalFormatting>
  <conditionalFormatting sqref="U4238:U4286">
    <cfRule type="cellIs" priority="14" operator="greaterThan" aboveAverage="0" equalAverage="0" bottom="0" percent="0" rank="0" text="" dxfId="2">
      <formula>0</formula>
    </cfRule>
  </conditionalFormatting>
  <conditionalFormatting sqref="U4287:U4557">
    <cfRule type="cellIs" priority="15" operator="greaterThan" aboveAverage="0" equalAverage="0" bottom="0" percent="0" rank="0" text="" dxfId="2">
      <formula>0</formula>
    </cfRule>
  </conditionalFormatting>
  <conditionalFormatting sqref="U4558:U5249">
    <cfRule type="cellIs" priority="16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LibreOffice/4.3.7.2$MacOSX_X86_64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2014-09-15T12:34:58Z</dcterms:created>
  <dc:creator>demba</dc:creator>
  <dc:language>fr-FR</dc:language>
  <dcterms:modified xsi:type="dcterms:W3CDTF">2015-05-04T12:45:41Z</dcterms:modified>
  <cp:revision>4</cp:revision>
</cp:coreProperties>
</file>