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showInkAnnotation="0" autoCompressPictures="0"/>
  <bookViews>
    <workbookView xWindow="0" yWindow="-440" windowWidth="28800" windowHeight="18000" tabRatio="500"/>
  </bookViews>
  <sheets>
    <sheet name="Exports Auch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714" i="1" l="1"/>
  <c r="N713" i="1"/>
  <c r="N712" i="1"/>
  <c r="N710" i="1"/>
  <c r="N711" i="1"/>
  <c r="Q692" i="1"/>
  <c r="V692" i="1"/>
  <c r="U692" i="1"/>
  <c r="W692" i="1"/>
  <c r="Q695" i="1"/>
  <c r="U695" i="1"/>
  <c r="V695" i="1"/>
  <c r="W695" i="1"/>
  <c r="L650" i="1"/>
  <c r="Q650" i="1"/>
  <c r="U650" i="1"/>
  <c r="V650" i="1"/>
  <c r="W650" i="1"/>
  <c r="L833" i="1"/>
  <c r="L826" i="1"/>
  <c r="L825" i="1"/>
  <c r="L803" i="1"/>
  <c r="Q722" i="1"/>
  <c r="V722" i="1"/>
  <c r="U722" i="1"/>
  <c r="W722" i="1"/>
  <c r="L718" i="1"/>
  <c r="L717" i="1"/>
  <c r="L716" i="1"/>
  <c r="L715" i="1"/>
  <c r="L712" i="1"/>
  <c r="L710" i="1"/>
  <c r="L709" i="1"/>
  <c r="L658" i="1"/>
  <c r="L657" i="1"/>
  <c r="L656" i="1"/>
  <c r="L655" i="1"/>
  <c r="L654" i="1"/>
  <c r="L652" i="1"/>
  <c r="L649" i="1"/>
  <c r="L648" i="1"/>
  <c r="L647" i="1"/>
  <c r="L646" i="1"/>
  <c r="L645" i="1"/>
  <c r="L644" i="1"/>
  <c r="L643" i="1"/>
  <c r="L642" i="1"/>
  <c r="L641" i="1"/>
  <c r="L486" i="1"/>
  <c r="L485" i="1"/>
  <c r="L484" i="1"/>
  <c r="L483" i="1"/>
  <c r="L480" i="1"/>
  <c r="L479" i="1"/>
  <c r="L478" i="1"/>
  <c r="L476" i="1"/>
  <c r="U349" i="1"/>
  <c r="Q349" i="1"/>
  <c r="V349" i="1"/>
  <c r="W349" i="1"/>
  <c r="L316" i="1"/>
  <c r="L315" i="1"/>
  <c r="L314" i="1"/>
  <c r="L313" i="1"/>
  <c r="L312" i="1"/>
  <c r="L311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U214" i="1"/>
  <c r="Q214" i="1"/>
  <c r="V214" i="1"/>
  <c r="W214" i="1"/>
  <c r="U213" i="1"/>
  <c r="Q213" i="1"/>
  <c r="V213" i="1"/>
  <c r="W213" i="1"/>
  <c r="L163" i="1"/>
  <c r="U152" i="1"/>
  <c r="Q152" i="1"/>
  <c r="V152" i="1"/>
  <c r="W152" i="1"/>
  <c r="L123" i="1"/>
  <c r="L88" i="1"/>
  <c r="U70" i="1"/>
  <c r="Q70" i="1"/>
  <c r="V70" i="1"/>
  <c r="W70" i="1"/>
  <c r="U56" i="1"/>
  <c r="Q56" i="1"/>
  <c r="V56" i="1"/>
  <c r="W56" i="1"/>
  <c r="U1139" i="1"/>
  <c r="Q1139" i="1"/>
  <c r="V1139" i="1"/>
  <c r="W1139" i="1"/>
  <c r="U1138" i="1"/>
  <c r="Q1138" i="1"/>
  <c r="V1138" i="1"/>
  <c r="W1138" i="1"/>
  <c r="U1137" i="1"/>
  <c r="Q1137" i="1"/>
  <c r="V1137" i="1"/>
  <c r="W1137" i="1"/>
  <c r="U1136" i="1"/>
  <c r="Q1136" i="1"/>
  <c r="V1136" i="1"/>
  <c r="W1136" i="1"/>
  <c r="U1135" i="1"/>
  <c r="Q1135" i="1"/>
  <c r="V1135" i="1"/>
  <c r="W1135" i="1"/>
  <c r="U1134" i="1"/>
  <c r="Q1134" i="1"/>
  <c r="V1134" i="1"/>
  <c r="W1134" i="1"/>
  <c r="U1133" i="1"/>
  <c r="Q1133" i="1"/>
  <c r="V1133" i="1"/>
  <c r="W1133" i="1"/>
  <c r="U1132" i="1"/>
  <c r="Q1132" i="1"/>
  <c r="V1132" i="1"/>
  <c r="W1132" i="1"/>
  <c r="U1131" i="1"/>
  <c r="Q1131" i="1"/>
  <c r="V1131" i="1"/>
  <c r="W1131" i="1"/>
  <c r="U1130" i="1"/>
  <c r="Q1130" i="1"/>
  <c r="V1130" i="1"/>
  <c r="W1130" i="1"/>
  <c r="U1129" i="1"/>
  <c r="Q1129" i="1"/>
  <c r="V1129" i="1"/>
  <c r="W1129" i="1"/>
  <c r="U1128" i="1"/>
  <c r="Q1128" i="1"/>
  <c r="V1128" i="1"/>
  <c r="W1128" i="1"/>
  <c r="U1127" i="1"/>
  <c r="Q1127" i="1"/>
  <c r="V1127" i="1"/>
  <c r="W1127" i="1"/>
  <c r="U1126" i="1"/>
  <c r="Q1126" i="1"/>
  <c r="V1126" i="1"/>
  <c r="W1126" i="1"/>
  <c r="U1125" i="1"/>
  <c r="Q1125" i="1"/>
  <c r="V1125" i="1"/>
  <c r="W1125" i="1"/>
  <c r="U1124" i="1"/>
  <c r="Q1124" i="1"/>
  <c r="V1124" i="1"/>
  <c r="W1124" i="1"/>
  <c r="U1123" i="1"/>
  <c r="Q1123" i="1"/>
  <c r="V1123" i="1"/>
  <c r="W1123" i="1"/>
  <c r="U1122" i="1"/>
  <c r="Q1122" i="1"/>
  <c r="V1122" i="1"/>
  <c r="W1122" i="1"/>
  <c r="U1121" i="1"/>
  <c r="Q1121" i="1"/>
  <c r="V1121" i="1"/>
  <c r="W1121" i="1"/>
  <c r="U1120" i="1"/>
  <c r="Q1120" i="1"/>
  <c r="V1120" i="1"/>
  <c r="W1120" i="1"/>
  <c r="U1119" i="1"/>
  <c r="Q1119" i="1"/>
  <c r="V1119" i="1"/>
  <c r="W1119" i="1"/>
  <c r="U1118" i="1"/>
  <c r="Q1118" i="1"/>
  <c r="V1118" i="1"/>
  <c r="W1118" i="1"/>
  <c r="U1117" i="1"/>
  <c r="Q1117" i="1"/>
  <c r="V1117" i="1"/>
  <c r="W1117" i="1"/>
  <c r="U1116" i="1"/>
  <c r="Q1116" i="1"/>
  <c r="V1116" i="1"/>
  <c r="W1116" i="1"/>
  <c r="U1115" i="1"/>
  <c r="Q1115" i="1"/>
  <c r="V1115" i="1"/>
  <c r="W1115" i="1"/>
  <c r="U1114" i="1"/>
  <c r="Q1114" i="1"/>
  <c r="V1114" i="1"/>
  <c r="W1114" i="1"/>
  <c r="U1113" i="1"/>
  <c r="Q1113" i="1"/>
  <c r="V1113" i="1"/>
  <c r="W1113" i="1"/>
  <c r="U1112" i="1"/>
  <c r="Q1112" i="1"/>
  <c r="V1112" i="1"/>
  <c r="W1112" i="1"/>
  <c r="U1111" i="1"/>
  <c r="Q1111" i="1"/>
  <c r="V1111" i="1"/>
  <c r="W1111" i="1"/>
  <c r="U1110" i="1"/>
  <c r="Q1110" i="1"/>
  <c r="V1110" i="1"/>
  <c r="W1110" i="1"/>
  <c r="U1109" i="1"/>
  <c r="Q1109" i="1"/>
  <c r="V1109" i="1"/>
  <c r="W1109" i="1"/>
  <c r="U1108" i="1"/>
  <c r="Q1108" i="1"/>
  <c r="V1108" i="1"/>
  <c r="W1108" i="1"/>
  <c r="U1107" i="1"/>
  <c r="Q1107" i="1"/>
  <c r="V1107" i="1"/>
  <c r="W1107" i="1"/>
  <c r="U1106" i="1"/>
  <c r="Q1106" i="1"/>
  <c r="V1106" i="1"/>
  <c r="W1106" i="1"/>
  <c r="U1105" i="1"/>
  <c r="Q1105" i="1"/>
  <c r="V1105" i="1"/>
  <c r="W1105" i="1"/>
  <c r="U1104" i="1"/>
  <c r="Q1104" i="1"/>
  <c r="V1104" i="1"/>
  <c r="W1104" i="1"/>
  <c r="U1103" i="1"/>
  <c r="Q1103" i="1"/>
  <c r="V1103" i="1"/>
  <c r="W1103" i="1"/>
  <c r="U1102" i="1"/>
  <c r="Q1102" i="1"/>
  <c r="V1102" i="1"/>
  <c r="W1102" i="1"/>
  <c r="U1101" i="1"/>
  <c r="Q1101" i="1"/>
  <c r="V1101" i="1"/>
  <c r="W1101" i="1"/>
  <c r="U1100" i="1"/>
  <c r="Q1100" i="1"/>
  <c r="V1100" i="1"/>
  <c r="W1100" i="1"/>
  <c r="U1099" i="1"/>
  <c r="Q1099" i="1"/>
  <c r="V1099" i="1"/>
  <c r="W1099" i="1"/>
  <c r="U1098" i="1"/>
  <c r="Q1098" i="1"/>
  <c r="V1098" i="1"/>
  <c r="W1098" i="1"/>
  <c r="U1097" i="1"/>
  <c r="Q1097" i="1"/>
  <c r="V1097" i="1"/>
  <c r="W1097" i="1"/>
  <c r="U1096" i="1"/>
  <c r="Q1096" i="1"/>
  <c r="V1096" i="1"/>
  <c r="W1096" i="1"/>
  <c r="U1095" i="1"/>
  <c r="Q1095" i="1"/>
  <c r="V1095" i="1"/>
  <c r="W1095" i="1"/>
  <c r="U1094" i="1"/>
  <c r="Q1094" i="1"/>
  <c r="V1094" i="1"/>
  <c r="W1094" i="1"/>
  <c r="U1093" i="1"/>
  <c r="Q1093" i="1"/>
  <c r="V1093" i="1"/>
  <c r="W1093" i="1"/>
  <c r="U1092" i="1"/>
  <c r="Q1092" i="1"/>
  <c r="V1092" i="1"/>
  <c r="W1092" i="1"/>
  <c r="U1091" i="1"/>
  <c r="Q1091" i="1"/>
  <c r="V1091" i="1"/>
  <c r="W1091" i="1"/>
  <c r="U1090" i="1"/>
  <c r="Q1090" i="1"/>
  <c r="V1090" i="1"/>
  <c r="W1090" i="1"/>
  <c r="U1089" i="1"/>
  <c r="Q1089" i="1"/>
  <c r="V1089" i="1"/>
  <c r="W1089" i="1"/>
  <c r="U1088" i="1"/>
  <c r="Q1088" i="1"/>
  <c r="V1088" i="1"/>
  <c r="W1088" i="1"/>
  <c r="U1087" i="1"/>
  <c r="Q1087" i="1"/>
  <c r="V1087" i="1"/>
  <c r="W1087" i="1"/>
  <c r="U1086" i="1"/>
  <c r="Q1086" i="1"/>
  <c r="V1086" i="1"/>
  <c r="W1086" i="1"/>
  <c r="U1085" i="1"/>
  <c r="Q1085" i="1"/>
  <c r="V1085" i="1"/>
  <c r="W1085" i="1"/>
  <c r="U1084" i="1"/>
  <c r="Q1084" i="1"/>
  <c r="V1084" i="1"/>
  <c r="W1084" i="1"/>
  <c r="U1083" i="1"/>
  <c r="Q1083" i="1"/>
  <c r="V1083" i="1"/>
  <c r="W1083" i="1"/>
  <c r="U1082" i="1"/>
  <c r="Q1082" i="1"/>
  <c r="V1082" i="1"/>
  <c r="W1082" i="1"/>
  <c r="U1081" i="1"/>
  <c r="Q1081" i="1"/>
  <c r="V1081" i="1"/>
  <c r="W1081" i="1"/>
  <c r="U1080" i="1"/>
  <c r="Q1080" i="1"/>
  <c r="V1080" i="1"/>
  <c r="W1080" i="1"/>
  <c r="U1079" i="1"/>
  <c r="Q1079" i="1"/>
  <c r="V1079" i="1"/>
  <c r="W1079" i="1"/>
  <c r="U1078" i="1"/>
  <c r="Q1078" i="1"/>
  <c r="V1078" i="1"/>
  <c r="W1078" i="1"/>
  <c r="U1077" i="1"/>
  <c r="Q1077" i="1"/>
  <c r="V1077" i="1"/>
  <c r="W1077" i="1"/>
  <c r="U1076" i="1"/>
  <c r="Q1076" i="1"/>
  <c r="V1076" i="1"/>
  <c r="W1076" i="1"/>
  <c r="U1075" i="1"/>
  <c r="Q1075" i="1"/>
  <c r="V1075" i="1"/>
  <c r="W1075" i="1"/>
  <c r="U1074" i="1"/>
  <c r="Q1074" i="1"/>
  <c r="V1074" i="1"/>
  <c r="W1074" i="1"/>
  <c r="U1073" i="1"/>
  <c r="Q1073" i="1"/>
  <c r="V1073" i="1"/>
  <c r="W1073" i="1"/>
  <c r="U1072" i="1"/>
  <c r="Q1072" i="1"/>
  <c r="V1072" i="1"/>
  <c r="W1072" i="1"/>
  <c r="U1071" i="1"/>
  <c r="Q1071" i="1"/>
  <c r="V1071" i="1"/>
  <c r="W1071" i="1"/>
  <c r="U1070" i="1"/>
  <c r="Q1070" i="1"/>
  <c r="V1070" i="1"/>
  <c r="W1070" i="1"/>
  <c r="U1069" i="1"/>
  <c r="Q1069" i="1"/>
  <c r="V1069" i="1"/>
  <c r="W1069" i="1"/>
  <c r="U1068" i="1"/>
  <c r="Q1068" i="1"/>
  <c r="V1068" i="1"/>
  <c r="W1068" i="1"/>
  <c r="U1067" i="1"/>
  <c r="Q1067" i="1"/>
  <c r="V1067" i="1"/>
  <c r="W1067" i="1"/>
  <c r="U1066" i="1"/>
  <c r="Q1066" i="1"/>
  <c r="V1066" i="1"/>
  <c r="W1066" i="1"/>
  <c r="U1065" i="1"/>
  <c r="Q1065" i="1"/>
  <c r="V1065" i="1"/>
  <c r="W1065" i="1"/>
  <c r="U1064" i="1"/>
  <c r="Q1064" i="1"/>
  <c r="V1064" i="1"/>
  <c r="W1064" i="1"/>
  <c r="U1063" i="1"/>
  <c r="Q1063" i="1"/>
  <c r="V1063" i="1"/>
  <c r="W1063" i="1"/>
  <c r="U1062" i="1"/>
  <c r="Q1062" i="1"/>
  <c r="V1062" i="1"/>
  <c r="W1062" i="1"/>
  <c r="U1061" i="1"/>
  <c r="Q1061" i="1"/>
  <c r="V1061" i="1"/>
  <c r="W1061" i="1"/>
  <c r="U1060" i="1"/>
  <c r="Q1060" i="1"/>
  <c r="V1060" i="1"/>
  <c r="W1060" i="1"/>
  <c r="U1059" i="1"/>
  <c r="Q1059" i="1"/>
  <c r="V1059" i="1"/>
  <c r="W1059" i="1"/>
  <c r="U1058" i="1"/>
  <c r="Q1058" i="1"/>
  <c r="V1058" i="1"/>
  <c r="W1058" i="1"/>
  <c r="U1057" i="1"/>
  <c r="Q1057" i="1"/>
  <c r="V1057" i="1"/>
  <c r="W1057" i="1"/>
  <c r="U1056" i="1"/>
  <c r="Q1056" i="1"/>
  <c r="V1056" i="1"/>
  <c r="W1056" i="1"/>
  <c r="U1055" i="1"/>
  <c r="Q1055" i="1"/>
  <c r="V1055" i="1"/>
  <c r="W1055" i="1"/>
  <c r="U1054" i="1"/>
  <c r="Q1054" i="1"/>
  <c r="V1054" i="1"/>
  <c r="W1054" i="1"/>
  <c r="U1053" i="1"/>
  <c r="Q1053" i="1"/>
  <c r="V1053" i="1"/>
  <c r="W1053" i="1"/>
  <c r="U1052" i="1"/>
  <c r="Q1052" i="1"/>
  <c r="V1052" i="1"/>
  <c r="W1052" i="1"/>
  <c r="U1051" i="1"/>
  <c r="Q1051" i="1"/>
  <c r="V1051" i="1"/>
  <c r="W1051" i="1"/>
  <c r="U1050" i="1"/>
  <c r="Q1050" i="1"/>
  <c r="V1050" i="1"/>
  <c r="W1050" i="1"/>
  <c r="U1049" i="1"/>
  <c r="Q1049" i="1"/>
  <c r="V1049" i="1"/>
  <c r="W1049" i="1"/>
  <c r="U1048" i="1"/>
  <c r="Q1048" i="1"/>
  <c r="V1048" i="1"/>
  <c r="W1048" i="1"/>
  <c r="U1047" i="1"/>
  <c r="Q1047" i="1"/>
  <c r="V1047" i="1"/>
  <c r="W1047" i="1"/>
  <c r="U1046" i="1"/>
  <c r="Q1046" i="1"/>
  <c r="V1046" i="1"/>
  <c r="W1046" i="1"/>
  <c r="U1045" i="1"/>
  <c r="Q1045" i="1"/>
  <c r="V1045" i="1"/>
  <c r="W1045" i="1"/>
  <c r="U1044" i="1"/>
  <c r="Q1044" i="1"/>
  <c r="V1044" i="1"/>
  <c r="W1044" i="1"/>
  <c r="U1043" i="1"/>
  <c r="Q1043" i="1"/>
  <c r="V1043" i="1"/>
  <c r="W1043" i="1"/>
  <c r="U1042" i="1"/>
  <c r="Q1042" i="1"/>
  <c r="V1042" i="1"/>
  <c r="W1042" i="1"/>
  <c r="U1041" i="1"/>
  <c r="Q1041" i="1"/>
  <c r="V1041" i="1"/>
  <c r="W1041" i="1"/>
  <c r="U1040" i="1"/>
  <c r="Q1040" i="1"/>
  <c r="V1040" i="1"/>
  <c r="W1040" i="1"/>
  <c r="U1039" i="1"/>
  <c r="Q1039" i="1"/>
  <c r="V1039" i="1"/>
  <c r="W1039" i="1"/>
  <c r="U1038" i="1"/>
  <c r="Q1038" i="1"/>
  <c r="V1038" i="1"/>
  <c r="W1038" i="1"/>
  <c r="U1037" i="1"/>
  <c r="Q1037" i="1"/>
  <c r="V1037" i="1"/>
  <c r="W1037" i="1"/>
  <c r="U1036" i="1"/>
  <c r="Q1036" i="1"/>
  <c r="V1036" i="1"/>
  <c r="W1036" i="1"/>
  <c r="U1035" i="1"/>
  <c r="Q1035" i="1"/>
  <c r="V1035" i="1"/>
  <c r="W1035" i="1"/>
  <c r="U1034" i="1"/>
  <c r="Q1034" i="1"/>
  <c r="V1034" i="1"/>
  <c r="W1034" i="1"/>
  <c r="U1033" i="1"/>
  <c r="Q1033" i="1"/>
  <c r="V1033" i="1"/>
  <c r="W1033" i="1"/>
  <c r="U1032" i="1"/>
  <c r="Q1032" i="1"/>
  <c r="V1032" i="1"/>
  <c r="W1032" i="1"/>
  <c r="U1031" i="1"/>
  <c r="Q1031" i="1"/>
  <c r="V1031" i="1"/>
  <c r="W1031" i="1"/>
  <c r="U1030" i="1"/>
  <c r="Q1030" i="1"/>
  <c r="V1030" i="1"/>
  <c r="W1030" i="1"/>
  <c r="U1029" i="1"/>
  <c r="Q1029" i="1"/>
  <c r="V1029" i="1"/>
  <c r="W1029" i="1"/>
  <c r="U1028" i="1"/>
  <c r="Q1028" i="1"/>
  <c r="V1028" i="1"/>
  <c r="W1028" i="1"/>
  <c r="U1027" i="1"/>
  <c r="Q1027" i="1"/>
  <c r="V1027" i="1"/>
  <c r="W1027" i="1"/>
  <c r="U1026" i="1"/>
  <c r="Q1026" i="1"/>
  <c r="V1026" i="1"/>
  <c r="W1026" i="1"/>
  <c r="U1025" i="1"/>
  <c r="Q1025" i="1"/>
  <c r="V1025" i="1"/>
  <c r="W1025" i="1"/>
  <c r="U1024" i="1"/>
  <c r="Q1024" i="1"/>
  <c r="V1024" i="1"/>
  <c r="W1024" i="1"/>
  <c r="U1023" i="1"/>
  <c r="Q1023" i="1"/>
  <c r="V1023" i="1"/>
  <c r="W1023" i="1"/>
  <c r="U1022" i="1"/>
  <c r="Q1022" i="1"/>
  <c r="V1022" i="1"/>
  <c r="W1022" i="1"/>
  <c r="U1021" i="1"/>
  <c r="Q1021" i="1"/>
  <c r="V1021" i="1"/>
  <c r="W1021" i="1"/>
  <c r="U1020" i="1"/>
  <c r="Q1020" i="1"/>
  <c r="V1020" i="1"/>
  <c r="W1020" i="1"/>
  <c r="U1019" i="1"/>
  <c r="Q1019" i="1"/>
  <c r="V1019" i="1"/>
  <c r="W1019" i="1"/>
  <c r="U1018" i="1"/>
  <c r="Q1018" i="1"/>
  <c r="V1018" i="1"/>
  <c r="W1018" i="1"/>
  <c r="U1017" i="1"/>
  <c r="Q1017" i="1"/>
  <c r="V1017" i="1"/>
  <c r="W1017" i="1"/>
  <c r="U1016" i="1"/>
  <c r="Q1016" i="1"/>
  <c r="V1016" i="1"/>
  <c r="W1016" i="1"/>
  <c r="U1015" i="1"/>
  <c r="Q1015" i="1"/>
  <c r="V1015" i="1"/>
  <c r="W1015" i="1"/>
  <c r="U1014" i="1"/>
  <c r="Q1014" i="1"/>
  <c r="V1014" i="1"/>
  <c r="W1014" i="1"/>
  <c r="U1013" i="1"/>
  <c r="Q1013" i="1"/>
  <c r="V1013" i="1"/>
  <c r="W1013" i="1"/>
  <c r="U1012" i="1"/>
  <c r="Q1012" i="1"/>
  <c r="V1012" i="1"/>
  <c r="W1012" i="1"/>
  <c r="U1011" i="1"/>
  <c r="Q1011" i="1"/>
  <c r="V1011" i="1"/>
  <c r="W1011" i="1"/>
  <c r="U1010" i="1"/>
  <c r="Q1010" i="1"/>
  <c r="V1010" i="1"/>
  <c r="W1010" i="1"/>
  <c r="U1009" i="1"/>
  <c r="Q1009" i="1"/>
  <c r="V1009" i="1"/>
  <c r="W1009" i="1"/>
  <c r="U1008" i="1"/>
  <c r="Q1008" i="1"/>
  <c r="V1008" i="1"/>
  <c r="W1008" i="1"/>
  <c r="U1007" i="1"/>
  <c r="Q1007" i="1"/>
  <c r="V1007" i="1"/>
  <c r="W1007" i="1"/>
  <c r="U1006" i="1"/>
  <c r="Q1006" i="1"/>
  <c r="V1006" i="1"/>
  <c r="W1006" i="1"/>
  <c r="U1005" i="1"/>
  <c r="Q1005" i="1"/>
  <c r="V1005" i="1"/>
  <c r="W1005" i="1"/>
  <c r="U1004" i="1"/>
  <c r="Q1004" i="1"/>
  <c r="V1004" i="1"/>
  <c r="W1004" i="1"/>
  <c r="U1003" i="1"/>
  <c r="Q1003" i="1"/>
  <c r="V1003" i="1"/>
  <c r="W1003" i="1"/>
  <c r="U1002" i="1"/>
  <c r="Q1002" i="1"/>
  <c r="V1002" i="1"/>
  <c r="W1002" i="1"/>
  <c r="U1001" i="1"/>
  <c r="Q1001" i="1"/>
  <c r="V1001" i="1"/>
  <c r="W1001" i="1"/>
  <c r="U1000" i="1"/>
  <c r="Q1000" i="1"/>
  <c r="V1000" i="1"/>
  <c r="W1000" i="1"/>
  <c r="U999" i="1"/>
  <c r="Q999" i="1"/>
  <c r="V999" i="1"/>
  <c r="W999" i="1"/>
  <c r="U998" i="1"/>
  <c r="Q998" i="1"/>
  <c r="V998" i="1"/>
  <c r="W998" i="1"/>
  <c r="U997" i="1"/>
  <c r="Q997" i="1"/>
  <c r="V997" i="1"/>
  <c r="W997" i="1"/>
  <c r="U996" i="1"/>
  <c r="Q996" i="1"/>
  <c r="V996" i="1"/>
  <c r="W996" i="1"/>
  <c r="U995" i="1"/>
  <c r="Q995" i="1"/>
  <c r="V995" i="1"/>
  <c r="W995" i="1"/>
  <c r="U994" i="1"/>
  <c r="Q994" i="1"/>
  <c r="V994" i="1"/>
  <c r="W994" i="1"/>
  <c r="U993" i="1"/>
  <c r="Q993" i="1"/>
  <c r="V993" i="1"/>
  <c r="W993" i="1"/>
  <c r="U992" i="1"/>
  <c r="Q992" i="1"/>
  <c r="V992" i="1"/>
  <c r="W992" i="1"/>
  <c r="U991" i="1"/>
  <c r="Q991" i="1"/>
  <c r="V991" i="1"/>
  <c r="W991" i="1"/>
  <c r="U990" i="1"/>
  <c r="Q990" i="1"/>
  <c r="V990" i="1"/>
  <c r="W990" i="1"/>
  <c r="U989" i="1"/>
  <c r="Q989" i="1"/>
  <c r="V989" i="1"/>
  <c r="W989" i="1"/>
  <c r="U988" i="1"/>
  <c r="Q988" i="1"/>
  <c r="V988" i="1"/>
  <c r="W988" i="1"/>
  <c r="U987" i="1"/>
  <c r="Q987" i="1"/>
  <c r="V987" i="1"/>
  <c r="W987" i="1"/>
  <c r="U986" i="1"/>
  <c r="Q986" i="1"/>
  <c r="V986" i="1"/>
  <c r="W986" i="1"/>
  <c r="U985" i="1"/>
  <c r="Q985" i="1"/>
  <c r="V985" i="1"/>
  <c r="W985" i="1"/>
  <c r="U984" i="1"/>
  <c r="Q984" i="1"/>
  <c r="V984" i="1"/>
  <c r="W984" i="1"/>
  <c r="U983" i="1"/>
  <c r="Q983" i="1"/>
  <c r="V983" i="1"/>
  <c r="W983" i="1"/>
  <c r="U982" i="1"/>
  <c r="Q982" i="1"/>
  <c r="V982" i="1"/>
  <c r="W982" i="1"/>
  <c r="U981" i="1"/>
  <c r="Q981" i="1"/>
  <c r="V981" i="1"/>
  <c r="W981" i="1"/>
  <c r="U980" i="1"/>
  <c r="Q980" i="1"/>
  <c r="V980" i="1"/>
  <c r="W980" i="1"/>
  <c r="U979" i="1"/>
  <c r="Q979" i="1"/>
  <c r="V979" i="1"/>
  <c r="W979" i="1"/>
  <c r="U978" i="1"/>
  <c r="Q978" i="1"/>
  <c r="V978" i="1"/>
  <c r="W978" i="1"/>
  <c r="U977" i="1"/>
  <c r="Q977" i="1"/>
  <c r="V977" i="1"/>
  <c r="W977" i="1"/>
  <c r="U976" i="1"/>
  <c r="Q976" i="1"/>
  <c r="V976" i="1"/>
  <c r="W976" i="1"/>
  <c r="U975" i="1"/>
  <c r="Q975" i="1"/>
  <c r="V975" i="1"/>
  <c r="W975" i="1"/>
  <c r="U974" i="1"/>
  <c r="Q974" i="1"/>
  <c r="V974" i="1"/>
  <c r="W974" i="1"/>
  <c r="U973" i="1"/>
  <c r="Q973" i="1"/>
  <c r="V973" i="1"/>
  <c r="W973" i="1"/>
  <c r="U972" i="1"/>
  <c r="Q972" i="1"/>
  <c r="V972" i="1"/>
  <c r="W972" i="1"/>
  <c r="U971" i="1"/>
  <c r="Q971" i="1"/>
  <c r="V971" i="1"/>
  <c r="W971" i="1"/>
  <c r="U970" i="1"/>
  <c r="Q970" i="1"/>
  <c r="V970" i="1"/>
  <c r="W970" i="1"/>
  <c r="U969" i="1"/>
  <c r="Q969" i="1"/>
  <c r="V969" i="1"/>
  <c r="W969" i="1"/>
  <c r="U968" i="1"/>
  <c r="Q968" i="1"/>
  <c r="V968" i="1"/>
  <c r="W968" i="1"/>
  <c r="U967" i="1"/>
  <c r="Q967" i="1"/>
  <c r="V967" i="1"/>
  <c r="W967" i="1"/>
  <c r="U966" i="1"/>
  <c r="Q966" i="1"/>
  <c r="V966" i="1"/>
  <c r="W966" i="1"/>
  <c r="U965" i="1"/>
  <c r="Q965" i="1"/>
  <c r="V965" i="1"/>
  <c r="W965" i="1"/>
  <c r="U964" i="1"/>
  <c r="Q964" i="1"/>
  <c r="V964" i="1"/>
  <c r="W964" i="1"/>
  <c r="U963" i="1"/>
  <c r="Q963" i="1"/>
  <c r="V963" i="1"/>
  <c r="W963" i="1"/>
  <c r="U962" i="1"/>
  <c r="Q962" i="1"/>
  <c r="V962" i="1"/>
  <c r="W962" i="1"/>
  <c r="U961" i="1"/>
  <c r="Q961" i="1"/>
  <c r="V961" i="1"/>
  <c r="W961" i="1"/>
  <c r="U960" i="1"/>
  <c r="Q960" i="1"/>
  <c r="V960" i="1"/>
  <c r="W960" i="1"/>
  <c r="U959" i="1"/>
  <c r="Q959" i="1"/>
  <c r="V959" i="1"/>
  <c r="W959" i="1"/>
  <c r="U958" i="1"/>
  <c r="Q958" i="1"/>
  <c r="V958" i="1"/>
  <c r="W958" i="1"/>
  <c r="U957" i="1"/>
  <c r="Q957" i="1"/>
  <c r="V957" i="1"/>
  <c r="W957" i="1"/>
  <c r="U956" i="1"/>
  <c r="Q956" i="1"/>
  <c r="V956" i="1"/>
  <c r="W956" i="1"/>
  <c r="U955" i="1"/>
  <c r="Q955" i="1"/>
  <c r="V955" i="1"/>
  <c r="W955" i="1"/>
  <c r="U954" i="1"/>
  <c r="Q954" i="1"/>
  <c r="V954" i="1"/>
  <c r="W954" i="1"/>
  <c r="U953" i="1"/>
  <c r="Q953" i="1"/>
  <c r="V953" i="1"/>
  <c r="W953" i="1"/>
  <c r="U952" i="1"/>
  <c r="Q952" i="1"/>
  <c r="V952" i="1"/>
  <c r="W952" i="1"/>
  <c r="U951" i="1"/>
  <c r="Q951" i="1"/>
  <c r="V951" i="1"/>
  <c r="W951" i="1"/>
  <c r="U950" i="1"/>
  <c r="Q950" i="1"/>
  <c r="V950" i="1"/>
  <c r="W950" i="1"/>
  <c r="U949" i="1"/>
  <c r="Q949" i="1"/>
  <c r="V949" i="1"/>
  <c r="W949" i="1"/>
  <c r="U948" i="1"/>
  <c r="Q948" i="1"/>
  <c r="V948" i="1"/>
  <c r="W948" i="1"/>
  <c r="U947" i="1"/>
  <c r="Q947" i="1"/>
  <c r="V947" i="1"/>
  <c r="W947" i="1"/>
  <c r="U946" i="1"/>
  <c r="Q946" i="1"/>
  <c r="V946" i="1"/>
  <c r="W946" i="1"/>
  <c r="U945" i="1"/>
  <c r="Q945" i="1"/>
  <c r="V945" i="1"/>
  <c r="W945" i="1"/>
  <c r="U944" i="1"/>
  <c r="Q944" i="1"/>
  <c r="V944" i="1"/>
  <c r="W944" i="1"/>
  <c r="U943" i="1"/>
  <c r="Q943" i="1"/>
  <c r="V943" i="1"/>
  <c r="W943" i="1"/>
  <c r="U942" i="1"/>
  <c r="Q942" i="1"/>
  <c r="V942" i="1"/>
  <c r="W942" i="1"/>
  <c r="U941" i="1"/>
  <c r="Q941" i="1"/>
  <c r="V941" i="1"/>
  <c r="W941" i="1"/>
  <c r="U940" i="1"/>
  <c r="Q940" i="1"/>
  <c r="V940" i="1"/>
  <c r="W940" i="1"/>
  <c r="U939" i="1"/>
  <c r="Q939" i="1"/>
  <c r="V939" i="1"/>
  <c r="W939" i="1"/>
  <c r="U938" i="1"/>
  <c r="Q938" i="1"/>
  <c r="V938" i="1"/>
  <c r="W938" i="1"/>
  <c r="U937" i="1"/>
  <c r="Q937" i="1"/>
  <c r="V937" i="1"/>
  <c r="W937" i="1"/>
  <c r="U936" i="1"/>
  <c r="Q936" i="1"/>
  <c r="V936" i="1"/>
  <c r="W936" i="1"/>
  <c r="U935" i="1"/>
  <c r="Q935" i="1"/>
  <c r="V935" i="1"/>
  <c r="W935" i="1"/>
  <c r="U934" i="1"/>
  <c r="Q934" i="1"/>
  <c r="V934" i="1"/>
  <c r="W934" i="1"/>
  <c r="U933" i="1"/>
  <c r="Q933" i="1"/>
  <c r="V933" i="1"/>
  <c r="W933" i="1"/>
  <c r="U932" i="1"/>
  <c r="Q932" i="1"/>
  <c r="V932" i="1"/>
  <c r="W932" i="1"/>
  <c r="U931" i="1"/>
  <c r="Q931" i="1"/>
  <c r="V931" i="1"/>
  <c r="W931" i="1"/>
  <c r="U930" i="1"/>
  <c r="Q930" i="1"/>
  <c r="V930" i="1"/>
  <c r="W930" i="1"/>
  <c r="U929" i="1"/>
  <c r="Q929" i="1"/>
  <c r="V929" i="1"/>
  <c r="W929" i="1"/>
  <c r="U928" i="1"/>
  <c r="Q928" i="1"/>
  <c r="V928" i="1"/>
  <c r="W928" i="1"/>
  <c r="U927" i="1"/>
  <c r="Q927" i="1"/>
  <c r="V927" i="1"/>
  <c r="W927" i="1"/>
  <c r="U926" i="1"/>
  <c r="Q926" i="1"/>
  <c r="V926" i="1"/>
  <c r="W926" i="1"/>
  <c r="U925" i="1"/>
  <c r="Q925" i="1"/>
  <c r="V925" i="1"/>
  <c r="W925" i="1"/>
  <c r="U924" i="1"/>
  <c r="Q924" i="1"/>
  <c r="V924" i="1"/>
  <c r="W924" i="1"/>
  <c r="U923" i="1"/>
  <c r="Q923" i="1"/>
  <c r="V923" i="1"/>
  <c r="W923" i="1"/>
  <c r="U922" i="1"/>
  <c r="Q922" i="1"/>
  <c r="V922" i="1"/>
  <c r="W922" i="1"/>
  <c r="U921" i="1"/>
  <c r="Q921" i="1"/>
  <c r="V921" i="1"/>
  <c r="W921" i="1"/>
  <c r="U920" i="1"/>
  <c r="Q920" i="1"/>
  <c r="V920" i="1"/>
  <c r="W920" i="1"/>
  <c r="U919" i="1"/>
  <c r="Q919" i="1"/>
  <c r="V919" i="1"/>
  <c r="W919" i="1"/>
  <c r="U918" i="1"/>
  <c r="Q918" i="1"/>
  <c r="V918" i="1"/>
  <c r="W918" i="1"/>
  <c r="U917" i="1"/>
  <c r="Q917" i="1"/>
  <c r="V917" i="1"/>
  <c r="W917" i="1"/>
  <c r="U916" i="1"/>
  <c r="Q916" i="1"/>
  <c r="V916" i="1"/>
  <c r="W916" i="1"/>
  <c r="U915" i="1"/>
  <c r="Q915" i="1"/>
  <c r="V915" i="1"/>
  <c r="W915" i="1"/>
  <c r="U914" i="1"/>
  <c r="Q914" i="1"/>
  <c r="V914" i="1"/>
  <c r="W914" i="1"/>
  <c r="U913" i="1"/>
  <c r="Q913" i="1"/>
  <c r="V913" i="1"/>
  <c r="W913" i="1"/>
  <c r="U912" i="1"/>
  <c r="Q912" i="1"/>
  <c r="V912" i="1"/>
  <c r="W912" i="1"/>
  <c r="U911" i="1"/>
  <c r="Q911" i="1"/>
  <c r="V911" i="1"/>
  <c r="W911" i="1"/>
  <c r="U910" i="1"/>
  <c r="Q910" i="1"/>
  <c r="V910" i="1"/>
  <c r="W910" i="1"/>
  <c r="U909" i="1"/>
  <c r="Q909" i="1"/>
  <c r="V909" i="1"/>
  <c r="W909" i="1"/>
  <c r="U908" i="1"/>
  <c r="Q908" i="1"/>
  <c r="V908" i="1"/>
  <c r="W908" i="1"/>
  <c r="U907" i="1"/>
  <c r="Q907" i="1"/>
  <c r="V907" i="1"/>
  <c r="W907" i="1"/>
  <c r="U906" i="1"/>
  <c r="Q906" i="1"/>
  <c r="V906" i="1"/>
  <c r="W906" i="1"/>
  <c r="U905" i="1"/>
  <c r="Q905" i="1"/>
  <c r="V905" i="1"/>
  <c r="W905" i="1"/>
  <c r="U904" i="1"/>
  <c r="Q904" i="1"/>
  <c r="V904" i="1"/>
  <c r="W904" i="1"/>
  <c r="U903" i="1"/>
  <c r="Q903" i="1"/>
  <c r="V903" i="1"/>
  <c r="W903" i="1"/>
  <c r="U902" i="1"/>
  <c r="Q902" i="1"/>
  <c r="V902" i="1"/>
  <c r="W902" i="1"/>
  <c r="U901" i="1"/>
  <c r="Q901" i="1"/>
  <c r="V901" i="1"/>
  <c r="W901" i="1"/>
  <c r="U900" i="1"/>
  <c r="Q900" i="1"/>
  <c r="V900" i="1"/>
  <c r="W900" i="1"/>
  <c r="U899" i="1"/>
  <c r="Q899" i="1"/>
  <c r="V899" i="1"/>
  <c r="W899" i="1"/>
  <c r="U898" i="1"/>
  <c r="Q898" i="1"/>
  <c r="V898" i="1"/>
  <c r="W898" i="1"/>
  <c r="U897" i="1"/>
  <c r="Q897" i="1"/>
  <c r="V897" i="1"/>
  <c r="W897" i="1"/>
  <c r="U896" i="1"/>
  <c r="Q896" i="1"/>
  <c r="V896" i="1"/>
  <c r="W896" i="1"/>
  <c r="U895" i="1"/>
  <c r="Q895" i="1"/>
  <c r="V895" i="1"/>
  <c r="W895" i="1"/>
  <c r="U894" i="1"/>
  <c r="Q894" i="1"/>
  <c r="V894" i="1"/>
  <c r="W894" i="1"/>
  <c r="U893" i="1"/>
  <c r="Q893" i="1"/>
  <c r="V893" i="1"/>
  <c r="W893" i="1"/>
  <c r="U892" i="1"/>
  <c r="Q892" i="1"/>
  <c r="V892" i="1"/>
  <c r="W892" i="1"/>
  <c r="U891" i="1"/>
  <c r="Q891" i="1"/>
  <c r="V891" i="1"/>
  <c r="W891" i="1"/>
  <c r="U890" i="1"/>
  <c r="Q890" i="1"/>
  <c r="V890" i="1"/>
  <c r="W890" i="1"/>
  <c r="U889" i="1"/>
  <c r="Q889" i="1"/>
  <c r="V889" i="1"/>
  <c r="W889" i="1"/>
  <c r="U888" i="1"/>
  <c r="Q888" i="1"/>
  <c r="V888" i="1"/>
  <c r="W888" i="1"/>
  <c r="U887" i="1"/>
  <c r="Q887" i="1"/>
  <c r="V887" i="1"/>
  <c r="W887" i="1"/>
  <c r="U886" i="1"/>
  <c r="Q886" i="1"/>
  <c r="V886" i="1"/>
  <c r="W886" i="1"/>
  <c r="U885" i="1"/>
  <c r="Q885" i="1"/>
  <c r="V885" i="1"/>
  <c r="W885" i="1"/>
  <c r="U884" i="1"/>
  <c r="Q884" i="1"/>
  <c r="V884" i="1"/>
  <c r="W884" i="1"/>
  <c r="U883" i="1"/>
  <c r="Q883" i="1"/>
  <c r="V883" i="1"/>
  <c r="W883" i="1"/>
  <c r="U882" i="1"/>
  <c r="Q882" i="1"/>
  <c r="V882" i="1"/>
  <c r="W882" i="1"/>
  <c r="U881" i="1"/>
  <c r="Q881" i="1"/>
  <c r="V881" i="1"/>
  <c r="W881" i="1"/>
  <c r="U880" i="1"/>
  <c r="Q880" i="1"/>
  <c r="V880" i="1"/>
  <c r="W880" i="1"/>
  <c r="U879" i="1"/>
  <c r="Q879" i="1"/>
  <c r="V879" i="1"/>
  <c r="W879" i="1"/>
  <c r="U878" i="1"/>
  <c r="Q878" i="1"/>
  <c r="V878" i="1"/>
  <c r="W878" i="1"/>
  <c r="U877" i="1"/>
  <c r="Q877" i="1"/>
  <c r="V877" i="1"/>
  <c r="W877" i="1"/>
  <c r="U876" i="1"/>
  <c r="Q876" i="1"/>
  <c r="V876" i="1"/>
  <c r="W876" i="1"/>
  <c r="U875" i="1"/>
  <c r="Q875" i="1"/>
  <c r="V875" i="1"/>
  <c r="W875" i="1"/>
  <c r="U874" i="1"/>
  <c r="Q874" i="1"/>
  <c r="V874" i="1"/>
  <c r="W874" i="1"/>
  <c r="U873" i="1"/>
  <c r="Q873" i="1"/>
  <c r="V873" i="1"/>
  <c r="W873" i="1"/>
  <c r="U872" i="1"/>
  <c r="Q872" i="1"/>
  <c r="V872" i="1"/>
  <c r="W872" i="1"/>
  <c r="U871" i="1"/>
  <c r="Q871" i="1"/>
  <c r="V871" i="1"/>
  <c r="W871" i="1"/>
  <c r="U870" i="1"/>
  <c r="Q870" i="1"/>
  <c r="V870" i="1"/>
  <c r="W870" i="1"/>
  <c r="U869" i="1"/>
  <c r="Q869" i="1"/>
  <c r="V869" i="1"/>
  <c r="W869" i="1"/>
  <c r="U868" i="1"/>
  <c r="Q868" i="1"/>
  <c r="V868" i="1"/>
  <c r="W868" i="1"/>
  <c r="U867" i="1"/>
  <c r="Q867" i="1"/>
  <c r="V867" i="1"/>
  <c r="W867" i="1"/>
  <c r="U866" i="1"/>
  <c r="Q866" i="1"/>
  <c r="V866" i="1"/>
  <c r="W866" i="1"/>
  <c r="U865" i="1"/>
  <c r="Q865" i="1"/>
  <c r="V865" i="1"/>
  <c r="W865" i="1"/>
  <c r="U864" i="1"/>
  <c r="Q864" i="1"/>
  <c r="V864" i="1"/>
  <c r="W864" i="1"/>
  <c r="U863" i="1"/>
  <c r="Q863" i="1"/>
  <c r="V863" i="1"/>
  <c r="W863" i="1"/>
  <c r="U862" i="1"/>
  <c r="Q862" i="1"/>
  <c r="V862" i="1"/>
  <c r="W862" i="1"/>
  <c r="U861" i="1"/>
  <c r="Q861" i="1"/>
  <c r="V861" i="1"/>
  <c r="W861" i="1"/>
  <c r="U860" i="1"/>
  <c r="Q860" i="1"/>
  <c r="V860" i="1"/>
  <c r="W860" i="1"/>
  <c r="U859" i="1"/>
  <c r="Q859" i="1"/>
  <c r="V859" i="1"/>
  <c r="W859" i="1"/>
  <c r="U858" i="1"/>
  <c r="Q858" i="1"/>
  <c r="V858" i="1"/>
  <c r="W858" i="1"/>
  <c r="U857" i="1"/>
  <c r="Q857" i="1"/>
  <c r="V857" i="1"/>
  <c r="W857" i="1"/>
  <c r="U856" i="1"/>
  <c r="Q856" i="1"/>
  <c r="V856" i="1"/>
  <c r="W856" i="1"/>
  <c r="U855" i="1"/>
  <c r="Q855" i="1"/>
  <c r="V855" i="1"/>
  <c r="W855" i="1"/>
  <c r="U854" i="1"/>
  <c r="Q854" i="1"/>
  <c r="V854" i="1"/>
  <c r="W854" i="1"/>
  <c r="U853" i="1"/>
  <c r="Q853" i="1"/>
  <c r="V853" i="1"/>
  <c r="W853" i="1"/>
  <c r="U852" i="1"/>
  <c r="Q852" i="1"/>
  <c r="V852" i="1"/>
  <c r="W852" i="1"/>
  <c r="U851" i="1"/>
  <c r="Q851" i="1"/>
  <c r="V851" i="1"/>
  <c r="W851" i="1"/>
  <c r="U850" i="1"/>
  <c r="Q850" i="1"/>
  <c r="V850" i="1"/>
  <c r="W850" i="1"/>
  <c r="U849" i="1"/>
  <c r="Q849" i="1"/>
  <c r="V849" i="1"/>
  <c r="W849" i="1"/>
  <c r="U848" i="1"/>
  <c r="Q848" i="1"/>
  <c r="V848" i="1"/>
  <c r="W848" i="1"/>
  <c r="U847" i="1"/>
  <c r="Q847" i="1"/>
  <c r="V847" i="1"/>
  <c r="W847" i="1"/>
  <c r="U846" i="1"/>
  <c r="Q846" i="1"/>
  <c r="V846" i="1"/>
  <c r="W846" i="1"/>
  <c r="U845" i="1"/>
  <c r="Q845" i="1"/>
  <c r="V845" i="1"/>
  <c r="W845" i="1"/>
  <c r="U844" i="1"/>
  <c r="Q844" i="1"/>
  <c r="V844" i="1"/>
  <c r="W844" i="1"/>
  <c r="U843" i="1"/>
  <c r="Q843" i="1"/>
  <c r="V843" i="1"/>
  <c r="W843" i="1"/>
  <c r="U842" i="1"/>
  <c r="Q842" i="1"/>
  <c r="V842" i="1"/>
  <c r="W842" i="1"/>
  <c r="U841" i="1"/>
  <c r="Q841" i="1"/>
  <c r="V841" i="1"/>
  <c r="W841" i="1"/>
  <c r="U840" i="1"/>
  <c r="Q840" i="1"/>
  <c r="V840" i="1"/>
  <c r="W840" i="1"/>
  <c r="U839" i="1"/>
  <c r="Q839" i="1"/>
  <c r="V839" i="1"/>
  <c r="W839" i="1"/>
  <c r="U838" i="1"/>
  <c r="Q838" i="1"/>
  <c r="V838" i="1"/>
  <c r="W838" i="1"/>
  <c r="Q837" i="1"/>
  <c r="V837" i="1"/>
  <c r="U837" i="1"/>
  <c r="W837" i="1"/>
  <c r="Q836" i="1"/>
  <c r="V836" i="1"/>
  <c r="U836" i="1"/>
  <c r="W836" i="1"/>
  <c r="Q835" i="1"/>
  <c r="V835" i="1"/>
  <c r="U835" i="1"/>
  <c r="W835" i="1"/>
  <c r="Q834" i="1"/>
  <c r="V834" i="1"/>
  <c r="U834" i="1"/>
  <c r="W834" i="1"/>
  <c r="Q833" i="1"/>
  <c r="V833" i="1"/>
  <c r="U833" i="1"/>
  <c r="W833" i="1"/>
  <c r="Q832" i="1"/>
  <c r="V832" i="1"/>
  <c r="U832" i="1"/>
  <c r="W832" i="1"/>
  <c r="Q831" i="1"/>
  <c r="V831" i="1"/>
  <c r="U831" i="1"/>
  <c r="W831" i="1"/>
  <c r="Q830" i="1"/>
  <c r="V830" i="1"/>
  <c r="U830" i="1"/>
  <c r="W830" i="1"/>
  <c r="Q829" i="1"/>
  <c r="V829" i="1"/>
  <c r="U829" i="1"/>
  <c r="W829" i="1"/>
  <c r="Q828" i="1"/>
  <c r="V828" i="1"/>
  <c r="U828" i="1"/>
  <c r="W828" i="1"/>
  <c r="Q827" i="1"/>
  <c r="V827" i="1"/>
  <c r="U827" i="1"/>
  <c r="W827" i="1"/>
  <c r="Q826" i="1"/>
  <c r="V826" i="1"/>
  <c r="U826" i="1"/>
  <c r="W826" i="1"/>
  <c r="Q825" i="1"/>
  <c r="V825" i="1"/>
  <c r="U825" i="1"/>
  <c r="W825" i="1"/>
  <c r="Q824" i="1"/>
  <c r="V824" i="1"/>
  <c r="U824" i="1"/>
  <c r="W824" i="1"/>
  <c r="Q823" i="1"/>
  <c r="V823" i="1"/>
  <c r="U823" i="1"/>
  <c r="W823" i="1"/>
  <c r="Q822" i="1"/>
  <c r="V822" i="1"/>
  <c r="U822" i="1"/>
  <c r="W822" i="1"/>
  <c r="Q821" i="1"/>
  <c r="V821" i="1"/>
  <c r="U821" i="1"/>
  <c r="W821" i="1"/>
  <c r="Q820" i="1"/>
  <c r="V820" i="1"/>
  <c r="U820" i="1"/>
  <c r="W820" i="1"/>
  <c r="Q819" i="1"/>
  <c r="V819" i="1"/>
  <c r="U819" i="1"/>
  <c r="W819" i="1"/>
  <c r="Q818" i="1"/>
  <c r="V818" i="1"/>
  <c r="U818" i="1"/>
  <c r="W818" i="1"/>
  <c r="Q817" i="1"/>
  <c r="V817" i="1"/>
  <c r="U817" i="1"/>
  <c r="W817" i="1"/>
  <c r="Q816" i="1"/>
  <c r="V816" i="1"/>
  <c r="U816" i="1"/>
  <c r="W816" i="1"/>
  <c r="U815" i="1"/>
  <c r="Q815" i="1"/>
  <c r="V815" i="1"/>
  <c r="W815" i="1"/>
  <c r="Q814" i="1"/>
  <c r="V814" i="1"/>
  <c r="U814" i="1"/>
  <c r="W814" i="1"/>
  <c r="Q813" i="1"/>
  <c r="V813" i="1"/>
  <c r="U813" i="1"/>
  <c r="W813" i="1"/>
  <c r="Q812" i="1"/>
  <c r="V812" i="1"/>
  <c r="U812" i="1"/>
  <c r="W812" i="1"/>
  <c r="Q811" i="1"/>
  <c r="V811" i="1"/>
  <c r="U811" i="1"/>
  <c r="W811" i="1"/>
  <c r="Q810" i="1"/>
  <c r="V810" i="1"/>
  <c r="U810" i="1"/>
  <c r="W810" i="1"/>
  <c r="Q809" i="1"/>
  <c r="V809" i="1"/>
  <c r="U809" i="1"/>
  <c r="W809" i="1"/>
  <c r="Q808" i="1"/>
  <c r="V808" i="1"/>
  <c r="U808" i="1"/>
  <c r="W808" i="1"/>
  <c r="Q807" i="1"/>
  <c r="V807" i="1"/>
  <c r="U807" i="1"/>
  <c r="W807" i="1"/>
  <c r="Q806" i="1"/>
  <c r="V806" i="1"/>
  <c r="U806" i="1"/>
  <c r="W806" i="1"/>
  <c r="Q805" i="1"/>
  <c r="V805" i="1"/>
  <c r="U805" i="1"/>
  <c r="W805" i="1"/>
  <c r="Q804" i="1"/>
  <c r="V804" i="1"/>
  <c r="U804" i="1"/>
  <c r="W804" i="1"/>
  <c r="Q803" i="1"/>
  <c r="V803" i="1"/>
  <c r="U803" i="1"/>
  <c r="W803" i="1"/>
  <c r="Q802" i="1"/>
  <c r="V802" i="1"/>
  <c r="U802" i="1"/>
  <c r="W802" i="1"/>
  <c r="Q801" i="1"/>
  <c r="V801" i="1"/>
  <c r="U801" i="1"/>
  <c r="W801" i="1"/>
  <c r="Q800" i="1"/>
  <c r="V800" i="1"/>
  <c r="U800" i="1"/>
  <c r="W800" i="1"/>
  <c r="Q799" i="1"/>
  <c r="V799" i="1"/>
  <c r="U799" i="1"/>
  <c r="W799" i="1"/>
  <c r="Q798" i="1"/>
  <c r="V798" i="1"/>
  <c r="U798" i="1"/>
  <c r="W798" i="1"/>
  <c r="Q797" i="1"/>
  <c r="V797" i="1"/>
  <c r="U797" i="1"/>
  <c r="W797" i="1"/>
  <c r="Q796" i="1"/>
  <c r="V796" i="1"/>
  <c r="U796" i="1"/>
  <c r="W796" i="1"/>
  <c r="Q795" i="1"/>
  <c r="V795" i="1"/>
  <c r="U795" i="1"/>
  <c r="W795" i="1"/>
  <c r="Q794" i="1"/>
  <c r="V794" i="1"/>
  <c r="U794" i="1"/>
  <c r="W794" i="1"/>
  <c r="Q793" i="1"/>
  <c r="V793" i="1"/>
  <c r="U793" i="1"/>
  <c r="W793" i="1"/>
  <c r="Q792" i="1"/>
  <c r="V792" i="1"/>
  <c r="U792" i="1"/>
  <c r="W792" i="1"/>
  <c r="Q791" i="1"/>
  <c r="V791" i="1"/>
  <c r="U791" i="1"/>
  <c r="W791" i="1"/>
  <c r="Q790" i="1"/>
  <c r="V790" i="1"/>
  <c r="U790" i="1"/>
  <c r="W790" i="1"/>
  <c r="Q789" i="1"/>
  <c r="V789" i="1"/>
  <c r="U789" i="1"/>
  <c r="W789" i="1"/>
  <c r="Q788" i="1"/>
  <c r="V788" i="1"/>
  <c r="U788" i="1"/>
  <c r="W788" i="1"/>
  <c r="Q787" i="1"/>
  <c r="V787" i="1"/>
  <c r="U787" i="1"/>
  <c r="W787" i="1"/>
  <c r="Q786" i="1"/>
  <c r="V786" i="1"/>
  <c r="U786" i="1"/>
  <c r="W786" i="1"/>
  <c r="Q785" i="1"/>
  <c r="V785" i="1"/>
  <c r="U785" i="1"/>
  <c r="W785" i="1"/>
  <c r="Q784" i="1"/>
  <c r="V784" i="1"/>
  <c r="U784" i="1"/>
  <c r="W784" i="1"/>
  <c r="Q783" i="1"/>
  <c r="V783" i="1"/>
  <c r="U783" i="1"/>
  <c r="W783" i="1"/>
  <c r="Q782" i="1"/>
  <c r="V782" i="1"/>
  <c r="U782" i="1"/>
  <c r="W782" i="1"/>
  <c r="Q781" i="1"/>
  <c r="V781" i="1"/>
  <c r="U781" i="1"/>
  <c r="W781" i="1"/>
  <c r="Q780" i="1"/>
  <c r="V780" i="1"/>
  <c r="U780" i="1"/>
  <c r="W780" i="1"/>
  <c r="Q779" i="1"/>
  <c r="V779" i="1"/>
  <c r="U779" i="1"/>
  <c r="W779" i="1"/>
  <c r="Q778" i="1"/>
  <c r="V778" i="1"/>
  <c r="U778" i="1"/>
  <c r="W778" i="1"/>
  <c r="Q777" i="1"/>
  <c r="V777" i="1"/>
  <c r="U777" i="1"/>
  <c r="W777" i="1"/>
  <c r="Q776" i="1"/>
  <c r="V776" i="1"/>
  <c r="U776" i="1"/>
  <c r="W776" i="1"/>
  <c r="Q775" i="1"/>
  <c r="V775" i="1"/>
  <c r="U775" i="1"/>
  <c r="W775" i="1"/>
  <c r="Q774" i="1"/>
  <c r="V774" i="1"/>
  <c r="U774" i="1"/>
  <c r="W774" i="1"/>
  <c r="Q773" i="1"/>
  <c r="V773" i="1"/>
  <c r="U773" i="1"/>
  <c r="W773" i="1"/>
  <c r="Q772" i="1"/>
  <c r="V772" i="1"/>
  <c r="U772" i="1"/>
  <c r="W772" i="1"/>
  <c r="Q771" i="1"/>
  <c r="V771" i="1"/>
  <c r="U771" i="1"/>
  <c r="W771" i="1"/>
  <c r="Q770" i="1"/>
  <c r="V770" i="1"/>
  <c r="U770" i="1"/>
  <c r="W770" i="1"/>
  <c r="Q769" i="1"/>
  <c r="V769" i="1"/>
  <c r="U769" i="1"/>
  <c r="W769" i="1"/>
  <c r="Q768" i="1"/>
  <c r="V768" i="1"/>
  <c r="U768" i="1"/>
  <c r="W768" i="1"/>
  <c r="Q767" i="1"/>
  <c r="V767" i="1"/>
  <c r="U767" i="1"/>
  <c r="W767" i="1"/>
  <c r="Q766" i="1"/>
  <c r="V766" i="1"/>
  <c r="U766" i="1"/>
  <c r="W766" i="1"/>
  <c r="Q765" i="1"/>
  <c r="V765" i="1"/>
  <c r="U765" i="1"/>
  <c r="W765" i="1"/>
  <c r="Q764" i="1"/>
  <c r="V764" i="1"/>
  <c r="U764" i="1"/>
  <c r="W764" i="1"/>
  <c r="Q763" i="1"/>
  <c r="V763" i="1"/>
  <c r="U763" i="1"/>
  <c r="W763" i="1"/>
  <c r="Q762" i="1"/>
  <c r="V762" i="1"/>
  <c r="U762" i="1"/>
  <c r="W762" i="1"/>
  <c r="Q761" i="1"/>
  <c r="V761" i="1"/>
  <c r="U761" i="1"/>
  <c r="W761" i="1"/>
  <c r="Q760" i="1"/>
  <c r="V760" i="1"/>
  <c r="U760" i="1"/>
  <c r="W760" i="1"/>
  <c r="Q759" i="1"/>
  <c r="V759" i="1"/>
  <c r="U759" i="1"/>
  <c r="W759" i="1"/>
  <c r="Q758" i="1"/>
  <c r="V758" i="1"/>
  <c r="U758" i="1"/>
  <c r="W758" i="1"/>
  <c r="Q757" i="1"/>
  <c r="V757" i="1"/>
  <c r="U757" i="1"/>
  <c r="W757" i="1"/>
  <c r="Q756" i="1"/>
  <c r="V756" i="1"/>
  <c r="U756" i="1"/>
  <c r="W756" i="1"/>
  <c r="Q755" i="1"/>
  <c r="V755" i="1"/>
  <c r="U755" i="1"/>
  <c r="W755" i="1"/>
  <c r="Q754" i="1"/>
  <c r="V754" i="1"/>
  <c r="U754" i="1"/>
  <c r="W754" i="1"/>
  <c r="Q753" i="1"/>
  <c r="V753" i="1"/>
  <c r="U753" i="1"/>
  <c r="W753" i="1"/>
  <c r="Q752" i="1"/>
  <c r="V752" i="1"/>
  <c r="U752" i="1"/>
  <c r="W752" i="1"/>
  <c r="Q751" i="1"/>
  <c r="V751" i="1"/>
  <c r="U751" i="1"/>
  <c r="W751" i="1"/>
  <c r="Q750" i="1"/>
  <c r="V750" i="1"/>
  <c r="U750" i="1"/>
  <c r="W750" i="1"/>
  <c r="Q749" i="1"/>
  <c r="V749" i="1"/>
  <c r="U749" i="1"/>
  <c r="W749" i="1"/>
  <c r="Q748" i="1"/>
  <c r="V748" i="1"/>
  <c r="U748" i="1"/>
  <c r="W748" i="1"/>
  <c r="Q747" i="1"/>
  <c r="V747" i="1"/>
  <c r="U747" i="1"/>
  <c r="W747" i="1"/>
  <c r="Q746" i="1"/>
  <c r="V746" i="1"/>
  <c r="U746" i="1"/>
  <c r="W746" i="1"/>
  <c r="Q745" i="1"/>
  <c r="V745" i="1"/>
  <c r="U745" i="1"/>
  <c r="W745" i="1"/>
  <c r="Q744" i="1"/>
  <c r="V744" i="1"/>
  <c r="U744" i="1"/>
  <c r="W744" i="1"/>
  <c r="Q743" i="1"/>
  <c r="V743" i="1"/>
  <c r="U743" i="1"/>
  <c r="W743" i="1"/>
  <c r="Q742" i="1"/>
  <c r="V742" i="1"/>
  <c r="U742" i="1"/>
  <c r="W742" i="1"/>
  <c r="Q741" i="1"/>
  <c r="V741" i="1"/>
  <c r="U741" i="1"/>
  <c r="W741" i="1"/>
  <c r="Q740" i="1"/>
  <c r="V740" i="1"/>
  <c r="U740" i="1"/>
  <c r="W740" i="1"/>
  <c r="Q739" i="1"/>
  <c r="V739" i="1"/>
  <c r="U739" i="1"/>
  <c r="W739" i="1"/>
  <c r="Q738" i="1"/>
  <c r="V738" i="1"/>
  <c r="U738" i="1"/>
  <c r="W738" i="1"/>
  <c r="Q737" i="1"/>
  <c r="V737" i="1"/>
  <c r="U737" i="1"/>
  <c r="W737" i="1"/>
  <c r="Q736" i="1"/>
  <c r="V736" i="1"/>
  <c r="U736" i="1"/>
  <c r="W736" i="1"/>
  <c r="Q735" i="1"/>
  <c r="V735" i="1"/>
  <c r="U735" i="1"/>
  <c r="W735" i="1"/>
  <c r="Q734" i="1"/>
  <c r="V734" i="1"/>
  <c r="U734" i="1"/>
  <c r="W734" i="1"/>
  <c r="Q733" i="1"/>
  <c r="V733" i="1"/>
  <c r="U733" i="1"/>
  <c r="W733" i="1"/>
  <c r="Q732" i="1"/>
  <c r="V732" i="1"/>
  <c r="U732" i="1"/>
  <c r="W732" i="1"/>
  <c r="Q731" i="1"/>
  <c r="V731" i="1"/>
  <c r="U731" i="1"/>
  <c r="W731" i="1"/>
  <c r="Q730" i="1"/>
  <c r="V730" i="1"/>
  <c r="U730" i="1"/>
  <c r="W730" i="1"/>
  <c r="Q729" i="1"/>
  <c r="V729" i="1"/>
  <c r="U729" i="1"/>
  <c r="W729" i="1"/>
  <c r="Q728" i="1"/>
  <c r="V728" i="1"/>
  <c r="U728" i="1"/>
  <c r="W728" i="1"/>
  <c r="Q727" i="1"/>
  <c r="V727" i="1"/>
  <c r="U727" i="1"/>
  <c r="W727" i="1"/>
  <c r="Q726" i="1"/>
  <c r="V726" i="1"/>
  <c r="U726" i="1"/>
  <c r="W726" i="1"/>
  <c r="Q725" i="1"/>
  <c r="V725" i="1"/>
  <c r="U725" i="1"/>
  <c r="W725" i="1"/>
  <c r="Q724" i="1"/>
  <c r="V724" i="1"/>
  <c r="U724" i="1"/>
  <c r="W724" i="1"/>
  <c r="Q723" i="1"/>
  <c r="V723" i="1"/>
  <c r="U723" i="1"/>
  <c r="W723" i="1"/>
  <c r="Q721" i="1"/>
  <c r="V721" i="1"/>
  <c r="U721" i="1"/>
  <c r="W721" i="1"/>
  <c r="Q720" i="1"/>
  <c r="V720" i="1"/>
  <c r="U720" i="1"/>
  <c r="W720" i="1"/>
  <c r="Q719" i="1"/>
  <c r="V719" i="1"/>
  <c r="U719" i="1"/>
  <c r="W719" i="1"/>
  <c r="Q718" i="1"/>
  <c r="V718" i="1"/>
  <c r="U718" i="1"/>
  <c r="W718" i="1"/>
  <c r="Q717" i="1"/>
  <c r="V717" i="1"/>
  <c r="U717" i="1"/>
  <c r="W717" i="1"/>
  <c r="Q716" i="1"/>
  <c r="V716" i="1"/>
  <c r="U716" i="1"/>
  <c r="W716" i="1"/>
  <c r="Q715" i="1"/>
  <c r="V715" i="1"/>
  <c r="U715" i="1"/>
  <c r="W715" i="1"/>
  <c r="Q714" i="1"/>
  <c r="V714" i="1"/>
  <c r="U714" i="1"/>
  <c r="W714" i="1"/>
  <c r="Q713" i="1"/>
  <c r="V713" i="1"/>
  <c r="U713" i="1"/>
  <c r="W713" i="1"/>
  <c r="Q712" i="1"/>
  <c r="V712" i="1"/>
  <c r="U712" i="1"/>
  <c r="W712" i="1"/>
  <c r="Q711" i="1"/>
  <c r="V711" i="1"/>
  <c r="U711" i="1"/>
  <c r="W711" i="1"/>
  <c r="Q710" i="1"/>
  <c r="V710" i="1"/>
  <c r="U710" i="1"/>
  <c r="W710" i="1"/>
  <c r="Q709" i="1"/>
  <c r="V709" i="1"/>
  <c r="U709" i="1"/>
  <c r="W709" i="1"/>
  <c r="Q708" i="1"/>
  <c r="V708" i="1"/>
  <c r="U708" i="1"/>
  <c r="W708" i="1"/>
  <c r="Q707" i="1"/>
  <c r="V707" i="1"/>
  <c r="U707" i="1"/>
  <c r="W707" i="1"/>
  <c r="Q706" i="1"/>
  <c r="V706" i="1"/>
  <c r="U706" i="1"/>
  <c r="W706" i="1"/>
  <c r="Q705" i="1"/>
  <c r="V705" i="1"/>
  <c r="U705" i="1"/>
  <c r="W705" i="1"/>
  <c r="Q704" i="1"/>
  <c r="V704" i="1"/>
  <c r="U704" i="1"/>
  <c r="W704" i="1"/>
  <c r="Q703" i="1"/>
  <c r="V703" i="1"/>
  <c r="U703" i="1"/>
  <c r="W703" i="1"/>
  <c r="Q702" i="1"/>
  <c r="V702" i="1"/>
  <c r="U702" i="1"/>
  <c r="W702" i="1"/>
  <c r="Q701" i="1"/>
  <c r="V701" i="1"/>
  <c r="U701" i="1"/>
  <c r="W701" i="1"/>
  <c r="Q700" i="1"/>
  <c r="V700" i="1"/>
  <c r="U700" i="1"/>
  <c r="W700" i="1"/>
  <c r="Q699" i="1"/>
  <c r="V699" i="1"/>
  <c r="U699" i="1"/>
  <c r="W699" i="1"/>
  <c r="Q698" i="1"/>
  <c r="V698" i="1"/>
  <c r="U698" i="1"/>
  <c r="W698" i="1"/>
  <c r="Q697" i="1"/>
  <c r="V697" i="1"/>
  <c r="U697" i="1"/>
  <c r="W697" i="1"/>
  <c r="Q696" i="1"/>
  <c r="V696" i="1"/>
  <c r="U696" i="1"/>
  <c r="W696" i="1"/>
  <c r="Q694" i="1"/>
  <c r="V694" i="1"/>
  <c r="U694" i="1"/>
  <c r="W694" i="1"/>
  <c r="Q693" i="1"/>
  <c r="V693" i="1"/>
  <c r="U693" i="1"/>
  <c r="W693" i="1"/>
  <c r="Q691" i="1"/>
  <c r="V691" i="1"/>
  <c r="U691" i="1"/>
  <c r="W691" i="1"/>
  <c r="Q690" i="1"/>
  <c r="V690" i="1"/>
  <c r="U690" i="1"/>
  <c r="W690" i="1"/>
  <c r="Q689" i="1"/>
  <c r="V689" i="1"/>
  <c r="U689" i="1"/>
  <c r="W689" i="1"/>
  <c r="Q688" i="1"/>
  <c r="V688" i="1"/>
  <c r="U688" i="1"/>
  <c r="W688" i="1"/>
  <c r="Q687" i="1"/>
  <c r="V687" i="1"/>
  <c r="U687" i="1"/>
  <c r="W687" i="1"/>
  <c r="Q686" i="1"/>
  <c r="V686" i="1"/>
  <c r="U686" i="1"/>
  <c r="W686" i="1"/>
  <c r="Q685" i="1"/>
  <c r="V685" i="1"/>
  <c r="U685" i="1"/>
  <c r="W685" i="1"/>
  <c r="Q684" i="1"/>
  <c r="V684" i="1"/>
  <c r="U684" i="1"/>
  <c r="W684" i="1"/>
  <c r="Q683" i="1"/>
  <c r="V683" i="1"/>
  <c r="U683" i="1"/>
  <c r="W683" i="1"/>
  <c r="Q682" i="1"/>
  <c r="V682" i="1"/>
  <c r="U682" i="1"/>
  <c r="W682" i="1"/>
  <c r="Q681" i="1"/>
  <c r="V681" i="1"/>
  <c r="U681" i="1"/>
  <c r="W681" i="1"/>
  <c r="Q680" i="1"/>
  <c r="V680" i="1"/>
  <c r="U680" i="1"/>
  <c r="W680" i="1"/>
  <c r="Q679" i="1"/>
  <c r="V679" i="1"/>
  <c r="U679" i="1"/>
  <c r="W679" i="1"/>
  <c r="Q678" i="1"/>
  <c r="V678" i="1"/>
  <c r="U678" i="1"/>
  <c r="W678" i="1"/>
  <c r="Q677" i="1"/>
  <c r="V677" i="1"/>
  <c r="U677" i="1"/>
  <c r="W677" i="1"/>
  <c r="Q676" i="1"/>
  <c r="V676" i="1"/>
  <c r="U676" i="1"/>
  <c r="W676" i="1"/>
  <c r="Q675" i="1"/>
  <c r="V675" i="1"/>
  <c r="U675" i="1"/>
  <c r="W675" i="1"/>
  <c r="Q674" i="1"/>
  <c r="V674" i="1"/>
  <c r="U674" i="1"/>
  <c r="W674" i="1"/>
  <c r="Q673" i="1"/>
  <c r="V673" i="1"/>
  <c r="U673" i="1"/>
  <c r="W673" i="1"/>
  <c r="Q672" i="1"/>
  <c r="V672" i="1"/>
  <c r="U672" i="1"/>
  <c r="W672" i="1"/>
  <c r="Q671" i="1"/>
  <c r="V671" i="1"/>
  <c r="U671" i="1"/>
  <c r="W671" i="1"/>
  <c r="Q670" i="1"/>
  <c r="V670" i="1"/>
  <c r="U670" i="1"/>
  <c r="W670" i="1"/>
  <c r="Q669" i="1"/>
  <c r="V669" i="1"/>
  <c r="U669" i="1"/>
  <c r="W669" i="1"/>
  <c r="Q668" i="1"/>
  <c r="V668" i="1"/>
  <c r="U668" i="1"/>
  <c r="W668" i="1"/>
  <c r="Q667" i="1"/>
  <c r="V667" i="1"/>
  <c r="U667" i="1"/>
  <c r="W667" i="1"/>
  <c r="Q666" i="1"/>
  <c r="V666" i="1"/>
  <c r="U666" i="1"/>
  <c r="W666" i="1"/>
  <c r="Q665" i="1"/>
  <c r="V665" i="1"/>
  <c r="U665" i="1"/>
  <c r="W665" i="1"/>
  <c r="Q664" i="1"/>
  <c r="V664" i="1"/>
  <c r="U664" i="1"/>
  <c r="W664" i="1"/>
  <c r="Q663" i="1"/>
  <c r="V663" i="1"/>
  <c r="U663" i="1"/>
  <c r="W663" i="1"/>
  <c r="Q662" i="1"/>
  <c r="V662" i="1"/>
  <c r="U662" i="1"/>
  <c r="W662" i="1"/>
  <c r="Q661" i="1"/>
  <c r="V661" i="1"/>
  <c r="U661" i="1"/>
  <c r="W661" i="1"/>
  <c r="Q660" i="1"/>
  <c r="V660" i="1"/>
  <c r="U660" i="1"/>
  <c r="W660" i="1"/>
  <c r="Q659" i="1"/>
  <c r="V659" i="1"/>
  <c r="U659" i="1"/>
  <c r="W659" i="1"/>
  <c r="Q658" i="1"/>
  <c r="V658" i="1"/>
  <c r="U658" i="1"/>
  <c r="W658" i="1"/>
  <c r="Q657" i="1"/>
  <c r="V657" i="1"/>
  <c r="U657" i="1"/>
  <c r="W657" i="1"/>
  <c r="Q656" i="1"/>
  <c r="V656" i="1"/>
  <c r="U656" i="1"/>
  <c r="W656" i="1"/>
  <c r="Q655" i="1"/>
  <c r="V655" i="1"/>
  <c r="U655" i="1"/>
  <c r="W655" i="1"/>
  <c r="Q654" i="1"/>
  <c r="V654" i="1"/>
  <c r="U654" i="1"/>
  <c r="W654" i="1"/>
  <c r="Q653" i="1"/>
  <c r="V653" i="1"/>
  <c r="U653" i="1"/>
  <c r="W653" i="1"/>
  <c r="Q652" i="1"/>
  <c r="V652" i="1"/>
  <c r="U652" i="1"/>
  <c r="W652" i="1"/>
  <c r="Q651" i="1"/>
  <c r="V651" i="1"/>
  <c r="U651" i="1"/>
  <c r="W651" i="1"/>
  <c r="Q649" i="1"/>
  <c r="V649" i="1"/>
  <c r="U649" i="1"/>
  <c r="W649" i="1"/>
  <c r="Q648" i="1"/>
  <c r="V648" i="1"/>
  <c r="U648" i="1"/>
  <c r="W648" i="1"/>
  <c r="Q647" i="1"/>
  <c r="V647" i="1"/>
  <c r="U647" i="1"/>
  <c r="W647" i="1"/>
  <c r="Q646" i="1"/>
  <c r="V646" i="1"/>
  <c r="U646" i="1"/>
  <c r="W646" i="1"/>
  <c r="Q645" i="1"/>
  <c r="V645" i="1"/>
  <c r="U645" i="1"/>
  <c r="W645" i="1"/>
  <c r="Q644" i="1"/>
  <c r="V644" i="1"/>
  <c r="U644" i="1"/>
  <c r="W644" i="1"/>
  <c r="Q643" i="1"/>
  <c r="V643" i="1"/>
  <c r="U643" i="1"/>
  <c r="W643" i="1"/>
  <c r="Q642" i="1"/>
  <c r="V642" i="1"/>
  <c r="U642" i="1"/>
  <c r="W642" i="1"/>
  <c r="Q641" i="1"/>
  <c r="V641" i="1"/>
  <c r="U641" i="1"/>
  <c r="W641" i="1"/>
  <c r="Q640" i="1"/>
  <c r="V640" i="1"/>
  <c r="U640" i="1"/>
  <c r="W640" i="1"/>
  <c r="Q639" i="1"/>
  <c r="V639" i="1"/>
  <c r="U639" i="1"/>
  <c r="W639" i="1"/>
  <c r="Q638" i="1"/>
  <c r="V638" i="1"/>
  <c r="U638" i="1"/>
  <c r="W638" i="1"/>
  <c r="Q637" i="1"/>
  <c r="V637" i="1"/>
  <c r="U637" i="1"/>
  <c r="W637" i="1"/>
  <c r="Q636" i="1"/>
  <c r="V636" i="1"/>
  <c r="U636" i="1"/>
  <c r="W636" i="1"/>
  <c r="Q635" i="1"/>
  <c r="V635" i="1"/>
  <c r="U635" i="1"/>
  <c r="W635" i="1"/>
  <c r="Q634" i="1"/>
  <c r="V634" i="1"/>
  <c r="U634" i="1"/>
  <c r="W634" i="1"/>
  <c r="Q633" i="1"/>
  <c r="V633" i="1"/>
  <c r="U633" i="1"/>
  <c r="W633" i="1"/>
  <c r="Q632" i="1"/>
  <c r="V632" i="1"/>
  <c r="U632" i="1"/>
  <c r="W632" i="1"/>
  <c r="Q631" i="1"/>
  <c r="V631" i="1"/>
  <c r="U631" i="1"/>
  <c r="W631" i="1"/>
  <c r="Q630" i="1"/>
  <c r="V630" i="1"/>
  <c r="U630" i="1"/>
  <c r="W630" i="1"/>
  <c r="Q629" i="1"/>
  <c r="V629" i="1"/>
  <c r="U629" i="1"/>
  <c r="W629" i="1"/>
  <c r="Q628" i="1"/>
  <c r="V628" i="1"/>
  <c r="U628" i="1"/>
  <c r="W628" i="1"/>
  <c r="Q627" i="1"/>
  <c r="V627" i="1"/>
  <c r="U627" i="1"/>
  <c r="W627" i="1"/>
  <c r="Q626" i="1"/>
  <c r="V626" i="1"/>
  <c r="U626" i="1"/>
  <c r="W626" i="1"/>
  <c r="Q625" i="1"/>
  <c r="V625" i="1"/>
  <c r="U625" i="1"/>
  <c r="W625" i="1"/>
  <c r="Q624" i="1"/>
  <c r="V624" i="1"/>
  <c r="U624" i="1"/>
  <c r="W624" i="1"/>
  <c r="Q623" i="1"/>
  <c r="V623" i="1"/>
  <c r="U623" i="1"/>
  <c r="W623" i="1"/>
  <c r="Q622" i="1"/>
  <c r="V622" i="1"/>
  <c r="U622" i="1"/>
  <c r="W622" i="1"/>
  <c r="Q621" i="1"/>
  <c r="V621" i="1"/>
  <c r="U621" i="1"/>
  <c r="W621" i="1"/>
  <c r="Q620" i="1"/>
  <c r="V620" i="1"/>
  <c r="U620" i="1"/>
  <c r="W620" i="1"/>
  <c r="Q619" i="1"/>
  <c r="V619" i="1"/>
  <c r="U619" i="1"/>
  <c r="W619" i="1"/>
  <c r="Q618" i="1"/>
  <c r="V618" i="1"/>
  <c r="U618" i="1"/>
  <c r="W618" i="1"/>
  <c r="Q617" i="1"/>
  <c r="V617" i="1"/>
  <c r="U617" i="1"/>
  <c r="W617" i="1"/>
  <c r="Q616" i="1"/>
  <c r="V616" i="1"/>
  <c r="U616" i="1"/>
  <c r="W616" i="1"/>
  <c r="Q615" i="1"/>
  <c r="V615" i="1"/>
  <c r="U615" i="1"/>
  <c r="W615" i="1"/>
  <c r="Q614" i="1"/>
  <c r="V614" i="1"/>
  <c r="U614" i="1"/>
  <c r="W614" i="1"/>
  <c r="Q613" i="1"/>
  <c r="V613" i="1"/>
  <c r="U613" i="1"/>
  <c r="W613" i="1"/>
  <c r="Q612" i="1"/>
  <c r="V612" i="1"/>
  <c r="U612" i="1"/>
  <c r="W612" i="1"/>
  <c r="Q611" i="1"/>
  <c r="V611" i="1"/>
  <c r="U611" i="1"/>
  <c r="W611" i="1"/>
  <c r="Q610" i="1"/>
  <c r="V610" i="1"/>
  <c r="U610" i="1"/>
  <c r="W610" i="1"/>
  <c r="Q609" i="1"/>
  <c r="V609" i="1"/>
  <c r="U609" i="1"/>
  <c r="W609" i="1"/>
  <c r="Q608" i="1"/>
  <c r="V608" i="1"/>
  <c r="U608" i="1"/>
  <c r="W608" i="1"/>
  <c r="Q607" i="1"/>
  <c r="V607" i="1"/>
  <c r="U607" i="1"/>
  <c r="W607" i="1"/>
  <c r="Q606" i="1"/>
  <c r="V606" i="1"/>
  <c r="U606" i="1"/>
  <c r="W606" i="1"/>
  <c r="Q605" i="1"/>
  <c r="V605" i="1"/>
  <c r="U605" i="1"/>
  <c r="W605" i="1"/>
  <c r="Q604" i="1"/>
  <c r="V604" i="1"/>
  <c r="U604" i="1"/>
  <c r="W604" i="1"/>
  <c r="Q603" i="1"/>
  <c r="V603" i="1"/>
  <c r="U603" i="1"/>
  <c r="W603" i="1"/>
  <c r="Q602" i="1"/>
  <c r="V602" i="1"/>
  <c r="U602" i="1"/>
  <c r="W602" i="1"/>
  <c r="Q601" i="1"/>
  <c r="V601" i="1"/>
  <c r="U601" i="1"/>
  <c r="W601" i="1"/>
  <c r="Q600" i="1"/>
  <c r="V600" i="1"/>
  <c r="U600" i="1"/>
  <c r="W600" i="1"/>
  <c r="Q599" i="1"/>
  <c r="V599" i="1"/>
  <c r="U599" i="1"/>
  <c r="W599" i="1"/>
  <c r="Q598" i="1"/>
  <c r="V598" i="1"/>
  <c r="U598" i="1"/>
  <c r="W598" i="1"/>
  <c r="Q597" i="1"/>
  <c r="V597" i="1"/>
  <c r="U597" i="1"/>
  <c r="W597" i="1"/>
  <c r="Q596" i="1"/>
  <c r="V596" i="1"/>
  <c r="U596" i="1"/>
  <c r="W596" i="1"/>
  <c r="Q595" i="1"/>
  <c r="V595" i="1"/>
  <c r="U595" i="1"/>
  <c r="W595" i="1"/>
  <c r="Q594" i="1"/>
  <c r="V594" i="1"/>
  <c r="U594" i="1"/>
  <c r="W594" i="1"/>
  <c r="Q593" i="1"/>
  <c r="V593" i="1"/>
  <c r="U593" i="1"/>
  <c r="W593" i="1"/>
  <c r="Q592" i="1"/>
  <c r="V592" i="1"/>
  <c r="U592" i="1"/>
  <c r="W592" i="1"/>
  <c r="Q591" i="1"/>
  <c r="V591" i="1"/>
  <c r="U591" i="1"/>
  <c r="W591" i="1"/>
  <c r="Q590" i="1"/>
  <c r="V590" i="1"/>
  <c r="U590" i="1"/>
  <c r="W590" i="1"/>
  <c r="Q589" i="1"/>
  <c r="V589" i="1"/>
  <c r="U589" i="1"/>
  <c r="W589" i="1"/>
  <c r="Q588" i="1"/>
  <c r="V588" i="1"/>
  <c r="U588" i="1"/>
  <c r="W588" i="1"/>
  <c r="Q587" i="1"/>
  <c r="V587" i="1"/>
  <c r="U587" i="1"/>
  <c r="W587" i="1"/>
  <c r="Q586" i="1"/>
  <c r="V586" i="1"/>
  <c r="U586" i="1"/>
  <c r="W586" i="1"/>
  <c r="Q585" i="1"/>
  <c r="V585" i="1"/>
  <c r="U585" i="1"/>
  <c r="W585" i="1"/>
  <c r="Q584" i="1"/>
  <c r="V584" i="1"/>
  <c r="U584" i="1"/>
  <c r="W584" i="1"/>
  <c r="Q583" i="1"/>
  <c r="V583" i="1"/>
  <c r="U583" i="1"/>
  <c r="W583" i="1"/>
  <c r="Q582" i="1"/>
  <c r="V582" i="1"/>
  <c r="U582" i="1"/>
  <c r="W582" i="1"/>
  <c r="Q581" i="1"/>
  <c r="V581" i="1"/>
  <c r="U581" i="1"/>
  <c r="W581" i="1"/>
  <c r="Q580" i="1"/>
  <c r="V580" i="1"/>
  <c r="U580" i="1"/>
  <c r="W580" i="1"/>
  <c r="Q579" i="1"/>
  <c r="V579" i="1"/>
  <c r="U579" i="1"/>
  <c r="W579" i="1"/>
  <c r="Q578" i="1"/>
  <c r="V578" i="1"/>
  <c r="U578" i="1"/>
  <c r="W578" i="1"/>
  <c r="Q577" i="1"/>
  <c r="V577" i="1"/>
  <c r="U577" i="1"/>
  <c r="W577" i="1"/>
  <c r="Q576" i="1"/>
  <c r="V576" i="1"/>
  <c r="U576" i="1"/>
  <c r="W576" i="1"/>
  <c r="Q575" i="1"/>
  <c r="V575" i="1"/>
  <c r="U575" i="1"/>
  <c r="W575" i="1"/>
  <c r="Q574" i="1"/>
  <c r="V574" i="1"/>
  <c r="U574" i="1"/>
  <c r="W574" i="1"/>
  <c r="Q573" i="1"/>
  <c r="V573" i="1"/>
  <c r="U573" i="1"/>
  <c r="W573" i="1"/>
  <c r="Q572" i="1"/>
  <c r="V572" i="1"/>
  <c r="U572" i="1"/>
  <c r="W572" i="1"/>
  <c r="Q571" i="1"/>
  <c r="V571" i="1"/>
  <c r="U571" i="1"/>
  <c r="W571" i="1"/>
  <c r="Q570" i="1"/>
  <c r="V570" i="1"/>
  <c r="U570" i="1"/>
  <c r="W570" i="1"/>
  <c r="Q569" i="1"/>
  <c r="V569" i="1"/>
  <c r="U569" i="1"/>
  <c r="W569" i="1"/>
  <c r="Q568" i="1"/>
  <c r="V568" i="1"/>
  <c r="U568" i="1"/>
  <c r="W568" i="1"/>
  <c r="Q567" i="1"/>
  <c r="V567" i="1"/>
  <c r="U567" i="1"/>
  <c r="W567" i="1"/>
  <c r="Q566" i="1"/>
  <c r="V566" i="1"/>
  <c r="U566" i="1"/>
  <c r="W566" i="1"/>
  <c r="Q565" i="1"/>
  <c r="V565" i="1"/>
  <c r="U565" i="1"/>
  <c r="W565" i="1"/>
  <c r="Q564" i="1"/>
  <c r="V564" i="1"/>
  <c r="U564" i="1"/>
  <c r="W564" i="1"/>
  <c r="Q563" i="1"/>
  <c r="V563" i="1"/>
  <c r="U563" i="1"/>
  <c r="W563" i="1"/>
  <c r="Q562" i="1"/>
  <c r="V562" i="1"/>
  <c r="U562" i="1"/>
  <c r="W562" i="1"/>
  <c r="Q561" i="1"/>
  <c r="V561" i="1"/>
  <c r="U561" i="1"/>
  <c r="W561" i="1"/>
  <c r="Q560" i="1"/>
  <c r="V560" i="1"/>
  <c r="U560" i="1"/>
  <c r="W560" i="1"/>
  <c r="Q559" i="1"/>
  <c r="V559" i="1"/>
  <c r="U559" i="1"/>
  <c r="W559" i="1"/>
  <c r="Q558" i="1"/>
  <c r="V558" i="1"/>
  <c r="U558" i="1"/>
  <c r="W558" i="1"/>
  <c r="Q557" i="1"/>
  <c r="V557" i="1"/>
  <c r="U557" i="1"/>
  <c r="W557" i="1"/>
  <c r="Q556" i="1"/>
  <c r="V556" i="1"/>
  <c r="U556" i="1"/>
  <c r="W556" i="1"/>
  <c r="Q555" i="1"/>
  <c r="V555" i="1"/>
  <c r="U555" i="1"/>
  <c r="W555" i="1"/>
  <c r="Q554" i="1"/>
  <c r="V554" i="1"/>
  <c r="U554" i="1"/>
  <c r="W554" i="1"/>
  <c r="Q553" i="1"/>
  <c r="V553" i="1"/>
  <c r="U553" i="1"/>
  <c r="W553" i="1"/>
  <c r="Q552" i="1"/>
  <c r="V552" i="1"/>
  <c r="U552" i="1"/>
  <c r="W552" i="1"/>
  <c r="Q551" i="1"/>
  <c r="V551" i="1"/>
  <c r="U551" i="1"/>
  <c r="W551" i="1"/>
  <c r="Q550" i="1"/>
  <c r="V550" i="1"/>
  <c r="U550" i="1"/>
  <c r="W550" i="1"/>
  <c r="Q549" i="1"/>
  <c r="V549" i="1"/>
  <c r="U549" i="1"/>
  <c r="W549" i="1"/>
  <c r="Q548" i="1"/>
  <c r="V548" i="1"/>
  <c r="U548" i="1"/>
  <c r="W548" i="1"/>
  <c r="Q547" i="1"/>
  <c r="V547" i="1"/>
  <c r="U547" i="1"/>
  <c r="W547" i="1"/>
  <c r="Q546" i="1"/>
  <c r="V546" i="1"/>
  <c r="U546" i="1"/>
  <c r="W546" i="1"/>
  <c r="Q545" i="1"/>
  <c r="V545" i="1"/>
  <c r="U545" i="1"/>
  <c r="W545" i="1"/>
  <c r="Q544" i="1"/>
  <c r="V544" i="1"/>
  <c r="U544" i="1"/>
  <c r="W544" i="1"/>
  <c r="Q543" i="1"/>
  <c r="V543" i="1"/>
  <c r="U543" i="1"/>
  <c r="W543" i="1"/>
  <c r="Q542" i="1"/>
  <c r="V542" i="1"/>
  <c r="U542" i="1"/>
  <c r="W542" i="1"/>
  <c r="Q541" i="1"/>
  <c r="V541" i="1"/>
  <c r="U541" i="1"/>
  <c r="W541" i="1"/>
  <c r="Q540" i="1"/>
  <c r="V540" i="1"/>
  <c r="U540" i="1"/>
  <c r="W540" i="1"/>
  <c r="Q539" i="1"/>
  <c r="V539" i="1"/>
  <c r="U539" i="1"/>
  <c r="W539" i="1"/>
  <c r="Q538" i="1"/>
  <c r="V538" i="1"/>
  <c r="U538" i="1"/>
  <c r="W538" i="1"/>
  <c r="Q537" i="1"/>
  <c r="V537" i="1"/>
  <c r="U537" i="1"/>
  <c r="W537" i="1"/>
  <c r="Q536" i="1"/>
  <c r="V536" i="1"/>
  <c r="U536" i="1"/>
  <c r="W536" i="1"/>
  <c r="Q535" i="1"/>
  <c r="V535" i="1"/>
  <c r="U535" i="1"/>
  <c r="W535" i="1"/>
  <c r="Q534" i="1"/>
  <c r="V534" i="1"/>
  <c r="U534" i="1"/>
  <c r="W534" i="1"/>
  <c r="Q533" i="1"/>
  <c r="V533" i="1"/>
  <c r="U533" i="1"/>
  <c r="W533" i="1"/>
  <c r="Q532" i="1"/>
  <c r="V532" i="1"/>
  <c r="U532" i="1"/>
  <c r="W532" i="1"/>
  <c r="Q531" i="1"/>
  <c r="V531" i="1"/>
  <c r="U531" i="1"/>
  <c r="W531" i="1"/>
  <c r="Q530" i="1"/>
  <c r="V530" i="1"/>
  <c r="U530" i="1"/>
  <c r="W530" i="1"/>
  <c r="Q529" i="1"/>
  <c r="V529" i="1"/>
  <c r="U529" i="1"/>
  <c r="W529" i="1"/>
  <c r="Q528" i="1"/>
  <c r="V528" i="1"/>
  <c r="U528" i="1"/>
  <c r="W528" i="1"/>
  <c r="Q527" i="1"/>
  <c r="V527" i="1"/>
  <c r="U527" i="1"/>
  <c r="W527" i="1"/>
  <c r="Q526" i="1"/>
  <c r="V526" i="1"/>
  <c r="U526" i="1"/>
  <c r="W526" i="1"/>
  <c r="Q525" i="1"/>
  <c r="V525" i="1"/>
  <c r="U525" i="1"/>
  <c r="W525" i="1"/>
  <c r="Q524" i="1"/>
  <c r="V524" i="1"/>
  <c r="U524" i="1"/>
  <c r="W524" i="1"/>
  <c r="Q523" i="1"/>
  <c r="V523" i="1"/>
  <c r="U523" i="1"/>
  <c r="W523" i="1"/>
  <c r="Q522" i="1"/>
  <c r="V522" i="1"/>
  <c r="U522" i="1"/>
  <c r="W522" i="1"/>
  <c r="Q521" i="1"/>
  <c r="V521" i="1"/>
  <c r="U521" i="1"/>
  <c r="W521" i="1"/>
  <c r="Q520" i="1"/>
  <c r="V520" i="1"/>
  <c r="U520" i="1"/>
  <c r="W520" i="1"/>
  <c r="Q519" i="1"/>
  <c r="V519" i="1"/>
  <c r="U519" i="1"/>
  <c r="W519" i="1"/>
  <c r="Q518" i="1"/>
  <c r="V518" i="1"/>
  <c r="U518" i="1"/>
  <c r="W518" i="1"/>
  <c r="Q517" i="1"/>
  <c r="V517" i="1"/>
  <c r="U517" i="1"/>
  <c r="W517" i="1"/>
  <c r="Q516" i="1"/>
  <c r="V516" i="1"/>
  <c r="U516" i="1"/>
  <c r="W516" i="1"/>
  <c r="Q515" i="1"/>
  <c r="V515" i="1"/>
  <c r="U515" i="1"/>
  <c r="W515" i="1"/>
  <c r="Q514" i="1"/>
  <c r="V514" i="1"/>
  <c r="U514" i="1"/>
  <c r="W514" i="1"/>
  <c r="Q513" i="1"/>
  <c r="V513" i="1"/>
  <c r="U513" i="1"/>
  <c r="W513" i="1"/>
  <c r="Q512" i="1"/>
  <c r="V512" i="1"/>
  <c r="U512" i="1"/>
  <c r="W512" i="1"/>
  <c r="Q511" i="1"/>
  <c r="V511" i="1"/>
  <c r="U511" i="1"/>
  <c r="W511" i="1"/>
  <c r="Q510" i="1"/>
  <c r="V510" i="1"/>
  <c r="U510" i="1"/>
  <c r="W510" i="1"/>
  <c r="Q509" i="1"/>
  <c r="V509" i="1"/>
  <c r="U509" i="1"/>
  <c r="W509" i="1"/>
  <c r="Q508" i="1"/>
  <c r="V508" i="1"/>
  <c r="U508" i="1"/>
  <c r="W508" i="1"/>
  <c r="Q507" i="1"/>
  <c r="V507" i="1"/>
  <c r="U507" i="1"/>
  <c r="W507" i="1"/>
  <c r="Q506" i="1"/>
  <c r="V506" i="1"/>
  <c r="U506" i="1"/>
  <c r="W506" i="1"/>
  <c r="Q505" i="1"/>
  <c r="V505" i="1"/>
  <c r="U505" i="1"/>
  <c r="W505" i="1"/>
  <c r="Q504" i="1"/>
  <c r="V504" i="1"/>
  <c r="U504" i="1"/>
  <c r="W504" i="1"/>
  <c r="Q503" i="1"/>
  <c r="V503" i="1"/>
  <c r="U503" i="1"/>
  <c r="W503" i="1"/>
  <c r="Q502" i="1"/>
  <c r="V502" i="1"/>
  <c r="U502" i="1"/>
  <c r="W502" i="1"/>
  <c r="Q501" i="1"/>
  <c r="V501" i="1"/>
  <c r="U501" i="1"/>
  <c r="W501" i="1"/>
  <c r="Q500" i="1"/>
  <c r="V500" i="1"/>
  <c r="U500" i="1"/>
  <c r="W500" i="1"/>
  <c r="Q499" i="1"/>
  <c r="V499" i="1"/>
  <c r="U499" i="1"/>
  <c r="W499" i="1"/>
  <c r="Q498" i="1"/>
  <c r="V498" i="1"/>
  <c r="U498" i="1"/>
  <c r="W498" i="1"/>
  <c r="Q497" i="1"/>
  <c r="V497" i="1"/>
  <c r="U497" i="1"/>
  <c r="W497" i="1"/>
  <c r="Q496" i="1"/>
  <c r="V496" i="1"/>
  <c r="U496" i="1"/>
  <c r="W496" i="1"/>
  <c r="Q495" i="1"/>
  <c r="V495" i="1"/>
  <c r="U495" i="1"/>
  <c r="W495" i="1"/>
  <c r="Q494" i="1"/>
  <c r="V494" i="1"/>
  <c r="U494" i="1"/>
  <c r="W494" i="1"/>
  <c r="Q493" i="1"/>
  <c r="V493" i="1"/>
  <c r="U493" i="1"/>
  <c r="W493" i="1"/>
  <c r="Q492" i="1"/>
  <c r="V492" i="1"/>
  <c r="U492" i="1"/>
  <c r="W492" i="1"/>
  <c r="Q491" i="1"/>
  <c r="V491" i="1"/>
  <c r="U491" i="1"/>
  <c r="W491" i="1"/>
  <c r="Q490" i="1"/>
  <c r="V490" i="1"/>
  <c r="U490" i="1"/>
  <c r="W490" i="1"/>
  <c r="Q489" i="1"/>
  <c r="V489" i="1"/>
  <c r="U489" i="1"/>
  <c r="W489" i="1"/>
  <c r="Q488" i="1"/>
  <c r="V488" i="1"/>
  <c r="U488" i="1"/>
  <c r="W488" i="1"/>
  <c r="Q487" i="1"/>
  <c r="V487" i="1"/>
  <c r="U487" i="1"/>
  <c r="W487" i="1"/>
  <c r="Q486" i="1"/>
  <c r="V486" i="1"/>
  <c r="U486" i="1"/>
  <c r="W486" i="1"/>
  <c r="Q485" i="1"/>
  <c r="V485" i="1"/>
  <c r="U485" i="1"/>
  <c r="W485" i="1"/>
  <c r="Q484" i="1"/>
  <c r="V484" i="1"/>
  <c r="U484" i="1"/>
  <c r="W484" i="1"/>
  <c r="Q483" i="1"/>
  <c r="V483" i="1"/>
  <c r="U483" i="1"/>
  <c r="W483" i="1"/>
  <c r="Q482" i="1"/>
  <c r="V482" i="1"/>
  <c r="U482" i="1"/>
  <c r="W482" i="1"/>
  <c r="Q481" i="1"/>
  <c r="V481" i="1"/>
  <c r="U481" i="1"/>
  <c r="W481" i="1"/>
  <c r="Q480" i="1"/>
  <c r="V480" i="1"/>
  <c r="U480" i="1"/>
  <c r="W480" i="1"/>
  <c r="Q479" i="1"/>
  <c r="V479" i="1"/>
  <c r="U479" i="1"/>
  <c r="W479" i="1"/>
  <c r="Q478" i="1"/>
  <c r="V478" i="1"/>
  <c r="U478" i="1"/>
  <c r="W478" i="1"/>
  <c r="Q477" i="1"/>
  <c r="V477" i="1"/>
  <c r="U477" i="1"/>
  <c r="W477" i="1"/>
  <c r="Q476" i="1"/>
  <c r="V476" i="1"/>
  <c r="U476" i="1"/>
  <c r="W476" i="1"/>
  <c r="Q475" i="1"/>
  <c r="V475" i="1"/>
  <c r="U475" i="1"/>
  <c r="W475" i="1"/>
  <c r="Q474" i="1"/>
  <c r="V474" i="1"/>
  <c r="U474" i="1"/>
  <c r="W474" i="1"/>
  <c r="Q473" i="1"/>
  <c r="V473" i="1"/>
  <c r="U473" i="1"/>
  <c r="W473" i="1"/>
  <c r="Q472" i="1"/>
  <c r="V472" i="1"/>
  <c r="U472" i="1"/>
  <c r="W472" i="1"/>
  <c r="Q471" i="1"/>
  <c r="V471" i="1"/>
  <c r="U471" i="1"/>
  <c r="W471" i="1"/>
  <c r="Q470" i="1"/>
  <c r="V470" i="1"/>
  <c r="U470" i="1"/>
  <c r="W470" i="1"/>
  <c r="Q469" i="1"/>
  <c r="V469" i="1"/>
  <c r="U469" i="1"/>
  <c r="W469" i="1"/>
  <c r="Q468" i="1"/>
  <c r="V468" i="1"/>
  <c r="U468" i="1"/>
  <c r="W468" i="1"/>
  <c r="Q467" i="1"/>
  <c r="V467" i="1"/>
  <c r="U467" i="1"/>
  <c r="W467" i="1"/>
  <c r="Q466" i="1"/>
  <c r="V466" i="1"/>
  <c r="U466" i="1"/>
  <c r="W466" i="1"/>
  <c r="Q465" i="1"/>
  <c r="V465" i="1"/>
  <c r="U465" i="1"/>
  <c r="W465" i="1"/>
  <c r="Q464" i="1"/>
  <c r="V464" i="1"/>
  <c r="U464" i="1"/>
  <c r="W464" i="1"/>
  <c r="Q463" i="1"/>
  <c r="V463" i="1"/>
  <c r="U463" i="1"/>
  <c r="W463" i="1"/>
  <c r="Q462" i="1"/>
  <c r="V462" i="1"/>
  <c r="U462" i="1"/>
  <c r="W462" i="1"/>
  <c r="Q461" i="1"/>
  <c r="V461" i="1"/>
  <c r="U461" i="1"/>
  <c r="W461" i="1"/>
  <c r="Q460" i="1"/>
  <c r="V460" i="1"/>
  <c r="U460" i="1"/>
  <c r="W460" i="1"/>
  <c r="Q459" i="1"/>
  <c r="V459" i="1"/>
  <c r="U459" i="1"/>
  <c r="W459" i="1"/>
  <c r="Q458" i="1"/>
  <c r="V458" i="1"/>
  <c r="U458" i="1"/>
  <c r="W458" i="1"/>
  <c r="Q457" i="1"/>
  <c r="V457" i="1"/>
  <c r="U457" i="1"/>
  <c r="W457" i="1"/>
  <c r="Q456" i="1"/>
  <c r="V456" i="1"/>
  <c r="U456" i="1"/>
  <c r="W456" i="1"/>
  <c r="Q455" i="1"/>
  <c r="V455" i="1"/>
  <c r="U455" i="1"/>
  <c r="W455" i="1"/>
  <c r="Q454" i="1"/>
  <c r="V454" i="1"/>
  <c r="U454" i="1"/>
  <c r="W454" i="1"/>
  <c r="Q453" i="1"/>
  <c r="V453" i="1"/>
  <c r="U453" i="1"/>
  <c r="W453" i="1"/>
  <c r="Q452" i="1"/>
  <c r="V452" i="1"/>
  <c r="U452" i="1"/>
  <c r="W452" i="1"/>
  <c r="Q451" i="1"/>
  <c r="V451" i="1"/>
  <c r="U451" i="1"/>
  <c r="W451" i="1"/>
  <c r="Q450" i="1"/>
  <c r="V450" i="1"/>
  <c r="U450" i="1"/>
  <c r="W450" i="1"/>
  <c r="Q449" i="1"/>
  <c r="V449" i="1"/>
  <c r="U449" i="1"/>
  <c r="W449" i="1"/>
  <c r="U448" i="1"/>
  <c r="Q448" i="1"/>
  <c r="V448" i="1"/>
  <c r="W448" i="1"/>
  <c r="Q447" i="1"/>
  <c r="V447" i="1"/>
  <c r="U447" i="1"/>
  <c r="W447" i="1"/>
  <c r="Q446" i="1"/>
  <c r="V446" i="1"/>
  <c r="U446" i="1"/>
  <c r="W446" i="1"/>
  <c r="Q445" i="1"/>
  <c r="V445" i="1"/>
  <c r="U445" i="1"/>
  <c r="W445" i="1"/>
  <c r="Q444" i="1"/>
  <c r="V444" i="1"/>
  <c r="U444" i="1"/>
  <c r="W444" i="1"/>
  <c r="Q443" i="1"/>
  <c r="V443" i="1"/>
  <c r="U443" i="1"/>
  <c r="W443" i="1"/>
  <c r="Q442" i="1"/>
  <c r="V442" i="1"/>
  <c r="U442" i="1"/>
  <c r="W442" i="1"/>
  <c r="Q441" i="1"/>
  <c r="V441" i="1"/>
  <c r="U441" i="1"/>
  <c r="W441" i="1"/>
  <c r="Q440" i="1"/>
  <c r="V440" i="1"/>
  <c r="U440" i="1"/>
  <c r="W440" i="1"/>
  <c r="Q439" i="1"/>
  <c r="V439" i="1"/>
  <c r="U439" i="1"/>
  <c r="W439" i="1"/>
  <c r="Q438" i="1"/>
  <c r="V438" i="1"/>
  <c r="U438" i="1"/>
  <c r="W438" i="1"/>
  <c r="Q437" i="1"/>
  <c r="V437" i="1"/>
  <c r="U437" i="1"/>
  <c r="W437" i="1"/>
  <c r="Q436" i="1"/>
  <c r="V436" i="1"/>
  <c r="U436" i="1"/>
  <c r="W436" i="1"/>
  <c r="Q435" i="1"/>
  <c r="V435" i="1"/>
  <c r="U435" i="1"/>
  <c r="W435" i="1"/>
  <c r="Q434" i="1"/>
  <c r="V434" i="1"/>
  <c r="U434" i="1"/>
  <c r="W434" i="1"/>
  <c r="Q433" i="1"/>
  <c r="V433" i="1"/>
  <c r="U433" i="1"/>
  <c r="W433" i="1"/>
  <c r="Q432" i="1"/>
  <c r="V432" i="1"/>
  <c r="U432" i="1"/>
  <c r="W432" i="1"/>
  <c r="Q431" i="1"/>
  <c r="V431" i="1"/>
  <c r="U431" i="1"/>
  <c r="W431" i="1"/>
  <c r="Q430" i="1"/>
  <c r="V430" i="1"/>
  <c r="U430" i="1"/>
  <c r="W430" i="1"/>
  <c r="Q429" i="1"/>
  <c r="V429" i="1"/>
  <c r="U429" i="1"/>
  <c r="W429" i="1"/>
  <c r="Q428" i="1"/>
  <c r="V428" i="1"/>
  <c r="U428" i="1"/>
  <c r="W428" i="1"/>
  <c r="Q427" i="1"/>
  <c r="V427" i="1"/>
  <c r="U427" i="1"/>
  <c r="W427" i="1"/>
  <c r="Q426" i="1"/>
  <c r="V426" i="1"/>
  <c r="U426" i="1"/>
  <c r="W426" i="1"/>
  <c r="Q425" i="1"/>
  <c r="V425" i="1"/>
  <c r="U425" i="1"/>
  <c r="W425" i="1"/>
  <c r="Q424" i="1"/>
  <c r="V424" i="1"/>
  <c r="U424" i="1"/>
  <c r="W424" i="1"/>
  <c r="Q423" i="1"/>
  <c r="V423" i="1"/>
  <c r="U423" i="1"/>
  <c r="W423" i="1"/>
  <c r="Q422" i="1"/>
  <c r="V422" i="1"/>
  <c r="U422" i="1"/>
  <c r="W422" i="1"/>
  <c r="Q421" i="1"/>
  <c r="V421" i="1"/>
  <c r="U421" i="1"/>
  <c r="W421" i="1"/>
  <c r="Q420" i="1"/>
  <c r="V420" i="1"/>
  <c r="U420" i="1"/>
  <c r="W420" i="1"/>
  <c r="Q419" i="1"/>
  <c r="V419" i="1"/>
  <c r="U419" i="1"/>
  <c r="W419" i="1"/>
  <c r="Q418" i="1"/>
  <c r="V418" i="1"/>
  <c r="U418" i="1"/>
  <c r="W418" i="1"/>
  <c r="Q417" i="1"/>
  <c r="V417" i="1"/>
  <c r="U417" i="1"/>
  <c r="W417" i="1"/>
  <c r="Q416" i="1"/>
  <c r="V416" i="1"/>
  <c r="U416" i="1"/>
  <c r="W416" i="1"/>
  <c r="Q415" i="1"/>
  <c r="V415" i="1"/>
  <c r="U415" i="1"/>
  <c r="W415" i="1"/>
  <c r="Q414" i="1"/>
  <c r="V414" i="1"/>
  <c r="U414" i="1"/>
  <c r="W414" i="1"/>
  <c r="Q413" i="1"/>
  <c r="V413" i="1"/>
  <c r="U413" i="1"/>
  <c r="W413" i="1"/>
  <c r="Q412" i="1"/>
  <c r="V412" i="1"/>
  <c r="U412" i="1"/>
  <c r="W412" i="1"/>
  <c r="Q411" i="1"/>
  <c r="V411" i="1"/>
  <c r="U411" i="1"/>
  <c r="W411" i="1"/>
  <c r="Q410" i="1"/>
  <c r="V410" i="1"/>
  <c r="U410" i="1"/>
  <c r="W410" i="1"/>
  <c r="Q409" i="1"/>
  <c r="V409" i="1"/>
  <c r="U409" i="1"/>
  <c r="W409" i="1"/>
  <c r="Q408" i="1"/>
  <c r="V408" i="1"/>
  <c r="U408" i="1"/>
  <c r="W408" i="1"/>
  <c r="Q407" i="1"/>
  <c r="V407" i="1"/>
  <c r="U407" i="1"/>
  <c r="W407" i="1"/>
  <c r="Q406" i="1"/>
  <c r="V406" i="1"/>
  <c r="U406" i="1"/>
  <c r="W406" i="1"/>
  <c r="Q405" i="1"/>
  <c r="V405" i="1"/>
  <c r="U405" i="1"/>
  <c r="W405" i="1"/>
  <c r="Q404" i="1"/>
  <c r="V404" i="1"/>
  <c r="U404" i="1"/>
  <c r="W404" i="1"/>
  <c r="Q403" i="1"/>
  <c r="V403" i="1"/>
  <c r="U403" i="1"/>
  <c r="W403" i="1"/>
  <c r="Q402" i="1"/>
  <c r="V402" i="1"/>
  <c r="U402" i="1"/>
  <c r="W402" i="1"/>
  <c r="Q401" i="1"/>
  <c r="V401" i="1"/>
  <c r="U401" i="1"/>
  <c r="W401" i="1"/>
  <c r="Q400" i="1"/>
  <c r="V400" i="1"/>
  <c r="U400" i="1"/>
  <c r="W400" i="1"/>
  <c r="Q399" i="1"/>
  <c r="V399" i="1"/>
  <c r="U399" i="1"/>
  <c r="W399" i="1"/>
  <c r="Q398" i="1"/>
  <c r="V398" i="1"/>
  <c r="U398" i="1"/>
  <c r="W398" i="1"/>
  <c r="Q397" i="1"/>
  <c r="V397" i="1"/>
  <c r="U397" i="1"/>
  <c r="W397" i="1"/>
  <c r="Q396" i="1"/>
  <c r="V396" i="1"/>
  <c r="U396" i="1"/>
  <c r="W396" i="1"/>
  <c r="Q395" i="1"/>
  <c r="V395" i="1"/>
  <c r="U395" i="1"/>
  <c r="W395" i="1"/>
  <c r="Q394" i="1"/>
  <c r="V394" i="1"/>
  <c r="U394" i="1"/>
  <c r="W394" i="1"/>
  <c r="Q393" i="1"/>
  <c r="V393" i="1"/>
  <c r="U393" i="1"/>
  <c r="W393" i="1"/>
  <c r="Q392" i="1"/>
  <c r="V392" i="1"/>
  <c r="U392" i="1"/>
  <c r="W392" i="1"/>
  <c r="Q391" i="1"/>
  <c r="V391" i="1"/>
  <c r="U391" i="1"/>
  <c r="W391" i="1"/>
  <c r="Q390" i="1"/>
  <c r="V390" i="1"/>
  <c r="U390" i="1"/>
  <c r="W390" i="1"/>
  <c r="Q389" i="1"/>
  <c r="V389" i="1"/>
  <c r="U389" i="1"/>
  <c r="W389" i="1"/>
  <c r="Q388" i="1"/>
  <c r="V388" i="1"/>
  <c r="U388" i="1"/>
  <c r="W388" i="1"/>
  <c r="Q387" i="1"/>
  <c r="V387" i="1"/>
  <c r="U387" i="1"/>
  <c r="W387" i="1"/>
  <c r="Q386" i="1"/>
  <c r="V386" i="1"/>
  <c r="U386" i="1"/>
  <c r="W386" i="1"/>
  <c r="Q385" i="1"/>
  <c r="V385" i="1"/>
  <c r="U385" i="1"/>
  <c r="W385" i="1"/>
  <c r="Q384" i="1"/>
  <c r="V384" i="1"/>
  <c r="U384" i="1"/>
  <c r="W384" i="1"/>
  <c r="Q383" i="1"/>
  <c r="V383" i="1"/>
  <c r="U383" i="1"/>
  <c r="W383" i="1"/>
  <c r="Q382" i="1"/>
  <c r="V382" i="1"/>
  <c r="U382" i="1"/>
  <c r="W382" i="1"/>
  <c r="Q381" i="1"/>
  <c r="V381" i="1"/>
  <c r="U381" i="1"/>
  <c r="W381" i="1"/>
  <c r="Q380" i="1"/>
  <c r="V380" i="1"/>
  <c r="U380" i="1"/>
  <c r="W380" i="1"/>
  <c r="Q379" i="1"/>
  <c r="V379" i="1"/>
  <c r="U379" i="1"/>
  <c r="W379" i="1"/>
  <c r="Q378" i="1"/>
  <c r="V378" i="1"/>
  <c r="U378" i="1"/>
  <c r="W378" i="1"/>
  <c r="Q377" i="1"/>
  <c r="V377" i="1"/>
  <c r="U377" i="1"/>
  <c r="W377" i="1"/>
  <c r="Q376" i="1"/>
  <c r="V376" i="1"/>
  <c r="U376" i="1"/>
  <c r="W376" i="1"/>
  <c r="Q375" i="1"/>
  <c r="V375" i="1"/>
  <c r="U375" i="1"/>
  <c r="W375" i="1"/>
  <c r="Q374" i="1"/>
  <c r="V374" i="1"/>
  <c r="U374" i="1"/>
  <c r="W374" i="1"/>
  <c r="Q373" i="1"/>
  <c r="V373" i="1"/>
  <c r="U373" i="1"/>
  <c r="W373" i="1"/>
  <c r="Q372" i="1"/>
  <c r="V372" i="1"/>
  <c r="U372" i="1"/>
  <c r="W372" i="1"/>
  <c r="Q371" i="1"/>
  <c r="V371" i="1"/>
  <c r="U371" i="1"/>
  <c r="W371" i="1"/>
  <c r="Q370" i="1"/>
  <c r="V370" i="1"/>
  <c r="U370" i="1"/>
  <c r="W370" i="1"/>
  <c r="Q369" i="1"/>
  <c r="V369" i="1"/>
  <c r="U369" i="1"/>
  <c r="W369" i="1"/>
  <c r="Q368" i="1"/>
  <c r="V368" i="1"/>
  <c r="U368" i="1"/>
  <c r="W368" i="1"/>
  <c r="Q367" i="1"/>
  <c r="V367" i="1"/>
  <c r="U367" i="1"/>
  <c r="W367" i="1"/>
  <c r="Q366" i="1"/>
  <c r="V366" i="1"/>
  <c r="U366" i="1"/>
  <c r="W366" i="1"/>
  <c r="Q365" i="1"/>
  <c r="V365" i="1"/>
  <c r="U365" i="1"/>
  <c r="W365" i="1"/>
  <c r="Q364" i="1"/>
  <c r="V364" i="1"/>
  <c r="U364" i="1"/>
  <c r="W364" i="1"/>
  <c r="Q363" i="1"/>
  <c r="V363" i="1"/>
  <c r="U363" i="1"/>
  <c r="W363" i="1"/>
  <c r="Q362" i="1"/>
  <c r="V362" i="1"/>
  <c r="U362" i="1"/>
  <c r="W362" i="1"/>
  <c r="Q361" i="1"/>
  <c r="V361" i="1"/>
  <c r="U361" i="1"/>
  <c r="W361" i="1"/>
  <c r="Q360" i="1"/>
  <c r="V360" i="1"/>
  <c r="U360" i="1"/>
  <c r="W360" i="1"/>
  <c r="Q359" i="1"/>
  <c r="V359" i="1"/>
  <c r="U359" i="1"/>
  <c r="W359" i="1"/>
  <c r="Q358" i="1"/>
  <c r="V358" i="1"/>
  <c r="U358" i="1"/>
  <c r="W358" i="1"/>
  <c r="Q357" i="1"/>
  <c r="V357" i="1"/>
  <c r="U357" i="1"/>
  <c r="W357" i="1"/>
  <c r="Q356" i="1"/>
  <c r="V356" i="1"/>
  <c r="U356" i="1"/>
  <c r="W356" i="1"/>
  <c r="Q355" i="1"/>
  <c r="V355" i="1"/>
  <c r="U355" i="1"/>
  <c r="W355" i="1"/>
  <c r="Q354" i="1"/>
  <c r="V354" i="1"/>
  <c r="U354" i="1"/>
  <c r="W354" i="1"/>
  <c r="Q353" i="1"/>
  <c r="V353" i="1"/>
  <c r="U353" i="1"/>
  <c r="W353" i="1"/>
  <c r="Q352" i="1"/>
  <c r="V352" i="1"/>
  <c r="U352" i="1"/>
  <c r="W352" i="1"/>
  <c r="Q351" i="1"/>
  <c r="V351" i="1"/>
  <c r="U351" i="1"/>
  <c r="W351" i="1"/>
  <c r="Q350" i="1"/>
  <c r="V350" i="1"/>
  <c r="U350" i="1"/>
  <c r="W350" i="1"/>
  <c r="Q348" i="1"/>
  <c r="V348" i="1"/>
  <c r="U348" i="1"/>
  <c r="W348" i="1"/>
  <c r="Q347" i="1"/>
  <c r="V347" i="1"/>
  <c r="U347" i="1"/>
  <c r="W347" i="1"/>
  <c r="Q346" i="1"/>
  <c r="V346" i="1"/>
  <c r="U346" i="1"/>
  <c r="W346" i="1"/>
  <c r="Q345" i="1"/>
  <c r="V345" i="1"/>
  <c r="U345" i="1"/>
  <c r="W345" i="1"/>
  <c r="Q344" i="1"/>
  <c r="V344" i="1"/>
  <c r="U344" i="1"/>
  <c r="W344" i="1"/>
  <c r="Q343" i="1"/>
  <c r="V343" i="1"/>
  <c r="U343" i="1"/>
  <c r="W343" i="1"/>
  <c r="Q342" i="1"/>
  <c r="V342" i="1"/>
  <c r="U342" i="1"/>
  <c r="W342" i="1"/>
  <c r="Q341" i="1"/>
  <c r="V341" i="1"/>
  <c r="U341" i="1"/>
  <c r="W341" i="1"/>
  <c r="Q340" i="1"/>
  <c r="V340" i="1"/>
  <c r="U340" i="1"/>
  <c r="W340" i="1"/>
  <c r="U339" i="1"/>
  <c r="Q339" i="1"/>
  <c r="V339" i="1"/>
  <c r="W339" i="1"/>
  <c r="Q338" i="1"/>
  <c r="V338" i="1"/>
  <c r="U338" i="1"/>
  <c r="W338" i="1"/>
  <c r="Q337" i="1"/>
  <c r="V337" i="1"/>
  <c r="U337" i="1"/>
  <c r="W337" i="1"/>
  <c r="Q336" i="1"/>
  <c r="V336" i="1"/>
  <c r="U336" i="1"/>
  <c r="W336" i="1"/>
  <c r="Q335" i="1"/>
  <c r="V335" i="1"/>
  <c r="U335" i="1"/>
  <c r="W335" i="1"/>
  <c r="Q334" i="1"/>
  <c r="V334" i="1"/>
  <c r="U334" i="1"/>
  <c r="W334" i="1"/>
  <c r="Q333" i="1"/>
  <c r="V333" i="1"/>
  <c r="U333" i="1"/>
  <c r="W333" i="1"/>
  <c r="Q332" i="1"/>
  <c r="V332" i="1"/>
  <c r="U332" i="1"/>
  <c r="W332" i="1"/>
  <c r="Q331" i="1"/>
  <c r="V331" i="1"/>
  <c r="U331" i="1"/>
  <c r="W331" i="1"/>
  <c r="Q330" i="1"/>
  <c r="V330" i="1"/>
  <c r="U330" i="1"/>
  <c r="W330" i="1"/>
  <c r="Q329" i="1"/>
  <c r="V329" i="1"/>
  <c r="U329" i="1"/>
  <c r="W329" i="1"/>
  <c r="Q328" i="1"/>
  <c r="V328" i="1"/>
  <c r="U328" i="1"/>
  <c r="W328" i="1"/>
  <c r="Q327" i="1"/>
  <c r="V327" i="1"/>
  <c r="U327" i="1"/>
  <c r="W327" i="1"/>
  <c r="Q326" i="1"/>
  <c r="V326" i="1"/>
  <c r="U326" i="1"/>
  <c r="W326" i="1"/>
  <c r="Q325" i="1"/>
  <c r="V325" i="1"/>
  <c r="U325" i="1"/>
  <c r="W325" i="1"/>
  <c r="Q324" i="1"/>
  <c r="V324" i="1"/>
  <c r="U324" i="1"/>
  <c r="W324" i="1"/>
  <c r="Q323" i="1"/>
  <c r="V323" i="1"/>
  <c r="U323" i="1"/>
  <c r="W323" i="1"/>
  <c r="Q322" i="1"/>
  <c r="V322" i="1"/>
  <c r="U322" i="1"/>
  <c r="W322" i="1"/>
  <c r="Q321" i="1"/>
  <c r="V321" i="1"/>
  <c r="U321" i="1"/>
  <c r="W321" i="1"/>
  <c r="Q320" i="1"/>
  <c r="V320" i="1"/>
  <c r="U320" i="1"/>
  <c r="W320" i="1"/>
  <c r="Q319" i="1"/>
  <c r="V319" i="1"/>
  <c r="U319" i="1"/>
  <c r="W319" i="1"/>
  <c r="Q318" i="1"/>
  <c r="V318" i="1"/>
  <c r="U318" i="1"/>
  <c r="W318" i="1"/>
  <c r="Q317" i="1"/>
  <c r="V317" i="1"/>
  <c r="U317" i="1"/>
  <c r="W317" i="1"/>
  <c r="Q316" i="1"/>
  <c r="V316" i="1"/>
  <c r="U316" i="1"/>
  <c r="W316" i="1"/>
  <c r="Q315" i="1"/>
  <c r="V315" i="1"/>
  <c r="U315" i="1"/>
  <c r="W315" i="1"/>
  <c r="Q314" i="1"/>
  <c r="V314" i="1"/>
  <c r="U314" i="1"/>
  <c r="W314" i="1"/>
  <c r="Q313" i="1"/>
  <c r="V313" i="1"/>
  <c r="U313" i="1"/>
  <c r="W313" i="1"/>
  <c r="Q312" i="1"/>
  <c r="V312" i="1"/>
  <c r="U312" i="1"/>
  <c r="W312" i="1"/>
  <c r="Q311" i="1"/>
  <c r="V311" i="1"/>
  <c r="U311" i="1"/>
  <c r="W311" i="1"/>
  <c r="Q310" i="1"/>
  <c r="V310" i="1"/>
  <c r="U310" i="1"/>
  <c r="W310" i="1"/>
  <c r="Q309" i="1"/>
  <c r="V309" i="1"/>
  <c r="U309" i="1"/>
  <c r="W309" i="1"/>
  <c r="Q308" i="1"/>
  <c r="V308" i="1"/>
  <c r="U308" i="1"/>
  <c r="W308" i="1"/>
  <c r="Q307" i="1"/>
  <c r="V307" i="1"/>
  <c r="U307" i="1"/>
  <c r="W307" i="1"/>
  <c r="Q306" i="1"/>
  <c r="V306" i="1"/>
  <c r="U306" i="1"/>
  <c r="W306" i="1"/>
  <c r="Q305" i="1"/>
  <c r="V305" i="1"/>
  <c r="U305" i="1"/>
  <c r="W305" i="1"/>
  <c r="Q304" i="1"/>
  <c r="V304" i="1"/>
  <c r="U304" i="1"/>
  <c r="W304" i="1"/>
  <c r="Q303" i="1"/>
  <c r="V303" i="1"/>
  <c r="U303" i="1"/>
  <c r="W303" i="1"/>
  <c r="Q302" i="1"/>
  <c r="V302" i="1"/>
  <c r="U302" i="1"/>
  <c r="W302" i="1"/>
  <c r="Q301" i="1"/>
  <c r="V301" i="1"/>
  <c r="U301" i="1"/>
  <c r="W301" i="1"/>
  <c r="Q300" i="1"/>
  <c r="V300" i="1"/>
  <c r="U300" i="1"/>
  <c r="W300" i="1"/>
  <c r="Q299" i="1"/>
  <c r="V299" i="1"/>
  <c r="U299" i="1"/>
  <c r="W299" i="1"/>
  <c r="Q298" i="1"/>
  <c r="V298" i="1"/>
  <c r="U298" i="1"/>
  <c r="W298" i="1"/>
  <c r="Q297" i="1"/>
  <c r="V297" i="1"/>
  <c r="U297" i="1"/>
  <c r="W297" i="1"/>
  <c r="Q296" i="1"/>
  <c r="V296" i="1"/>
  <c r="U296" i="1"/>
  <c r="W296" i="1"/>
  <c r="Q295" i="1"/>
  <c r="V295" i="1"/>
  <c r="U295" i="1"/>
  <c r="W295" i="1"/>
  <c r="Q294" i="1"/>
  <c r="V294" i="1"/>
  <c r="U294" i="1"/>
  <c r="W294" i="1"/>
  <c r="Q293" i="1"/>
  <c r="V293" i="1"/>
  <c r="U293" i="1"/>
  <c r="W293" i="1"/>
  <c r="Q292" i="1"/>
  <c r="V292" i="1"/>
  <c r="U292" i="1"/>
  <c r="W292" i="1"/>
  <c r="Q291" i="1"/>
  <c r="V291" i="1"/>
  <c r="U291" i="1"/>
  <c r="W291" i="1"/>
  <c r="Q290" i="1"/>
  <c r="V290" i="1"/>
  <c r="U290" i="1"/>
  <c r="W290" i="1"/>
  <c r="Q289" i="1"/>
  <c r="V289" i="1"/>
  <c r="U289" i="1"/>
  <c r="W289" i="1"/>
  <c r="Q288" i="1"/>
  <c r="V288" i="1"/>
  <c r="U288" i="1"/>
  <c r="W288" i="1"/>
  <c r="Q287" i="1"/>
  <c r="V287" i="1"/>
  <c r="U287" i="1"/>
  <c r="W287" i="1"/>
  <c r="Q286" i="1"/>
  <c r="V286" i="1"/>
  <c r="U286" i="1"/>
  <c r="W286" i="1"/>
  <c r="Q285" i="1"/>
  <c r="V285" i="1"/>
  <c r="U285" i="1"/>
  <c r="W285" i="1"/>
  <c r="Q284" i="1"/>
  <c r="V284" i="1"/>
  <c r="U284" i="1"/>
  <c r="W284" i="1"/>
  <c r="Q283" i="1"/>
  <c r="V283" i="1"/>
  <c r="U283" i="1"/>
  <c r="W283" i="1"/>
  <c r="Q282" i="1"/>
  <c r="V282" i="1"/>
  <c r="U282" i="1"/>
  <c r="W282" i="1"/>
  <c r="Q281" i="1"/>
  <c r="V281" i="1"/>
  <c r="U281" i="1"/>
  <c r="W281" i="1"/>
  <c r="Q280" i="1"/>
  <c r="V280" i="1"/>
  <c r="U280" i="1"/>
  <c r="W280" i="1"/>
  <c r="Q279" i="1"/>
  <c r="V279" i="1"/>
  <c r="U279" i="1"/>
  <c r="W279" i="1"/>
  <c r="Q278" i="1"/>
  <c r="V278" i="1"/>
  <c r="U278" i="1"/>
  <c r="W278" i="1"/>
  <c r="Q277" i="1"/>
  <c r="V277" i="1"/>
  <c r="U277" i="1"/>
  <c r="W277" i="1"/>
  <c r="Q276" i="1"/>
  <c r="V276" i="1"/>
  <c r="U276" i="1"/>
  <c r="W276" i="1"/>
  <c r="Q275" i="1"/>
  <c r="V275" i="1"/>
  <c r="U275" i="1"/>
  <c r="W275" i="1"/>
  <c r="Q274" i="1"/>
  <c r="V274" i="1"/>
  <c r="U274" i="1"/>
  <c r="W274" i="1"/>
  <c r="Q273" i="1"/>
  <c r="V273" i="1"/>
  <c r="U273" i="1"/>
  <c r="W273" i="1"/>
  <c r="Q272" i="1"/>
  <c r="V272" i="1"/>
  <c r="U272" i="1"/>
  <c r="W272" i="1"/>
  <c r="Q271" i="1"/>
  <c r="V271" i="1"/>
  <c r="U271" i="1"/>
  <c r="W271" i="1"/>
  <c r="Q270" i="1"/>
  <c r="V270" i="1"/>
  <c r="U270" i="1"/>
  <c r="W270" i="1"/>
  <c r="Q269" i="1"/>
  <c r="V269" i="1"/>
  <c r="U269" i="1"/>
  <c r="W269" i="1"/>
  <c r="Q268" i="1"/>
  <c r="V268" i="1"/>
  <c r="U268" i="1"/>
  <c r="W268" i="1"/>
  <c r="Q267" i="1"/>
  <c r="V267" i="1"/>
  <c r="U267" i="1"/>
  <c r="W267" i="1"/>
  <c r="Q266" i="1"/>
  <c r="V266" i="1"/>
  <c r="U266" i="1"/>
  <c r="W266" i="1"/>
  <c r="Q265" i="1"/>
  <c r="V265" i="1"/>
  <c r="U265" i="1"/>
  <c r="W265" i="1"/>
  <c r="Q264" i="1"/>
  <c r="V264" i="1"/>
  <c r="U264" i="1"/>
  <c r="W264" i="1"/>
  <c r="Q263" i="1"/>
  <c r="V263" i="1"/>
  <c r="U263" i="1"/>
  <c r="W263" i="1"/>
  <c r="Q262" i="1"/>
  <c r="V262" i="1"/>
  <c r="U262" i="1"/>
  <c r="W262" i="1"/>
  <c r="Q261" i="1"/>
  <c r="V261" i="1"/>
  <c r="U261" i="1"/>
  <c r="W261" i="1"/>
  <c r="Q260" i="1"/>
  <c r="V260" i="1"/>
  <c r="U260" i="1"/>
  <c r="W260" i="1"/>
  <c r="Q259" i="1"/>
  <c r="V259" i="1"/>
  <c r="U259" i="1"/>
  <c r="W259" i="1"/>
  <c r="Q258" i="1"/>
  <c r="V258" i="1"/>
  <c r="U258" i="1"/>
  <c r="W258" i="1"/>
  <c r="Q257" i="1"/>
  <c r="V257" i="1"/>
  <c r="U257" i="1"/>
  <c r="W257" i="1"/>
  <c r="Q256" i="1"/>
  <c r="V256" i="1"/>
  <c r="U256" i="1"/>
  <c r="W256" i="1"/>
  <c r="Q255" i="1"/>
  <c r="V255" i="1"/>
  <c r="U255" i="1"/>
  <c r="W255" i="1"/>
  <c r="Q254" i="1"/>
  <c r="V254" i="1"/>
  <c r="U254" i="1"/>
  <c r="W254" i="1"/>
  <c r="Q253" i="1"/>
  <c r="V253" i="1"/>
  <c r="U253" i="1"/>
  <c r="W253" i="1"/>
  <c r="Q252" i="1"/>
  <c r="V252" i="1"/>
  <c r="U252" i="1"/>
  <c r="W252" i="1"/>
  <c r="Q251" i="1"/>
  <c r="V251" i="1"/>
  <c r="U251" i="1"/>
  <c r="W251" i="1"/>
  <c r="Q250" i="1"/>
  <c r="V250" i="1"/>
  <c r="U250" i="1"/>
  <c r="W250" i="1"/>
  <c r="Q249" i="1"/>
  <c r="V249" i="1"/>
  <c r="U249" i="1"/>
  <c r="W249" i="1"/>
  <c r="Q248" i="1"/>
  <c r="V248" i="1"/>
  <c r="U248" i="1"/>
  <c r="W248" i="1"/>
  <c r="Q247" i="1"/>
  <c r="V247" i="1"/>
  <c r="U247" i="1"/>
  <c r="W247" i="1"/>
  <c r="Q246" i="1"/>
  <c r="V246" i="1"/>
  <c r="U246" i="1"/>
  <c r="W246" i="1"/>
  <c r="Q245" i="1"/>
  <c r="V245" i="1"/>
  <c r="U245" i="1"/>
  <c r="W245" i="1"/>
  <c r="Q244" i="1"/>
  <c r="V244" i="1"/>
  <c r="U244" i="1"/>
  <c r="W244" i="1"/>
  <c r="Q243" i="1"/>
  <c r="V243" i="1"/>
  <c r="U243" i="1"/>
  <c r="W243" i="1"/>
  <c r="Q242" i="1"/>
  <c r="V242" i="1"/>
  <c r="U242" i="1"/>
  <c r="W242" i="1"/>
  <c r="Q241" i="1"/>
  <c r="V241" i="1"/>
  <c r="U241" i="1"/>
  <c r="W241" i="1"/>
  <c r="Q240" i="1"/>
  <c r="V240" i="1"/>
  <c r="U240" i="1"/>
  <c r="W240" i="1"/>
  <c r="Q239" i="1"/>
  <c r="V239" i="1"/>
  <c r="U239" i="1"/>
  <c r="W239" i="1"/>
  <c r="Q238" i="1"/>
  <c r="V238" i="1"/>
  <c r="U238" i="1"/>
  <c r="W238" i="1"/>
  <c r="Q237" i="1"/>
  <c r="V237" i="1"/>
  <c r="U237" i="1"/>
  <c r="W237" i="1"/>
  <c r="Q236" i="1"/>
  <c r="V236" i="1"/>
  <c r="U236" i="1"/>
  <c r="W236" i="1"/>
  <c r="Q235" i="1"/>
  <c r="V235" i="1"/>
  <c r="U235" i="1"/>
  <c r="W235" i="1"/>
  <c r="Q234" i="1"/>
  <c r="V234" i="1"/>
  <c r="U234" i="1"/>
  <c r="W234" i="1"/>
  <c r="Q233" i="1"/>
  <c r="V233" i="1"/>
  <c r="U233" i="1"/>
  <c r="W233" i="1"/>
  <c r="Q232" i="1"/>
  <c r="V232" i="1"/>
  <c r="U232" i="1"/>
  <c r="W232" i="1"/>
  <c r="Q231" i="1"/>
  <c r="V231" i="1"/>
  <c r="U231" i="1"/>
  <c r="W231" i="1"/>
  <c r="Q230" i="1"/>
  <c r="V230" i="1"/>
  <c r="U230" i="1"/>
  <c r="W230" i="1"/>
  <c r="Q229" i="1"/>
  <c r="V229" i="1"/>
  <c r="U229" i="1"/>
  <c r="W229" i="1"/>
  <c r="Q228" i="1"/>
  <c r="V228" i="1"/>
  <c r="U228" i="1"/>
  <c r="W228" i="1"/>
  <c r="Q227" i="1"/>
  <c r="V227" i="1"/>
  <c r="U227" i="1"/>
  <c r="W227" i="1"/>
  <c r="Q226" i="1"/>
  <c r="V226" i="1"/>
  <c r="U226" i="1"/>
  <c r="W226" i="1"/>
  <c r="Q225" i="1"/>
  <c r="V225" i="1"/>
  <c r="U225" i="1"/>
  <c r="W225" i="1"/>
  <c r="Q224" i="1"/>
  <c r="V224" i="1"/>
  <c r="U224" i="1"/>
  <c r="W224" i="1"/>
  <c r="Q223" i="1"/>
  <c r="V223" i="1"/>
  <c r="U223" i="1"/>
  <c r="W223" i="1"/>
  <c r="Q222" i="1"/>
  <c r="V222" i="1"/>
  <c r="U222" i="1"/>
  <c r="W222" i="1"/>
  <c r="Q221" i="1"/>
  <c r="V221" i="1"/>
  <c r="U221" i="1"/>
  <c r="W221" i="1"/>
  <c r="Q220" i="1"/>
  <c r="V220" i="1"/>
  <c r="U220" i="1"/>
  <c r="W220" i="1"/>
  <c r="Q219" i="1"/>
  <c r="V219" i="1"/>
  <c r="U219" i="1"/>
  <c r="W219" i="1"/>
  <c r="Q218" i="1"/>
  <c r="V218" i="1"/>
  <c r="U218" i="1"/>
  <c r="W218" i="1"/>
  <c r="Q217" i="1"/>
  <c r="V217" i="1"/>
  <c r="U217" i="1"/>
  <c r="W217" i="1"/>
  <c r="Q216" i="1"/>
  <c r="V216" i="1"/>
  <c r="U216" i="1"/>
  <c r="W216" i="1"/>
  <c r="Q215" i="1"/>
  <c r="V215" i="1"/>
  <c r="U215" i="1"/>
  <c r="W215" i="1"/>
  <c r="Q212" i="1"/>
  <c r="V212" i="1"/>
  <c r="U212" i="1"/>
  <c r="W212" i="1"/>
  <c r="Q211" i="1"/>
  <c r="V211" i="1"/>
  <c r="U211" i="1"/>
  <c r="W211" i="1"/>
  <c r="Q210" i="1"/>
  <c r="V210" i="1"/>
  <c r="U210" i="1"/>
  <c r="W210" i="1"/>
  <c r="Q209" i="1"/>
  <c r="V209" i="1"/>
  <c r="U209" i="1"/>
  <c r="W209" i="1"/>
  <c r="Q208" i="1"/>
  <c r="V208" i="1"/>
  <c r="U208" i="1"/>
  <c r="W208" i="1"/>
  <c r="Q207" i="1"/>
  <c r="V207" i="1"/>
  <c r="U207" i="1"/>
  <c r="W207" i="1"/>
  <c r="Q206" i="1"/>
  <c r="V206" i="1"/>
  <c r="U206" i="1"/>
  <c r="W206" i="1"/>
  <c r="Q205" i="1"/>
  <c r="V205" i="1"/>
  <c r="U205" i="1"/>
  <c r="W205" i="1"/>
  <c r="Q204" i="1"/>
  <c r="V204" i="1"/>
  <c r="U204" i="1"/>
  <c r="W204" i="1"/>
  <c r="Q203" i="1"/>
  <c r="V203" i="1"/>
  <c r="U203" i="1"/>
  <c r="W203" i="1"/>
  <c r="Q202" i="1"/>
  <c r="V202" i="1"/>
  <c r="U202" i="1"/>
  <c r="W202" i="1"/>
  <c r="Q201" i="1"/>
  <c r="V201" i="1"/>
  <c r="U201" i="1"/>
  <c r="W201" i="1"/>
  <c r="Q200" i="1"/>
  <c r="V200" i="1"/>
  <c r="U200" i="1"/>
  <c r="W200" i="1"/>
  <c r="Q199" i="1"/>
  <c r="V199" i="1"/>
  <c r="U199" i="1"/>
  <c r="W199" i="1"/>
  <c r="Q198" i="1"/>
  <c r="V198" i="1"/>
  <c r="U198" i="1"/>
  <c r="W198" i="1"/>
  <c r="Q197" i="1"/>
  <c r="V197" i="1"/>
  <c r="U197" i="1"/>
  <c r="W197" i="1"/>
  <c r="Q196" i="1"/>
  <c r="V196" i="1"/>
  <c r="U196" i="1"/>
  <c r="W196" i="1"/>
  <c r="Q195" i="1"/>
  <c r="V195" i="1"/>
  <c r="U195" i="1"/>
  <c r="W195" i="1"/>
  <c r="Q194" i="1"/>
  <c r="V194" i="1"/>
  <c r="U194" i="1"/>
  <c r="W194" i="1"/>
  <c r="Q193" i="1"/>
  <c r="V193" i="1"/>
  <c r="U193" i="1"/>
  <c r="W193" i="1"/>
  <c r="Q192" i="1"/>
  <c r="V192" i="1"/>
  <c r="U192" i="1"/>
  <c r="W192" i="1"/>
  <c r="Q191" i="1"/>
  <c r="V191" i="1"/>
  <c r="U191" i="1"/>
  <c r="W191" i="1"/>
  <c r="Q190" i="1"/>
  <c r="V190" i="1"/>
  <c r="U190" i="1"/>
  <c r="W190" i="1"/>
  <c r="Q189" i="1"/>
  <c r="V189" i="1"/>
  <c r="U189" i="1"/>
  <c r="W189" i="1"/>
  <c r="Q188" i="1"/>
  <c r="V188" i="1"/>
  <c r="U188" i="1"/>
  <c r="W188" i="1"/>
  <c r="Q187" i="1"/>
  <c r="V187" i="1"/>
  <c r="U187" i="1"/>
  <c r="W187" i="1"/>
  <c r="Q186" i="1"/>
  <c r="V186" i="1"/>
  <c r="U186" i="1"/>
  <c r="W186" i="1"/>
  <c r="Q185" i="1"/>
  <c r="V185" i="1"/>
  <c r="U185" i="1"/>
  <c r="W185" i="1"/>
  <c r="Q184" i="1"/>
  <c r="V184" i="1"/>
  <c r="U184" i="1"/>
  <c r="W184" i="1"/>
  <c r="Q183" i="1"/>
  <c r="V183" i="1"/>
  <c r="U183" i="1"/>
  <c r="W183" i="1"/>
  <c r="Q182" i="1"/>
  <c r="V182" i="1"/>
  <c r="U182" i="1"/>
  <c r="W182" i="1"/>
  <c r="Q181" i="1"/>
  <c r="V181" i="1"/>
  <c r="U181" i="1"/>
  <c r="W181" i="1"/>
  <c r="Q180" i="1"/>
  <c r="V180" i="1"/>
  <c r="U180" i="1"/>
  <c r="W180" i="1"/>
  <c r="Q179" i="1"/>
  <c r="V179" i="1"/>
  <c r="U179" i="1"/>
  <c r="W179" i="1"/>
  <c r="Q178" i="1"/>
  <c r="V178" i="1"/>
  <c r="U178" i="1"/>
  <c r="W178" i="1"/>
  <c r="Q177" i="1"/>
  <c r="V177" i="1"/>
  <c r="U177" i="1"/>
  <c r="W177" i="1"/>
  <c r="Q176" i="1"/>
  <c r="V176" i="1"/>
  <c r="U176" i="1"/>
  <c r="W176" i="1"/>
  <c r="Q175" i="1"/>
  <c r="V175" i="1"/>
  <c r="U175" i="1"/>
  <c r="W175" i="1"/>
  <c r="Q174" i="1"/>
  <c r="V174" i="1"/>
  <c r="U174" i="1"/>
  <c r="W174" i="1"/>
  <c r="Q173" i="1"/>
  <c r="V173" i="1"/>
  <c r="U173" i="1"/>
  <c r="W173" i="1"/>
  <c r="Q172" i="1"/>
  <c r="V172" i="1"/>
  <c r="U172" i="1"/>
  <c r="W172" i="1"/>
  <c r="Q171" i="1"/>
  <c r="V171" i="1"/>
  <c r="U171" i="1"/>
  <c r="W171" i="1"/>
  <c r="Q170" i="1"/>
  <c r="V170" i="1"/>
  <c r="U170" i="1"/>
  <c r="W170" i="1"/>
  <c r="Q169" i="1"/>
  <c r="V169" i="1"/>
  <c r="U169" i="1"/>
  <c r="W169" i="1"/>
  <c r="Q168" i="1"/>
  <c r="V168" i="1"/>
  <c r="U168" i="1"/>
  <c r="W168" i="1"/>
  <c r="Q167" i="1"/>
  <c r="V167" i="1"/>
  <c r="U167" i="1"/>
  <c r="W167" i="1"/>
  <c r="Q166" i="1"/>
  <c r="V166" i="1"/>
  <c r="U166" i="1"/>
  <c r="W166" i="1"/>
  <c r="Q165" i="1"/>
  <c r="V165" i="1"/>
  <c r="U165" i="1"/>
  <c r="W165" i="1"/>
  <c r="Q164" i="1"/>
  <c r="V164" i="1"/>
  <c r="U164" i="1"/>
  <c r="W164" i="1"/>
  <c r="Q163" i="1"/>
  <c r="V163" i="1"/>
  <c r="U163" i="1"/>
  <c r="W163" i="1"/>
  <c r="Q162" i="1"/>
  <c r="V162" i="1"/>
  <c r="U162" i="1"/>
  <c r="W162" i="1"/>
  <c r="Q161" i="1"/>
  <c r="V161" i="1"/>
  <c r="U161" i="1"/>
  <c r="W161" i="1"/>
  <c r="Q160" i="1"/>
  <c r="V160" i="1"/>
  <c r="U160" i="1"/>
  <c r="W160" i="1"/>
  <c r="Q159" i="1"/>
  <c r="V159" i="1"/>
  <c r="U159" i="1"/>
  <c r="W159" i="1"/>
  <c r="Q158" i="1"/>
  <c r="V158" i="1"/>
  <c r="U158" i="1"/>
  <c r="W158" i="1"/>
  <c r="Q157" i="1"/>
  <c r="V157" i="1"/>
  <c r="U157" i="1"/>
  <c r="W157" i="1"/>
  <c r="Q156" i="1"/>
  <c r="V156" i="1"/>
  <c r="U156" i="1"/>
  <c r="W156" i="1"/>
  <c r="Q155" i="1"/>
  <c r="V155" i="1"/>
  <c r="U155" i="1"/>
  <c r="W155" i="1"/>
  <c r="Q154" i="1"/>
  <c r="V154" i="1"/>
  <c r="U154" i="1"/>
  <c r="W154" i="1"/>
  <c r="Q153" i="1"/>
  <c r="V153" i="1"/>
  <c r="U153" i="1"/>
  <c r="W153" i="1"/>
  <c r="Q151" i="1"/>
  <c r="V151" i="1"/>
  <c r="U151" i="1"/>
  <c r="W151" i="1"/>
  <c r="Q150" i="1"/>
  <c r="V150" i="1"/>
  <c r="U150" i="1"/>
  <c r="W150" i="1"/>
  <c r="Q149" i="1"/>
  <c r="V149" i="1"/>
  <c r="U149" i="1"/>
  <c r="W149" i="1"/>
  <c r="Q148" i="1"/>
  <c r="V148" i="1"/>
  <c r="U148" i="1"/>
  <c r="W148" i="1"/>
  <c r="Q147" i="1"/>
  <c r="V147" i="1"/>
  <c r="U147" i="1"/>
  <c r="W147" i="1"/>
  <c r="Q146" i="1"/>
  <c r="V146" i="1"/>
  <c r="U146" i="1"/>
  <c r="W146" i="1"/>
  <c r="Q145" i="1"/>
  <c r="V145" i="1"/>
  <c r="U145" i="1"/>
  <c r="W145" i="1"/>
  <c r="Q144" i="1"/>
  <c r="V144" i="1"/>
  <c r="U144" i="1"/>
  <c r="W144" i="1"/>
  <c r="Q143" i="1"/>
  <c r="V143" i="1"/>
  <c r="U143" i="1"/>
  <c r="W143" i="1"/>
  <c r="Q142" i="1"/>
  <c r="V142" i="1"/>
  <c r="U142" i="1"/>
  <c r="W142" i="1"/>
  <c r="Q141" i="1"/>
  <c r="V141" i="1"/>
  <c r="U141" i="1"/>
  <c r="W141" i="1"/>
  <c r="Q140" i="1"/>
  <c r="V140" i="1"/>
  <c r="U140" i="1"/>
  <c r="W140" i="1"/>
  <c r="Q139" i="1"/>
  <c r="V139" i="1"/>
  <c r="U139" i="1"/>
  <c r="W139" i="1"/>
  <c r="Q138" i="1"/>
  <c r="V138" i="1"/>
  <c r="U138" i="1"/>
  <c r="W138" i="1"/>
  <c r="Q137" i="1"/>
  <c r="V137" i="1"/>
  <c r="U137" i="1"/>
  <c r="W137" i="1"/>
  <c r="Q136" i="1"/>
  <c r="V136" i="1"/>
  <c r="U136" i="1"/>
  <c r="W136" i="1"/>
  <c r="Q135" i="1"/>
  <c r="V135" i="1"/>
  <c r="U135" i="1"/>
  <c r="W135" i="1"/>
  <c r="Q134" i="1"/>
  <c r="V134" i="1"/>
  <c r="U134" i="1"/>
  <c r="W134" i="1"/>
  <c r="Q133" i="1"/>
  <c r="V133" i="1"/>
  <c r="U133" i="1"/>
  <c r="W133" i="1"/>
  <c r="Q132" i="1"/>
  <c r="V132" i="1"/>
  <c r="U132" i="1"/>
  <c r="W132" i="1"/>
  <c r="Q131" i="1"/>
  <c r="V131" i="1"/>
  <c r="U131" i="1"/>
  <c r="W131" i="1"/>
  <c r="Q130" i="1"/>
  <c r="V130" i="1"/>
  <c r="U130" i="1"/>
  <c r="W130" i="1"/>
  <c r="Q129" i="1"/>
  <c r="V129" i="1"/>
  <c r="U129" i="1"/>
  <c r="W129" i="1"/>
  <c r="Q128" i="1"/>
  <c r="V128" i="1"/>
  <c r="U128" i="1"/>
  <c r="W128" i="1"/>
  <c r="Q127" i="1"/>
  <c r="V127" i="1"/>
  <c r="U127" i="1"/>
  <c r="W127" i="1"/>
  <c r="Q126" i="1"/>
  <c r="V126" i="1"/>
  <c r="U126" i="1"/>
  <c r="W126" i="1"/>
  <c r="Q125" i="1"/>
  <c r="V125" i="1"/>
  <c r="U125" i="1"/>
  <c r="W125" i="1"/>
  <c r="Q124" i="1"/>
  <c r="V124" i="1"/>
  <c r="U124" i="1"/>
  <c r="W124" i="1"/>
  <c r="Q123" i="1"/>
  <c r="V123" i="1"/>
  <c r="U123" i="1"/>
  <c r="W123" i="1"/>
  <c r="Q122" i="1"/>
  <c r="V122" i="1"/>
  <c r="U122" i="1"/>
  <c r="W122" i="1"/>
  <c r="Q121" i="1"/>
  <c r="V121" i="1"/>
  <c r="U121" i="1"/>
  <c r="W121" i="1"/>
  <c r="Q120" i="1"/>
  <c r="V120" i="1"/>
  <c r="U120" i="1"/>
  <c r="W120" i="1"/>
  <c r="Q119" i="1"/>
  <c r="V119" i="1"/>
  <c r="U119" i="1"/>
  <c r="W119" i="1"/>
  <c r="Q118" i="1"/>
  <c r="V118" i="1"/>
  <c r="U118" i="1"/>
  <c r="W118" i="1"/>
  <c r="Q117" i="1"/>
  <c r="V117" i="1"/>
  <c r="U117" i="1"/>
  <c r="W117" i="1"/>
  <c r="Q116" i="1"/>
  <c r="V116" i="1"/>
  <c r="U116" i="1"/>
  <c r="W116" i="1"/>
  <c r="Q115" i="1"/>
  <c r="V115" i="1"/>
  <c r="U115" i="1"/>
  <c r="W115" i="1"/>
  <c r="Q114" i="1"/>
  <c r="V114" i="1"/>
  <c r="U114" i="1"/>
  <c r="W114" i="1"/>
  <c r="Q113" i="1"/>
  <c r="V113" i="1"/>
  <c r="U113" i="1"/>
  <c r="W113" i="1"/>
  <c r="Q112" i="1"/>
  <c r="V112" i="1"/>
  <c r="U112" i="1"/>
  <c r="W112" i="1"/>
  <c r="Q111" i="1"/>
  <c r="V111" i="1"/>
  <c r="U111" i="1"/>
  <c r="W111" i="1"/>
  <c r="Q110" i="1"/>
  <c r="V110" i="1"/>
  <c r="U110" i="1"/>
  <c r="W110" i="1"/>
  <c r="Q109" i="1"/>
  <c r="V109" i="1"/>
  <c r="U109" i="1"/>
  <c r="W109" i="1"/>
  <c r="Q108" i="1"/>
  <c r="V108" i="1"/>
  <c r="U108" i="1"/>
  <c r="W108" i="1"/>
  <c r="Q107" i="1"/>
  <c r="V107" i="1"/>
  <c r="U107" i="1"/>
  <c r="W107" i="1"/>
  <c r="Q106" i="1"/>
  <c r="V106" i="1"/>
  <c r="U106" i="1"/>
  <c r="W106" i="1"/>
  <c r="Q105" i="1"/>
  <c r="V105" i="1"/>
  <c r="U105" i="1"/>
  <c r="W105" i="1"/>
  <c r="Q104" i="1"/>
  <c r="V104" i="1"/>
  <c r="U104" i="1"/>
  <c r="W104" i="1"/>
  <c r="Q103" i="1"/>
  <c r="V103" i="1"/>
  <c r="U103" i="1"/>
  <c r="W103" i="1"/>
  <c r="Q102" i="1"/>
  <c r="V102" i="1"/>
  <c r="U102" i="1"/>
  <c r="W102" i="1"/>
  <c r="Q101" i="1"/>
  <c r="V101" i="1"/>
  <c r="U101" i="1"/>
  <c r="W101" i="1"/>
  <c r="Q100" i="1"/>
  <c r="V100" i="1"/>
  <c r="U100" i="1"/>
  <c r="W100" i="1"/>
  <c r="Q99" i="1"/>
  <c r="V99" i="1"/>
  <c r="U99" i="1"/>
  <c r="W99" i="1"/>
  <c r="Q98" i="1"/>
  <c r="V98" i="1"/>
  <c r="U98" i="1"/>
  <c r="W98" i="1"/>
  <c r="Q97" i="1"/>
  <c r="V97" i="1"/>
  <c r="U97" i="1"/>
  <c r="W97" i="1"/>
  <c r="Q96" i="1"/>
  <c r="V96" i="1"/>
  <c r="U96" i="1"/>
  <c r="W96" i="1"/>
  <c r="Q95" i="1"/>
  <c r="V95" i="1"/>
  <c r="U95" i="1"/>
  <c r="W95" i="1"/>
  <c r="Q94" i="1"/>
  <c r="V94" i="1"/>
  <c r="U94" i="1"/>
  <c r="W94" i="1"/>
  <c r="Q93" i="1"/>
  <c r="V93" i="1"/>
  <c r="U93" i="1"/>
  <c r="W93" i="1"/>
  <c r="Q92" i="1"/>
  <c r="V92" i="1"/>
  <c r="U92" i="1"/>
  <c r="W92" i="1"/>
  <c r="Q91" i="1"/>
  <c r="V91" i="1"/>
  <c r="U91" i="1"/>
  <c r="W91" i="1"/>
  <c r="Q90" i="1"/>
  <c r="V90" i="1"/>
  <c r="U90" i="1"/>
  <c r="W90" i="1"/>
  <c r="Q89" i="1"/>
  <c r="V89" i="1"/>
  <c r="U89" i="1"/>
  <c r="W89" i="1"/>
  <c r="Q88" i="1"/>
  <c r="V88" i="1"/>
  <c r="U88" i="1"/>
  <c r="W88" i="1"/>
  <c r="Q87" i="1"/>
  <c r="V87" i="1"/>
  <c r="U87" i="1"/>
  <c r="W87" i="1"/>
  <c r="Q86" i="1"/>
  <c r="V86" i="1"/>
  <c r="U86" i="1"/>
  <c r="W86" i="1"/>
  <c r="Q85" i="1"/>
  <c r="V85" i="1"/>
  <c r="U85" i="1"/>
  <c r="W85" i="1"/>
  <c r="Q84" i="1"/>
  <c r="V84" i="1"/>
  <c r="U84" i="1"/>
  <c r="W84" i="1"/>
  <c r="Q83" i="1"/>
  <c r="V83" i="1"/>
  <c r="U83" i="1"/>
  <c r="W83" i="1"/>
  <c r="Q82" i="1"/>
  <c r="V82" i="1"/>
  <c r="U82" i="1"/>
  <c r="W82" i="1"/>
  <c r="Q81" i="1"/>
  <c r="V81" i="1"/>
  <c r="U81" i="1"/>
  <c r="W81" i="1"/>
  <c r="Q80" i="1"/>
  <c r="V80" i="1"/>
  <c r="U80" i="1"/>
  <c r="W80" i="1"/>
  <c r="Q79" i="1"/>
  <c r="V79" i="1"/>
  <c r="U79" i="1"/>
  <c r="W79" i="1"/>
  <c r="Q78" i="1"/>
  <c r="V78" i="1"/>
  <c r="U78" i="1"/>
  <c r="W78" i="1"/>
  <c r="Q77" i="1"/>
  <c r="V77" i="1"/>
  <c r="U77" i="1"/>
  <c r="W77" i="1"/>
  <c r="Q76" i="1"/>
  <c r="V76" i="1"/>
  <c r="U76" i="1"/>
  <c r="W76" i="1"/>
  <c r="Q75" i="1"/>
  <c r="V75" i="1"/>
  <c r="U75" i="1"/>
  <c r="W75" i="1"/>
  <c r="Q74" i="1"/>
  <c r="V74" i="1"/>
  <c r="U74" i="1"/>
  <c r="W74" i="1"/>
  <c r="Q73" i="1"/>
  <c r="V73" i="1"/>
  <c r="U73" i="1"/>
  <c r="W73" i="1"/>
  <c r="Q72" i="1"/>
  <c r="V72" i="1"/>
  <c r="U72" i="1"/>
  <c r="W72" i="1"/>
  <c r="Q71" i="1"/>
  <c r="V71" i="1"/>
  <c r="U71" i="1"/>
  <c r="W71" i="1"/>
  <c r="Q69" i="1"/>
  <c r="V69" i="1"/>
  <c r="U69" i="1"/>
  <c r="W69" i="1"/>
  <c r="Q68" i="1"/>
  <c r="V68" i="1"/>
  <c r="U68" i="1"/>
  <c r="W68" i="1"/>
  <c r="Q67" i="1"/>
  <c r="V67" i="1"/>
  <c r="U67" i="1"/>
  <c r="W67" i="1"/>
  <c r="Q66" i="1"/>
  <c r="V66" i="1"/>
  <c r="U66" i="1"/>
  <c r="W66" i="1"/>
  <c r="Q65" i="1"/>
  <c r="V65" i="1"/>
  <c r="U65" i="1"/>
  <c r="W65" i="1"/>
  <c r="Q64" i="1"/>
  <c r="V64" i="1"/>
  <c r="U64" i="1"/>
  <c r="W64" i="1"/>
  <c r="Q63" i="1"/>
  <c r="V63" i="1"/>
  <c r="U63" i="1"/>
  <c r="W63" i="1"/>
  <c r="Q62" i="1"/>
  <c r="V62" i="1"/>
  <c r="U62" i="1"/>
  <c r="W62" i="1"/>
  <c r="Q61" i="1"/>
  <c r="V61" i="1"/>
  <c r="U61" i="1"/>
  <c r="W61" i="1"/>
  <c r="Q60" i="1"/>
  <c r="V60" i="1"/>
  <c r="U60" i="1"/>
  <c r="W60" i="1"/>
  <c r="Q59" i="1"/>
  <c r="V59" i="1"/>
  <c r="U59" i="1"/>
  <c r="W59" i="1"/>
  <c r="Q58" i="1"/>
  <c r="V58" i="1"/>
  <c r="U58" i="1"/>
  <c r="W58" i="1"/>
  <c r="Q57" i="1"/>
  <c r="V57" i="1"/>
  <c r="U57" i="1"/>
  <c r="W57" i="1"/>
  <c r="Q55" i="1"/>
  <c r="V55" i="1"/>
  <c r="U55" i="1"/>
  <c r="W55" i="1"/>
  <c r="Q54" i="1"/>
  <c r="V54" i="1"/>
  <c r="U54" i="1"/>
  <c r="W54" i="1"/>
  <c r="Q53" i="1"/>
  <c r="V53" i="1"/>
  <c r="U53" i="1"/>
  <c r="W53" i="1"/>
  <c r="Q52" i="1"/>
  <c r="V52" i="1"/>
  <c r="U52" i="1"/>
  <c r="W52" i="1"/>
  <c r="Q51" i="1"/>
  <c r="V51" i="1"/>
  <c r="U51" i="1"/>
  <c r="W51" i="1"/>
  <c r="Q50" i="1"/>
  <c r="V50" i="1"/>
  <c r="U50" i="1"/>
  <c r="W50" i="1"/>
  <c r="Q49" i="1"/>
  <c r="V49" i="1"/>
  <c r="U49" i="1"/>
  <c r="W49" i="1"/>
  <c r="Q48" i="1"/>
  <c r="V48" i="1"/>
  <c r="U48" i="1"/>
  <c r="W48" i="1"/>
  <c r="Q47" i="1"/>
  <c r="V47" i="1"/>
  <c r="U47" i="1"/>
  <c r="W47" i="1"/>
  <c r="Q46" i="1"/>
  <c r="V46" i="1"/>
  <c r="U46" i="1"/>
  <c r="W46" i="1"/>
  <c r="Q45" i="1"/>
  <c r="V45" i="1"/>
  <c r="U45" i="1"/>
  <c r="W45" i="1"/>
  <c r="Q44" i="1"/>
  <c r="V44" i="1"/>
  <c r="U44" i="1"/>
  <c r="W44" i="1"/>
  <c r="Q43" i="1"/>
  <c r="V43" i="1"/>
  <c r="U43" i="1"/>
  <c r="W43" i="1"/>
  <c r="Q42" i="1"/>
  <c r="V42" i="1"/>
  <c r="U42" i="1"/>
  <c r="W42" i="1"/>
  <c r="Q41" i="1"/>
  <c r="V41" i="1"/>
  <c r="U41" i="1"/>
  <c r="W41" i="1"/>
  <c r="Q40" i="1"/>
  <c r="V40" i="1"/>
  <c r="U40" i="1"/>
  <c r="W40" i="1"/>
  <c r="Q39" i="1"/>
  <c r="V39" i="1"/>
  <c r="U39" i="1"/>
  <c r="W39" i="1"/>
  <c r="Q38" i="1"/>
  <c r="V38" i="1"/>
  <c r="U38" i="1"/>
  <c r="W38" i="1"/>
  <c r="Q37" i="1"/>
  <c r="V37" i="1"/>
  <c r="U37" i="1"/>
  <c r="W37" i="1"/>
  <c r="Q36" i="1"/>
  <c r="V36" i="1"/>
  <c r="U36" i="1"/>
  <c r="W36" i="1"/>
  <c r="Q35" i="1"/>
  <c r="V35" i="1"/>
  <c r="U35" i="1"/>
  <c r="W35" i="1"/>
  <c r="Q34" i="1"/>
  <c r="V34" i="1"/>
  <c r="U34" i="1"/>
  <c r="W34" i="1"/>
  <c r="Q33" i="1"/>
  <c r="V33" i="1"/>
  <c r="U33" i="1"/>
  <c r="W33" i="1"/>
  <c r="Q32" i="1"/>
  <c r="V32" i="1"/>
  <c r="U32" i="1"/>
  <c r="W32" i="1"/>
  <c r="Q31" i="1"/>
  <c r="V31" i="1"/>
  <c r="U31" i="1"/>
  <c r="W31" i="1"/>
  <c r="Q30" i="1"/>
  <c r="V30" i="1"/>
  <c r="U30" i="1"/>
  <c r="W30" i="1"/>
  <c r="Q29" i="1"/>
  <c r="V29" i="1"/>
  <c r="U29" i="1"/>
  <c r="W29" i="1"/>
  <c r="U28" i="1"/>
  <c r="Q28" i="1"/>
  <c r="V28" i="1"/>
  <c r="W28" i="1"/>
  <c r="U27" i="1"/>
  <c r="L27" i="1"/>
  <c r="Q27" i="1"/>
  <c r="V27" i="1"/>
  <c r="W27" i="1"/>
  <c r="U26" i="1"/>
  <c r="L26" i="1"/>
  <c r="Q26" i="1"/>
  <c r="V26" i="1"/>
  <c r="W26" i="1"/>
  <c r="U25" i="1"/>
  <c r="Q25" i="1"/>
  <c r="V25" i="1"/>
  <c r="W25" i="1"/>
  <c r="U24" i="1"/>
  <c r="L24" i="1"/>
  <c r="Q24" i="1"/>
  <c r="V24" i="1"/>
  <c r="W24" i="1"/>
  <c r="U23" i="1"/>
  <c r="Q23" i="1"/>
  <c r="V23" i="1"/>
  <c r="W23" i="1"/>
  <c r="U22" i="1"/>
  <c r="Q22" i="1"/>
  <c r="V22" i="1"/>
  <c r="W22" i="1"/>
  <c r="U21" i="1"/>
  <c r="Q21" i="1"/>
  <c r="V21" i="1"/>
  <c r="W21" i="1"/>
  <c r="U20" i="1"/>
  <c r="Q20" i="1"/>
  <c r="V20" i="1"/>
  <c r="W20" i="1"/>
  <c r="U19" i="1"/>
  <c r="Q19" i="1"/>
  <c r="V19" i="1"/>
  <c r="W19" i="1"/>
  <c r="U18" i="1"/>
  <c r="Q18" i="1"/>
  <c r="V18" i="1"/>
  <c r="W18" i="1"/>
  <c r="U17" i="1"/>
  <c r="Q17" i="1"/>
  <c r="V17" i="1"/>
  <c r="W17" i="1"/>
  <c r="U16" i="1"/>
  <c r="Q16" i="1"/>
  <c r="V16" i="1"/>
  <c r="W16" i="1"/>
  <c r="U15" i="1"/>
  <c r="Q15" i="1"/>
  <c r="V15" i="1"/>
  <c r="W15" i="1"/>
  <c r="U14" i="1"/>
  <c r="Q14" i="1"/>
  <c r="V14" i="1"/>
  <c r="W14" i="1"/>
  <c r="U13" i="1"/>
  <c r="Q13" i="1"/>
  <c r="V13" i="1"/>
  <c r="W13" i="1"/>
  <c r="U12" i="1"/>
  <c r="Q12" i="1"/>
  <c r="V12" i="1"/>
  <c r="W12" i="1"/>
  <c r="U11" i="1"/>
  <c r="Q11" i="1"/>
  <c r="V11" i="1"/>
  <c r="W11" i="1"/>
  <c r="U10" i="1"/>
  <c r="Q10" i="1"/>
  <c r="V10" i="1"/>
  <c r="W10" i="1"/>
  <c r="U9" i="1"/>
  <c r="Q9" i="1"/>
  <c r="V9" i="1"/>
  <c r="W9" i="1"/>
  <c r="U8" i="1"/>
  <c r="Q8" i="1"/>
  <c r="V8" i="1"/>
  <c r="W8" i="1"/>
  <c r="U7" i="1"/>
  <c r="Q7" i="1"/>
  <c r="V7" i="1"/>
  <c r="W7" i="1"/>
  <c r="U6" i="1"/>
  <c r="Q6" i="1"/>
  <c r="V6" i="1"/>
  <c r="W6" i="1"/>
  <c r="U5" i="1"/>
  <c r="Q5" i="1"/>
  <c r="V5" i="1"/>
  <c r="W5" i="1"/>
  <c r="U4" i="1"/>
  <c r="Q4" i="1"/>
  <c r="V4" i="1"/>
  <c r="W4" i="1"/>
  <c r="U3" i="1"/>
  <c r="Q3" i="1"/>
  <c r="V3" i="1"/>
  <c r="W3" i="1"/>
  <c r="U2" i="1"/>
  <c r="Q2" i="1"/>
  <c r="V2" i="1"/>
  <c r="W2" i="1"/>
</calcChain>
</file>

<file path=xl/sharedStrings.xml><?xml version="1.0" encoding="utf-8"?>
<sst xmlns="http://schemas.openxmlformats.org/spreadsheetml/2006/main" count="7988" uniqueCount="510">
  <si>
    <t>Nom Marchandise</t>
  </si>
  <si>
    <t>Direction</t>
  </si>
  <si>
    <t>Quantité</t>
  </si>
  <si>
    <t>Prix unitaire / unité de compte Lt</t>
  </si>
  <si>
    <t>Prix unitaire / unité de compte Sous</t>
  </si>
  <si>
    <t>Prix unitaire / unité de compte Deniers</t>
  </si>
  <si>
    <t>Prix unitaire en décimale de Lt</t>
  </si>
  <si>
    <t>Valeur en livres tournois</t>
  </si>
  <si>
    <t>valeur en sous</t>
  </si>
  <si>
    <t>valeur en denier</t>
  </si>
  <si>
    <t xml:space="preserve">Valeur (Prix unitaire </t>
  </si>
  <si>
    <t>Valeur en décimales de livress tournois</t>
  </si>
  <si>
    <t>Différence</t>
  </si>
  <si>
    <t>Remarques</t>
  </si>
  <si>
    <t>Entré par</t>
  </si>
  <si>
    <t>Source</t>
  </si>
  <si>
    <t>Page</t>
  </si>
  <si>
    <t>Année</t>
  </si>
  <si>
    <t>Exportations (Sorties)/Importations (Entrées)</t>
  </si>
  <si>
    <t>Noms des Ports et Pays de France</t>
  </si>
  <si>
    <t>Pays ou Région</t>
  </si>
  <si>
    <t>Unité de poids ou quantité</t>
  </si>
  <si>
    <t>Origine des marchandises</t>
  </si>
  <si>
    <t>F12 1666</t>
  </si>
  <si>
    <t>Exportations</t>
  </si>
  <si>
    <t>Bureau Principal</t>
  </si>
  <si>
    <t>Largeur en lignes (pour tissu)</t>
  </si>
  <si>
    <t>Laura</t>
  </si>
  <si>
    <t>Montpellier</t>
  </si>
  <si>
    <t>beaucaire</t>
  </si>
  <si>
    <t>Marseille</t>
  </si>
  <si>
    <t>Amidon</t>
  </si>
  <si>
    <t>Ports et pays de France</t>
  </si>
  <si>
    <t>pas de prix unitaire/unité de mesure</t>
  </si>
  <si>
    <t>Languedoc</t>
  </si>
  <si>
    <t>Beurre</t>
  </si>
  <si>
    <t>Livres</t>
  </si>
  <si>
    <t>Bourgogne</t>
  </si>
  <si>
    <t>Bestiaux agneaux</t>
  </si>
  <si>
    <t>Nombre</t>
  </si>
  <si>
    <t>Auvergne</t>
  </si>
  <si>
    <t>Bestiaux bœufs</t>
  </si>
  <si>
    <t>Bestiaux boucs</t>
  </si>
  <si>
    <t>Bestiaux chevres</t>
  </si>
  <si>
    <t>Bestiaux cochons</t>
  </si>
  <si>
    <t>Bestiaux moutons</t>
  </si>
  <si>
    <t>Bestiaux vaches</t>
  </si>
  <si>
    <t>erreur de calcul</t>
  </si>
  <si>
    <t>Bois d'ozier</t>
  </si>
  <si>
    <t>Bonnetterie de soye</t>
  </si>
  <si>
    <t>Bourre</t>
  </si>
  <si>
    <t>Cendres gravelées</t>
  </si>
  <si>
    <t>Cire jaune</t>
  </si>
  <si>
    <t>Chairs diverses</t>
  </si>
  <si>
    <t>Valeur</t>
  </si>
  <si>
    <t>Chairs saucissons</t>
  </si>
  <si>
    <t>Coton</t>
  </si>
  <si>
    <t>Couvertures de coton</t>
  </si>
  <si>
    <t>Etats du roi de la Sardaigne</t>
  </si>
  <si>
    <t>Provence</t>
  </si>
  <si>
    <t>Cuirs de vaches tannés</t>
  </si>
  <si>
    <t>Douzaines</t>
  </si>
  <si>
    <t>Dentelle de fil</t>
  </si>
  <si>
    <t>183£ et 13 onces à 200£ la livre</t>
  </si>
  <si>
    <t>Flandre</t>
  </si>
  <si>
    <t>Dentelle de soye</t>
  </si>
  <si>
    <t>Normandie</t>
  </si>
  <si>
    <t>35£ et 2 onces à 800£ la livre; erreur de calcul</t>
  </si>
  <si>
    <t>85£ et 9 onces à 200£ la livre</t>
  </si>
  <si>
    <t>Drogues médicinales diverses</t>
  </si>
  <si>
    <t>Drogues médicinales mêlée</t>
  </si>
  <si>
    <t>Drogues médicinales racinages</t>
  </si>
  <si>
    <t>Drogues pour peinture et teinture</t>
  </si>
  <si>
    <t>Drogues pour peinture et teinture cochenille</t>
  </si>
  <si>
    <t>Drogues pour peinture et teinture indigo</t>
  </si>
  <si>
    <t>Drogues pour peinture et teinture vert de gris</t>
  </si>
  <si>
    <t>Drogues pour peinture et teinture vert de gris cristalisée</t>
  </si>
  <si>
    <t>pas de prix unitaire</t>
  </si>
  <si>
    <t>Drogues pour peinture et teinture vermillon</t>
  </si>
  <si>
    <t>Eau forte</t>
  </si>
  <si>
    <t>Guyenne</t>
  </si>
  <si>
    <t>Eau de vie</t>
  </si>
  <si>
    <t>Pintes</t>
  </si>
  <si>
    <t>estimées</t>
  </si>
  <si>
    <t>Epicerie corail de jardin</t>
  </si>
  <si>
    <t>Etoffes de coton</t>
  </si>
  <si>
    <t>Aunes</t>
  </si>
  <si>
    <t>Etranger</t>
  </si>
  <si>
    <t>Etoffes de laine futaine</t>
  </si>
  <si>
    <t>Essences diverses</t>
  </si>
  <si>
    <t>Lyon</t>
  </si>
  <si>
    <t>Fil à coudre</t>
  </si>
  <si>
    <t>Espagne</t>
  </si>
  <si>
    <t>Fourage son</t>
  </si>
  <si>
    <t>Rouergue</t>
  </si>
  <si>
    <t>Fromage</t>
  </si>
  <si>
    <t>Fruits divers</t>
  </si>
  <si>
    <t xml:space="preserve">Gants de peaux </t>
  </si>
  <si>
    <t>Gibier en allouettes</t>
  </si>
  <si>
    <t>Galons d'or et d'argent</t>
  </si>
  <si>
    <t>Graines diverses</t>
  </si>
  <si>
    <t>Graines d'anis</t>
  </si>
  <si>
    <t>Habillements</t>
  </si>
  <si>
    <t>Huiles diverses</t>
  </si>
  <si>
    <t>Instruments de musique</t>
  </si>
  <si>
    <t>Laine</t>
  </si>
  <si>
    <t>Laine agnelin</t>
  </si>
  <si>
    <t>Bearn</t>
  </si>
  <si>
    <t>Liqueurs</t>
  </si>
  <si>
    <t>Marchandises diverses</t>
  </si>
  <si>
    <t>Mercerie</t>
  </si>
  <si>
    <t>Sardaigne</t>
  </si>
  <si>
    <t>Isles de France</t>
  </si>
  <si>
    <t>La Suisse</t>
  </si>
  <si>
    <t>Miel</t>
  </si>
  <si>
    <t>Mouchoirs de coton</t>
  </si>
  <si>
    <t>Anjou</t>
  </si>
  <si>
    <t>Mouchoirs fil et coton</t>
  </si>
  <si>
    <t>Ouvrages divers</t>
  </si>
  <si>
    <t>Ouvrages de bois</t>
  </si>
  <si>
    <t>Ouvrages de cordonnier</t>
  </si>
  <si>
    <t>28,5 douzaines à 4£ et 10 sous la pièce</t>
  </si>
  <si>
    <t>Œufs</t>
  </si>
  <si>
    <t>Papier peint</t>
  </si>
  <si>
    <t>Peaux d'agneaux en chamois</t>
  </si>
  <si>
    <t>Dauphiné</t>
  </si>
  <si>
    <t>Peaux d'agneaux blanches</t>
  </si>
  <si>
    <t>Peaux de lievres et lapins</t>
  </si>
  <si>
    <t>Peaux de moutons blanches</t>
  </si>
  <si>
    <t>Peaux de moutons bazanées</t>
  </si>
  <si>
    <t>Peaux de chevreaux tannées</t>
  </si>
  <si>
    <t>Peaux de moutons en megie</t>
  </si>
  <si>
    <t>Peaux de moutons en chamois</t>
  </si>
  <si>
    <t>Peaux de moutons tannées</t>
  </si>
  <si>
    <t>Peaux de veaux en chamois</t>
  </si>
  <si>
    <t>Peaux de veaux bronzées</t>
  </si>
  <si>
    <t>Peaux de veaux en parchemin</t>
  </si>
  <si>
    <t>Peaux de veaux tannées</t>
  </si>
  <si>
    <t>Roussillon</t>
  </si>
  <si>
    <t>Pierres de jayet ouvré</t>
  </si>
  <si>
    <t>Plumes à écrire</t>
  </si>
  <si>
    <t>Plumes à lit</t>
  </si>
  <si>
    <t>Quincaillerie diverse</t>
  </si>
  <si>
    <t>Quicaillerie de cuivre</t>
  </si>
  <si>
    <t>Forest</t>
  </si>
  <si>
    <t>Ruban de soye</t>
  </si>
  <si>
    <t>Ruban de velours</t>
  </si>
  <si>
    <t>Soye à coudre</t>
  </si>
  <si>
    <t>236£ et 11 onces à 36£ la livre</t>
  </si>
  <si>
    <t xml:space="preserve">Tableaux </t>
  </si>
  <si>
    <t>Tapis fil et coton</t>
  </si>
  <si>
    <t>Terres diverses</t>
  </si>
  <si>
    <t>Toiles de chanvre</t>
  </si>
  <si>
    <t>Beaujolais</t>
  </si>
  <si>
    <t>Bretagne</t>
  </si>
  <si>
    <t>Maine</t>
  </si>
  <si>
    <t>Toile grise</t>
  </si>
  <si>
    <t>Toile rousse</t>
  </si>
  <si>
    <t>Hainault</t>
  </si>
  <si>
    <t>Toile de lin batiste</t>
  </si>
  <si>
    <t>Toile de lin linon</t>
  </si>
  <si>
    <t>Toile de lin écrue</t>
  </si>
  <si>
    <t>Toile de lin grise</t>
  </si>
  <si>
    <t>Toile de lin couti</t>
  </si>
  <si>
    <t>Toile de fil teint</t>
  </si>
  <si>
    <t>Toile de coton bazin</t>
  </si>
  <si>
    <t>Champagne</t>
  </si>
  <si>
    <t>Colonies francaises</t>
  </si>
  <si>
    <t>Toile de coton mousseline</t>
  </si>
  <si>
    <t>Toile de coton nankin</t>
  </si>
  <si>
    <t>Toile de coton blanche</t>
  </si>
  <si>
    <t>Toile fil et coton</t>
  </si>
  <si>
    <t>Toile peinte</t>
  </si>
  <si>
    <t>1075 aunes ou 630£ à 12£ la livre</t>
  </si>
  <si>
    <t>Alsace</t>
  </si>
  <si>
    <t>192 aunes ou 70£ à 12£ la livre</t>
  </si>
  <si>
    <t>Toile cirée</t>
  </si>
  <si>
    <t>Lorraine</t>
  </si>
  <si>
    <t>Verrerie</t>
  </si>
  <si>
    <t>Vin rouge</t>
  </si>
  <si>
    <t>Muids</t>
  </si>
  <si>
    <t>5+(2/3) muids et 24 pintes sans prix unitaire/unité de mesure</t>
  </si>
  <si>
    <t>Volailles diverses</t>
  </si>
  <si>
    <t>Cette</t>
  </si>
  <si>
    <t>Amandes en coque</t>
  </si>
  <si>
    <t>Genes, Milanes, Toscane, Lucques</t>
  </si>
  <si>
    <t>Angleterre</t>
  </si>
  <si>
    <t>Hollande</t>
  </si>
  <si>
    <t>Les 4 villes anséatiques</t>
  </si>
  <si>
    <t>L'Empereur</t>
  </si>
  <si>
    <t>Dannemarck</t>
  </si>
  <si>
    <t>Suède</t>
  </si>
  <si>
    <t>Prusse</t>
  </si>
  <si>
    <t>Russie</t>
  </si>
  <si>
    <t>Dunkerque</t>
  </si>
  <si>
    <t>Bijouterie</t>
  </si>
  <si>
    <t>Blanquette</t>
  </si>
  <si>
    <t>Bois jaune</t>
  </si>
  <si>
    <t>Bonnetterie de laine</t>
  </si>
  <si>
    <t>Pièces</t>
  </si>
  <si>
    <t>Cartes à jouer</t>
  </si>
  <si>
    <t>?</t>
  </si>
  <si>
    <t>Cendres barille</t>
  </si>
  <si>
    <t>Cendres potasse</t>
  </si>
  <si>
    <t>Chairs salées diverses</t>
  </si>
  <si>
    <t>Chapeaux poil et laine</t>
  </si>
  <si>
    <t>Coton filé</t>
  </si>
  <si>
    <t>Couvertures de laine</t>
  </si>
  <si>
    <t>Cuivre ouvré</t>
  </si>
  <si>
    <t>Sédan</t>
  </si>
  <si>
    <t>Drap de laine</t>
  </si>
  <si>
    <t>Amiens</t>
  </si>
  <si>
    <t>Elboeuf</t>
  </si>
  <si>
    <t>Drap petit raz de castor</t>
  </si>
  <si>
    <t>Drap petit raz refoulé</t>
  </si>
  <si>
    <t>Drogues diverses</t>
  </si>
  <si>
    <t>Drogues chimiques eau forte</t>
  </si>
  <si>
    <t>Drogues chimiques sel de prunelle</t>
  </si>
  <si>
    <t>Drogues chimiques sel de saturne</t>
  </si>
  <si>
    <t>Drogues médicinales crème de tarte</t>
  </si>
  <si>
    <t>Drogues médicinales coriandre</t>
  </si>
  <si>
    <t>Drogues pour peinture et teinture couperose</t>
  </si>
  <si>
    <t>Drogues pour peinture et teinture gaude</t>
  </si>
  <si>
    <t>Drogues pour peinture et teinture garance</t>
  </si>
  <si>
    <t>Drogues pour peinture et teinture pastel</t>
  </si>
  <si>
    <t>Drogues pour peinture et teinture tartre</t>
  </si>
  <si>
    <t>Drogues pour peinture et teinture tournesol</t>
  </si>
  <si>
    <t>Drogues pour peinture et teinture tarta</t>
  </si>
  <si>
    <t>Drogues pour peinture et teinture verdet</t>
  </si>
  <si>
    <t>Genes</t>
  </si>
  <si>
    <t>Amérique</t>
  </si>
  <si>
    <t>Eau d'odeur</t>
  </si>
  <si>
    <t>Eau de vie double</t>
  </si>
  <si>
    <t>13 muids et 86 pintes à 14 sous la pinte</t>
  </si>
  <si>
    <t>7+1/6 muids à 14 sous la pinte</t>
  </si>
  <si>
    <t>1+(5/6) muids à 14 sous la pinte</t>
  </si>
  <si>
    <t>Milanes, Toscane et Lucques</t>
  </si>
  <si>
    <t>2 muids et 93 pintes à 14 sous la pinte; erreur de calcul</t>
  </si>
  <si>
    <t>102+(1/36) muids à 14 sous la pinte</t>
  </si>
  <si>
    <t>211+(2/3) muids à 14 sous la pinte</t>
  </si>
  <si>
    <t>387+(5/12) muids à 14 sous la pinte; erreur de calcul</t>
  </si>
  <si>
    <t>702+(7/12) muids à 14 sous la pinte</t>
  </si>
  <si>
    <t>158,75 muids à 14 sous la pinte</t>
  </si>
  <si>
    <t>5+(2/3) muids à 14 sous la pinte</t>
  </si>
  <si>
    <t>67+(3/12) muids à 14 sous la pinte</t>
  </si>
  <si>
    <t>4+(1/3) muids à 14 sous la pinte</t>
  </si>
  <si>
    <t>128 muids à 14 sous la pinte</t>
  </si>
  <si>
    <t>428 muids et 120 pintes à 14 sous la pinte</t>
  </si>
  <si>
    <t>Eau de vie simple</t>
  </si>
  <si>
    <t>964 muids et 24 pintes à 14 sous la pinte</t>
  </si>
  <si>
    <t>1 muids et 216 pintes à 10 sous la pinte</t>
  </si>
  <si>
    <t>5 muids et 186 pintes à 10 sous la pinte</t>
  </si>
  <si>
    <t>1 muid et 236 pintes à 10 sous la pinte</t>
  </si>
  <si>
    <t>2 muids et 93 pintes à 10 sous la pinte</t>
  </si>
  <si>
    <t xml:space="preserve">2961 muids et 48 pintes à 10 sous la pinte </t>
  </si>
  <si>
    <t>542 muids à 10 sous la pinte</t>
  </si>
  <si>
    <t>2374 muids et 240 pintes à 10 sous la pinte</t>
  </si>
  <si>
    <t>4552 muids et 96 pintes à 10 sous la pinte</t>
  </si>
  <si>
    <t>3681 muids et 168 pintes à 10 sous la pinte</t>
  </si>
  <si>
    <t>421 muids à 10 sous la pinte</t>
  </si>
  <si>
    <t>807 muids et 156 pintes à 10 sous la pinte</t>
  </si>
  <si>
    <t>260 muids et 93 pintes à 10 sous la pintes; erreur de calcul</t>
  </si>
  <si>
    <t>415 muids à 10 sous la pinte</t>
  </si>
  <si>
    <t>30 muids et 93 pintes à 10 sous la pinte</t>
  </si>
  <si>
    <t>1494 muids et 120 pintes à 10 sous la pinte</t>
  </si>
  <si>
    <t>Esprit de vin</t>
  </si>
  <si>
    <t>1 muid et 72 pintes à 20 sous la pinte</t>
  </si>
  <si>
    <t>158 muids et 220 pintes à 20 sous la pinte</t>
  </si>
  <si>
    <t>465 muids à 20 sous la pinte</t>
  </si>
  <si>
    <t>12 muids et 48 pintes à 20 sous la pinte</t>
  </si>
  <si>
    <t>112 muids et 48 pintes à 20 sous la pinte; erreur de calcul</t>
  </si>
  <si>
    <t>189 muids et 144 pintes à 20 sous la pinte</t>
  </si>
  <si>
    <t>Engrais colombine</t>
  </si>
  <si>
    <t>Eponges</t>
  </si>
  <si>
    <t>Esprit de sel</t>
  </si>
  <si>
    <t>Essence aromatique</t>
  </si>
  <si>
    <t>Etoffes de laine</t>
  </si>
  <si>
    <t>Etoffes de laine diverse</t>
  </si>
  <si>
    <t>Etoffes baracan</t>
  </si>
  <si>
    <t>Etoffes cadis</t>
  </si>
  <si>
    <t>Etoffes camelot</t>
  </si>
  <si>
    <t>Etoffes burail</t>
  </si>
  <si>
    <t>Etoffes escot</t>
  </si>
  <si>
    <t>Etoffes etamine</t>
  </si>
  <si>
    <t>Etoffes etamine burail</t>
  </si>
  <si>
    <t>Etoffes calamande</t>
  </si>
  <si>
    <t>Etoffes flanelle</t>
  </si>
  <si>
    <t>Etoffes maroc</t>
  </si>
  <si>
    <t>Etoffes molton</t>
  </si>
  <si>
    <t>Etoffes panne</t>
  </si>
  <si>
    <t>Etoffes prunelle</t>
  </si>
  <si>
    <t>Etoffes ratine</t>
  </si>
  <si>
    <t>Etoffes de laine serge</t>
  </si>
  <si>
    <t>Etoffes de laine serge aumale</t>
  </si>
  <si>
    <t>Etoffes poil panne</t>
  </si>
  <si>
    <t>le mille?; erreur de calcul</t>
  </si>
  <si>
    <t>Etoffes poil camelot</t>
  </si>
  <si>
    <t>Etoffes filoselle et laine</t>
  </si>
  <si>
    <t>France</t>
  </si>
  <si>
    <t>Etoffes de soye</t>
  </si>
  <si>
    <t>Fayance</t>
  </si>
  <si>
    <t>Fer vieux</t>
  </si>
  <si>
    <t>Fleurs seches</t>
  </si>
  <si>
    <t>Fromage de roquefort</t>
  </si>
  <si>
    <t>Fruits à l'eau de vie</t>
  </si>
  <si>
    <t>Fruits confits confitures</t>
  </si>
  <si>
    <t>Fruits confits au vinaigre</t>
  </si>
  <si>
    <t>Fruits salés olives</t>
  </si>
  <si>
    <t>Fruits cruds oranges</t>
  </si>
  <si>
    <t>Fruits cruds pommes</t>
  </si>
  <si>
    <t>Fruits secs divers</t>
  </si>
  <si>
    <t>Fruits secs figues</t>
  </si>
  <si>
    <t>Fruits secs prunes</t>
  </si>
  <si>
    <t>Fruits secs raisins</t>
  </si>
  <si>
    <t>Gaze de soye</t>
  </si>
  <si>
    <t>Graines anis</t>
  </si>
  <si>
    <t>Graines de coriandre</t>
  </si>
  <si>
    <t>Graines de jardin</t>
  </si>
  <si>
    <t>Graines de luzerne</t>
  </si>
  <si>
    <t>Graines de moutarde</t>
  </si>
  <si>
    <t>Haillons de laine</t>
  </si>
  <si>
    <t>Huiles d'olive</t>
  </si>
  <si>
    <t>Jayet ouvré</t>
  </si>
  <si>
    <t>Legumes truffes seches</t>
  </si>
  <si>
    <t>Liège en bouchons</t>
  </si>
  <si>
    <t xml:space="preserve">Empereur </t>
  </si>
  <si>
    <t>Liqueur</t>
  </si>
  <si>
    <t>4 muids et 242 pintes à 40 sous la pinte</t>
  </si>
  <si>
    <t>Marbre brut</t>
  </si>
  <si>
    <t>Marchandises à la valeur</t>
  </si>
  <si>
    <t>Bourbonnois</t>
  </si>
  <si>
    <t>Meubles</t>
  </si>
  <si>
    <t>Mouchoirs divers</t>
  </si>
  <si>
    <t>Mouchoirs de fil</t>
  </si>
  <si>
    <t>Naples</t>
  </si>
  <si>
    <t>Ouvrages de cuivre</t>
  </si>
  <si>
    <t>Papier pliage</t>
  </si>
  <si>
    <t>Rames</t>
  </si>
  <si>
    <t>Papier pot</t>
  </si>
  <si>
    <t>Parasols</t>
  </si>
  <si>
    <t>Parchemin</t>
  </si>
  <si>
    <t>Grosses</t>
  </si>
  <si>
    <t>Parfumerie</t>
  </si>
  <si>
    <t>Parfumerie pommade</t>
  </si>
  <si>
    <t>Parfumerie savonette</t>
  </si>
  <si>
    <t>Pate d'Italie</t>
  </si>
  <si>
    <t>Peaux de veau bronzées</t>
  </si>
  <si>
    <t>Peaux de lievre et lapin</t>
  </si>
  <si>
    <t>Peaux de chevreaux</t>
  </si>
  <si>
    <t>Pierres à éguiser</t>
  </si>
  <si>
    <t>Plumes diverses</t>
  </si>
  <si>
    <t>Poissons divers</t>
  </si>
  <si>
    <t>Poissons anchoix</t>
  </si>
  <si>
    <t>Barbarie</t>
  </si>
  <si>
    <t>Porcelaine</t>
  </si>
  <si>
    <t xml:space="preserve">Provisions de bouche œufs </t>
  </si>
  <si>
    <t>Racine</t>
  </si>
  <si>
    <t>Savon</t>
  </si>
  <si>
    <t>Lorient</t>
  </si>
  <si>
    <t>Sel</t>
  </si>
  <si>
    <t>Minots</t>
  </si>
  <si>
    <t>Sirop</t>
  </si>
  <si>
    <t>Souffre en canon</t>
  </si>
  <si>
    <t>Suif en chandelles</t>
  </si>
  <si>
    <t>Tapis</t>
  </si>
  <si>
    <t>Toiles diverses</t>
  </si>
  <si>
    <t>Toiles de chanvre écrue</t>
  </si>
  <si>
    <t>Toiles de chanvre grise</t>
  </si>
  <si>
    <t>Colonies françaises</t>
  </si>
  <si>
    <t>Toiles de coton mousseline</t>
  </si>
  <si>
    <t>Compagnie des Indes</t>
  </si>
  <si>
    <t>Toiles de lin blanche</t>
  </si>
  <si>
    <t>Toiles de lin coutil</t>
  </si>
  <si>
    <t>Toiles de lin teinte</t>
  </si>
  <si>
    <t>Toile treilli peint</t>
  </si>
  <si>
    <t>Ustenciles de pêche</t>
  </si>
  <si>
    <t>Verrerie en bouteilles</t>
  </si>
  <si>
    <t>Verrerie a vitre</t>
  </si>
  <si>
    <t>Vin</t>
  </si>
  <si>
    <t>vin</t>
  </si>
  <si>
    <t>Voitures</t>
  </si>
  <si>
    <t>Adge</t>
  </si>
  <si>
    <t>Bois divers</t>
  </si>
  <si>
    <t>Bonnetterie de coton bonets</t>
  </si>
  <si>
    <t>Bonnetterie de laine bas</t>
  </si>
  <si>
    <t>Le Levant et l'empire olloman</t>
  </si>
  <si>
    <t>Bonnetterie de soye bas</t>
  </si>
  <si>
    <t>Cendres soude</t>
  </si>
  <si>
    <t>Chair salée boyaux</t>
  </si>
  <si>
    <t>Chair cuisses d'oye</t>
  </si>
  <si>
    <t>Chair jambons</t>
  </si>
  <si>
    <t>Drap ratine</t>
  </si>
  <si>
    <t>Drogues indigo</t>
  </si>
  <si>
    <t>Etoffes de laine cadis</t>
  </si>
  <si>
    <t>Etoffes serge</t>
  </si>
  <si>
    <t>Fer en barre</t>
  </si>
  <si>
    <t>Fer brut</t>
  </si>
  <si>
    <t>Fer en gueuse</t>
  </si>
  <si>
    <t>Graine anis vert</t>
  </si>
  <si>
    <t>Bayonne</t>
  </si>
  <si>
    <t>Laine fine</t>
  </si>
  <si>
    <t>Mercerie ordinaire</t>
  </si>
  <si>
    <t>Papier blanc</t>
  </si>
  <si>
    <t>Peaux de moutons megie</t>
  </si>
  <si>
    <t>Plumes de duvet</t>
  </si>
  <si>
    <t>Quincaillerie de fer</t>
  </si>
  <si>
    <t>Terre à porcelaine</t>
  </si>
  <si>
    <t>Toile de chanvre rousse</t>
  </si>
  <si>
    <t>Toile de lin blanche</t>
  </si>
  <si>
    <t>Bordeaux</t>
  </si>
  <si>
    <t xml:space="preserve">Vin </t>
  </si>
  <si>
    <t>Vin muscat</t>
  </si>
  <si>
    <t>Foire de Beaucaire</t>
  </si>
  <si>
    <t>Essence de pommade</t>
  </si>
  <si>
    <t>Etoffes de coton velours</t>
  </si>
  <si>
    <t>Etoffes de filoselle</t>
  </si>
  <si>
    <t>Milan, Toscane et Lucques</t>
  </si>
  <si>
    <t>Fers divers</t>
  </si>
  <si>
    <t>Fers ouvré</t>
  </si>
  <si>
    <t xml:space="preserve">Fil </t>
  </si>
  <si>
    <t>Fil de Bourgogne</t>
  </si>
  <si>
    <t>Fruits en pistaches</t>
  </si>
  <si>
    <t>Gants de peau</t>
  </si>
  <si>
    <t>Graine jaune</t>
  </si>
  <si>
    <t>Graine de jardin</t>
  </si>
  <si>
    <t>Graine de moutarde</t>
  </si>
  <si>
    <t>Habillements culottes de peaux</t>
  </si>
  <si>
    <t>Legumes</t>
  </si>
  <si>
    <t>Etat eclésiastique</t>
  </si>
  <si>
    <t>Ouvrages de terre</t>
  </si>
  <si>
    <t>Parapluie de toile cirée</t>
  </si>
  <si>
    <t>Parfumerie pate d'amande</t>
  </si>
  <si>
    <t>Peaux maroquinées</t>
  </si>
  <si>
    <t>Peaux de mouton tannées</t>
  </si>
  <si>
    <t>Portugal</t>
  </si>
  <si>
    <t>Peaux de veau tannées</t>
  </si>
  <si>
    <t>Pierres à fusils</t>
  </si>
  <si>
    <t>Poisson salé</t>
  </si>
  <si>
    <t>Quincaillerie cloux</t>
  </si>
  <si>
    <t>Quincaillerie fil de fer</t>
  </si>
  <si>
    <t>Terre à pipe</t>
  </si>
  <si>
    <t>Terrraille</t>
  </si>
  <si>
    <t>Toile blanche</t>
  </si>
  <si>
    <t>Toile mousseline</t>
  </si>
  <si>
    <t>Tartagogne</t>
  </si>
  <si>
    <t>Verrerie à vitres</t>
  </si>
  <si>
    <t>5 muids et 120 pintes; pas de prix unitaire/unité de mesure</t>
  </si>
  <si>
    <t>Ville neuve les avignons</t>
  </si>
  <si>
    <t>Vivarais</t>
  </si>
  <si>
    <t>Bois de noyer en planches</t>
  </si>
  <si>
    <t>Le Puy</t>
  </si>
  <si>
    <t>Fromage d'Auvergne</t>
  </si>
  <si>
    <t>Fruits cruds en pommes</t>
  </si>
  <si>
    <t>Liqueurs eau de cerise</t>
  </si>
  <si>
    <t>Quantités: 1 muid et 23 pintes ou 623 livres</t>
  </si>
  <si>
    <t>Ouvrage de cuivre simple</t>
  </si>
  <si>
    <t>Peaux diverses blanches</t>
  </si>
  <si>
    <t>Peaux de chevres tannées</t>
  </si>
  <si>
    <t>Peaux de mouton en chamois</t>
  </si>
  <si>
    <t>Peaux de mouton en megie</t>
  </si>
  <si>
    <t>Peaux de veaux en poil</t>
  </si>
  <si>
    <t>67 douzaines et 6 nombre; pas de prix unitaire</t>
  </si>
  <si>
    <t>2 douzaine et 8 nombre; pas de prix unitaire</t>
  </si>
  <si>
    <t>233 douzaines et 2595£ estimées à 14672£</t>
  </si>
  <si>
    <t>Annonay</t>
  </si>
  <si>
    <t>Quincaillerie</t>
  </si>
  <si>
    <t>Tableaux</t>
  </si>
  <si>
    <t>14 muids et 102 pintes pour 310£</t>
  </si>
  <si>
    <t>Pont Esprit</t>
  </si>
  <si>
    <t>Legumes champignons</t>
  </si>
  <si>
    <t>arrondi</t>
  </si>
  <si>
    <t>Drogues chimiques sel Ispsum</t>
  </si>
  <si>
    <t>Drogues chimiques sel de tamarin</t>
  </si>
  <si>
    <t>Drogues pour peinture et teinture diverses</t>
  </si>
  <si>
    <t>Fil de chanvre</t>
  </si>
  <si>
    <t>Etoffes cotonne</t>
  </si>
  <si>
    <t xml:space="preserve">Etoffes fil et coton </t>
  </si>
  <si>
    <t>Galons de filoselle</t>
  </si>
  <si>
    <t>Peaux diverses</t>
  </si>
  <si>
    <t>lire pierre de jaie</t>
  </si>
  <si>
    <t>Toile siamoise</t>
  </si>
  <si>
    <t>Bourre à bât</t>
  </si>
  <si>
    <t>Drogues médicinales ellebore</t>
  </si>
  <si>
    <t>Drogues pour peinture et teinture huile de garonne</t>
  </si>
  <si>
    <t>Drogues pour peinture et teinture racine d'alisari</t>
  </si>
  <si>
    <t>Engrais raclures de pieds de moutons</t>
  </si>
  <si>
    <t>Gaze mouchoirs</t>
  </si>
  <si>
    <t>jayet autre forme de jais (dictionnaire commerce)</t>
  </si>
  <si>
    <t>Liège en planches</t>
  </si>
  <si>
    <t>Orphevrerie en argent</t>
  </si>
  <si>
    <t>Ouvrages de terreformes pour le sucre</t>
  </si>
  <si>
    <t>Peaux de moutons</t>
  </si>
  <si>
    <t>mesure de Languedoc</t>
  </si>
  <si>
    <t>Gênes</t>
  </si>
  <si>
    <t>Milan et Toscane et Lucques</t>
  </si>
  <si>
    <t>Villes anséatiques</t>
  </si>
  <si>
    <t xml:space="preserve">Etats de l'Empereur </t>
  </si>
  <si>
    <t>Bonnetterie de laine bonets</t>
  </si>
  <si>
    <t>Drap londrin</t>
  </si>
  <si>
    <t>Mercerie en fil</t>
  </si>
  <si>
    <t>Loïc</t>
  </si>
  <si>
    <t>Vermichelli</t>
  </si>
  <si>
    <t>Drogues médicinales cantharides</t>
  </si>
  <si>
    <t>erreur de transcription</t>
  </si>
  <si>
    <t>600 lt le muid mesure de languedoc</t>
  </si>
  <si>
    <t>1774 livres</t>
  </si>
  <si>
    <t>30565 livres</t>
  </si>
  <si>
    <t>280 livres</t>
  </si>
  <si>
    <t>54 livres le marc</t>
  </si>
  <si>
    <t>prix total illisible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</si>
</sst>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Trebuchet MS"/>
      <family val="2"/>
    </font>
    <font>
      <sz val="11"/>
      <color theme="1"/>
      <name val="Trebuchet MS"/>
      <family val="2"/>
    </font>
    <font>
      <sz val="12"/>
      <color rgb="FFFF0000"/>
      <name val="Calibri"/>
      <family val="2"/>
      <scheme val="minor"/>
    </font>
    <font>
      <sz val="11"/>
      <color rgb="FFFF0000"/>
      <name val="Trebuchet MS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1" xfId="0" applyFill="1" applyBorder="1" applyAlignment="1">
      <alignment horizontal="left" vertical="center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4" fillId="2" borderId="1" xfId="0" applyFont="1" applyFill="1" applyBorder="1" applyAlignment="1" applyProtection="1">
      <alignment horizontal="center" vertical="center" wrapText="1"/>
      <protection locked="0"/>
    </xf>
    <xf numFmtId="49" fontId="4" fillId="2" borderId="1" xfId="0" applyNumberFormat="1" applyFont="1" applyFill="1" applyBorder="1" applyAlignment="1" applyProtection="1">
      <alignment horizontal="center" vertical="center" wrapText="1"/>
      <protection locked="0"/>
    </xf>
    <xf numFmtId="4" fontId="4" fillId="2" borderId="1" xfId="0" applyNumberFormat="1" applyFont="1" applyFill="1" applyBorder="1" applyAlignment="1" applyProtection="1">
      <alignment horizontal="center" vertical="center" wrapText="1"/>
      <protection locked="0"/>
    </xf>
    <xf numFmtId="3" fontId="4" fillId="2" borderId="1" xfId="0" applyNumberFormat="1" applyFont="1" applyFill="1" applyBorder="1" applyAlignment="1" applyProtection="1">
      <alignment horizontal="center" vertical="center" wrapText="1"/>
      <protection locked="0"/>
    </xf>
    <xf numFmtId="4" fontId="4" fillId="0" borderId="1" xfId="0" applyNumberFormat="1" applyFont="1" applyBorder="1" applyAlignment="1" applyProtection="1">
      <alignment horizontal="center" vertical="center" wrapText="1"/>
      <protection locked="0"/>
    </xf>
    <xf numFmtId="3" fontId="4" fillId="0" borderId="1" xfId="0" applyNumberFormat="1" applyFont="1" applyBorder="1" applyAlignment="1" applyProtection="1">
      <alignment horizontal="center" vertical="center" wrapText="1"/>
      <protection locked="0"/>
    </xf>
    <xf numFmtId="0" fontId="0" fillId="0" borderId="1" xfId="0" applyFont="1" applyBorder="1"/>
    <xf numFmtId="0" fontId="5" fillId="0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vertical="center"/>
    </xf>
    <xf numFmtId="4" fontId="5" fillId="2" borderId="1" xfId="0" applyNumberFormat="1" applyFont="1" applyFill="1" applyBorder="1" applyAlignment="1">
      <alignment vertical="center"/>
    </xf>
    <xf numFmtId="4" fontId="5" fillId="2" borderId="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vertical="center"/>
    </xf>
    <xf numFmtId="4" fontId="5" fillId="0" borderId="1" xfId="0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49" fontId="5" fillId="0" borderId="1" xfId="0" applyNumberFormat="1" applyFont="1" applyFill="1" applyBorder="1" applyAlignment="1">
      <alignment vertical="center"/>
    </xf>
    <xf numFmtId="3" fontId="5" fillId="0" borderId="1" xfId="0" applyNumberFormat="1" applyFont="1" applyFill="1" applyBorder="1" applyAlignment="1">
      <alignment vertical="center"/>
    </xf>
    <xf numFmtId="0" fontId="0" fillId="0" borderId="1" xfId="0" applyFont="1" applyFill="1" applyBorder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/>
    <xf numFmtId="4" fontId="7" fillId="2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4" fontId="7" fillId="2" borderId="1" xfId="0" applyNumberFormat="1" applyFont="1" applyFill="1" applyBorder="1" applyAlignment="1">
      <alignment vertical="center"/>
    </xf>
    <xf numFmtId="4" fontId="7" fillId="0" borderId="1" xfId="0" applyNumberFormat="1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 applyProtection="1">
      <alignment horizontal="center" vertical="center" wrapText="1"/>
      <protection locked="0"/>
    </xf>
    <xf numFmtId="164" fontId="5" fillId="2" borderId="1" xfId="0" applyNumberFormat="1" applyFont="1" applyFill="1" applyBorder="1" applyAlignment="1">
      <alignment horizontal="center" vertical="center"/>
    </xf>
    <xf numFmtId="164" fontId="7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Border="1"/>
  </cellXfs>
  <cellStyles count="15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39"/>
  <sheetViews>
    <sheetView tabSelected="1" topLeftCell="M1" zoomScale="125" zoomScaleNormal="125" zoomScalePageLayoutView="125" workbookViewId="0">
      <selection activeCell="Y1" sqref="Y1"/>
    </sheetView>
  </sheetViews>
  <sheetFormatPr baseColWidth="10" defaultRowHeight="15" x14ac:dyDescent="0"/>
  <cols>
    <col min="1" max="1" width="9.5" style="10" customWidth="1"/>
    <col min="2" max="2" width="8.5" style="10" bestFit="1" customWidth="1"/>
    <col min="3" max="3" width="14.6640625" style="10" customWidth="1"/>
    <col min="4" max="4" width="5.1640625" style="25" bestFit="1" customWidth="1"/>
    <col min="5" max="5" width="6.6640625" style="25" bestFit="1" customWidth="1"/>
    <col min="6" max="6" width="12.1640625" style="25" customWidth="1"/>
    <col min="7" max="7" width="20.6640625" style="10" customWidth="1"/>
    <col min="8" max="8" width="14.83203125" style="10" customWidth="1"/>
    <col min="9" max="9" width="34.33203125" style="24" customWidth="1"/>
    <col min="10" max="10" width="21.1640625" style="10" customWidth="1"/>
    <col min="11" max="11" width="10" style="25" customWidth="1"/>
    <col min="12" max="12" width="12.83203125" style="10" customWidth="1"/>
    <col min="13" max="13" width="13.6640625" style="10" bestFit="1" customWidth="1"/>
    <col min="14" max="14" width="10" style="10" bestFit="1" customWidth="1"/>
    <col min="15" max="16" width="8" style="10" bestFit="1" customWidth="1"/>
    <col min="17" max="17" width="11.5" style="44" bestFit="1" customWidth="1"/>
    <col min="18" max="18" width="10.1640625" style="10" bestFit="1" customWidth="1"/>
    <col min="19" max="19" width="7.6640625" style="10" bestFit="1" customWidth="1"/>
    <col min="20" max="20" width="9.33203125" style="10" bestFit="1" customWidth="1"/>
    <col min="21" max="21" width="15" style="10" customWidth="1"/>
    <col min="22" max="22" width="16.1640625" style="10" customWidth="1"/>
    <col min="23" max="23" width="15.1640625" style="10" customWidth="1"/>
    <col min="24" max="24" width="11.1640625" style="10" bestFit="1" customWidth="1"/>
    <col min="25" max="25" width="39.6640625" style="10" customWidth="1"/>
    <col min="26" max="16384" width="10.83203125" style="10"/>
  </cols>
  <sheetData>
    <row r="1" spans="1:25" ht="78">
      <c r="A1" s="3" t="s">
        <v>14</v>
      </c>
      <c r="B1" s="4" t="s">
        <v>15</v>
      </c>
      <c r="C1" s="4" t="s">
        <v>18</v>
      </c>
      <c r="D1" s="4" t="s">
        <v>16</v>
      </c>
      <c r="E1" s="4" t="s">
        <v>17</v>
      </c>
      <c r="F1" s="4" t="s">
        <v>1</v>
      </c>
      <c r="G1" s="4" t="s">
        <v>25</v>
      </c>
      <c r="H1" s="4" t="s">
        <v>22</v>
      </c>
      <c r="I1" s="1" t="s">
        <v>0</v>
      </c>
      <c r="J1" s="5" t="s">
        <v>20</v>
      </c>
      <c r="K1" s="5" t="s">
        <v>19</v>
      </c>
      <c r="L1" s="6" t="s">
        <v>2</v>
      </c>
      <c r="M1" s="7" t="s">
        <v>21</v>
      </c>
      <c r="N1" s="6" t="s">
        <v>3</v>
      </c>
      <c r="O1" s="6" t="s">
        <v>4</v>
      </c>
      <c r="P1" s="6" t="s">
        <v>5</v>
      </c>
      <c r="Q1" s="41" t="s">
        <v>6</v>
      </c>
      <c r="R1" s="6" t="s">
        <v>7</v>
      </c>
      <c r="S1" s="6" t="s">
        <v>8</v>
      </c>
      <c r="T1" s="6" t="s">
        <v>9</v>
      </c>
      <c r="U1" s="6" t="s">
        <v>10</v>
      </c>
      <c r="V1" s="6" t="s">
        <v>11</v>
      </c>
      <c r="W1" s="8" t="s">
        <v>12</v>
      </c>
      <c r="X1" s="9" t="s">
        <v>26</v>
      </c>
      <c r="Y1" s="9" t="s">
        <v>13</v>
      </c>
    </row>
    <row r="2" spans="1:25">
      <c r="A2" s="11" t="s">
        <v>27</v>
      </c>
      <c r="B2" s="12" t="s">
        <v>23</v>
      </c>
      <c r="C2" s="12" t="s">
        <v>24</v>
      </c>
      <c r="D2" s="13">
        <v>2</v>
      </c>
      <c r="E2" s="13">
        <v>1789</v>
      </c>
      <c r="F2" s="13" t="s">
        <v>28</v>
      </c>
      <c r="G2" s="12" t="s">
        <v>29</v>
      </c>
      <c r="H2" s="12" t="s">
        <v>30</v>
      </c>
      <c r="I2" s="14" t="s">
        <v>31</v>
      </c>
      <c r="J2" s="15" t="s">
        <v>32</v>
      </c>
      <c r="K2" s="39" t="s">
        <v>30</v>
      </c>
      <c r="L2" s="16">
        <v>957</v>
      </c>
      <c r="M2" s="17" t="s">
        <v>36</v>
      </c>
      <c r="N2" s="16">
        <v>0.3</v>
      </c>
      <c r="O2" s="16"/>
      <c r="P2" s="18"/>
      <c r="Q2" s="42">
        <f t="shared" ref="Q2:Q68" si="0">N2+(0.05*O2)+(P2/240)</f>
        <v>0.3</v>
      </c>
      <c r="R2" s="16">
        <v>287</v>
      </c>
      <c r="S2" s="16"/>
      <c r="T2" s="16"/>
      <c r="U2" s="16">
        <f t="shared" ref="U2:U66" si="1">R2+(S2*0.05)+(T2/240)</f>
        <v>287</v>
      </c>
      <c r="V2" s="16">
        <f>L2*Q2</f>
        <v>287.09999999999997</v>
      </c>
      <c r="W2" s="19">
        <f>U2-V2</f>
        <v>-9.9999999999965894E-2</v>
      </c>
      <c r="X2" s="20"/>
      <c r="Y2" s="20"/>
    </row>
    <row r="3" spans="1:25">
      <c r="A3" s="11" t="s">
        <v>27</v>
      </c>
      <c r="B3" s="12" t="s">
        <v>23</v>
      </c>
      <c r="C3" s="12" t="s">
        <v>24</v>
      </c>
      <c r="D3" s="13">
        <v>2</v>
      </c>
      <c r="E3" s="13">
        <v>1789</v>
      </c>
      <c r="F3" s="13" t="s">
        <v>28</v>
      </c>
      <c r="G3" s="12" t="s">
        <v>29</v>
      </c>
      <c r="H3" s="12" t="s">
        <v>34</v>
      </c>
      <c r="I3" s="14" t="s">
        <v>35</v>
      </c>
      <c r="J3" s="15" t="s">
        <v>32</v>
      </c>
      <c r="K3" s="39" t="s">
        <v>30</v>
      </c>
      <c r="L3" s="16">
        <v>1892</v>
      </c>
      <c r="M3" s="17" t="s">
        <v>36</v>
      </c>
      <c r="N3" s="16">
        <v>0.75</v>
      </c>
      <c r="O3" s="16"/>
      <c r="P3" s="18"/>
      <c r="Q3" s="42">
        <f t="shared" si="0"/>
        <v>0.75</v>
      </c>
      <c r="R3" s="16">
        <v>1419</v>
      </c>
      <c r="S3" s="16"/>
      <c r="T3" s="16"/>
      <c r="U3" s="16">
        <f t="shared" si="1"/>
        <v>1419</v>
      </c>
      <c r="V3" s="16">
        <f t="shared" ref="V3:V70" si="2">L3*Q3</f>
        <v>1419</v>
      </c>
      <c r="W3" s="19">
        <f t="shared" ref="W3:W70" si="3">U3-V3</f>
        <v>0</v>
      </c>
      <c r="X3" s="20"/>
      <c r="Y3" s="20"/>
    </row>
    <row r="4" spans="1:25">
      <c r="A4" s="11" t="s">
        <v>27</v>
      </c>
      <c r="B4" s="12" t="s">
        <v>23</v>
      </c>
      <c r="C4" s="12" t="s">
        <v>24</v>
      </c>
      <c r="D4" s="13">
        <v>2</v>
      </c>
      <c r="E4" s="13">
        <v>1789</v>
      </c>
      <c r="F4" s="13" t="s">
        <v>28</v>
      </c>
      <c r="G4" s="12" t="s">
        <v>29</v>
      </c>
      <c r="H4" s="12" t="s">
        <v>37</v>
      </c>
      <c r="I4" s="14" t="s">
        <v>35</v>
      </c>
      <c r="J4" s="15" t="s">
        <v>32</v>
      </c>
      <c r="K4" s="39" t="s">
        <v>30</v>
      </c>
      <c r="L4" s="16">
        <v>2777</v>
      </c>
      <c r="M4" s="17" t="s">
        <v>36</v>
      </c>
      <c r="N4" s="16">
        <v>0.75</v>
      </c>
      <c r="O4" s="16"/>
      <c r="P4" s="18"/>
      <c r="Q4" s="42">
        <f t="shared" si="0"/>
        <v>0.75</v>
      </c>
      <c r="R4" s="16">
        <v>2083</v>
      </c>
      <c r="S4" s="16"/>
      <c r="T4" s="16"/>
      <c r="U4" s="16">
        <f t="shared" si="1"/>
        <v>2083</v>
      </c>
      <c r="V4" s="16">
        <f t="shared" si="2"/>
        <v>2082.75</v>
      </c>
      <c r="W4" s="19">
        <f t="shared" si="3"/>
        <v>0.25</v>
      </c>
      <c r="X4" s="20"/>
      <c r="Y4" s="20"/>
    </row>
    <row r="5" spans="1:25">
      <c r="A5" s="11" t="s">
        <v>27</v>
      </c>
      <c r="B5" s="12" t="s">
        <v>23</v>
      </c>
      <c r="C5" s="12" t="s">
        <v>24</v>
      </c>
      <c r="D5" s="13">
        <v>2</v>
      </c>
      <c r="E5" s="13">
        <v>1789</v>
      </c>
      <c r="F5" s="13" t="s">
        <v>28</v>
      </c>
      <c r="G5" s="12" t="s">
        <v>29</v>
      </c>
      <c r="H5" s="12" t="s">
        <v>34</v>
      </c>
      <c r="I5" s="14" t="s">
        <v>38</v>
      </c>
      <c r="J5" s="15" t="s">
        <v>32</v>
      </c>
      <c r="K5" s="39" t="s">
        <v>30</v>
      </c>
      <c r="L5" s="16">
        <v>1220</v>
      </c>
      <c r="M5" s="17" t="s">
        <v>39</v>
      </c>
      <c r="N5" s="16">
        <v>3</v>
      </c>
      <c r="O5" s="16"/>
      <c r="P5" s="18"/>
      <c r="Q5" s="42">
        <f t="shared" si="0"/>
        <v>3</v>
      </c>
      <c r="R5" s="16">
        <v>3660</v>
      </c>
      <c r="S5" s="16"/>
      <c r="T5" s="16"/>
      <c r="U5" s="16">
        <f t="shared" si="1"/>
        <v>3660</v>
      </c>
      <c r="V5" s="16">
        <f t="shared" si="2"/>
        <v>3660</v>
      </c>
      <c r="W5" s="19">
        <f t="shared" si="3"/>
        <v>0</v>
      </c>
      <c r="X5" s="20"/>
      <c r="Y5" s="20"/>
    </row>
    <row r="6" spans="1:25">
      <c r="A6" s="11" t="s">
        <v>27</v>
      </c>
      <c r="B6" s="12" t="s">
        <v>23</v>
      </c>
      <c r="C6" s="12" t="s">
        <v>24</v>
      </c>
      <c r="D6" s="13">
        <v>2</v>
      </c>
      <c r="E6" s="13">
        <v>1789</v>
      </c>
      <c r="F6" s="13" t="s">
        <v>28</v>
      </c>
      <c r="G6" s="12" t="s">
        <v>29</v>
      </c>
      <c r="H6" s="12" t="s">
        <v>40</v>
      </c>
      <c r="I6" s="2" t="s">
        <v>41</v>
      </c>
      <c r="J6" s="15" t="s">
        <v>32</v>
      </c>
      <c r="K6" s="39" t="s">
        <v>30</v>
      </c>
      <c r="L6" s="16">
        <v>3499</v>
      </c>
      <c r="M6" s="17" t="s">
        <v>39</v>
      </c>
      <c r="N6" s="16">
        <v>220</v>
      </c>
      <c r="O6" s="16"/>
      <c r="P6" s="18"/>
      <c r="Q6" s="42">
        <f t="shared" si="0"/>
        <v>220</v>
      </c>
      <c r="R6" s="16">
        <v>769780</v>
      </c>
      <c r="S6" s="16"/>
      <c r="T6" s="16"/>
      <c r="U6" s="16">
        <f t="shared" si="1"/>
        <v>769780</v>
      </c>
      <c r="V6" s="16">
        <f t="shared" si="2"/>
        <v>769780</v>
      </c>
      <c r="W6" s="19">
        <f t="shared" si="3"/>
        <v>0</v>
      </c>
      <c r="X6" s="20"/>
      <c r="Y6" s="20"/>
    </row>
    <row r="7" spans="1:25">
      <c r="A7" s="11" t="s">
        <v>27</v>
      </c>
      <c r="B7" s="12" t="s">
        <v>23</v>
      </c>
      <c r="C7" s="12" t="s">
        <v>24</v>
      </c>
      <c r="D7" s="13">
        <v>2</v>
      </c>
      <c r="E7" s="13">
        <v>1789</v>
      </c>
      <c r="F7" s="13" t="s">
        <v>28</v>
      </c>
      <c r="G7" s="12" t="s">
        <v>29</v>
      </c>
      <c r="H7" s="12" t="s">
        <v>34</v>
      </c>
      <c r="I7" s="2" t="s">
        <v>42</v>
      </c>
      <c r="J7" s="15" t="s">
        <v>32</v>
      </c>
      <c r="K7" s="39" t="s">
        <v>30</v>
      </c>
      <c r="L7" s="16">
        <v>67</v>
      </c>
      <c r="M7" s="17" t="s">
        <v>39</v>
      </c>
      <c r="N7" s="16">
        <v>15</v>
      </c>
      <c r="O7" s="16"/>
      <c r="P7" s="18"/>
      <c r="Q7" s="42">
        <f t="shared" si="0"/>
        <v>15</v>
      </c>
      <c r="R7" s="16">
        <v>1005</v>
      </c>
      <c r="S7" s="16"/>
      <c r="T7" s="16"/>
      <c r="U7" s="16">
        <f t="shared" si="1"/>
        <v>1005</v>
      </c>
      <c r="V7" s="16">
        <f t="shared" si="2"/>
        <v>1005</v>
      </c>
      <c r="W7" s="19">
        <f t="shared" si="3"/>
        <v>0</v>
      </c>
      <c r="X7" s="20"/>
      <c r="Y7" s="20"/>
    </row>
    <row r="8" spans="1:25">
      <c r="A8" s="11" t="s">
        <v>27</v>
      </c>
      <c r="B8" s="12" t="s">
        <v>23</v>
      </c>
      <c r="C8" s="12" t="s">
        <v>24</v>
      </c>
      <c r="D8" s="13">
        <v>2</v>
      </c>
      <c r="E8" s="13">
        <v>1789</v>
      </c>
      <c r="F8" s="13" t="s">
        <v>28</v>
      </c>
      <c r="G8" s="12" t="s">
        <v>29</v>
      </c>
      <c r="H8" s="12" t="s">
        <v>40</v>
      </c>
      <c r="I8" s="2" t="s">
        <v>43</v>
      </c>
      <c r="J8" s="15" t="s">
        <v>32</v>
      </c>
      <c r="K8" s="39" t="s">
        <v>30</v>
      </c>
      <c r="L8" s="16">
        <v>25</v>
      </c>
      <c r="M8" s="17" t="s">
        <v>39</v>
      </c>
      <c r="N8" s="16">
        <v>15</v>
      </c>
      <c r="O8" s="16"/>
      <c r="P8" s="18"/>
      <c r="Q8" s="42">
        <f t="shared" si="0"/>
        <v>15</v>
      </c>
      <c r="R8" s="16">
        <v>375</v>
      </c>
      <c r="S8" s="16"/>
      <c r="T8" s="16"/>
      <c r="U8" s="16">
        <f t="shared" si="1"/>
        <v>375</v>
      </c>
      <c r="V8" s="16">
        <f t="shared" si="2"/>
        <v>375</v>
      </c>
      <c r="W8" s="19">
        <f t="shared" si="3"/>
        <v>0</v>
      </c>
      <c r="X8" s="20"/>
      <c r="Y8" s="20"/>
    </row>
    <row r="9" spans="1:25">
      <c r="A9" s="11" t="s">
        <v>27</v>
      </c>
      <c r="B9" s="12" t="s">
        <v>23</v>
      </c>
      <c r="C9" s="12" t="s">
        <v>24</v>
      </c>
      <c r="D9" s="13">
        <v>2</v>
      </c>
      <c r="E9" s="13">
        <v>1789</v>
      </c>
      <c r="F9" s="13" t="s">
        <v>28</v>
      </c>
      <c r="G9" s="12" t="s">
        <v>29</v>
      </c>
      <c r="H9" s="12" t="s">
        <v>34</v>
      </c>
      <c r="I9" s="2" t="s">
        <v>43</v>
      </c>
      <c r="J9" s="15" t="s">
        <v>32</v>
      </c>
      <c r="K9" s="39" t="s">
        <v>30</v>
      </c>
      <c r="L9" s="16">
        <v>325</v>
      </c>
      <c r="M9" s="17" t="s">
        <v>39</v>
      </c>
      <c r="N9" s="16">
        <v>15</v>
      </c>
      <c r="O9" s="16"/>
      <c r="P9" s="18"/>
      <c r="Q9" s="42">
        <f t="shared" si="0"/>
        <v>15</v>
      </c>
      <c r="R9" s="16">
        <v>4878</v>
      </c>
      <c r="S9" s="16"/>
      <c r="T9" s="16"/>
      <c r="U9" s="16">
        <f t="shared" si="1"/>
        <v>4878</v>
      </c>
      <c r="V9" s="16">
        <f t="shared" si="2"/>
        <v>4875</v>
      </c>
      <c r="W9" s="19">
        <f t="shared" si="3"/>
        <v>3</v>
      </c>
      <c r="X9" s="20"/>
      <c r="Y9" s="20" t="s">
        <v>470</v>
      </c>
    </row>
    <row r="10" spans="1:25">
      <c r="A10" s="11" t="s">
        <v>27</v>
      </c>
      <c r="B10" s="12" t="s">
        <v>23</v>
      </c>
      <c r="C10" s="12" t="s">
        <v>24</v>
      </c>
      <c r="D10" s="13">
        <v>2</v>
      </c>
      <c r="E10" s="13">
        <v>1789</v>
      </c>
      <c r="F10" s="13" t="s">
        <v>28</v>
      </c>
      <c r="G10" s="12" t="s">
        <v>29</v>
      </c>
      <c r="H10" s="12" t="s">
        <v>34</v>
      </c>
      <c r="I10" s="2" t="s">
        <v>44</v>
      </c>
      <c r="J10" s="15" t="s">
        <v>32</v>
      </c>
      <c r="K10" s="39" t="s">
        <v>30</v>
      </c>
      <c r="L10" s="16">
        <v>27</v>
      </c>
      <c r="M10" s="17" t="s">
        <v>39</v>
      </c>
      <c r="N10" s="16">
        <v>100</v>
      </c>
      <c r="O10" s="16"/>
      <c r="P10" s="18"/>
      <c r="Q10" s="42">
        <f t="shared" si="0"/>
        <v>100</v>
      </c>
      <c r="R10" s="16">
        <v>2700</v>
      </c>
      <c r="S10" s="16"/>
      <c r="T10" s="16"/>
      <c r="U10" s="16">
        <f t="shared" si="1"/>
        <v>2700</v>
      </c>
      <c r="V10" s="16">
        <f t="shared" si="2"/>
        <v>2700</v>
      </c>
      <c r="W10" s="19">
        <f t="shared" si="3"/>
        <v>0</v>
      </c>
      <c r="X10" s="20"/>
      <c r="Y10" s="20"/>
    </row>
    <row r="11" spans="1:25">
      <c r="A11" s="11" t="s">
        <v>27</v>
      </c>
      <c r="B11" s="12" t="s">
        <v>23</v>
      </c>
      <c r="C11" s="12" t="s">
        <v>24</v>
      </c>
      <c r="D11" s="13">
        <v>2</v>
      </c>
      <c r="E11" s="13">
        <v>1789</v>
      </c>
      <c r="F11" s="13" t="s">
        <v>28</v>
      </c>
      <c r="G11" s="12" t="s">
        <v>29</v>
      </c>
      <c r="H11" s="12" t="s">
        <v>40</v>
      </c>
      <c r="I11" s="2" t="s">
        <v>45</v>
      </c>
      <c r="J11" s="15" t="s">
        <v>32</v>
      </c>
      <c r="K11" s="39" t="s">
        <v>30</v>
      </c>
      <c r="L11" s="16">
        <v>68634</v>
      </c>
      <c r="M11" s="17" t="s">
        <v>39</v>
      </c>
      <c r="N11" s="16">
        <v>12</v>
      </c>
      <c r="O11" s="16"/>
      <c r="P11" s="18"/>
      <c r="Q11" s="42">
        <f t="shared" si="0"/>
        <v>12</v>
      </c>
      <c r="R11" s="16">
        <v>823608</v>
      </c>
      <c r="S11" s="16"/>
      <c r="T11" s="16"/>
      <c r="U11" s="16">
        <f t="shared" si="1"/>
        <v>823608</v>
      </c>
      <c r="V11" s="16">
        <f t="shared" si="2"/>
        <v>823608</v>
      </c>
      <c r="W11" s="19">
        <f t="shared" si="3"/>
        <v>0</v>
      </c>
      <c r="X11" s="20"/>
      <c r="Y11" s="20"/>
    </row>
    <row r="12" spans="1:25">
      <c r="A12" s="11" t="s">
        <v>27</v>
      </c>
      <c r="B12" s="12" t="s">
        <v>23</v>
      </c>
      <c r="C12" s="12" t="s">
        <v>24</v>
      </c>
      <c r="D12" s="13">
        <v>2</v>
      </c>
      <c r="E12" s="13">
        <v>1789</v>
      </c>
      <c r="F12" s="13" t="s">
        <v>28</v>
      </c>
      <c r="G12" s="12" t="s">
        <v>29</v>
      </c>
      <c r="H12" s="12" t="s">
        <v>40</v>
      </c>
      <c r="I12" s="2" t="s">
        <v>46</v>
      </c>
      <c r="J12" s="15" t="s">
        <v>32</v>
      </c>
      <c r="K12" s="39" t="s">
        <v>30</v>
      </c>
      <c r="L12" s="16">
        <v>394</v>
      </c>
      <c r="M12" s="17" t="s">
        <v>39</v>
      </c>
      <c r="N12" s="16">
        <v>150</v>
      </c>
      <c r="O12" s="16"/>
      <c r="P12" s="18"/>
      <c r="Q12" s="42">
        <f t="shared" si="0"/>
        <v>150</v>
      </c>
      <c r="R12" s="16">
        <v>59100</v>
      </c>
      <c r="S12" s="16"/>
      <c r="T12" s="16"/>
      <c r="U12" s="16">
        <f t="shared" si="1"/>
        <v>59100</v>
      </c>
      <c r="V12" s="16">
        <f t="shared" si="2"/>
        <v>59100</v>
      </c>
      <c r="W12" s="19">
        <f t="shared" si="3"/>
        <v>0</v>
      </c>
      <c r="X12" s="20"/>
      <c r="Y12" s="20"/>
    </row>
    <row r="13" spans="1:25">
      <c r="A13" s="11" t="s">
        <v>27</v>
      </c>
      <c r="B13" s="12" t="s">
        <v>23</v>
      </c>
      <c r="C13" s="12" t="s">
        <v>24</v>
      </c>
      <c r="D13" s="13">
        <v>2</v>
      </c>
      <c r="E13" s="13">
        <v>1789</v>
      </c>
      <c r="F13" s="13" t="s">
        <v>28</v>
      </c>
      <c r="G13" s="12" t="s">
        <v>29</v>
      </c>
      <c r="H13" s="12" t="s">
        <v>34</v>
      </c>
      <c r="I13" s="2" t="s">
        <v>48</v>
      </c>
      <c r="J13" s="15" t="s">
        <v>32</v>
      </c>
      <c r="K13" s="39" t="s">
        <v>30</v>
      </c>
      <c r="L13" s="16">
        <v>3650</v>
      </c>
      <c r="M13" s="17" t="s">
        <v>36</v>
      </c>
      <c r="N13" s="16">
        <v>0.04</v>
      </c>
      <c r="O13" s="16">
        <v>0.1</v>
      </c>
      <c r="P13" s="18"/>
      <c r="Q13" s="42">
        <f t="shared" si="0"/>
        <v>4.4999999999999998E-2</v>
      </c>
      <c r="R13" s="16">
        <v>164</v>
      </c>
      <c r="S13" s="16"/>
      <c r="T13" s="16"/>
      <c r="U13" s="16">
        <f t="shared" si="1"/>
        <v>164</v>
      </c>
      <c r="V13" s="16">
        <f t="shared" si="2"/>
        <v>164.25</v>
      </c>
      <c r="W13" s="19">
        <f t="shared" si="3"/>
        <v>-0.25</v>
      </c>
      <c r="X13" s="20"/>
      <c r="Y13" s="20"/>
    </row>
    <row r="14" spans="1:25">
      <c r="A14" s="11" t="s">
        <v>27</v>
      </c>
      <c r="B14" s="12" t="s">
        <v>23</v>
      </c>
      <c r="C14" s="12" t="s">
        <v>24</v>
      </c>
      <c r="D14" s="13">
        <v>2</v>
      </c>
      <c r="E14" s="13">
        <v>1789</v>
      </c>
      <c r="F14" s="13" t="s">
        <v>28</v>
      </c>
      <c r="G14" s="12" t="s">
        <v>29</v>
      </c>
      <c r="H14" s="12" t="s">
        <v>34</v>
      </c>
      <c r="I14" s="2" t="s">
        <v>49</v>
      </c>
      <c r="J14" s="15" t="s">
        <v>32</v>
      </c>
      <c r="K14" s="39" t="s">
        <v>30</v>
      </c>
      <c r="L14" s="16">
        <v>7.5</v>
      </c>
      <c r="M14" s="17" t="s">
        <v>36</v>
      </c>
      <c r="N14" s="16">
        <v>50</v>
      </c>
      <c r="O14" s="16"/>
      <c r="P14" s="18"/>
      <c r="Q14" s="42">
        <f t="shared" si="0"/>
        <v>50</v>
      </c>
      <c r="R14" s="16">
        <v>375</v>
      </c>
      <c r="S14" s="16"/>
      <c r="T14" s="16"/>
      <c r="U14" s="16">
        <f t="shared" si="1"/>
        <v>375</v>
      </c>
      <c r="V14" s="16">
        <f t="shared" si="2"/>
        <v>375</v>
      </c>
      <c r="W14" s="19">
        <f t="shared" si="3"/>
        <v>0</v>
      </c>
      <c r="X14" s="20"/>
      <c r="Y14" s="20"/>
    </row>
    <row r="15" spans="1:25">
      <c r="A15" s="11" t="s">
        <v>27</v>
      </c>
      <c r="B15" s="12" t="s">
        <v>23</v>
      </c>
      <c r="C15" s="12" t="s">
        <v>24</v>
      </c>
      <c r="D15" s="13">
        <v>2</v>
      </c>
      <c r="E15" s="13">
        <v>1789</v>
      </c>
      <c r="F15" s="13" t="s">
        <v>28</v>
      </c>
      <c r="G15" s="12" t="s">
        <v>29</v>
      </c>
      <c r="H15" s="12" t="s">
        <v>34</v>
      </c>
      <c r="I15" s="2" t="s">
        <v>50</v>
      </c>
      <c r="J15" s="15" t="s">
        <v>32</v>
      </c>
      <c r="K15" s="39" t="s">
        <v>30</v>
      </c>
      <c r="L15" s="16">
        <v>1685</v>
      </c>
      <c r="M15" s="17" t="s">
        <v>36</v>
      </c>
      <c r="N15" s="16">
        <v>7.0000000000000007E-2</v>
      </c>
      <c r="O15" s="16">
        <v>0.1</v>
      </c>
      <c r="P15" s="18"/>
      <c r="Q15" s="42">
        <f t="shared" si="0"/>
        <v>7.5000000000000011E-2</v>
      </c>
      <c r="R15" s="16">
        <v>126</v>
      </c>
      <c r="S15" s="16"/>
      <c r="T15" s="16"/>
      <c r="U15" s="16">
        <f t="shared" si="1"/>
        <v>126</v>
      </c>
      <c r="V15" s="16">
        <f t="shared" si="2"/>
        <v>126.37500000000001</v>
      </c>
      <c r="W15" s="19">
        <f t="shared" si="3"/>
        <v>-0.37500000000001421</v>
      </c>
      <c r="X15" s="20"/>
      <c r="Y15" s="20"/>
    </row>
    <row r="16" spans="1:25">
      <c r="A16" s="11" t="s">
        <v>27</v>
      </c>
      <c r="B16" s="12" t="s">
        <v>23</v>
      </c>
      <c r="C16" s="12" t="s">
        <v>24</v>
      </c>
      <c r="D16" s="13">
        <v>2</v>
      </c>
      <c r="E16" s="13">
        <v>1789</v>
      </c>
      <c r="F16" s="13" t="s">
        <v>28</v>
      </c>
      <c r="G16" s="12" t="s">
        <v>29</v>
      </c>
      <c r="H16" s="12" t="s">
        <v>34</v>
      </c>
      <c r="I16" s="2" t="s">
        <v>51</v>
      </c>
      <c r="J16" s="15" t="s">
        <v>32</v>
      </c>
      <c r="K16" s="39" t="s">
        <v>30</v>
      </c>
      <c r="L16" s="16">
        <v>850</v>
      </c>
      <c r="M16" s="17" t="s">
        <v>36</v>
      </c>
      <c r="N16" s="16">
        <v>0.3</v>
      </c>
      <c r="O16" s="16"/>
      <c r="P16" s="18"/>
      <c r="Q16" s="42">
        <f t="shared" si="0"/>
        <v>0.3</v>
      </c>
      <c r="R16" s="16">
        <v>255</v>
      </c>
      <c r="S16" s="16"/>
      <c r="T16" s="16"/>
      <c r="U16" s="16">
        <f t="shared" si="1"/>
        <v>255</v>
      </c>
      <c r="V16" s="16">
        <f t="shared" si="2"/>
        <v>255</v>
      </c>
      <c r="W16" s="19">
        <f t="shared" si="3"/>
        <v>0</v>
      </c>
      <c r="X16" s="20"/>
      <c r="Y16" s="20"/>
    </row>
    <row r="17" spans="1:25">
      <c r="A17" s="11" t="s">
        <v>27</v>
      </c>
      <c r="B17" s="12" t="s">
        <v>23</v>
      </c>
      <c r="C17" s="12" t="s">
        <v>24</v>
      </c>
      <c r="D17" s="13">
        <v>2</v>
      </c>
      <c r="E17" s="13">
        <v>1789</v>
      </c>
      <c r="F17" s="13" t="s">
        <v>28</v>
      </c>
      <c r="G17" s="12" t="s">
        <v>29</v>
      </c>
      <c r="H17" s="12" t="s">
        <v>34</v>
      </c>
      <c r="I17" s="2" t="s">
        <v>52</v>
      </c>
      <c r="J17" s="15" t="s">
        <v>32</v>
      </c>
      <c r="K17" s="39" t="s">
        <v>30</v>
      </c>
      <c r="L17" s="16">
        <v>175</v>
      </c>
      <c r="M17" s="17" t="s">
        <v>36</v>
      </c>
      <c r="N17" s="16">
        <v>1.5</v>
      </c>
      <c r="O17" s="16"/>
      <c r="P17" s="18"/>
      <c r="Q17" s="42">
        <f t="shared" si="0"/>
        <v>1.5</v>
      </c>
      <c r="R17" s="16">
        <v>262</v>
      </c>
      <c r="S17" s="16"/>
      <c r="T17" s="16"/>
      <c r="U17" s="16">
        <f t="shared" si="1"/>
        <v>262</v>
      </c>
      <c r="V17" s="16">
        <f t="shared" si="2"/>
        <v>262.5</v>
      </c>
      <c r="W17" s="19">
        <f t="shared" si="3"/>
        <v>-0.5</v>
      </c>
      <c r="X17" s="20"/>
      <c r="Y17" s="20"/>
    </row>
    <row r="18" spans="1:25">
      <c r="A18" s="11" t="s">
        <v>27</v>
      </c>
      <c r="B18" s="12" t="s">
        <v>23</v>
      </c>
      <c r="C18" s="12" t="s">
        <v>24</v>
      </c>
      <c r="D18" s="13">
        <v>2</v>
      </c>
      <c r="E18" s="13">
        <v>1789</v>
      </c>
      <c r="F18" s="13" t="s">
        <v>28</v>
      </c>
      <c r="G18" s="12" t="s">
        <v>29</v>
      </c>
      <c r="H18" s="12"/>
      <c r="I18" s="2" t="s">
        <v>53</v>
      </c>
      <c r="J18" s="15" t="s">
        <v>32</v>
      </c>
      <c r="K18" s="39" t="s">
        <v>30</v>
      </c>
      <c r="L18" s="16">
        <v>1</v>
      </c>
      <c r="M18" s="17" t="s">
        <v>54</v>
      </c>
      <c r="N18" s="16">
        <v>282</v>
      </c>
      <c r="O18" s="16"/>
      <c r="P18" s="18"/>
      <c r="Q18" s="42">
        <f t="shared" si="0"/>
        <v>282</v>
      </c>
      <c r="R18" s="16">
        <v>282</v>
      </c>
      <c r="S18" s="16"/>
      <c r="T18" s="16"/>
      <c r="U18" s="16">
        <f t="shared" si="1"/>
        <v>282</v>
      </c>
      <c r="V18" s="16">
        <f t="shared" si="2"/>
        <v>282</v>
      </c>
      <c r="W18" s="19">
        <f t="shared" si="3"/>
        <v>0</v>
      </c>
      <c r="X18" s="20"/>
      <c r="Y18" s="20"/>
    </row>
    <row r="19" spans="1:25">
      <c r="A19" s="11" t="s">
        <v>27</v>
      </c>
      <c r="B19" s="12" t="s">
        <v>23</v>
      </c>
      <c r="C19" s="12" t="s">
        <v>24</v>
      </c>
      <c r="D19" s="13">
        <v>2</v>
      </c>
      <c r="E19" s="13">
        <v>1789</v>
      </c>
      <c r="F19" s="13" t="s">
        <v>28</v>
      </c>
      <c r="G19" s="12" t="s">
        <v>29</v>
      </c>
      <c r="H19" s="12" t="s">
        <v>34</v>
      </c>
      <c r="I19" s="2" t="s">
        <v>55</v>
      </c>
      <c r="J19" s="15" t="s">
        <v>32</v>
      </c>
      <c r="K19" s="39" t="s">
        <v>30</v>
      </c>
      <c r="L19" s="16">
        <v>4560</v>
      </c>
      <c r="M19" s="17" t="s">
        <v>36</v>
      </c>
      <c r="N19" s="16"/>
      <c r="O19" s="16">
        <v>30</v>
      </c>
      <c r="P19" s="18"/>
      <c r="Q19" s="42">
        <f t="shared" si="0"/>
        <v>1.5</v>
      </c>
      <c r="R19" s="16">
        <v>6840</v>
      </c>
      <c r="S19" s="16"/>
      <c r="T19" s="16"/>
      <c r="U19" s="16">
        <f t="shared" si="1"/>
        <v>6840</v>
      </c>
      <c r="V19" s="16">
        <f t="shared" si="2"/>
        <v>6840</v>
      </c>
      <c r="W19" s="19">
        <f t="shared" si="3"/>
        <v>0</v>
      </c>
      <c r="X19" s="20"/>
      <c r="Y19" s="20"/>
    </row>
    <row r="20" spans="1:25">
      <c r="A20" s="11" t="s">
        <v>27</v>
      </c>
      <c r="B20" s="12" t="s">
        <v>23</v>
      </c>
      <c r="C20" s="12" t="s">
        <v>24</v>
      </c>
      <c r="D20" s="13">
        <v>2</v>
      </c>
      <c r="E20" s="13">
        <v>1789</v>
      </c>
      <c r="F20" s="13" t="s">
        <v>28</v>
      </c>
      <c r="G20" s="12" t="s">
        <v>29</v>
      </c>
      <c r="H20" s="12" t="s">
        <v>34</v>
      </c>
      <c r="I20" s="2" t="s">
        <v>56</v>
      </c>
      <c r="J20" s="15" t="s">
        <v>32</v>
      </c>
      <c r="K20" s="39" t="s">
        <v>30</v>
      </c>
      <c r="L20" s="16">
        <v>923</v>
      </c>
      <c r="M20" s="17" t="s">
        <v>36</v>
      </c>
      <c r="N20" s="16"/>
      <c r="O20" s="16">
        <v>40</v>
      </c>
      <c r="P20" s="18"/>
      <c r="Q20" s="42">
        <f t="shared" si="0"/>
        <v>2</v>
      </c>
      <c r="R20" s="16">
        <v>1846</v>
      </c>
      <c r="S20" s="16"/>
      <c r="T20" s="16"/>
      <c r="U20" s="16">
        <f t="shared" si="1"/>
        <v>1846</v>
      </c>
      <c r="V20" s="16">
        <f t="shared" si="2"/>
        <v>1846</v>
      </c>
      <c r="W20" s="19">
        <f t="shared" si="3"/>
        <v>0</v>
      </c>
      <c r="X20" s="20"/>
      <c r="Y20" s="20"/>
    </row>
    <row r="21" spans="1:25">
      <c r="A21" s="11" t="s">
        <v>27</v>
      </c>
      <c r="B21" s="12" t="s">
        <v>23</v>
      </c>
      <c r="C21" s="12" t="s">
        <v>24</v>
      </c>
      <c r="D21" s="13">
        <v>2</v>
      </c>
      <c r="E21" s="13">
        <v>1789</v>
      </c>
      <c r="F21" s="13" t="s">
        <v>28</v>
      </c>
      <c r="G21" s="12" t="s">
        <v>29</v>
      </c>
      <c r="H21" s="12" t="s">
        <v>34</v>
      </c>
      <c r="I21" s="2" t="s">
        <v>57</v>
      </c>
      <c r="J21" s="15" t="s">
        <v>32</v>
      </c>
      <c r="K21" s="39" t="s">
        <v>30</v>
      </c>
      <c r="L21" s="16">
        <v>72</v>
      </c>
      <c r="M21" s="17" t="s">
        <v>39</v>
      </c>
      <c r="N21" s="16">
        <v>15</v>
      </c>
      <c r="O21" s="16"/>
      <c r="P21" s="18"/>
      <c r="Q21" s="42">
        <f t="shared" si="0"/>
        <v>15</v>
      </c>
      <c r="R21" s="16">
        <v>1082</v>
      </c>
      <c r="S21" s="16"/>
      <c r="T21" s="16"/>
      <c r="U21" s="16">
        <f t="shared" si="1"/>
        <v>1082</v>
      </c>
      <c r="V21" s="16">
        <f t="shared" si="2"/>
        <v>1080</v>
      </c>
      <c r="W21" s="19">
        <f t="shared" si="3"/>
        <v>2</v>
      </c>
      <c r="X21" s="20">
        <v>320</v>
      </c>
      <c r="Y21" s="20"/>
    </row>
    <row r="22" spans="1:25">
      <c r="A22" s="11" t="s">
        <v>27</v>
      </c>
      <c r="B22" s="12" t="s">
        <v>23</v>
      </c>
      <c r="C22" s="12" t="s">
        <v>24</v>
      </c>
      <c r="D22" s="13">
        <v>2</v>
      </c>
      <c r="E22" s="13">
        <v>1789</v>
      </c>
      <c r="F22" s="13" t="s">
        <v>28</v>
      </c>
      <c r="G22" s="12" t="s">
        <v>29</v>
      </c>
      <c r="H22" s="12" t="s">
        <v>34</v>
      </c>
      <c r="I22" s="2" t="s">
        <v>57</v>
      </c>
      <c r="J22" s="15" t="s">
        <v>58</v>
      </c>
      <c r="K22" s="39"/>
      <c r="L22" s="16">
        <v>25</v>
      </c>
      <c r="M22" s="17" t="s">
        <v>39</v>
      </c>
      <c r="N22" s="16">
        <v>15</v>
      </c>
      <c r="O22" s="16"/>
      <c r="P22" s="18"/>
      <c r="Q22" s="42">
        <f t="shared" si="0"/>
        <v>15</v>
      </c>
      <c r="R22" s="16">
        <v>375</v>
      </c>
      <c r="S22" s="16"/>
      <c r="T22" s="16"/>
      <c r="U22" s="16">
        <f t="shared" si="1"/>
        <v>375</v>
      </c>
      <c r="V22" s="16">
        <f t="shared" si="2"/>
        <v>375</v>
      </c>
      <c r="W22" s="19">
        <f t="shared" si="3"/>
        <v>0</v>
      </c>
      <c r="X22" s="20">
        <v>95</v>
      </c>
      <c r="Y22" s="20"/>
    </row>
    <row r="23" spans="1:25">
      <c r="A23" s="11" t="s">
        <v>27</v>
      </c>
      <c r="B23" s="12" t="s">
        <v>23</v>
      </c>
      <c r="C23" s="12" t="s">
        <v>24</v>
      </c>
      <c r="D23" s="13">
        <v>2</v>
      </c>
      <c r="E23" s="13">
        <v>1789</v>
      </c>
      <c r="F23" s="13" t="s">
        <v>28</v>
      </c>
      <c r="G23" s="12" t="s">
        <v>29</v>
      </c>
      <c r="H23" s="12" t="s">
        <v>59</v>
      </c>
      <c r="I23" s="2" t="s">
        <v>60</v>
      </c>
      <c r="J23" s="15" t="s">
        <v>32</v>
      </c>
      <c r="K23" s="39" t="s">
        <v>30</v>
      </c>
      <c r="L23" s="16">
        <v>4.5</v>
      </c>
      <c r="M23" s="17" t="s">
        <v>61</v>
      </c>
      <c r="N23" s="16">
        <v>60</v>
      </c>
      <c r="O23" s="16"/>
      <c r="P23" s="18"/>
      <c r="Q23" s="42">
        <f t="shared" si="0"/>
        <v>60</v>
      </c>
      <c r="R23" s="16">
        <v>270</v>
      </c>
      <c r="S23" s="16"/>
      <c r="T23" s="16"/>
      <c r="U23" s="16">
        <f t="shared" si="1"/>
        <v>270</v>
      </c>
      <c r="V23" s="16">
        <f t="shared" si="2"/>
        <v>270</v>
      </c>
      <c r="W23" s="19">
        <f t="shared" si="3"/>
        <v>0</v>
      </c>
      <c r="X23" s="20"/>
      <c r="Y23" s="20"/>
    </row>
    <row r="24" spans="1:25">
      <c r="A24" s="11" t="s">
        <v>27</v>
      </c>
      <c r="B24" s="12" t="s">
        <v>23</v>
      </c>
      <c r="C24" s="12" t="s">
        <v>24</v>
      </c>
      <c r="D24" s="13">
        <v>2</v>
      </c>
      <c r="E24" s="13">
        <v>1789</v>
      </c>
      <c r="F24" s="13" t="s">
        <v>28</v>
      </c>
      <c r="G24" s="12" t="s">
        <v>29</v>
      </c>
      <c r="H24" s="12" t="s">
        <v>34</v>
      </c>
      <c r="I24" s="2" t="s">
        <v>62</v>
      </c>
      <c r="J24" s="15" t="s">
        <v>32</v>
      </c>
      <c r="K24" s="39" t="s">
        <v>30</v>
      </c>
      <c r="L24" s="16">
        <f>183+(0.06*13)</f>
        <v>183.78</v>
      </c>
      <c r="M24" s="17" t="s">
        <v>36</v>
      </c>
      <c r="N24" s="16">
        <v>200</v>
      </c>
      <c r="O24" s="16"/>
      <c r="P24" s="18"/>
      <c r="Q24" s="42">
        <f t="shared" si="0"/>
        <v>200</v>
      </c>
      <c r="R24" s="16">
        <v>36756</v>
      </c>
      <c r="S24" s="16"/>
      <c r="T24" s="16"/>
      <c r="U24" s="16">
        <f t="shared" si="1"/>
        <v>36756</v>
      </c>
      <c r="V24" s="16">
        <f t="shared" si="2"/>
        <v>36756</v>
      </c>
      <c r="W24" s="19">
        <f t="shared" si="3"/>
        <v>0</v>
      </c>
      <c r="X24" s="20"/>
      <c r="Y24" s="20" t="s">
        <v>63</v>
      </c>
    </row>
    <row r="25" spans="1:25">
      <c r="A25" s="11" t="s">
        <v>27</v>
      </c>
      <c r="B25" s="12" t="s">
        <v>23</v>
      </c>
      <c r="C25" s="12" t="s">
        <v>24</v>
      </c>
      <c r="D25" s="13">
        <v>2</v>
      </c>
      <c r="E25" s="13">
        <v>1789</v>
      </c>
      <c r="F25" s="13" t="s">
        <v>28</v>
      </c>
      <c r="G25" s="12" t="s">
        <v>29</v>
      </c>
      <c r="H25" s="12" t="s">
        <v>64</v>
      </c>
      <c r="I25" s="2" t="s">
        <v>62</v>
      </c>
      <c r="J25" s="15" t="s">
        <v>32</v>
      </c>
      <c r="K25" s="39" t="s">
        <v>30</v>
      </c>
      <c r="L25" s="16">
        <v>10</v>
      </c>
      <c r="M25" s="17" t="s">
        <v>36</v>
      </c>
      <c r="N25" s="16">
        <v>1000</v>
      </c>
      <c r="O25" s="16"/>
      <c r="P25" s="18"/>
      <c r="Q25" s="42">
        <f t="shared" si="0"/>
        <v>1000</v>
      </c>
      <c r="R25" s="16">
        <v>10000</v>
      </c>
      <c r="S25" s="16"/>
      <c r="T25" s="16"/>
      <c r="U25" s="16">
        <f t="shared" si="1"/>
        <v>10000</v>
      </c>
      <c r="V25" s="16">
        <f t="shared" si="2"/>
        <v>10000</v>
      </c>
      <c r="W25" s="19">
        <f t="shared" si="3"/>
        <v>0</v>
      </c>
      <c r="X25" s="20"/>
      <c r="Y25" s="20"/>
    </row>
    <row r="26" spans="1:25">
      <c r="A26" s="11" t="s">
        <v>27</v>
      </c>
      <c r="B26" s="12" t="s">
        <v>23</v>
      </c>
      <c r="C26" s="12" t="s">
        <v>24</v>
      </c>
      <c r="D26" s="13">
        <v>2</v>
      </c>
      <c r="E26" s="13">
        <v>1789</v>
      </c>
      <c r="F26" s="13" t="s">
        <v>28</v>
      </c>
      <c r="G26" s="12" t="s">
        <v>29</v>
      </c>
      <c r="H26" s="12" t="s">
        <v>66</v>
      </c>
      <c r="I26" s="2" t="s">
        <v>62</v>
      </c>
      <c r="J26" s="15" t="s">
        <v>32</v>
      </c>
      <c r="K26" s="39" t="s">
        <v>30</v>
      </c>
      <c r="L26" s="16">
        <f>35+(0.06*2)</f>
        <v>35.119999999999997</v>
      </c>
      <c r="M26" s="17" t="s">
        <v>36</v>
      </c>
      <c r="N26" s="16">
        <v>800</v>
      </c>
      <c r="O26" s="16"/>
      <c r="P26" s="18"/>
      <c r="Q26" s="42">
        <f t="shared" si="0"/>
        <v>800</v>
      </c>
      <c r="R26" s="16">
        <v>28000</v>
      </c>
      <c r="S26" s="16"/>
      <c r="T26" s="16"/>
      <c r="U26" s="16">
        <f t="shared" si="1"/>
        <v>28000</v>
      </c>
      <c r="V26" s="16">
        <f t="shared" si="2"/>
        <v>28095.999999999996</v>
      </c>
      <c r="W26" s="19">
        <f t="shared" si="3"/>
        <v>-95.999999999996362</v>
      </c>
      <c r="X26" s="20"/>
      <c r="Y26" s="20" t="s">
        <v>67</v>
      </c>
    </row>
    <row r="27" spans="1:25">
      <c r="A27" s="11" t="s">
        <v>27</v>
      </c>
      <c r="B27" s="12" t="s">
        <v>23</v>
      </c>
      <c r="C27" s="12" t="s">
        <v>24</v>
      </c>
      <c r="D27" s="13">
        <v>2</v>
      </c>
      <c r="E27" s="13">
        <v>1789</v>
      </c>
      <c r="F27" s="13" t="s">
        <v>28</v>
      </c>
      <c r="G27" s="12" t="s">
        <v>29</v>
      </c>
      <c r="H27" s="12" t="s">
        <v>34</v>
      </c>
      <c r="I27" s="2" t="s">
        <v>65</v>
      </c>
      <c r="J27" s="15" t="s">
        <v>32</v>
      </c>
      <c r="K27" s="39" t="s">
        <v>30</v>
      </c>
      <c r="L27" s="16">
        <f>85+(0.06*9)</f>
        <v>85.54</v>
      </c>
      <c r="M27" s="17" t="s">
        <v>36</v>
      </c>
      <c r="N27" s="16">
        <v>200</v>
      </c>
      <c r="O27" s="16"/>
      <c r="P27" s="18"/>
      <c r="Q27" s="42">
        <f t="shared" si="0"/>
        <v>200</v>
      </c>
      <c r="R27" s="16">
        <v>17112</v>
      </c>
      <c r="S27" s="16"/>
      <c r="T27" s="16"/>
      <c r="U27" s="16">
        <f t="shared" si="1"/>
        <v>17112</v>
      </c>
      <c r="V27" s="16">
        <f t="shared" si="2"/>
        <v>17108</v>
      </c>
      <c r="W27" s="19">
        <f t="shared" si="3"/>
        <v>4</v>
      </c>
      <c r="X27" s="20"/>
      <c r="Y27" s="20" t="s">
        <v>68</v>
      </c>
    </row>
    <row r="28" spans="1:25">
      <c r="A28" s="11" t="s">
        <v>27</v>
      </c>
      <c r="B28" s="12" t="s">
        <v>23</v>
      </c>
      <c r="C28" s="12" t="s">
        <v>24</v>
      </c>
      <c r="D28" s="13">
        <v>2</v>
      </c>
      <c r="E28" s="13">
        <v>1789</v>
      </c>
      <c r="F28" s="13" t="s">
        <v>28</v>
      </c>
      <c r="G28" s="12" t="s">
        <v>29</v>
      </c>
      <c r="H28" s="12"/>
      <c r="I28" s="2" t="s">
        <v>69</v>
      </c>
      <c r="J28" s="15" t="s">
        <v>32</v>
      </c>
      <c r="K28" s="39" t="s">
        <v>30</v>
      </c>
      <c r="L28" s="16">
        <v>1</v>
      </c>
      <c r="M28" s="17" t="s">
        <v>54</v>
      </c>
      <c r="N28" s="16">
        <v>810</v>
      </c>
      <c r="O28" s="16"/>
      <c r="P28" s="18"/>
      <c r="Q28" s="42">
        <f t="shared" si="0"/>
        <v>810</v>
      </c>
      <c r="R28" s="16">
        <v>810</v>
      </c>
      <c r="S28" s="16"/>
      <c r="T28" s="16"/>
      <c r="U28" s="16">
        <f t="shared" si="1"/>
        <v>810</v>
      </c>
      <c r="V28" s="16">
        <f t="shared" si="2"/>
        <v>810</v>
      </c>
      <c r="W28" s="19">
        <f t="shared" si="3"/>
        <v>0</v>
      </c>
      <c r="X28" s="20"/>
      <c r="Y28" s="20"/>
    </row>
    <row r="29" spans="1:25">
      <c r="A29" s="11" t="s">
        <v>27</v>
      </c>
      <c r="B29" s="12" t="s">
        <v>23</v>
      </c>
      <c r="C29" s="12" t="s">
        <v>24</v>
      </c>
      <c r="D29" s="13">
        <v>2</v>
      </c>
      <c r="E29" s="13">
        <v>1789</v>
      </c>
      <c r="F29" s="13" t="s">
        <v>28</v>
      </c>
      <c r="G29" s="12" t="s">
        <v>29</v>
      </c>
      <c r="H29" s="12" t="s">
        <v>34</v>
      </c>
      <c r="I29" s="2" t="s">
        <v>70</v>
      </c>
      <c r="J29" s="15" t="s">
        <v>32</v>
      </c>
      <c r="K29" s="39" t="s">
        <v>30</v>
      </c>
      <c r="L29" s="16">
        <v>1464</v>
      </c>
      <c r="M29" s="17" t="s">
        <v>36</v>
      </c>
      <c r="N29" s="16"/>
      <c r="O29" s="16">
        <v>40</v>
      </c>
      <c r="P29" s="18"/>
      <c r="Q29" s="42">
        <f t="shared" si="0"/>
        <v>2</v>
      </c>
      <c r="R29" s="16">
        <v>2928</v>
      </c>
      <c r="S29" s="16"/>
      <c r="T29" s="16"/>
      <c r="U29" s="16">
        <f t="shared" si="1"/>
        <v>2928</v>
      </c>
      <c r="V29" s="16">
        <f t="shared" si="2"/>
        <v>2928</v>
      </c>
      <c r="W29" s="19">
        <f t="shared" si="3"/>
        <v>0</v>
      </c>
      <c r="X29" s="20"/>
      <c r="Y29" s="20"/>
    </row>
    <row r="30" spans="1:25">
      <c r="A30" s="11" t="s">
        <v>27</v>
      </c>
      <c r="B30" s="12" t="s">
        <v>23</v>
      </c>
      <c r="C30" s="12" t="s">
        <v>24</v>
      </c>
      <c r="D30" s="13">
        <v>2</v>
      </c>
      <c r="E30" s="13">
        <v>1789</v>
      </c>
      <c r="F30" s="13" t="s">
        <v>28</v>
      </c>
      <c r="G30" s="12" t="s">
        <v>29</v>
      </c>
      <c r="H30" s="12" t="s">
        <v>34</v>
      </c>
      <c r="I30" s="26" t="s">
        <v>71</v>
      </c>
      <c r="J30" s="15" t="s">
        <v>32</v>
      </c>
      <c r="K30" s="39" t="s">
        <v>30</v>
      </c>
      <c r="L30" s="16">
        <v>6585</v>
      </c>
      <c r="M30" s="17" t="s">
        <v>36</v>
      </c>
      <c r="N30" s="16"/>
      <c r="O30" s="16">
        <v>5</v>
      </c>
      <c r="P30" s="18"/>
      <c r="Q30" s="42">
        <f t="shared" si="0"/>
        <v>0.25</v>
      </c>
      <c r="R30" s="16">
        <v>1646</v>
      </c>
      <c r="S30" s="16"/>
      <c r="T30" s="16"/>
      <c r="U30" s="16">
        <f t="shared" si="1"/>
        <v>1646</v>
      </c>
      <c r="V30" s="16">
        <f t="shared" si="2"/>
        <v>1646.25</v>
      </c>
      <c r="W30" s="19">
        <f t="shared" si="3"/>
        <v>-0.25</v>
      </c>
      <c r="X30" s="20"/>
      <c r="Y30" s="20"/>
    </row>
    <row r="31" spans="1:25">
      <c r="A31" s="11" t="s">
        <v>27</v>
      </c>
      <c r="B31" s="12" t="s">
        <v>23</v>
      </c>
      <c r="C31" s="12" t="s">
        <v>24</v>
      </c>
      <c r="D31" s="13">
        <v>2</v>
      </c>
      <c r="E31" s="13">
        <v>1789</v>
      </c>
      <c r="F31" s="13" t="s">
        <v>28</v>
      </c>
      <c r="G31" s="12" t="s">
        <v>29</v>
      </c>
      <c r="H31" s="12" t="s">
        <v>34</v>
      </c>
      <c r="I31" s="2" t="s">
        <v>471</v>
      </c>
      <c r="J31" s="15" t="s">
        <v>32</v>
      </c>
      <c r="K31" s="39" t="s">
        <v>30</v>
      </c>
      <c r="L31" s="16">
        <v>272</v>
      </c>
      <c r="M31" s="17" t="s">
        <v>36</v>
      </c>
      <c r="N31" s="16"/>
      <c r="O31" s="16">
        <v>40</v>
      </c>
      <c r="P31" s="18"/>
      <c r="Q31" s="42">
        <f t="shared" si="0"/>
        <v>2</v>
      </c>
      <c r="R31" s="16">
        <v>544</v>
      </c>
      <c r="S31" s="16"/>
      <c r="T31" s="16"/>
      <c r="U31" s="16">
        <f t="shared" si="1"/>
        <v>544</v>
      </c>
      <c r="V31" s="16">
        <f t="shared" si="2"/>
        <v>544</v>
      </c>
      <c r="W31" s="19">
        <f t="shared" si="3"/>
        <v>0</v>
      </c>
      <c r="X31" s="20"/>
      <c r="Y31" s="20"/>
    </row>
    <row r="32" spans="1:25">
      <c r="A32" s="11" t="s">
        <v>27</v>
      </c>
      <c r="B32" s="12" t="s">
        <v>23</v>
      </c>
      <c r="C32" s="12" t="s">
        <v>24</v>
      </c>
      <c r="D32" s="13">
        <v>2</v>
      </c>
      <c r="E32" s="13">
        <v>1789</v>
      </c>
      <c r="F32" s="13" t="s">
        <v>28</v>
      </c>
      <c r="G32" s="12" t="s">
        <v>29</v>
      </c>
      <c r="H32" s="12" t="s">
        <v>34</v>
      </c>
      <c r="I32" s="2" t="s">
        <v>472</v>
      </c>
      <c r="J32" s="15" t="s">
        <v>32</v>
      </c>
      <c r="K32" s="39" t="s">
        <v>30</v>
      </c>
      <c r="L32" s="16">
        <v>375</v>
      </c>
      <c r="M32" s="17" t="s">
        <v>36</v>
      </c>
      <c r="N32" s="16"/>
      <c r="O32" s="16">
        <v>40</v>
      </c>
      <c r="P32" s="18"/>
      <c r="Q32" s="42">
        <f t="shared" si="0"/>
        <v>2</v>
      </c>
      <c r="R32" s="16">
        <v>750</v>
      </c>
      <c r="S32" s="16"/>
      <c r="T32" s="16"/>
      <c r="U32" s="16">
        <f t="shared" si="1"/>
        <v>750</v>
      </c>
      <c r="V32" s="16">
        <f t="shared" si="2"/>
        <v>750</v>
      </c>
      <c r="W32" s="19">
        <f t="shared" si="3"/>
        <v>0</v>
      </c>
      <c r="X32" s="20"/>
      <c r="Y32" s="20"/>
    </row>
    <row r="33" spans="1:25">
      <c r="A33" s="11" t="s">
        <v>27</v>
      </c>
      <c r="B33" s="12" t="s">
        <v>23</v>
      </c>
      <c r="C33" s="12" t="s">
        <v>24</v>
      </c>
      <c r="D33" s="13">
        <v>2</v>
      </c>
      <c r="E33" s="13">
        <v>1789</v>
      </c>
      <c r="F33" s="13" t="s">
        <v>28</v>
      </c>
      <c r="G33" s="12" t="s">
        <v>29</v>
      </c>
      <c r="H33" s="12"/>
      <c r="I33" s="2" t="s">
        <v>473</v>
      </c>
      <c r="J33" s="15" t="s">
        <v>32</v>
      </c>
      <c r="K33" s="39" t="s">
        <v>30</v>
      </c>
      <c r="L33" s="16">
        <v>1</v>
      </c>
      <c r="M33" s="17" t="s">
        <v>54</v>
      </c>
      <c r="N33" s="16">
        <v>470</v>
      </c>
      <c r="O33" s="16"/>
      <c r="P33" s="18"/>
      <c r="Q33" s="42">
        <f t="shared" si="0"/>
        <v>470</v>
      </c>
      <c r="R33" s="16">
        <v>470</v>
      </c>
      <c r="S33" s="16"/>
      <c r="T33" s="16"/>
      <c r="U33" s="16">
        <f t="shared" si="1"/>
        <v>470</v>
      </c>
      <c r="V33" s="16">
        <f t="shared" si="2"/>
        <v>470</v>
      </c>
      <c r="W33" s="19">
        <f t="shared" si="3"/>
        <v>0</v>
      </c>
      <c r="X33" s="20"/>
      <c r="Y33" s="20"/>
    </row>
    <row r="34" spans="1:25">
      <c r="A34" s="11" t="s">
        <v>27</v>
      </c>
      <c r="B34" s="12" t="s">
        <v>23</v>
      </c>
      <c r="C34" s="12" t="s">
        <v>24</v>
      </c>
      <c r="D34" s="13">
        <v>2</v>
      </c>
      <c r="E34" s="13">
        <v>1789</v>
      </c>
      <c r="F34" s="13" t="s">
        <v>28</v>
      </c>
      <c r="G34" s="12" t="s">
        <v>29</v>
      </c>
      <c r="H34" s="12" t="s">
        <v>34</v>
      </c>
      <c r="I34" s="2" t="s">
        <v>73</v>
      </c>
      <c r="J34" s="15" t="s">
        <v>32</v>
      </c>
      <c r="K34" s="39" t="s">
        <v>30</v>
      </c>
      <c r="L34" s="16">
        <v>177</v>
      </c>
      <c r="M34" s="17" t="s">
        <v>36</v>
      </c>
      <c r="N34" s="16">
        <v>20</v>
      </c>
      <c r="O34" s="16"/>
      <c r="P34" s="18"/>
      <c r="Q34" s="42">
        <f t="shared" si="0"/>
        <v>20</v>
      </c>
      <c r="R34" s="16">
        <v>3540</v>
      </c>
      <c r="S34" s="16"/>
      <c r="T34" s="16"/>
      <c r="U34" s="16">
        <f t="shared" si="1"/>
        <v>3540</v>
      </c>
      <c r="V34" s="16">
        <f t="shared" si="2"/>
        <v>3540</v>
      </c>
      <c r="W34" s="19">
        <f t="shared" si="3"/>
        <v>0</v>
      </c>
      <c r="X34" s="20"/>
      <c r="Y34" s="20"/>
    </row>
    <row r="35" spans="1:25">
      <c r="A35" s="11" t="s">
        <v>27</v>
      </c>
      <c r="B35" s="12" t="s">
        <v>23</v>
      </c>
      <c r="C35" s="12" t="s">
        <v>24</v>
      </c>
      <c r="D35" s="13">
        <v>2</v>
      </c>
      <c r="E35" s="13">
        <v>1789</v>
      </c>
      <c r="F35" s="13" t="s">
        <v>28</v>
      </c>
      <c r="G35" s="12" t="s">
        <v>29</v>
      </c>
      <c r="H35" s="12" t="s">
        <v>34</v>
      </c>
      <c r="I35" s="2" t="s">
        <v>74</v>
      </c>
      <c r="J35" s="15" t="s">
        <v>32</v>
      </c>
      <c r="K35" s="39" t="s">
        <v>30</v>
      </c>
      <c r="L35" s="16">
        <v>323</v>
      </c>
      <c r="M35" s="17" t="s">
        <v>36</v>
      </c>
      <c r="N35" s="16">
        <v>10</v>
      </c>
      <c r="O35" s="16"/>
      <c r="P35" s="18"/>
      <c r="Q35" s="42">
        <f t="shared" si="0"/>
        <v>10</v>
      </c>
      <c r="R35" s="16">
        <v>3230</v>
      </c>
      <c r="S35" s="16"/>
      <c r="T35" s="16"/>
      <c r="U35" s="16">
        <f t="shared" si="1"/>
        <v>3230</v>
      </c>
      <c r="V35" s="16">
        <f t="shared" si="2"/>
        <v>3230</v>
      </c>
      <c r="W35" s="19">
        <f t="shared" si="3"/>
        <v>0</v>
      </c>
      <c r="X35" s="20"/>
      <c r="Y35" s="20"/>
    </row>
    <row r="36" spans="1:25">
      <c r="A36" s="11" t="s">
        <v>27</v>
      </c>
      <c r="B36" s="12" t="s">
        <v>23</v>
      </c>
      <c r="C36" s="12" t="s">
        <v>24</v>
      </c>
      <c r="D36" s="13">
        <v>2</v>
      </c>
      <c r="E36" s="13">
        <v>1789</v>
      </c>
      <c r="F36" s="13" t="s">
        <v>28</v>
      </c>
      <c r="G36" s="12" t="s">
        <v>29</v>
      </c>
      <c r="H36" s="12" t="s">
        <v>34</v>
      </c>
      <c r="I36" s="2" t="s">
        <v>75</v>
      </c>
      <c r="J36" s="15" t="s">
        <v>32</v>
      </c>
      <c r="K36" s="39" t="s">
        <v>30</v>
      </c>
      <c r="L36" s="16">
        <v>7018</v>
      </c>
      <c r="M36" s="17" t="s">
        <v>36</v>
      </c>
      <c r="N36" s="16"/>
      <c r="O36" s="16">
        <v>30</v>
      </c>
      <c r="P36" s="18"/>
      <c r="Q36" s="42">
        <f t="shared" si="0"/>
        <v>1.5</v>
      </c>
      <c r="R36" s="16">
        <v>10527</v>
      </c>
      <c r="S36" s="16"/>
      <c r="T36" s="16"/>
      <c r="U36" s="16">
        <f t="shared" si="1"/>
        <v>10527</v>
      </c>
      <c r="V36" s="16">
        <f t="shared" si="2"/>
        <v>10527</v>
      </c>
      <c r="W36" s="19">
        <f t="shared" si="3"/>
        <v>0</v>
      </c>
      <c r="X36" s="20"/>
      <c r="Y36" s="20"/>
    </row>
    <row r="37" spans="1:25">
      <c r="A37" s="11" t="s">
        <v>27</v>
      </c>
      <c r="B37" s="12" t="s">
        <v>23</v>
      </c>
      <c r="C37" s="12" t="s">
        <v>24</v>
      </c>
      <c r="D37" s="13">
        <v>2</v>
      </c>
      <c r="E37" s="13">
        <v>1789</v>
      </c>
      <c r="F37" s="13" t="s">
        <v>28</v>
      </c>
      <c r="G37" s="12" t="s">
        <v>29</v>
      </c>
      <c r="H37" s="12" t="s">
        <v>34</v>
      </c>
      <c r="I37" s="2" t="s">
        <v>76</v>
      </c>
      <c r="J37" s="15" t="s">
        <v>32</v>
      </c>
      <c r="K37" s="39" t="s">
        <v>30</v>
      </c>
      <c r="L37" s="16">
        <v>398</v>
      </c>
      <c r="M37" s="17" t="s">
        <v>36</v>
      </c>
      <c r="N37" s="16"/>
      <c r="O37" s="16"/>
      <c r="P37" s="18"/>
      <c r="Q37" s="42">
        <f t="shared" si="0"/>
        <v>0</v>
      </c>
      <c r="R37" s="16">
        <v>796</v>
      </c>
      <c r="S37" s="16"/>
      <c r="T37" s="16"/>
      <c r="U37" s="16">
        <f t="shared" si="1"/>
        <v>796</v>
      </c>
      <c r="V37" s="16">
        <f t="shared" si="2"/>
        <v>0</v>
      </c>
      <c r="W37" s="19">
        <f t="shared" si="3"/>
        <v>796</v>
      </c>
      <c r="X37" s="20"/>
      <c r="Y37" s="20" t="s">
        <v>77</v>
      </c>
    </row>
    <row r="38" spans="1:25" s="23" customFormat="1">
      <c r="A38" s="11" t="s">
        <v>27</v>
      </c>
      <c r="B38" s="12" t="s">
        <v>23</v>
      </c>
      <c r="C38" s="12" t="s">
        <v>24</v>
      </c>
      <c r="D38" s="13">
        <v>3</v>
      </c>
      <c r="E38" s="13">
        <v>1789</v>
      </c>
      <c r="F38" s="13" t="s">
        <v>28</v>
      </c>
      <c r="G38" s="12" t="s">
        <v>29</v>
      </c>
      <c r="H38" s="11" t="s">
        <v>34</v>
      </c>
      <c r="I38" s="2" t="s">
        <v>78</v>
      </c>
      <c r="J38" s="21" t="s">
        <v>32</v>
      </c>
      <c r="K38" s="40" t="s">
        <v>30</v>
      </c>
      <c r="L38" s="19">
        <v>363</v>
      </c>
      <c r="M38" s="17" t="s">
        <v>36</v>
      </c>
      <c r="N38" s="19">
        <v>6</v>
      </c>
      <c r="O38" s="19"/>
      <c r="P38" s="22"/>
      <c r="Q38" s="42">
        <f t="shared" si="0"/>
        <v>6</v>
      </c>
      <c r="R38" s="19">
        <v>2178</v>
      </c>
      <c r="S38" s="19"/>
      <c r="T38" s="19"/>
      <c r="U38" s="16">
        <f t="shared" si="1"/>
        <v>2178</v>
      </c>
      <c r="V38" s="16">
        <f t="shared" si="2"/>
        <v>2178</v>
      </c>
      <c r="W38" s="19">
        <f t="shared" si="3"/>
        <v>0</v>
      </c>
      <c r="X38" s="11"/>
      <c r="Y38" s="11"/>
    </row>
    <row r="39" spans="1:25" s="23" customFormat="1">
      <c r="A39" s="11" t="s">
        <v>27</v>
      </c>
      <c r="B39" s="12" t="s">
        <v>23</v>
      </c>
      <c r="C39" s="12" t="s">
        <v>24</v>
      </c>
      <c r="D39" s="13">
        <v>3</v>
      </c>
      <c r="E39" s="13">
        <v>1789</v>
      </c>
      <c r="F39" s="13" t="s">
        <v>28</v>
      </c>
      <c r="G39" s="12" t="s">
        <v>29</v>
      </c>
      <c r="H39" s="11" t="s">
        <v>34</v>
      </c>
      <c r="I39" s="27" t="s">
        <v>79</v>
      </c>
      <c r="J39" s="21" t="s">
        <v>32</v>
      </c>
      <c r="K39" s="40" t="s">
        <v>30</v>
      </c>
      <c r="L39" s="19">
        <v>243</v>
      </c>
      <c r="M39" s="17" t="s">
        <v>36</v>
      </c>
      <c r="N39" s="19"/>
      <c r="O39" s="19">
        <v>40</v>
      </c>
      <c r="P39" s="22"/>
      <c r="Q39" s="42">
        <f t="shared" si="0"/>
        <v>2</v>
      </c>
      <c r="R39" s="19">
        <v>486</v>
      </c>
      <c r="S39" s="19"/>
      <c r="T39" s="19"/>
      <c r="U39" s="16">
        <f t="shared" si="1"/>
        <v>486</v>
      </c>
      <c r="V39" s="16">
        <f t="shared" si="2"/>
        <v>486</v>
      </c>
      <c r="W39" s="19">
        <f t="shared" si="3"/>
        <v>0</v>
      </c>
      <c r="X39" s="11"/>
      <c r="Y39" s="11"/>
    </row>
    <row r="40" spans="1:25" s="23" customFormat="1">
      <c r="A40" s="11" t="s">
        <v>27</v>
      </c>
      <c r="B40" s="12" t="s">
        <v>23</v>
      </c>
      <c r="C40" s="12" t="s">
        <v>24</v>
      </c>
      <c r="D40" s="13">
        <v>3</v>
      </c>
      <c r="E40" s="13">
        <v>1789</v>
      </c>
      <c r="F40" s="13" t="s">
        <v>28</v>
      </c>
      <c r="G40" s="12" t="s">
        <v>29</v>
      </c>
      <c r="H40" s="28" t="s">
        <v>80</v>
      </c>
      <c r="I40" s="27" t="s">
        <v>81</v>
      </c>
      <c r="J40" s="21" t="s">
        <v>32</v>
      </c>
      <c r="K40" s="40" t="s">
        <v>30</v>
      </c>
      <c r="L40" s="19">
        <v>210</v>
      </c>
      <c r="M40" s="17" t="s">
        <v>82</v>
      </c>
      <c r="N40" s="19"/>
      <c r="O40" s="19"/>
      <c r="P40" s="22"/>
      <c r="Q40" s="42">
        <f t="shared" si="0"/>
        <v>0</v>
      </c>
      <c r="R40" s="19">
        <v>168</v>
      </c>
      <c r="S40" s="19"/>
      <c r="T40" s="19"/>
      <c r="U40" s="16">
        <f t="shared" si="1"/>
        <v>168</v>
      </c>
      <c r="V40" s="16">
        <f t="shared" si="2"/>
        <v>0</v>
      </c>
      <c r="W40" s="19">
        <f t="shared" si="3"/>
        <v>168</v>
      </c>
      <c r="X40" s="11"/>
      <c r="Y40" s="11" t="s">
        <v>83</v>
      </c>
    </row>
    <row r="41" spans="1:25" s="23" customFormat="1">
      <c r="A41" s="11" t="s">
        <v>27</v>
      </c>
      <c r="B41" s="12" t="s">
        <v>23</v>
      </c>
      <c r="C41" s="12" t="s">
        <v>24</v>
      </c>
      <c r="D41" s="13">
        <v>3</v>
      </c>
      <c r="E41" s="13">
        <v>1789</v>
      </c>
      <c r="F41" s="13" t="s">
        <v>28</v>
      </c>
      <c r="G41" s="12" t="s">
        <v>29</v>
      </c>
      <c r="H41" s="11" t="s">
        <v>34</v>
      </c>
      <c r="I41" s="27" t="s">
        <v>84</v>
      </c>
      <c r="J41" s="21" t="s">
        <v>32</v>
      </c>
      <c r="K41" s="40" t="s">
        <v>30</v>
      </c>
      <c r="L41" s="19">
        <v>5652</v>
      </c>
      <c r="M41" s="17" t="s">
        <v>36</v>
      </c>
      <c r="N41" s="19"/>
      <c r="O41" s="19">
        <v>15</v>
      </c>
      <c r="P41" s="22"/>
      <c r="Q41" s="42">
        <f t="shared" si="0"/>
        <v>0.75</v>
      </c>
      <c r="R41" s="19">
        <v>4239</v>
      </c>
      <c r="S41" s="19"/>
      <c r="T41" s="19"/>
      <c r="U41" s="16">
        <f t="shared" si="1"/>
        <v>4239</v>
      </c>
      <c r="V41" s="16">
        <f t="shared" si="2"/>
        <v>4239</v>
      </c>
      <c r="W41" s="19">
        <f t="shared" si="3"/>
        <v>0</v>
      </c>
      <c r="X41" s="11"/>
      <c r="Y41" s="11"/>
    </row>
    <row r="42" spans="1:25">
      <c r="A42" s="11" t="s">
        <v>27</v>
      </c>
      <c r="B42" s="12" t="s">
        <v>23</v>
      </c>
      <c r="C42" s="12" t="s">
        <v>24</v>
      </c>
      <c r="D42" s="13">
        <v>4</v>
      </c>
      <c r="E42" s="13">
        <v>1789</v>
      </c>
      <c r="F42" s="13" t="s">
        <v>28</v>
      </c>
      <c r="G42" s="12" t="s">
        <v>29</v>
      </c>
      <c r="H42" s="12" t="s">
        <v>34</v>
      </c>
      <c r="I42" s="2" t="s">
        <v>85</v>
      </c>
      <c r="J42" s="15" t="s">
        <v>32</v>
      </c>
      <c r="K42" s="39" t="s">
        <v>30</v>
      </c>
      <c r="L42" s="16">
        <v>4590</v>
      </c>
      <c r="M42" s="17" t="s">
        <v>86</v>
      </c>
      <c r="N42" s="16">
        <v>3</v>
      </c>
      <c r="O42" s="16">
        <v>10</v>
      </c>
      <c r="P42" s="18"/>
      <c r="Q42" s="42">
        <f t="shared" si="0"/>
        <v>3.5</v>
      </c>
      <c r="R42" s="16">
        <v>16064</v>
      </c>
      <c r="S42" s="16"/>
      <c r="T42" s="16"/>
      <c r="U42" s="16">
        <f t="shared" si="1"/>
        <v>16064</v>
      </c>
      <c r="V42" s="16">
        <f t="shared" si="2"/>
        <v>16065</v>
      </c>
      <c r="W42" s="19">
        <f t="shared" si="3"/>
        <v>-1</v>
      </c>
      <c r="X42" s="20">
        <v>2370</v>
      </c>
      <c r="Y42" s="20"/>
    </row>
    <row r="43" spans="1:25">
      <c r="A43" s="11" t="s">
        <v>27</v>
      </c>
      <c r="B43" s="12" t="s">
        <v>23</v>
      </c>
      <c r="C43" s="12" t="s">
        <v>24</v>
      </c>
      <c r="D43" s="13">
        <v>4</v>
      </c>
      <c r="E43" s="13">
        <v>1789</v>
      </c>
      <c r="F43" s="13" t="s">
        <v>28</v>
      </c>
      <c r="G43" s="12" t="s">
        <v>29</v>
      </c>
      <c r="H43" s="12" t="s">
        <v>34</v>
      </c>
      <c r="I43" s="2" t="s">
        <v>475</v>
      </c>
      <c r="J43" s="15" t="s">
        <v>32</v>
      </c>
      <c r="K43" s="39" t="s">
        <v>30</v>
      </c>
      <c r="L43" s="16">
        <v>918</v>
      </c>
      <c r="M43" s="17" t="s">
        <v>86</v>
      </c>
      <c r="N43" s="16">
        <v>3</v>
      </c>
      <c r="O43" s="16"/>
      <c r="P43" s="18"/>
      <c r="Q43" s="42">
        <f t="shared" si="0"/>
        <v>3</v>
      </c>
      <c r="R43" s="16">
        <v>2754</v>
      </c>
      <c r="S43" s="16"/>
      <c r="T43" s="16"/>
      <c r="U43" s="16">
        <f t="shared" si="1"/>
        <v>2754</v>
      </c>
      <c r="V43" s="16">
        <f t="shared" si="2"/>
        <v>2754</v>
      </c>
      <c r="W43" s="19">
        <f t="shared" si="3"/>
        <v>0</v>
      </c>
      <c r="X43" s="20">
        <v>859</v>
      </c>
      <c r="Y43" s="20"/>
    </row>
    <row r="44" spans="1:25">
      <c r="A44" s="11" t="s">
        <v>27</v>
      </c>
      <c r="B44" s="12" t="s">
        <v>23</v>
      </c>
      <c r="C44" s="12" t="s">
        <v>24</v>
      </c>
      <c r="D44" s="13">
        <v>4</v>
      </c>
      <c r="E44" s="13">
        <v>1789</v>
      </c>
      <c r="F44" s="13" t="s">
        <v>28</v>
      </c>
      <c r="G44" s="12" t="s">
        <v>29</v>
      </c>
      <c r="H44" s="12" t="s">
        <v>87</v>
      </c>
      <c r="I44" s="2" t="s">
        <v>85</v>
      </c>
      <c r="J44" s="15" t="s">
        <v>32</v>
      </c>
      <c r="K44" s="39" t="s">
        <v>30</v>
      </c>
      <c r="L44" s="16">
        <v>3106</v>
      </c>
      <c r="M44" s="17" t="s">
        <v>86</v>
      </c>
      <c r="N44" s="16">
        <v>3</v>
      </c>
      <c r="O44" s="16">
        <v>10</v>
      </c>
      <c r="P44" s="18"/>
      <c r="Q44" s="42">
        <f t="shared" si="0"/>
        <v>3.5</v>
      </c>
      <c r="R44" s="16">
        <v>10871</v>
      </c>
      <c r="S44" s="16"/>
      <c r="T44" s="16"/>
      <c r="U44" s="16">
        <f t="shared" si="1"/>
        <v>10871</v>
      </c>
      <c r="V44" s="16">
        <f t="shared" si="2"/>
        <v>10871</v>
      </c>
      <c r="W44" s="19">
        <f t="shared" si="3"/>
        <v>0</v>
      </c>
      <c r="X44" s="20">
        <v>740</v>
      </c>
      <c r="Y44" s="20"/>
    </row>
    <row r="45" spans="1:25">
      <c r="A45" s="11" t="s">
        <v>27</v>
      </c>
      <c r="B45" s="12" t="s">
        <v>23</v>
      </c>
      <c r="C45" s="12" t="s">
        <v>24</v>
      </c>
      <c r="D45" s="13">
        <v>4</v>
      </c>
      <c r="E45" s="13">
        <v>1789</v>
      </c>
      <c r="F45" s="13" t="s">
        <v>28</v>
      </c>
      <c r="G45" s="12" t="s">
        <v>29</v>
      </c>
      <c r="H45" s="12" t="s">
        <v>34</v>
      </c>
      <c r="I45" s="2" t="s">
        <v>288</v>
      </c>
      <c r="J45" s="15" t="s">
        <v>32</v>
      </c>
      <c r="K45" s="39" t="s">
        <v>30</v>
      </c>
      <c r="L45" s="16">
        <v>190</v>
      </c>
      <c r="M45" s="17" t="s">
        <v>86</v>
      </c>
      <c r="N45" s="16">
        <v>3</v>
      </c>
      <c r="O45" s="16">
        <v>10</v>
      </c>
      <c r="P45" s="18"/>
      <c r="Q45" s="42">
        <f t="shared" si="0"/>
        <v>3.5</v>
      </c>
      <c r="R45" s="16">
        <v>665</v>
      </c>
      <c r="S45" s="16"/>
      <c r="T45" s="16"/>
      <c r="U45" s="16">
        <f t="shared" si="1"/>
        <v>665</v>
      </c>
      <c r="V45" s="16">
        <f t="shared" si="2"/>
        <v>665</v>
      </c>
      <c r="W45" s="19">
        <f t="shared" si="3"/>
        <v>0</v>
      </c>
      <c r="X45" s="20">
        <v>160</v>
      </c>
      <c r="Y45" s="20"/>
    </row>
    <row r="46" spans="1:25">
      <c r="A46" s="11" t="s">
        <v>27</v>
      </c>
      <c r="B46" s="12" t="s">
        <v>23</v>
      </c>
      <c r="C46" s="12" t="s">
        <v>24</v>
      </c>
      <c r="D46" s="13">
        <v>4</v>
      </c>
      <c r="E46" s="13">
        <v>1789</v>
      </c>
      <c r="F46" s="13" t="s">
        <v>28</v>
      </c>
      <c r="G46" s="12" t="s">
        <v>29</v>
      </c>
      <c r="H46" s="12" t="s">
        <v>34</v>
      </c>
      <c r="I46" s="2" t="s">
        <v>476</v>
      </c>
      <c r="J46" s="15" t="s">
        <v>32</v>
      </c>
      <c r="K46" s="39" t="s">
        <v>30</v>
      </c>
      <c r="L46" s="16">
        <v>1483</v>
      </c>
      <c r="M46" s="17" t="s">
        <v>86</v>
      </c>
      <c r="N46" s="16"/>
      <c r="O46" s="16"/>
      <c r="P46" s="18"/>
      <c r="Q46" s="42">
        <f t="shared" si="0"/>
        <v>0</v>
      </c>
      <c r="R46" s="16">
        <v>5210</v>
      </c>
      <c r="S46" s="16"/>
      <c r="T46" s="16"/>
      <c r="U46" s="16">
        <f t="shared" si="1"/>
        <v>5210</v>
      </c>
      <c r="V46" s="16">
        <f t="shared" si="2"/>
        <v>0</v>
      </c>
      <c r="W46" s="19">
        <f t="shared" si="3"/>
        <v>5210</v>
      </c>
      <c r="X46" s="20">
        <v>872</v>
      </c>
      <c r="Y46" s="20" t="s">
        <v>83</v>
      </c>
    </row>
    <row r="47" spans="1:25">
      <c r="A47" s="11" t="s">
        <v>27</v>
      </c>
      <c r="B47" s="12" t="s">
        <v>23</v>
      </c>
      <c r="C47" s="12" t="s">
        <v>24</v>
      </c>
      <c r="D47" s="13">
        <v>4</v>
      </c>
      <c r="E47" s="13">
        <v>1789</v>
      </c>
      <c r="F47" s="13" t="s">
        <v>28</v>
      </c>
      <c r="G47" s="12" t="s">
        <v>29</v>
      </c>
      <c r="H47" s="12" t="s">
        <v>34</v>
      </c>
      <c r="I47" s="2" t="s">
        <v>88</v>
      </c>
      <c r="J47" s="15" t="s">
        <v>32</v>
      </c>
      <c r="K47" s="39" t="s">
        <v>30</v>
      </c>
      <c r="L47" s="16">
        <v>140</v>
      </c>
      <c r="M47" s="17" t="s">
        <v>86</v>
      </c>
      <c r="N47" s="16"/>
      <c r="O47" s="16">
        <v>50</v>
      </c>
      <c r="P47" s="18"/>
      <c r="Q47" s="42">
        <f t="shared" si="0"/>
        <v>2.5</v>
      </c>
      <c r="R47" s="16">
        <v>350</v>
      </c>
      <c r="S47" s="16"/>
      <c r="T47" s="16"/>
      <c r="U47" s="16">
        <f t="shared" si="1"/>
        <v>350</v>
      </c>
      <c r="V47" s="16">
        <f t="shared" si="2"/>
        <v>350</v>
      </c>
      <c r="W47" s="19">
        <f t="shared" si="3"/>
        <v>0</v>
      </c>
      <c r="X47" s="20">
        <v>60</v>
      </c>
      <c r="Y47" s="20"/>
    </row>
    <row r="48" spans="1:25">
      <c r="A48" s="11" t="s">
        <v>27</v>
      </c>
      <c r="B48" s="12" t="s">
        <v>23</v>
      </c>
      <c r="C48" s="12" t="s">
        <v>24</v>
      </c>
      <c r="D48" s="13">
        <v>4</v>
      </c>
      <c r="E48" s="13">
        <v>1789</v>
      </c>
      <c r="F48" s="13" t="s">
        <v>28</v>
      </c>
      <c r="G48" s="12" t="s">
        <v>29</v>
      </c>
      <c r="H48" s="12" t="s">
        <v>34</v>
      </c>
      <c r="I48" s="2" t="s">
        <v>89</v>
      </c>
      <c r="J48" s="15" t="s">
        <v>32</v>
      </c>
      <c r="K48" s="39" t="s">
        <v>30</v>
      </c>
      <c r="L48" s="16">
        <v>1</v>
      </c>
      <c r="M48" s="17" t="s">
        <v>54</v>
      </c>
      <c r="N48" s="16">
        <v>1004</v>
      </c>
      <c r="O48" s="16"/>
      <c r="P48" s="18"/>
      <c r="Q48" s="42">
        <f t="shared" si="0"/>
        <v>1004</v>
      </c>
      <c r="R48" s="16">
        <v>1004</v>
      </c>
      <c r="S48" s="16"/>
      <c r="T48" s="16"/>
      <c r="U48" s="16">
        <f t="shared" si="1"/>
        <v>1004</v>
      </c>
      <c r="V48" s="16">
        <f t="shared" si="2"/>
        <v>1004</v>
      </c>
      <c r="W48" s="19">
        <f t="shared" si="3"/>
        <v>0</v>
      </c>
      <c r="X48" s="20"/>
      <c r="Y48" s="20"/>
    </row>
    <row r="49" spans="1:25">
      <c r="A49" s="11" t="s">
        <v>27</v>
      </c>
      <c r="B49" s="12" t="s">
        <v>23</v>
      </c>
      <c r="C49" s="12" t="s">
        <v>24</v>
      </c>
      <c r="D49" s="13">
        <v>4</v>
      </c>
      <c r="E49" s="13">
        <v>1789</v>
      </c>
      <c r="F49" s="13" t="s">
        <v>28</v>
      </c>
      <c r="G49" s="12" t="s">
        <v>29</v>
      </c>
      <c r="H49" s="12" t="s">
        <v>90</v>
      </c>
      <c r="I49" s="2" t="s">
        <v>91</v>
      </c>
      <c r="J49" s="15" t="s">
        <v>92</v>
      </c>
      <c r="K49" s="39"/>
      <c r="L49" s="16">
        <v>40</v>
      </c>
      <c r="M49" s="17" t="s">
        <v>36</v>
      </c>
      <c r="N49" s="16">
        <v>3</v>
      </c>
      <c r="O49" s="16"/>
      <c r="P49" s="18"/>
      <c r="Q49" s="42">
        <f t="shared" si="0"/>
        <v>3</v>
      </c>
      <c r="R49" s="16">
        <v>120</v>
      </c>
      <c r="S49" s="16"/>
      <c r="T49" s="16"/>
      <c r="U49" s="16">
        <f t="shared" si="1"/>
        <v>120</v>
      </c>
      <c r="V49" s="16">
        <f t="shared" si="2"/>
        <v>120</v>
      </c>
      <c r="W49" s="19">
        <f t="shared" si="3"/>
        <v>0</v>
      </c>
      <c r="X49" s="20"/>
      <c r="Y49" s="20"/>
    </row>
    <row r="50" spans="1:25">
      <c r="A50" s="11" t="s">
        <v>27</v>
      </c>
      <c r="B50" s="12" t="s">
        <v>23</v>
      </c>
      <c r="C50" s="12" t="s">
        <v>24</v>
      </c>
      <c r="D50" s="13">
        <v>4</v>
      </c>
      <c r="E50" s="13">
        <v>1789</v>
      </c>
      <c r="F50" s="13" t="s">
        <v>28</v>
      </c>
      <c r="G50" s="12" t="s">
        <v>29</v>
      </c>
      <c r="H50" s="12" t="s">
        <v>40</v>
      </c>
      <c r="I50" s="2" t="s">
        <v>474</v>
      </c>
      <c r="J50" s="15" t="s">
        <v>32</v>
      </c>
      <c r="K50" s="39" t="s">
        <v>30</v>
      </c>
      <c r="L50" s="16">
        <v>2330</v>
      </c>
      <c r="M50" s="17" t="s">
        <v>36</v>
      </c>
      <c r="N50" s="16"/>
      <c r="O50" s="16">
        <v>30</v>
      </c>
      <c r="P50" s="18"/>
      <c r="Q50" s="42">
        <f t="shared" si="0"/>
        <v>1.5</v>
      </c>
      <c r="R50" s="16">
        <v>3495</v>
      </c>
      <c r="S50" s="16"/>
      <c r="T50" s="16"/>
      <c r="U50" s="16">
        <f t="shared" si="1"/>
        <v>3495</v>
      </c>
      <c r="V50" s="16">
        <f t="shared" si="2"/>
        <v>3495</v>
      </c>
      <c r="W50" s="19">
        <f t="shared" si="3"/>
        <v>0</v>
      </c>
      <c r="X50" s="20"/>
      <c r="Y50" s="20"/>
    </row>
    <row r="51" spans="1:25">
      <c r="A51" s="11" t="s">
        <v>27</v>
      </c>
      <c r="B51" s="12" t="s">
        <v>23</v>
      </c>
      <c r="C51" s="12" t="s">
        <v>24</v>
      </c>
      <c r="D51" s="13">
        <v>4</v>
      </c>
      <c r="E51" s="13">
        <v>1789</v>
      </c>
      <c r="F51" s="13" t="s">
        <v>28</v>
      </c>
      <c r="G51" s="12" t="s">
        <v>29</v>
      </c>
      <c r="H51" s="12" t="s">
        <v>34</v>
      </c>
      <c r="I51" s="2" t="s">
        <v>93</v>
      </c>
      <c r="J51" s="15" t="s">
        <v>32</v>
      </c>
      <c r="K51" s="39" t="s">
        <v>30</v>
      </c>
      <c r="L51" s="16">
        <v>7000</v>
      </c>
      <c r="M51" s="17" t="s">
        <v>36</v>
      </c>
      <c r="N51" s="16">
        <v>0.03</v>
      </c>
      <c r="O51" s="16"/>
      <c r="P51" s="18"/>
      <c r="Q51" s="42">
        <f t="shared" si="0"/>
        <v>0.03</v>
      </c>
      <c r="R51" s="16">
        <v>210</v>
      </c>
      <c r="S51" s="16"/>
      <c r="T51" s="16"/>
      <c r="U51" s="16">
        <f t="shared" si="1"/>
        <v>210</v>
      </c>
      <c r="V51" s="16">
        <f t="shared" si="2"/>
        <v>210</v>
      </c>
      <c r="W51" s="19">
        <f t="shared" si="3"/>
        <v>0</v>
      </c>
      <c r="X51" s="20"/>
      <c r="Y51" s="20"/>
    </row>
    <row r="52" spans="1:25">
      <c r="A52" s="11" t="s">
        <v>27</v>
      </c>
      <c r="B52" s="12" t="s">
        <v>23</v>
      </c>
      <c r="C52" s="12" t="s">
        <v>24</v>
      </c>
      <c r="D52" s="13">
        <v>4</v>
      </c>
      <c r="E52" s="13">
        <v>1789</v>
      </c>
      <c r="F52" s="13" t="s">
        <v>28</v>
      </c>
      <c r="G52" s="12" t="s">
        <v>29</v>
      </c>
      <c r="H52" s="12" t="s">
        <v>94</v>
      </c>
      <c r="I52" s="2" t="s">
        <v>95</v>
      </c>
      <c r="J52" s="15" t="s">
        <v>32</v>
      </c>
      <c r="K52" s="39" t="s">
        <v>30</v>
      </c>
      <c r="L52" s="16">
        <v>15202</v>
      </c>
      <c r="M52" s="17" t="s">
        <v>36</v>
      </c>
      <c r="N52" s="16">
        <v>0.6</v>
      </c>
      <c r="O52" s="16"/>
      <c r="P52" s="18"/>
      <c r="Q52" s="42">
        <f t="shared" si="0"/>
        <v>0.6</v>
      </c>
      <c r="R52" s="16">
        <v>9121</v>
      </c>
      <c r="S52" s="16"/>
      <c r="T52" s="16"/>
      <c r="U52" s="16">
        <f t="shared" si="1"/>
        <v>9121</v>
      </c>
      <c r="V52" s="16">
        <f t="shared" si="2"/>
        <v>9121.1999999999989</v>
      </c>
      <c r="W52" s="19">
        <f t="shared" si="3"/>
        <v>-0.19999999999890861</v>
      </c>
      <c r="X52" s="20"/>
      <c r="Y52" s="20"/>
    </row>
    <row r="53" spans="1:25">
      <c r="A53" s="11" t="s">
        <v>27</v>
      </c>
      <c r="B53" s="12" t="s">
        <v>23</v>
      </c>
      <c r="C53" s="12" t="s">
        <v>24</v>
      </c>
      <c r="D53" s="13">
        <v>4</v>
      </c>
      <c r="E53" s="13">
        <v>1789</v>
      </c>
      <c r="F53" s="13" t="s">
        <v>28</v>
      </c>
      <c r="G53" s="12" t="s">
        <v>29</v>
      </c>
      <c r="H53" s="12" t="s">
        <v>40</v>
      </c>
      <c r="I53" s="2" t="s">
        <v>95</v>
      </c>
      <c r="J53" s="15" t="s">
        <v>32</v>
      </c>
      <c r="K53" s="39" t="s">
        <v>30</v>
      </c>
      <c r="L53" s="16">
        <v>9735</v>
      </c>
      <c r="M53" s="17" t="s">
        <v>36</v>
      </c>
      <c r="N53" s="16">
        <v>0.45</v>
      </c>
      <c r="O53" s="16"/>
      <c r="P53" s="18"/>
      <c r="Q53" s="42">
        <f t="shared" si="0"/>
        <v>0.45</v>
      </c>
      <c r="R53" s="16">
        <v>5841</v>
      </c>
      <c r="S53" s="16"/>
      <c r="T53" s="16"/>
      <c r="U53" s="16">
        <f t="shared" si="1"/>
        <v>5841</v>
      </c>
      <c r="V53" s="16">
        <f t="shared" si="2"/>
        <v>4380.75</v>
      </c>
      <c r="W53" s="19">
        <f t="shared" si="3"/>
        <v>1460.25</v>
      </c>
      <c r="X53" s="20"/>
      <c r="Y53" s="20" t="s">
        <v>47</v>
      </c>
    </row>
    <row r="54" spans="1:25">
      <c r="A54" s="11" t="s">
        <v>27</v>
      </c>
      <c r="B54" s="12" t="s">
        <v>23</v>
      </c>
      <c r="C54" s="12" t="s">
        <v>24</v>
      </c>
      <c r="D54" s="13">
        <v>4</v>
      </c>
      <c r="E54" s="13">
        <v>1789</v>
      </c>
      <c r="F54" s="13" t="s">
        <v>28</v>
      </c>
      <c r="G54" s="12" t="s">
        <v>29</v>
      </c>
      <c r="H54" s="12"/>
      <c r="I54" s="2" t="s">
        <v>96</v>
      </c>
      <c r="J54" s="15" t="s">
        <v>32</v>
      </c>
      <c r="K54" s="39"/>
      <c r="L54" s="16">
        <v>1</v>
      </c>
      <c r="M54" s="17" t="s">
        <v>54</v>
      </c>
      <c r="N54" s="16">
        <v>468</v>
      </c>
      <c r="O54" s="16"/>
      <c r="P54" s="18"/>
      <c r="Q54" s="42">
        <f t="shared" si="0"/>
        <v>468</v>
      </c>
      <c r="R54" s="16">
        <v>468</v>
      </c>
      <c r="S54" s="16"/>
      <c r="T54" s="16"/>
      <c r="U54" s="16">
        <f t="shared" si="1"/>
        <v>468</v>
      </c>
      <c r="V54" s="16">
        <f t="shared" si="2"/>
        <v>468</v>
      </c>
      <c r="W54" s="19">
        <f t="shared" si="3"/>
        <v>0</v>
      </c>
      <c r="X54" s="20"/>
      <c r="Y54" s="20"/>
    </row>
    <row r="55" spans="1:25">
      <c r="A55" s="11" t="s">
        <v>27</v>
      </c>
      <c r="B55" s="12" t="s">
        <v>23</v>
      </c>
      <c r="C55" s="12" t="s">
        <v>24</v>
      </c>
      <c r="D55" s="13">
        <v>4</v>
      </c>
      <c r="E55" s="13">
        <v>1789</v>
      </c>
      <c r="F55" s="13" t="s">
        <v>28</v>
      </c>
      <c r="G55" s="12" t="s">
        <v>29</v>
      </c>
      <c r="H55" s="12" t="s">
        <v>34</v>
      </c>
      <c r="I55" s="2" t="s">
        <v>477</v>
      </c>
      <c r="J55" s="15" t="s">
        <v>32</v>
      </c>
      <c r="K55" s="39" t="s">
        <v>30</v>
      </c>
      <c r="L55" s="16">
        <v>4608.5</v>
      </c>
      <c r="M55" s="17" t="s">
        <v>36</v>
      </c>
      <c r="N55" s="16">
        <v>10</v>
      </c>
      <c r="O55" s="16"/>
      <c r="P55" s="18"/>
      <c r="Q55" s="42">
        <f t="shared" si="0"/>
        <v>10</v>
      </c>
      <c r="R55" s="16">
        <v>46085</v>
      </c>
      <c r="S55" s="16"/>
      <c r="T55" s="16"/>
      <c r="U55" s="16">
        <f t="shared" si="1"/>
        <v>46085</v>
      </c>
      <c r="V55" s="16">
        <f t="shared" si="2"/>
        <v>46085</v>
      </c>
      <c r="W55" s="19">
        <f t="shared" si="3"/>
        <v>0</v>
      </c>
      <c r="X55" s="20"/>
      <c r="Y55" s="20"/>
    </row>
    <row r="56" spans="1:25">
      <c r="A56" s="11" t="s">
        <v>27</v>
      </c>
      <c r="B56" s="12" t="s">
        <v>23</v>
      </c>
      <c r="C56" s="12" t="s">
        <v>24</v>
      </c>
      <c r="D56" s="13">
        <v>4</v>
      </c>
      <c r="E56" s="13">
        <v>1789</v>
      </c>
      <c r="F56" s="13" t="s">
        <v>28</v>
      </c>
      <c r="G56" s="12" t="s">
        <v>29</v>
      </c>
      <c r="H56" s="12" t="s">
        <v>90</v>
      </c>
      <c r="I56" s="2" t="s">
        <v>99</v>
      </c>
      <c r="J56" s="15" t="s">
        <v>58</v>
      </c>
      <c r="K56" s="39"/>
      <c r="L56" s="16">
        <v>1</v>
      </c>
      <c r="M56" s="17" t="s">
        <v>54</v>
      </c>
      <c r="N56" s="16">
        <v>500</v>
      </c>
      <c r="O56" s="16"/>
      <c r="P56" s="18"/>
      <c r="Q56" s="42">
        <f t="shared" si="0"/>
        <v>500</v>
      </c>
      <c r="R56" s="16">
        <v>500</v>
      </c>
      <c r="S56" s="16"/>
      <c r="T56" s="16"/>
      <c r="U56" s="16">
        <f t="shared" si="1"/>
        <v>500</v>
      </c>
      <c r="V56" s="16">
        <f t="shared" si="2"/>
        <v>500</v>
      </c>
      <c r="W56" s="19">
        <f t="shared" si="3"/>
        <v>0</v>
      </c>
      <c r="X56" s="20"/>
      <c r="Y56" s="20"/>
    </row>
    <row r="57" spans="1:25">
      <c r="A57" s="11" t="s">
        <v>27</v>
      </c>
      <c r="B57" s="12" t="s">
        <v>23</v>
      </c>
      <c r="C57" s="12" t="s">
        <v>24</v>
      </c>
      <c r="D57" s="13">
        <v>4</v>
      </c>
      <c r="E57" s="13">
        <v>1789</v>
      </c>
      <c r="F57" s="13" t="s">
        <v>28</v>
      </c>
      <c r="G57" s="12" t="s">
        <v>29</v>
      </c>
      <c r="H57" s="12" t="s">
        <v>34</v>
      </c>
      <c r="I57" s="2" t="s">
        <v>97</v>
      </c>
      <c r="J57" s="15" t="s">
        <v>32</v>
      </c>
      <c r="K57" s="39" t="s">
        <v>30</v>
      </c>
      <c r="L57" s="16">
        <v>457</v>
      </c>
      <c r="M57" s="17" t="s">
        <v>36</v>
      </c>
      <c r="N57" s="16">
        <v>12</v>
      </c>
      <c r="O57" s="16"/>
      <c r="P57" s="18"/>
      <c r="Q57" s="42">
        <f t="shared" si="0"/>
        <v>12</v>
      </c>
      <c r="R57" s="16">
        <v>5484</v>
      </c>
      <c r="S57" s="16"/>
      <c r="T57" s="16"/>
      <c r="U57" s="16">
        <f t="shared" si="1"/>
        <v>5484</v>
      </c>
      <c r="V57" s="16">
        <f t="shared" si="2"/>
        <v>5484</v>
      </c>
      <c r="W57" s="19">
        <f t="shared" si="3"/>
        <v>0</v>
      </c>
      <c r="X57" s="20"/>
      <c r="Y57" s="20"/>
    </row>
    <row r="58" spans="1:25">
      <c r="A58" s="11" t="s">
        <v>27</v>
      </c>
      <c r="B58" s="12" t="s">
        <v>23</v>
      </c>
      <c r="C58" s="12" t="s">
        <v>24</v>
      </c>
      <c r="D58" s="13">
        <v>4</v>
      </c>
      <c r="E58" s="13">
        <v>1789</v>
      </c>
      <c r="F58" s="13" t="s">
        <v>28</v>
      </c>
      <c r="G58" s="12" t="s">
        <v>29</v>
      </c>
      <c r="H58" s="12" t="s">
        <v>34</v>
      </c>
      <c r="I58" s="2" t="s">
        <v>98</v>
      </c>
      <c r="J58" s="15" t="s">
        <v>32</v>
      </c>
      <c r="K58" s="39" t="s">
        <v>30</v>
      </c>
      <c r="L58" s="16">
        <v>383</v>
      </c>
      <c r="M58" s="17" t="s">
        <v>61</v>
      </c>
      <c r="N58" s="16"/>
      <c r="O58" s="16">
        <v>24</v>
      </c>
      <c r="P58" s="18"/>
      <c r="Q58" s="42">
        <f t="shared" si="0"/>
        <v>1.2000000000000002</v>
      </c>
      <c r="R58" s="16">
        <v>460</v>
      </c>
      <c r="S58" s="16"/>
      <c r="T58" s="16"/>
      <c r="U58" s="16">
        <f t="shared" si="1"/>
        <v>460</v>
      </c>
      <c r="V58" s="16">
        <f t="shared" si="2"/>
        <v>459.60000000000008</v>
      </c>
      <c r="W58" s="19">
        <f t="shared" si="3"/>
        <v>0.39999999999992042</v>
      </c>
      <c r="X58" s="20"/>
      <c r="Y58" s="20"/>
    </row>
    <row r="59" spans="1:25">
      <c r="A59" s="11" t="s">
        <v>27</v>
      </c>
      <c r="B59" s="12" t="s">
        <v>23</v>
      </c>
      <c r="C59" s="12" t="s">
        <v>24</v>
      </c>
      <c r="D59" s="13">
        <v>4</v>
      </c>
      <c r="E59" s="13">
        <v>1789</v>
      </c>
      <c r="F59" s="13" t="s">
        <v>28</v>
      </c>
      <c r="G59" s="12" t="s">
        <v>29</v>
      </c>
      <c r="H59" s="12"/>
      <c r="I59" s="2" t="s">
        <v>100</v>
      </c>
      <c r="J59" s="15" t="s">
        <v>32</v>
      </c>
      <c r="K59" s="39" t="s">
        <v>30</v>
      </c>
      <c r="L59" s="16">
        <v>1</v>
      </c>
      <c r="M59" s="17" t="s">
        <v>54</v>
      </c>
      <c r="N59" s="16">
        <v>1671</v>
      </c>
      <c r="O59" s="16"/>
      <c r="P59" s="18"/>
      <c r="Q59" s="42">
        <f t="shared" si="0"/>
        <v>1671</v>
      </c>
      <c r="R59" s="16">
        <v>1671</v>
      </c>
      <c r="S59" s="16"/>
      <c r="T59" s="16"/>
      <c r="U59" s="16">
        <f t="shared" si="1"/>
        <v>1671</v>
      </c>
      <c r="V59" s="16">
        <f t="shared" si="2"/>
        <v>1671</v>
      </c>
      <c r="W59" s="19">
        <f t="shared" si="3"/>
        <v>0</v>
      </c>
      <c r="X59" s="20"/>
      <c r="Y59" s="20"/>
    </row>
    <row r="60" spans="1:25">
      <c r="A60" s="11" t="s">
        <v>27</v>
      </c>
      <c r="B60" s="12" t="s">
        <v>23</v>
      </c>
      <c r="C60" s="12" t="s">
        <v>24</v>
      </c>
      <c r="D60" s="13">
        <v>4</v>
      </c>
      <c r="E60" s="13">
        <v>1789</v>
      </c>
      <c r="F60" s="13" t="s">
        <v>28</v>
      </c>
      <c r="G60" s="12" t="s">
        <v>29</v>
      </c>
      <c r="H60" s="12" t="s">
        <v>34</v>
      </c>
      <c r="I60" s="26" t="s">
        <v>317</v>
      </c>
      <c r="J60" s="15" t="s">
        <v>32</v>
      </c>
      <c r="K60" s="39" t="s">
        <v>30</v>
      </c>
      <c r="L60" s="16">
        <v>11112</v>
      </c>
      <c r="M60" s="17" t="s">
        <v>36</v>
      </c>
      <c r="N60" s="16"/>
      <c r="O60" s="16">
        <v>20</v>
      </c>
      <c r="P60" s="18"/>
      <c r="Q60" s="42">
        <f t="shared" si="0"/>
        <v>1</v>
      </c>
      <c r="R60" s="16">
        <v>11112</v>
      </c>
      <c r="S60" s="16"/>
      <c r="T60" s="16"/>
      <c r="U60" s="16">
        <f t="shared" si="1"/>
        <v>11112</v>
      </c>
      <c r="V60" s="16">
        <f t="shared" si="2"/>
        <v>11112</v>
      </c>
      <c r="W60" s="19">
        <f t="shared" si="3"/>
        <v>0</v>
      </c>
      <c r="X60" s="20"/>
      <c r="Y60" s="20"/>
    </row>
    <row r="61" spans="1:25">
      <c r="A61" s="11" t="s">
        <v>27</v>
      </c>
      <c r="B61" s="12" t="s">
        <v>23</v>
      </c>
      <c r="C61" s="12" t="s">
        <v>24</v>
      </c>
      <c r="D61" s="13">
        <v>4</v>
      </c>
      <c r="E61" s="13">
        <v>1789</v>
      </c>
      <c r="F61" s="13" t="s">
        <v>28</v>
      </c>
      <c r="G61" s="12" t="s">
        <v>29</v>
      </c>
      <c r="H61" s="12" t="s">
        <v>34</v>
      </c>
      <c r="I61" s="2" t="s">
        <v>101</v>
      </c>
      <c r="J61" s="15" t="s">
        <v>32</v>
      </c>
      <c r="K61" s="39" t="s">
        <v>30</v>
      </c>
      <c r="L61" s="16">
        <v>5875</v>
      </c>
      <c r="M61" s="17" t="s">
        <v>36</v>
      </c>
      <c r="N61" s="16">
        <v>0.3</v>
      </c>
      <c r="O61" s="16"/>
      <c r="P61" s="18"/>
      <c r="Q61" s="42">
        <f t="shared" si="0"/>
        <v>0.3</v>
      </c>
      <c r="R61" s="16">
        <v>1762</v>
      </c>
      <c r="S61" s="16"/>
      <c r="T61" s="16"/>
      <c r="U61" s="16">
        <f t="shared" si="1"/>
        <v>1762</v>
      </c>
      <c r="V61" s="16">
        <f t="shared" si="2"/>
        <v>1762.5</v>
      </c>
      <c r="W61" s="19">
        <f t="shared" si="3"/>
        <v>-0.5</v>
      </c>
      <c r="X61" s="20"/>
      <c r="Y61" s="20"/>
    </row>
    <row r="62" spans="1:25">
      <c r="A62" s="11" t="s">
        <v>27</v>
      </c>
      <c r="B62" s="12" t="s">
        <v>23</v>
      </c>
      <c r="C62" s="12" t="s">
        <v>24</v>
      </c>
      <c r="D62" s="13">
        <v>4</v>
      </c>
      <c r="E62" s="13">
        <v>1789</v>
      </c>
      <c r="F62" s="13" t="s">
        <v>28</v>
      </c>
      <c r="G62" s="12" t="s">
        <v>29</v>
      </c>
      <c r="H62" s="12" t="s">
        <v>34</v>
      </c>
      <c r="I62" s="2" t="s">
        <v>102</v>
      </c>
      <c r="J62" s="15" t="s">
        <v>32</v>
      </c>
      <c r="K62" s="39" t="s">
        <v>30</v>
      </c>
      <c r="L62" s="16">
        <v>1</v>
      </c>
      <c r="M62" s="17" t="s">
        <v>54</v>
      </c>
      <c r="N62" s="16">
        <v>140</v>
      </c>
      <c r="O62" s="16"/>
      <c r="P62" s="18"/>
      <c r="Q62" s="42">
        <f t="shared" si="0"/>
        <v>140</v>
      </c>
      <c r="R62" s="16">
        <v>140</v>
      </c>
      <c r="S62" s="16"/>
      <c r="T62" s="16"/>
      <c r="U62" s="16">
        <f t="shared" si="1"/>
        <v>140</v>
      </c>
      <c r="V62" s="16">
        <f t="shared" si="2"/>
        <v>140</v>
      </c>
      <c r="W62" s="19">
        <f t="shared" si="3"/>
        <v>0</v>
      </c>
      <c r="X62" s="20"/>
      <c r="Y62" s="20"/>
    </row>
    <row r="63" spans="1:25">
      <c r="A63" s="11" t="s">
        <v>27</v>
      </c>
      <c r="B63" s="12" t="s">
        <v>23</v>
      </c>
      <c r="C63" s="12" t="s">
        <v>24</v>
      </c>
      <c r="D63" s="13">
        <v>4</v>
      </c>
      <c r="E63" s="13">
        <v>1789</v>
      </c>
      <c r="F63" s="13" t="s">
        <v>28</v>
      </c>
      <c r="G63" s="12" t="s">
        <v>29</v>
      </c>
      <c r="H63" s="12"/>
      <c r="I63" s="2" t="s">
        <v>103</v>
      </c>
      <c r="J63" s="15" t="s">
        <v>32</v>
      </c>
      <c r="K63" s="39" t="s">
        <v>30</v>
      </c>
      <c r="L63" s="16">
        <v>1</v>
      </c>
      <c r="M63" s="17" t="s">
        <v>54</v>
      </c>
      <c r="N63" s="16">
        <v>564</v>
      </c>
      <c r="O63" s="16"/>
      <c r="P63" s="18"/>
      <c r="Q63" s="42">
        <f t="shared" si="0"/>
        <v>564</v>
      </c>
      <c r="R63" s="16">
        <v>564</v>
      </c>
      <c r="S63" s="16"/>
      <c r="T63" s="16"/>
      <c r="U63" s="16">
        <f t="shared" si="1"/>
        <v>564</v>
      </c>
      <c r="V63" s="16">
        <f t="shared" si="2"/>
        <v>564</v>
      </c>
      <c r="W63" s="19">
        <f t="shared" si="3"/>
        <v>0</v>
      </c>
      <c r="X63" s="20"/>
      <c r="Y63" s="20"/>
    </row>
    <row r="64" spans="1:25">
      <c r="A64" s="11" t="s">
        <v>27</v>
      </c>
      <c r="B64" s="12" t="s">
        <v>23</v>
      </c>
      <c r="C64" s="12" t="s">
        <v>24</v>
      </c>
      <c r="D64" s="13">
        <v>4</v>
      </c>
      <c r="E64" s="13">
        <v>1789</v>
      </c>
      <c r="F64" s="13" t="s">
        <v>28</v>
      </c>
      <c r="G64" s="12" t="s">
        <v>29</v>
      </c>
      <c r="H64" s="12" t="s">
        <v>34</v>
      </c>
      <c r="I64" s="2" t="s">
        <v>104</v>
      </c>
      <c r="J64" s="15" t="s">
        <v>32</v>
      </c>
      <c r="K64" s="39" t="s">
        <v>30</v>
      </c>
      <c r="L64" s="16">
        <v>1</v>
      </c>
      <c r="M64" s="17" t="s">
        <v>54</v>
      </c>
      <c r="N64" s="16">
        <v>180</v>
      </c>
      <c r="O64" s="16"/>
      <c r="P64" s="18"/>
      <c r="Q64" s="42">
        <f t="shared" si="0"/>
        <v>180</v>
      </c>
      <c r="R64" s="16">
        <v>180</v>
      </c>
      <c r="S64" s="16"/>
      <c r="T64" s="16"/>
      <c r="U64" s="16">
        <f t="shared" si="1"/>
        <v>180</v>
      </c>
      <c r="V64" s="16">
        <f t="shared" si="2"/>
        <v>180</v>
      </c>
      <c r="W64" s="19">
        <f t="shared" si="3"/>
        <v>0</v>
      </c>
      <c r="X64" s="20"/>
      <c r="Y64" s="20"/>
    </row>
    <row r="65" spans="1:25">
      <c r="A65" s="11" t="s">
        <v>27</v>
      </c>
      <c r="B65" s="12" t="s">
        <v>23</v>
      </c>
      <c r="C65" s="12" t="s">
        <v>24</v>
      </c>
      <c r="D65" s="13">
        <v>4</v>
      </c>
      <c r="E65" s="13">
        <v>1789</v>
      </c>
      <c r="F65" s="13" t="s">
        <v>28</v>
      </c>
      <c r="G65" s="12" t="s">
        <v>29</v>
      </c>
      <c r="H65" s="12" t="s">
        <v>87</v>
      </c>
      <c r="I65" s="2" t="s">
        <v>105</v>
      </c>
      <c r="J65" s="15" t="s">
        <v>32</v>
      </c>
      <c r="K65" s="39" t="s">
        <v>30</v>
      </c>
      <c r="L65" s="16">
        <v>1600</v>
      </c>
      <c r="M65" s="17" t="s">
        <v>36</v>
      </c>
      <c r="N65" s="16">
        <v>0.75</v>
      </c>
      <c r="O65" s="16"/>
      <c r="P65" s="18"/>
      <c r="Q65" s="42">
        <f t="shared" si="0"/>
        <v>0.75</v>
      </c>
      <c r="R65" s="16">
        <v>1200</v>
      </c>
      <c r="S65" s="16"/>
      <c r="T65" s="16"/>
      <c r="U65" s="16">
        <f t="shared" si="1"/>
        <v>1200</v>
      </c>
      <c r="V65" s="16">
        <f t="shared" si="2"/>
        <v>1200</v>
      </c>
      <c r="W65" s="19">
        <f t="shared" si="3"/>
        <v>0</v>
      </c>
      <c r="X65" s="20"/>
      <c r="Y65" s="20"/>
    </row>
    <row r="66" spans="1:25">
      <c r="A66" s="11" t="s">
        <v>27</v>
      </c>
      <c r="B66" s="12" t="s">
        <v>23</v>
      </c>
      <c r="C66" s="12" t="s">
        <v>24</v>
      </c>
      <c r="D66" s="13">
        <v>4</v>
      </c>
      <c r="E66" s="13">
        <v>1789</v>
      </c>
      <c r="F66" s="13" t="s">
        <v>28</v>
      </c>
      <c r="G66" s="12" t="s">
        <v>29</v>
      </c>
      <c r="H66" s="12" t="s">
        <v>34</v>
      </c>
      <c r="I66" s="2" t="s">
        <v>106</v>
      </c>
      <c r="J66" s="15" t="s">
        <v>32</v>
      </c>
      <c r="K66" s="39" t="s">
        <v>30</v>
      </c>
      <c r="L66" s="16">
        <v>2420</v>
      </c>
      <c r="M66" s="17" t="s">
        <v>36</v>
      </c>
      <c r="N66" s="16">
        <v>0.5</v>
      </c>
      <c r="O66" s="16"/>
      <c r="P66" s="18"/>
      <c r="Q66" s="42">
        <f t="shared" si="0"/>
        <v>0.5</v>
      </c>
      <c r="R66" s="16">
        <v>1210</v>
      </c>
      <c r="S66" s="16"/>
      <c r="T66" s="16"/>
      <c r="U66" s="16">
        <f t="shared" si="1"/>
        <v>1210</v>
      </c>
      <c r="V66" s="16">
        <f t="shared" si="2"/>
        <v>1210</v>
      </c>
      <c r="W66" s="19">
        <f t="shared" si="3"/>
        <v>0</v>
      </c>
      <c r="X66" s="20"/>
      <c r="Y66" s="20"/>
    </row>
    <row r="67" spans="1:25">
      <c r="A67" s="11" t="s">
        <v>27</v>
      </c>
      <c r="B67" s="12" t="s">
        <v>23</v>
      </c>
      <c r="C67" s="12" t="s">
        <v>24</v>
      </c>
      <c r="D67" s="13">
        <v>4</v>
      </c>
      <c r="E67" s="13">
        <v>1789</v>
      </c>
      <c r="F67" s="13" t="s">
        <v>28</v>
      </c>
      <c r="G67" s="12" t="s">
        <v>29</v>
      </c>
      <c r="H67" s="12" t="s">
        <v>107</v>
      </c>
      <c r="I67" s="2" t="s">
        <v>108</v>
      </c>
      <c r="J67" s="15" t="s">
        <v>32</v>
      </c>
      <c r="K67" s="39" t="s">
        <v>30</v>
      </c>
      <c r="L67" s="16">
        <v>110</v>
      </c>
      <c r="M67" s="17" t="s">
        <v>36</v>
      </c>
      <c r="N67" s="16"/>
      <c r="O67" s="16">
        <v>20</v>
      </c>
      <c r="P67" s="18"/>
      <c r="Q67" s="42">
        <f t="shared" si="0"/>
        <v>1</v>
      </c>
      <c r="R67" s="16">
        <v>110</v>
      </c>
      <c r="S67" s="16"/>
      <c r="T67" s="16"/>
      <c r="U67" s="16">
        <f t="shared" ref="U67:U117" si="4">R67+(S67*0.05)+(T67/240)</f>
        <v>110</v>
      </c>
      <c r="V67" s="16">
        <f t="shared" si="2"/>
        <v>110</v>
      </c>
      <c r="W67" s="19">
        <f t="shared" si="3"/>
        <v>0</v>
      </c>
      <c r="X67" s="20"/>
      <c r="Y67" s="20"/>
    </row>
    <row r="68" spans="1:25">
      <c r="A68" s="11" t="s">
        <v>27</v>
      </c>
      <c r="B68" s="12" t="s">
        <v>23</v>
      </c>
      <c r="C68" s="12" t="s">
        <v>24</v>
      </c>
      <c r="D68" s="13">
        <v>4</v>
      </c>
      <c r="E68" s="13">
        <v>1789</v>
      </c>
      <c r="F68" s="13" t="s">
        <v>28</v>
      </c>
      <c r="G68" s="12" t="s">
        <v>29</v>
      </c>
      <c r="H68" s="12" t="s">
        <v>34</v>
      </c>
      <c r="I68" s="2" t="s">
        <v>108</v>
      </c>
      <c r="J68" s="15" t="s">
        <v>32</v>
      </c>
      <c r="K68" s="39" t="s">
        <v>30</v>
      </c>
      <c r="L68" s="16">
        <v>2565</v>
      </c>
      <c r="M68" s="17" t="s">
        <v>36</v>
      </c>
      <c r="N68" s="16"/>
      <c r="O68" s="16">
        <v>20</v>
      </c>
      <c r="P68" s="18"/>
      <c r="Q68" s="42">
        <f t="shared" si="0"/>
        <v>1</v>
      </c>
      <c r="R68" s="16">
        <v>2565</v>
      </c>
      <c r="S68" s="16"/>
      <c r="T68" s="16"/>
      <c r="U68" s="16">
        <f t="shared" si="4"/>
        <v>2565</v>
      </c>
      <c r="V68" s="16">
        <f t="shared" si="2"/>
        <v>2565</v>
      </c>
      <c r="W68" s="19">
        <f t="shared" si="3"/>
        <v>0</v>
      </c>
      <c r="X68" s="20"/>
      <c r="Y68" s="20"/>
    </row>
    <row r="69" spans="1:25">
      <c r="A69" s="11" t="s">
        <v>27</v>
      </c>
      <c r="B69" s="12" t="s">
        <v>23</v>
      </c>
      <c r="C69" s="12" t="s">
        <v>24</v>
      </c>
      <c r="D69" s="13">
        <v>4</v>
      </c>
      <c r="E69" s="13">
        <v>1789</v>
      </c>
      <c r="F69" s="13" t="s">
        <v>28</v>
      </c>
      <c r="G69" s="12" t="s">
        <v>29</v>
      </c>
      <c r="H69" s="12"/>
      <c r="I69" s="2" t="s">
        <v>109</v>
      </c>
      <c r="J69" s="15" t="s">
        <v>32</v>
      </c>
      <c r="K69" s="39" t="s">
        <v>30</v>
      </c>
      <c r="L69" s="16">
        <v>1</v>
      </c>
      <c r="M69" s="17" t="s">
        <v>54</v>
      </c>
      <c r="N69" s="16">
        <v>723</v>
      </c>
      <c r="O69" s="16"/>
      <c r="P69" s="18"/>
      <c r="Q69" s="42">
        <f t="shared" ref="Q69:Q133" si="5">N69+(0.05*O69)+(P69/240)</f>
        <v>723</v>
      </c>
      <c r="R69" s="16">
        <v>723</v>
      </c>
      <c r="S69" s="16"/>
      <c r="T69" s="16"/>
      <c r="U69" s="16">
        <f t="shared" si="4"/>
        <v>723</v>
      </c>
      <c r="V69" s="16">
        <f t="shared" si="2"/>
        <v>723</v>
      </c>
      <c r="W69" s="19">
        <f t="shared" si="3"/>
        <v>0</v>
      </c>
      <c r="X69" s="20"/>
      <c r="Y69" s="20"/>
    </row>
    <row r="70" spans="1:25">
      <c r="A70" s="11" t="s">
        <v>27</v>
      </c>
      <c r="B70" s="12" t="s">
        <v>23</v>
      </c>
      <c r="C70" s="12" t="s">
        <v>24</v>
      </c>
      <c r="D70" s="13">
        <v>4</v>
      </c>
      <c r="E70" s="13">
        <v>1789</v>
      </c>
      <c r="F70" s="13" t="s">
        <v>28</v>
      </c>
      <c r="G70" s="12" t="s">
        <v>29</v>
      </c>
      <c r="H70" s="12" t="s">
        <v>34</v>
      </c>
      <c r="I70" s="2" t="s">
        <v>110</v>
      </c>
      <c r="J70" s="15" t="s">
        <v>32</v>
      </c>
      <c r="K70" s="39" t="s">
        <v>30</v>
      </c>
      <c r="L70" s="16">
        <v>1</v>
      </c>
      <c r="M70" s="17" t="s">
        <v>54</v>
      </c>
      <c r="N70" s="16">
        <v>1908</v>
      </c>
      <c r="O70" s="16"/>
      <c r="P70" s="18"/>
      <c r="Q70" s="42">
        <f t="shared" si="5"/>
        <v>1908</v>
      </c>
      <c r="R70" s="16">
        <v>1908</v>
      </c>
      <c r="S70" s="16"/>
      <c r="T70" s="16"/>
      <c r="U70" s="16">
        <f t="shared" si="4"/>
        <v>1908</v>
      </c>
      <c r="V70" s="16">
        <f t="shared" si="2"/>
        <v>1908</v>
      </c>
      <c r="W70" s="19">
        <f t="shared" si="3"/>
        <v>0</v>
      </c>
      <c r="X70" s="20"/>
      <c r="Y70" s="20"/>
    </row>
    <row r="71" spans="1:25">
      <c r="A71" s="11" t="s">
        <v>27</v>
      </c>
      <c r="B71" s="12" t="s">
        <v>23</v>
      </c>
      <c r="C71" s="12" t="s">
        <v>24</v>
      </c>
      <c r="D71" s="13">
        <v>4</v>
      </c>
      <c r="E71" s="13">
        <v>1789</v>
      </c>
      <c r="F71" s="13" t="s">
        <v>28</v>
      </c>
      <c r="G71" s="12" t="s">
        <v>29</v>
      </c>
      <c r="H71" s="12" t="s">
        <v>40</v>
      </c>
      <c r="I71" s="2" t="s">
        <v>110</v>
      </c>
      <c r="J71" s="15" t="s">
        <v>32</v>
      </c>
      <c r="K71" s="39" t="s">
        <v>30</v>
      </c>
      <c r="L71" s="16">
        <v>3810</v>
      </c>
      <c r="M71" s="17" t="s">
        <v>36</v>
      </c>
      <c r="N71" s="16"/>
      <c r="O71" s="16">
        <v>20</v>
      </c>
      <c r="P71" s="18"/>
      <c r="Q71" s="42">
        <f t="shared" si="5"/>
        <v>1</v>
      </c>
      <c r="R71" s="16">
        <v>3810</v>
      </c>
      <c r="S71" s="16"/>
      <c r="T71" s="16"/>
      <c r="U71" s="16">
        <f t="shared" si="4"/>
        <v>3810</v>
      </c>
      <c r="V71" s="16">
        <f t="shared" ref="V71:V134" si="6">L71*Q71</f>
        <v>3810</v>
      </c>
      <c r="W71" s="19">
        <f t="shared" ref="W71:W134" si="7">U71-V71</f>
        <v>0</v>
      </c>
      <c r="X71" s="20"/>
      <c r="Y71" s="20"/>
    </row>
    <row r="72" spans="1:25">
      <c r="A72" s="11" t="s">
        <v>27</v>
      </c>
      <c r="B72" s="12" t="s">
        <v>23</v>
      </c>
      <c r="C72" s="12" t="s">
        <v>24</v>
      </c>
      <c r="D72" s="13">
        <v>4</v>
      </c>
      <c r="E72" s="13">
        <v>1789</v>
      </c>
      <c r="F72" s="13" t="s">
        <v>28</v>
      </c>
      <c r="G72" s="12" t="s">
        <v>29</v>
      </c>
      <c r="H72" s="12" t="s">
        <v>111</v>
      </c>
      <c r="I72" s="2" t="s">
        <v>110</v>
      </c>
      <c r="J72" s="15" t="s">
        <v>32</v>
      </c>
      <c r="K72" s="39" t="s">
        <v>30</v>
      </c>
      <c r="L72" s="16">
        <v>160</v>
      </c>
      <c r="M72" s="17"/>
      <c r="N72" s="16"/>
      <c r="O72" s="16"/>
      <c r="P72" s="18"/>
      <c r="Q72" s="42">
        <f t="shared" si="5"/>
        <v>0</v>
      </c>
      <c r="R72" s="16">
        <v>200</v>
      </c>
      <c r="S72" s="16"/>
      <c r="T72" s="16"/>
      <c r="U72" s="16">
        <f t="shared" si="4"/>
        <v>200</v>
      </c>
      <c r="V72" s="16">
        <f t="shared" si="6"/>
        <v>0</v>
      </c>
      <c r="W72" s="19">
        <f t="shared" si="7"/>
        <v>200</v>
      </c>
      <c r="X72" s="20"/>
      <c r="Y72" s="20" t="s">
        <v>33</v>
      </c>
    </row>
    <row r="73" spans="1:25">
      <c r="A73" s="11" t="s">
        <v>27</v>
      </c>
      <c r="B73" s="12" t="s">
        <v>23</v>
      </c>
      <c r="C73" s="12" t="s">
        <v>24</v>
      </c>
      <c r="D73" s="13">
        <v>4</v>
      </c>
      <c r="E73" s="13">
        <v>1789</v>
      </c>
      <c r="F73" s="13" t="s">
        <v>28</v>
      </c>
      <c r="G73" s="12" t="s">
        <v>29</v>
      </c>
      <c r="H73" s="29" t="s">
        <v>111</v>
      </c>
      <c r="I73" s="2" t="s">
        <v>110</v>
      </c>
      <c r="J73" s="29" t="s">
        <v>58</v>
      </c>
      <c r="L73" s="10">
        <v>345</v>
      </c>
      <c r="M73" s="17"/>
      <c r="Q73" s="42">
        <f t="shared" si="5"/>
        <v>0</v>
      </c>
      <c r="R73" s="10">
        <v>250</v>
      </c>
      <c r="U73" s="16">
        <f t="shared" si="4"/>
        <v>250</v>
      </c>
      <c r="V73" s="16">
        <f t="shared" si="6"/>
        <v>0</v>
      </c>
      <c r="W73" s="19">
        <f t="shared" si="7"/>
        <v>250</v>
      </c>
      <c r="Y73" s="29" t="s">
        <v>33</v>
      </c>
    </row>
    <row r="74" spans="1:25">
      <c r="A74" s="11" t="s">
        <v>27</v>
      </c>
      <c r="B74" s="12" t="s">
        <v>23</v>
      </c>
      <c r="C74" s="12" t="s">
        <v>24</v>
      </c>
      <c r="D74" s="13">
        <v>4</v>
      </c>
      <c r="E74" s="13">
        <v>1789</v>
      </c>
      <c r="F74" s="13" t="s">
        <v>28</v>
      </c>
      <c r="G74" s="12" t="s">
        <v>29</v>
      </c>
      <c r="H74" s="29" t="s">
        <v>111</v>
      </c>
      <c r="I74" s="2" t="s">
        <v>110</v>
      </c>
      <c r="J74" s="29" t="s">
        <v>113</v>
      </c>
      <c r="L74" s="10">
        <v>580</v>
      </c>
      <c r="M74" s="17"/>
      <c r="Q74" s="42">
        <f t="shared" si="5"/>
        <v>0</v>
      </c>
      <c r="R74" s="10">
        <v>500</v>
      </c>
      <c r="U74" s="16">
        <f t="shared" si="4"/>
        <v>500</v>
      </c>
      <c r="V74" s="16">
        <f t="shared" si="6"/>
        <v>0</v>
      </c>
      <c r="W74" s="19">
        <f t="shared" si="7"/>
        <v>500</v>
      </c>
      <c r="Y74" s="29" t="s">
        <v>33</v>
      </c>
    </row>
    <row r="75" spans="1:25">
      <c r="A75" s="11" t="s">
        <v>27</v>
      </c>
      <c r="B75" s="12" t="s">
        <v>23</v>
      </c>
      <c r="C75" s="12" t="s">
        <v>24</v>
      </c>
      <c r="D75" s="13">
        <v>4</v>
      </c>
      <c r="E75" s="13">
        <v>1789</v>
      </c>
      <c r="F75" s="13" t="s">
        <v>28</v>
      </c>
      <c r="G75" s="12" t="s">
        <v>29</v>
      </c>
      <c r="H75" s="29" t="s">
        <v>87</v>
      </c>
      <c r="I75" s="2" t="s">
        <v>110</v>
      </c>
      <c r="J75" s="29" t="s">
        <v>32</v>
      </c>
      <c r="K75" s="38" t="s">
        <v>30</v>
      </c>
      <c r="L75" s="10">
        <v>230</v>
      </c>
      <c r="M75" s="17"/>
      <c r="Q75" s="42">
        <f t="shared" si="5"/>
        <v>0</v>
      </c>
      <c r="R75" s="10">
        <v>200</v>
      </c>
      <c r="U75" s="16">
        <f t="shared" si="4"/>
        <v>200</v>
      </c>
      <c r="V75" s="16">
        <f t="shared" si="6"/>
        <v>0</v>
      </c>
      <c r="W75" s="19">
        <f t="shared" si="7"/>
        <v>200</v>
      </c>
      <c r="Y75" s="29" t="s">
        <v>33</v>
      </c>
    </row>
    <row r="76" spans="1:25">
      <c r="A76" s="11" t="s">
        <v>27</v>
      </c>
      <c r="B76" s="12" t="s">
        <v>23</v>
      </c>
      <c r="C76" s="12" t="s">
        <v>24</v>
      </c>
      <c r="D76" s="13">
        <v>4</v>
      </c>
      <c r="E76" s="13">
        <v>1789</v>
      </c>
      <c r="F76" s="13" t="s">
        <v>28</v>
      </c>
      <c r="G76" s="12" t="s">
        <v>29</v>
      </c>
      <c r="H76" s="29" t="s">
        <v>112</v>
      </c>
      <c r="I76" s="2" t="s">
        <v>110</v>
      </c>
      <c r="J76" s="29" t="s">
        <v>32</v>
      </c>
      <c r="K76" s="38" t="s">
        <v>30</v>
      </c>
      <c r="L76" s="10">
        <v>205</v>
      </c>
      <c r="M76" s="17" t="s">
        <v>36</v>
      </c>
      <c r="O76" s="10">
        <v>20</v>
      </c>
      <c r="Q76" s="42">
        <f t="shared" si="5"/>
        <v>1</v>
      </c>
      <c r="R76" s="10">
        <v>205</v>
      </c>
      <c r="U76" s="16">
        <f t="shared" si="4"/>
        <v>205</v>
      </c>
      <c r="V76" s="16">
        <f t="shared" si="6"/>
        <v>205</v>
      </c>
      <c r="W76" s="19">
        <f t="shared" si="7"/>
        <v>0</v>
      </c>
    </row>
    <row r="77" spans="1:25">
      <c r="A77" s="11" t="s">
        <v>27</v>
      </c>
      <c r="B77" s="12" t="s">
        <v>23</v>
      </c>
      <c r="C77" s="12" t="s">
        <v>24</v>
      </c>
      <c r="D77" s="13">
        <v>4</v>
      </c>
      <c r="E77" s="13">
        <v>1789</v>
      </c>
      <c r="F77" s="13" t="s">
        <v>28</v>
      </c>
      <c r="G77" s="12" t="s">
        <v>29</v>
      </c>
      <c r="H77" s="29" t="s">
        <v>90</v>
      </c>
      <c r="I77" s="2" t="s">
        <v>110</v>
      </c>
      <c r="J77" s="29" t="s">
        <v>32</v>
      </c>
      <c r="K77" s="38" t="s">
        <v>30</v>
      </c>
      <c r="L77" s="10">
        <v>913</v>
      </c>
      <c r="M77" s="17" t="s">
        <v>36</v>
      </c>
      <c r="O77" s="10">
        <v>20</v>
      </c>
      <c r="Q77" s="42">
        <f t="shared" si="5"/>
        <v>1</v>
      </c>
      <c r="R77" s="10">
        <v>913</v>
      </c>
      <c r="U77" s="16">
        <f t="shared" si="4"/>
        <v>913</v>
      </c>
      <c r="V77" s="16">
        <f t="shared" si="6"/>
        <v>913</v>
      </c>
      <c r="W77" s="19">
        <f t="shared" si="7"/>
        <v>0</v>
      </c>
    </row>
    <row r="78" spans="1:25">
      <c r="A78" s="11" t="s">
        <v>27</v>
      </c>
      <c r="B78" s="12" t="s">
        <v>23</v>
      </c>
      <c r="C78" s="12" t="s">
        <v>24</v>
      </c>
      <c r="D78" s="13">
        <v>4</v>
      </c>
      <c r="E78" s="13">
        <v>1789</v>
      </c>
      <c r="F78" s="13" t="s">
        <v>28</v>
      </c>
      <c r="G78" s="12" t="s">
        <v>29</v>
      </c>
      <c r="H78" s="29" t="s">
        <v>34</v>
      </c>
      <c r="I78" s="2" t="s">
        <v>114</v>
      </c>
      <c r="J78" s="29" t="s">
        <v>32</v>
      </c>
      <c r="K78" s="38" t="s">
        <v>30</v>
      </c>
      <c r="L78" s="10">
        <v>180</v>
      </c>
      <c r="M78" s="17" t="s">
        <v>36</v>
      </c>
      <c r="O78" s="10">
        <v>20</v>
      </c>
      <c r="Q78" s="42">
        <f t="shared" si="5"/>
        <v>1</v>
      </c>
      <c r="R78" s="10">
        <v>180</v>
      </c>
      <c r="U78" s="16">
        <f t="shared" si="4"/>
        <v>180</v>
      </c>
      <c r="V78" s="16">
        <f t="shared" si="6"/>
        <v>180</v>
      </c>
      <c r="W78" s="19">
        <f t="shared" si="7"/>
        <v>0</v>
      </c>
    </row>
    <row r="79" spans="1:25">
      <c r="A79" s="11" t="s">
        <v>27</v>
      </c>
      <c r="B79" s="12" t="s">
        <v>23</v>
      </c>
      <c r="C79" s="12" t="s">
        <v>24</v>
      </c>
      <c r="D79" s="13">
        <v>5</v>
      </c>
      <c r="E79" s="13">
        <v>1789</v>
      </c>
      <c r="F79" s="13" t="s">
        <v>28</v>
      </c>
      <c r="G79" s="12" t="s">
        <v>29</v>
      </c>
      <c r="H79" s="29" t="s">
        <v>34</v>
      </c>
      <c r="I79" s="30" t="s">
        <v>115</v>
      </c>
      <c r="J79" s="29" t="s">
        <v>32</v>
      </c>
      <c r="K79" s="38" t="s">
        <v>30</v>
      </c>
      <c r="L79" s="10">
        <v>5304</v>
      </c>
      <c r="M79" s="17" t="s">
        <v>61</v>
      </c>
      <c r="N79" s="10">
        <v>16</v>
      </c>
      <c r="Q79" s="42">
        <f t="shared" si="5"/>
        <v>16</v>
      </c>
      <c r="R79" s="10">
        <v>84864</v>
      </c>
      <c r="U79" s="16">
        <f t="shared" si="4"/>
        <v>84864</v>
      </c>
      <c r="V79" s="16">
        <f t="shared" si="6"/>
        <v>84864</v>
      </c>
      <c r="W79" s="19">
        <f t="shared" si="7"/>
        <v>0</v>
      </c>
      <c r="X79" s="10">
        <v>9529</v>
      </c>
    </row>
    <row r="80" spans="1:25">
      <c r="A80" s="11" t="s">
        <v>27</v>
      </c>
      <c r="B80" s="12" t="s">
        <v>23</v>
      </c>
      <c r="C80" s="12" t="s">
        <v>24</v>
      </c>
      <c r="D80" s="13">
        <v>5</v>
      </c>
      <c r="E80" s="13">
        <v>1789</v>
      </c>
      <c r="F80" s="13" t="s">
        <v>28</v>
      </c>
      <c r="G80" s="12" t="s">
        <v>29</v>
      </c>
      <c r="H80" s="29" t="s">
        <v>34</v>
      </c>
      <c r="I80" s="30" t="s">
        <v>115</v>
      </c>
      <c r="J80" s="29" t="s">
        <v>58</v>
      </c>
      <c r="K80" s="38"/>
      <c r="L80" s="29">
        <v>926</v>
      </c>
      <c r="M80" s="17" t="s">
        <v>61</v>
      </c>
      <c r="N80" s="10">
        <v>16</v>
      </c>
      <c r="Q80" s="42">
        <f t="shared" si="5"/>
        <v>16</v>
      </c>
      <c r="R80" s="10">
        <v>14816</v>
      </c>
      <c r="U80" s="16">
        <f t="shared" si="4"/>
        <v>14816</v>
      </c>
      <c r="V80" s="16">
        <f t="shared" si="6"/>
        <v>14816</v>
      </c>
      <c r="W80" s="19">
        <f t="shared" si="7"/>
        <v>0</v>
      </c>
      <c r="X80" s="10">
        <v>1715</v>
      </c>
    </row>
    <row r="81" spans="1:25">
      <c r="A81" s="11" t="s">
        <v>27</v>
      </c>
      <c r="B81" s="12" t="s">
        <v>23</v>
      </c>
      <c r="C81" s="12" t="s">
        <v>24</v>
      </c>
      <c r="D81" s="13">
        <v>5</v>
      </c>
      <c r="E81" s="13">
        <v>1789</v>
      </c>
      <c r="F81" s="13" t="s">
        <v>28</v>
      </c>
      <c r="G81" s="12" t="s">
        <v>29</v>
      </c>
      <c r="H81" s="29" t="s">
        <v>116</v>
      </c>
      <c r="I81" s="30" t="s">
        <v>117</v>
      </c>
      <c r="J81" s="29" t="s">
        <v>32</v>
      </c>
      <c r="K81" s="38" t="s">
        <v>30</v>
      </c>
      <c r="L81" s="10">
        <v>283</v>
      </c>
      <c r="M81" s="17" t="s">
        <v>61</v>
      </c>
      <c r="N81" s="10">
        <v>25</v>
      </c>
      <c r="Q81" s="42">
        <f t="shared" si="5"/>
        <v>25</v>
      </c>
      <c r="R81" s="10">
        <v>7075</v>
      </c>
      <c r="U81" s="16">
        <f t="shared" si="4"/>
        <v>7075</v>
      </c>
      <c r="V81" s="16">
        <f t="shared" si="6"/>
        <v>7075</v>
      </c>
      <c r="W81" s="19">
        <f t="shared" si="7"/>
        <v>0</v>
      </c>
      <c r="X81" s="10">
        <v>625</v>
      </c>
    </row>
    <row r="82" spans="1:25">
      <c r="A82" s="11" t="s">
        <v>27</v>
      </c>
      <c r="B82" s="12" t="s">
        <v>23</v>
      </c>
      <c r="C82" s="12" t="s">
        <v>24</v>
      </c>
      <c r="D82" s="13">
        <v>5</v>
      </c>
      <c r="E82" s="13">
        <v>1789</v>
      </c>
      <c r="F82" s="13" t="s">
        <v>28</v>
      </c>
      <c r="G82" s="12" t="s">
        <v>29</v>
      </c>
      <c r="H82" s="29" t="s">
        <v>116</v>
      </c>
      <c r="I82" s="30" t="s">
        <v>117</v>
      </c>
      <c r="J82" s="29" t="s">
        <v>58</v>
      </c>
      <c r="K82" s="38"/>
      <c r="L82" s="10">
        <v>40</v>
      </c>
      <c r="M82" s="17" t="s">
        <v>61</v>
      </c>
      <c r="N82" s="10">
        <v>25</v>
      </c>
      <c r="Q82" s="42">
        <f t="shared" si="5"/>
        <v>25</v>
      </c>
      <c r="R82" s="10">
        <v>1000</v>
      </c>
      <c r="U82" s="16">
        <f t="shared" si="4"/>
        <v>1000</v>
      </c>
      <c r="V82" s="16">
        <f t="shared" si="6"/>
        <v>1000</v>
      </c>
      <c r="W82" s="19">
        <f t="shared" si="7"/>
        <v>0</v>
      </c>
      <c r="X82" s="10">
        <v>85</v>
      </c>
    </row>
    <row r="83" spans="1:25">
      <c r="A83" s="11" t="s">
        <v>27</v>
      </c>
      <c r="B83" s="12" t="s">
        <v>23</v>
      </c>
      <c r="C83" s="12" t="s">
        <v>24</v>
      </c>
      <c r="D83" s="13">
        <v>5</v>
      </c>
      <c r="E83" s="13">
        <v>1789</v>
      </c>
      <c r="F83" s="13" t="s">
        <v>28</v>
      </c>
      <c r="G83" s="12" t="s">
        <v>29</v>
      </c>
      <c r="H83" s="29" t="s">
        <v>34</v>
      </c>
      <c r="I83" s="30" t="s">
        <v>117</v>
      </c>
      <c r="J83" s="29" t="s">
        <v>32</v>
      </c>
      <c r="K83" s="38" t="s">
        <v>30</v>
      </c>
      <c r="L83" s="29">
        <v>682</v>
      </c>
      <c r="M83" s="17" t="s">
        <v>61</v>
      </c>
      <c r="N83" s="10">
        <v>25</v>
      </c>
      <c r="Q83" s="42">
        <f t="shared" si="5"/>
        <v>25</v>
      </c>
      <c r="R83" s="10">
        <v>17050</v>
      </c>
      <c r="U83" s="16">
        <f t="shared" si="4"/>
        <v>17050</v>
      </c>
      <c r="V83" s="16">
        <f t="shared" si="6"/>
        <v>17050</v>
      </c>
      <c r="W83" s="19">
        <f t="shared" si="7"/>
        <v>0</v>
      </c>
      <c r="X83" s="10">
        <v>495</v>
      </c>
    </row>
    <row r="84" spans="1:25">
      <c r="A84" s="11" t="s">
        <v>27</v>
      </c>
      <c r="B84" s="12" t="s">
        <v>23</v>
      </c>
      <c r="C84" s="12" t="s">
        <v>24</v>
      </c>
      <c r="D84" s="13">
        <v>5</v>
      </c>
      <c r="E84" s="13">
        <v>1789</v>
      </c>
      <c r="F84" s="13" t="s">
        <v>28</v>
      </c>
      <c r="G84" s="12" t="s">
        <v>29</v>
      </c>
      <c r="H84" s="29" t="s">
        <v>107</v>
      </c>
      <c r="I84" s="30" t="s">
        <v>117</v>
      </c>
      <c r="J84" s="29" t="s">
        <v>32</v>
      </c>
      <c r="K84" s="38" t="s">
        <v>30</v>
      </c>
      <c r="L84" s="10">
        <v>180</v>
      </c>
      <c r="M84" s="17" t="s">
        <v>61</v>
      </c>
      <c r="N84" s="10">
        <v>25</v>
      </c>
      <c r="Q84" s="42">
        <f t="shared" si="5"/>
        <v>25</v>
      </c>
      <c r="R84" s="10">
        <v>3500</v>
      </c>
      <c r="U84" s="16">
        <f t="shared" si="4"/>
        <v>3500</v>
      </c>
      <c r="V84" s="16">
        <f t="shared" si="6"/>
        <v>4500</v>
      </c>
      <c r="W84" s="19">
        <f t="shared" si="7"/>
        <v>-1000</v>
      </c>
      <c r="X84" s="10">
        <v>390</v>
      </c>
      <c r="Y84" s="29" t="s">
        <v>47</v>
      </c>
    </row>
    <row r="85" spans="1:25">
      <c r="A85" s="11" t="s">
        <v>27</v>
      </c>
      <c r="B85" s="12" t="s">
        <v>23</v>
      </c>
      <c r="C85" s="12" t="s">
        <v>24</v>
      </c>
      <c r="D85" s="13">
        <v>5</v>
      </c>
      <c r="E85" s="13">
        <v>1789</v>
      </c>
      <c r="F85" s="13" t="s">
        <v>28</v>
      </c>
      <c r="G85" s="12" t="s">
        <v>29</v>
      </c>
      <c r="I85" s="30" t="s">
        <v>118</v>
      </c>
      <c r="J85" s="29" t="s">
        <v>32</v>
      </c>
      <c r="K85" s="38" t="s">
        <v>30</v>
      </c>
      <c r="L85" s="10">
        <v>1</v>
      </c>
      <c r="M85" s="17" t="s">
        <v>54</v>
      </c>
      <c r="N85" s="10">
        <v>448</v>
      </c>
      <c r="Q85" s="42">
        <f t="shared" si="5"/>
        <v>448</v>
      </c>
      <c r="R85" s="10">
        <v>448</v>
      </c>
      <c r="U85" s="16">
        <f t="shared" si="4"/>
        <v>448</v>
      </c>
      <c r="V85" s="16">
        <f t="shared" si="6"/>
        <v>448</v>
      </c>
      <c r="W85" s="19">
        <f t="shared" si="7"/>
        <v>0</v>
      </c>
    </row>
    <row r="86" spans="1:25">
      <c r="A86" s="11" t="s">
        <v>27</v>
      </c>
      <c r="B86" s="12" t="s">
        <v>23</v>
      </c>
      <c r="C86" s="12" t="s">
        <v>24</v>
      </c>
      <c r="D86" s="13">
        <v>5</v>
      </c>
      <c r="E86" s="13">
        <v>1789</v>
      </c>
      <c r="F86" s="13" t="s">
        <v>28</v>
      </c>
      <c r="G86" s="12" t="s">
        <v>29</v>
      </c>
      <c r="H86" s="29" t="s">
        <v>34</v>
      </c>
      <c r="I86" s="30" t="s">
        <v>119</v>
      </c>
      <c r="J86" s="29" t="s">
        <v>32</v>
      </c>
      <c r="K86" s="38" t="s">
        <v>30</v>
      </c>
      <c r="L86" s="10">
        <v>1</v>
      </c>
      <c r="M86" s="17" t="s">
        <v>54</v>
      </c>
      <c r="N86" s="10">
        <v>1128</v>
      </c>
      <c r="Q86" s="42">
        <f t="shared" si="5"/>
        <v>1128</v>
      </c>
      <c r="R86" s="10">
        <v>1128</v>
      </c>
      <c r="U86" s="16">
        <f t="shared" si="4"/>
        <v>1128</v>
      </c>
      <c r="V86" s="16">
        <f t="shared" si="6"/>
        <v>1128</v>
      </c>
      <c r="W86" s="19">
        <f t="shared" si="7"/>
        <v>0</v>
      </c>
    </row>
    <row r="87" spans="1:25">
      <c r="A87" s="11" t="s">
        <v>27</v>
      </c>
      <c r="B87" s="12" t="s">
        <v>23</v>
      </c>
      <c r="C87" s="12" t="s">
        <v>24</v>
      </c>
      <c r="D87" s="13">
        <v>5</v>
      </c>
      <c r="E87" s="13">
        <v>1789</v>
      </c>
      <c r="F87" s="13" t="s">
        <v>28</v>
      </c>
      <c r="G87" s="12" t="s">
        <v>29</v>
      </c>
      <c r="H87" s="29" t="s">
        <v>80</v>
      </c>
      <c r="I87" s="30" t="s">
        <v>119</v>
      </c>
      <c r="J87" s="29" t="s">
        <v>32</v>
      </c>
      <c r="K87" s="38" t="s">
        <v>30</v>
      </c>
      <c r="L87" s="10">
        <v>580</v>
      </c>
      <c r="M87" s="17" t="s">
        <v>36</v>
      </c>
      <c r="O87" s="10">
        <v>10</v>
      </c>
      <c r="Q87" s="42">
        <f t="shared" si="5"/>
        <v>0.5</v>
      </c>
      <c r="R87" s="10">
        <v>290</v>
      </c>
      <c r="U87" s="16">
        <f t="shared" si="4"/>
        <v>290</v>
      </c>
      <c r="V87" s="16">
        <f t="shared" si="6"/>
        <v>290</v>
      </c>
      <c r="W87" s="19">
        <f t="shared" si="7"/>
        <v>0</v>
      </c>
    </row>
    <row r="88" spans="1:25">
      <c r="A88" s="11" t="s">
        <v>27</v>
      </c>
      <c r="B88" s="12" t="s">
        <v>23</v>
      </c>
      <c r="C88" s="12" t="s">
        <v>24</v>
      </c>
      <c r="D88" s="13">
        <v>5</v>
      </c>
      <c r="E88" s="13">
        <v>1789</v>
      </c>
      <c r="F88" s="13" t="s">
        <v>28</v>
      </c>
      <c r="G88" s="12" t="s">
        <v>29</v>
      </c>
      <c r="H88" s="29" t="s">
        <v>34</v>
      </c>
      <c r="I88" s="30" t="s">
        <v>120</v>
      </c>
      <c r="J88" s="29" t="s">
        <v>32</v>
      </c>
      <c r="K88" s="38" t="s">
        <v>30</v>
      </c>
      <c r="L88" s="10">
        <f>12*28.5</f>
        <v>342</v>
      </c>
      <c r="M88" s="17" t="s">
        <v>82</v>
      </c>
      <c r="N88" s="10">
        <v>4</v>
      </c>
      <c r="O88" s="10">
        <v>10</v>
      </c>
      <c r="Q88" s="42">
        <f t="shared" si="5"/>
        <v>4.5</v>
      </c>
      <c r="R88" s="10">
        <v>1539</v>
      </c>
      <c r="U88" s="16">
        <f t="shared" si="4"/>
        <v>1539</v>
      </c>
      <c r="V88" s="16">
        <f t="shared" si="6"/>
        <v>1539</v>
      </c>
      <c r="W88" s="19">
        <f t="shared" si="7"/>
        <v>0</v>
      </c>
      <c r="Y88" s="29" t="s">
        <v>121</v>
      </c>
    </row>
    <row r="89" spans="1:25">
      <c r="A89" s="11" t="s">
        <v>27</v>
      </c>
      <c r="B89" s="12" t="s">
        <v>23</v>
      </c>
      <c r="C89" s="12" t="s">
        <v>24</v>
      </c>
      <c r="D89" s="13">
        <v>5</v>
      </c>
      <c r="E89" s="13">
        <v>1789</v>
      </c>
      <c r="F89" s="13" t="s">
        <v>28</v>
      </c>
      <c r="G89" s="12" t="s">
        <v>29</v>
      </c>
      <c r="H89" s="29" t="s">
        <v>94</v>
      </c>
      <c r="I89" s="30" t="s">
        <v>122</v>
      </c>
      <c r="J89" s="29" t="s">
        <v>32</v>
      </c>
      <c r="K89" s="38" t="s">
        <v>30</v>
      </c>
      <c r="L89" s="10">
        <v>11000</v>
      </c>
      <c r="M89" s="17" t="s">
        <v>39</v>
      </c>
      <c r="O89" s="10">
        <v>0.5</v>
      </c>
      <c r="Q89" s="42">
        <f t="shared" si="5"/>
        <v>2.5000000000000001E-2</v>
      </c>
      <c r="R89" s="10">
        <v>275</v>
      </c>
      <c r="U89" s="16">
        <f t="shared" si="4"/>
        <v>275</v>
      </c>
      <c r="V89" s="16">
        <f t="shared" si="6"/>
        <v>275</v>
      </c>
      <c r="W89" s="19">
        <f t="shared" si="7"/>
        <v>0</v>
      </c>
    </row>
    <row r="90" spans="1:25">
      <c r="A90" s="11" t="s">
        <v>27</v>
      </c>
      <c r="B90" s="12" t="s">
        <v>23</v>
      </c>
      <c r="C90" s="12" t="s">
        <v>24</v>
      </c>
      <c r="D90" s="13">
        <v>5</v>
      </c>
      <c r="E90" s="13">
        <v>1789</v>
      </c>
      <c r="F90" s="13" t="s">
        <v>28</v>
      </c>
      <c r="G90" s="12" t="s">
        <v>29</v>
      </c>
      <c r="H90" s="29" t="s">
        <v>90</v>
      </c>
      <c r="I90" s="30" t="s">
        <v>123</v>
      </c>
      <c r="J90" s="29" t="s">
        <v>32</v>
      </c>
      <c r="K90" s="38" t="s">
        <v>30</v>
      </c>
      <c r="L90" s="10">
        <v>1110</v>
      </c>
      <c r="M90" s="17" t="s">
        <v>36</v>
      </c>
      <c r="O90" s="10">
        <v>40</v>
      </c>
      <c r="Q90" s="42">
        <f t="shared" si="5"/>
        <v>2</v>
      </c>
      <c r="R90" s="10">
        <v>2220</v>
      </c>
      <c r="U90" s="16">
        <f t="shared" si="4"/>
        <v>2220</v>
      </c>
      <c r="V90" s="16">
        <f t="shared" si="6"/>
        <v>2220</v>
      </c>
      <c r="W90" s="19">
        <f t="shared" si="7"/>
        <v>0</v>
      </c>
    </row>
    <row r="91" spans="1:25">
      <c r="A91" s="11" t="s">
        <v>27</v>
      </c>
      <c r="B91" s="12" t="s">
        <v>23</v>
      </c>
      <c r="C91" s="12" t="s">
        <v>24</v>
      </c>
      <c r="D91" s="13">
        <v>5</v>
      </c>
      <c r="E91" s="13">
        <v>1789</v>
      </c>
      <c r="F91" s="13" t="s">
        <v>28</v>
      </c>
      <c r="G91" s="12" t="s">
        <v>29</v>
      </c>
      <c r="I91" s="30" t="s">
        <v>478</v>
      </c>
      <c r="J91" s="29" t="s">
        <v>32</v>
      </c>
      <c r="K91" s="38" t="s">
        <v>30</v>
      </c>
      <c r="L91" s="10">
        <v>1</v>
      </c>
      <c r="M91" s="17" t="s">
        <v>54</v>
      </c>
      <c r="N91" s="10">
        <v>1135</v>
      </c>
      <c r="Q91" s="42">
        <f t="shared" si="5"/>
        <v>1135</v>
      </c>
      <c r="R91" s="10">
        <v>1135</v>
      </c>
      <c r="U91" s="16">
        <f t="shared" si="4"/>
        <v>1135</v>
      </c>
      <c r="V91" s="16">
        <f t="shared" si="6"/>
        <v>1135</v>
      </c>
      <c r="W91" s="19">
        <f t="shared" si="7"/>
        <v>0</v>
      </c>
    </row>
    <row r="92" spans="1:25">
      <c r="A92" s="11" t="s">
        <v>27</v>
      </c>
      <c r="B92" s="12" t="s">
        <v>23</v>
      </c>
      <c r="C92" s="12" t="s">
        <v>24</v>
      </c>
      <c r="D92" s="13">
        <v>5</v>
      </c>
      <c r="E92" s="13">
        <v>1789</v>
      </c>
      <c r="F92" s="13" t="s">
        <v>28</v>
      </c>
      <c r="G92" s="12" t="s">
        <v>29</v>
      </c>
      <c r="H92" s="29" t="s">
        <v>34</v>
      </c>
      <c r="I92" s="30" t="s">
        <v>124</v>
      </c>
      <c r="J92" s="29" t="s">
        <v>32</v>
      </c>
      <c r="K92" s="38" t="s">
        <v>30</v>
      </c>
      <c r="L92" s="10">
        <v>179</v>
      </c>
      <c r="M92" s="17" t="s">
        <v>61</v>
      </c>
      <c r="N92" s="10">
        <v>6</v>
      </c>
      <c r="Q92" s="42">
        <f t="shared" si="5"/>
        <v>6</v>
      </c>
      <c r="R92" s="10">
        <v>1074</v>
      </c>
      <c r="U92" s="16">
        <f t="shared" si="4"/>
        <v>1074</v>
      </c>
      <c r="V92" s="16">
        <f t="shared" si="6"/>
        <v>1074</v>
      </c>
      <c r="W92" s="19">
        <f t="shared" si="7"/>
        <v>0</v>
      </c>
      <c r="X92" s="10">
        <v>500</v>
      </c>
    </row>
    <row r="93" spans="1:25">
      <c r="A93" s="11" t="s">
        <v>27</v>
      </c>
      <c r="B93" s="12" t="s">
        <v>23</v>
      </c>
      <c r="C93" s="12" t="s">
        <v>24</v>
      </c>
      <c r="D93" s="13">
        <v>5</v>
      </c>
      <c r="E93" s="13">
        <v>1789</v>
      </c>
      <c r="F93" s="13" t="s">
        <v>28</v>
      </c>
      <c r="G93" s="12" t="s">
        <v>29</v>
      </c>
      <c r="H93" s="29" t="s">
        <v>125</v>
      </c>
      <c r="I93" s="30" t="s">
        <v>126</v>
      </c>
      <c r="J93" s="29" t="s">
        <v>32</v>
      </c>
      <c r="K93" s="38" t="s">
        <v>30</v>
      </c>
      <c r="L93" s="10">
        <v>144</v>
      </c>
      <c r="M93" s="17" t="s">
        <v>61</v>
      </c>
      <c r="N93" s="10">
        <v>8</v>
      </c>
      <c r="Q93" s="42">
        <f t="shared" si="5"/>
        <v>8</v>
      </c>
      <c r="R93" s="10">
        <v>1152</v>
      </c>
      <c r="U93" s="16">
        <f t="shared" si="4"/>
        <v>1152</v>
      </c>
      <c r="V93" s="16">
        <f t="shared" si="6"/>
        <v>1152</v>
      </c>
      <c r="W93" s="19">
        <f t="shared" si="7"/>
        <v>0</v>
      </c>
    </row>
    <row r="94" spans="1:25">
      <c r="A94" s="11" t="s">
        <v>27</v>
      </c>
      <c r="B94" s="12" t="s">
        <v>23</v>
      </c>
      <c r="C94" s="12" t="s">
        <v>24</v>
      </c>
      <c r="D94" s="13">
        <v>5</v>
      </c>
      <c r="E94" s="13">
        <v>1789</v>
      </c>
      <c r="F94" s="13" t="s">
        <v>28</v>
      </c>
      <c r="G94" s="12" t="s">
        <v>29</v>
      </c>
      <c r="H94" s="29" t="s">
        <v>34</v>
      </c>
      <c r="I94" s="30" t="s">
        <v>130</v>
      </c>
      <c r="J94" s="29" t="s">
        <v>32</v>
      </c>
      <c r="K94" s="38" t="s">
        <v>30</v>
      </c>
      <c r="L94" s="10">
        <v>37</v>
      </c>
      <c r="M94" s="17" t="s">
        <v>61</v>
      </c>
      <c r="N94" s="10">
        <v>36</v>
      </c>
      <c r="Q94" s="42">
        <f t="shared" si="5"/>
        <v>36</v>
      </c>
      <c r="R94" s="10">
        <v>1332</v>
      </c>
      <c r="U94" s="16">
        <f t="shared" si="4"/>
        <v>1332</v>
      </c>
      <c r="V94" s="16">
        <f t="shared" si="6"/>
        <v>1332</v>
      </c>
      <c r="W94" s="19">
        <f t="shared" si="7"/>
        <v>0</v>
      </c>
    </row>
    <row r="95" spans="1:25">
      <c r="A95" s="11" t="s">
        <v>27</v>
      </c>
      <c r="B95" s="12" t="s">
        <v>23</v>
      </c>
      <c r="C95" s="12" t="s">
        <v>24</v>
      </c>
      <c r="D95" s="13">
        <v>5</v>
      </c>
      <c r="E95" s="13">
        <v>1789</v>
      </c>
      <c r="F95" s="13" t="s">
        <v>28</v>
      </c>
      <c r="G95" s="12" t="s">
        <v>29</v>
      </c>
      <c r="H95" s="29" t="s">
        <v>34</v>
      </c>
      <c r="I95" s="30" t="s">
        <v>127</v>
      </c>
      <c r="J95" s="29" t="s">
        <v>32</v>
      </c>
      <c r="K95" s="38" t="s">
        <v>30</v>
      </c>
      <c r="L95" s="10">
        <v>1450</v>
      </c>
      <c r="M95" s="17" t="s">
        <v>36</v>
      </c>
      <c r="O95" s="10">
        <v>20</v>
      </c>
      <c r="Q95" s="42">
        <f t="shared" si="5"/>
        <v>1</v>
      </c>
      <c r="R95" s="10">
        <v>1450</v>
      </c>
      <c r="U95" s="16">
        <f t="shared" si="4"/>
        <v>1450</v>
      </c>
      <c r="V95" s="16">
        <f t="shared" si="6"/>
        <v>1450</v>
      </c>
      <c r="W95" s="19">
        <f t="shared" si="7"/>
        <v>0</v>
      </c>
    </row>
    <row r="96" spans="1:25">
      <c r="A96" s="11" t="s">
        <v>27</v>
      </c>
      <c r="B96" s="12" t="s">
        <v>23</v>
      </c>
      <c r="C96" s="12" t="s">
        <v>24</v>
      </c>
      <c r="D96" s="13">
        <v>5</v>
      </c>
      <c r="E96" s="13">
        <v>1789</v>
      </c>
      <c r="F96" s="13" t="s">
        <v>28</v>
      </c>
      <c r="G96" s="12" t="s">
        <v>29</v>
      </c>
      <c r="H96" s="29" t="s">
        <v>34</v>
      </c>
      <c r="I96" s="30" t="s">
        <v>128</v>
      </c>
      <c r="J96" s="29" t="s">
        <v>32</v>
      </c>
      <c r="K96" s="38" t="s">
        <v>30</v>
      </c>
      <c r="L96" s="10">
        <v>1217</v>
      </c>
      <c r="M96" s="17" t="s">
        <v>61</v>
      </c>
      <c r="N96" s="10">
        <v>9</v>
      </c>
      <c r="Q96" s="42">
        <f t="shared" si="5"/>
        <v>9</v>
      </c>
      <c r="R96" s="10">
        <v>10953</v>
      </c>
      <c r="U96" s="16">
        <f t="shared" si="4"/>
        <v>10953</v>
      </c>
      <c r="V96" s="16">
        <f t="shared" si="6"/>
        <v>10953</v>
      </c>
      <c r="W96" s="19">
        <f t="shared" si="7"/>
        <v>0</v>
      </c>
      <c r="X96" s="10">
        <v>11235</v>
      </c>
    </row>
    <row r="97" spans="1:25">
      <c r="A97" s="11" t="s">
        <v>27</v>
      </c>
      <c r="B97" s="12" t="s">
        <v>23</v>
      </c>
      <c r="C97" s="12" t="s">
        <v>24</v>
      </c>
      <c r="D97" s="13">
        <v>5</v>
      </c>
      <c r="E97" s="13">
        <v>1789</v>
      </c>
      <c r="F97" s="13" t="s">
        <v>28</v>
      </c>
      <c r="G97" s="12" t="s">
        <v>29</v>
      </c>
      <c r="H97" s="29" t="s">
        <v>125</v>
      </c>
      <c r="I97" s="30" t="s">
        <v>128</v>
      </c>
      <c r="J97" s="29" t="s">
        <v>32</v>
      </c>
      <c r="K97" s="38" t="s">
        <v>30</v>
      </c>
      <c r="L97" s="10">
        <v>69</v>
      </c>
      <c r="M97" s="17" t="s">
        <v>61</v>
      </c>
      <c r="N97" s="10">
        <v>9</v>
      </c>
      <c r="Q97" s="42">
        <f t="shared" si="5"/>
        <v>9</v>
      </c>
      <c r="R97" s="10">
        <v>621</v>
      </c>
      <c r="U97" s="16">
        <f t="shared" si="4"/>
        <v>621</v>
      </c>
      <c r="V97" s="16">
        <f t="shared" si="6"/>
        <v>621</v>
      </c>
      <c r="W97" s="19">
        <f t="shared" si="7"/>
        <v>0</v>
      </c>
      <c r="X97" s="10">
        <v>570</v>
      </c>
    </row>
    <row r="98" spans="1:25">
      <c r="A98" s="11" t="s">
        <v>27</v>
      </c>
      <c r="B98" s="12" t="s">
        <v>23</v>
      </c>
      <c r="C98" s="12" t="s">
        <v>24</v>
      </c>
      <c r="D98" s="13">
        <v>5</v>
      </c>
      <c r="E98" s="13">
        <v>1789</v>
      </c>
      <c r="F98" s="13" t="s">
        <v>28</v>
      </c>
      <c r="G98" s="12" t="s">
        <v>29</v>
      </c>
      <c r="H98" s="29" t="s">
        <v>40</v>
      </c>
      <c r="I98" s="30" t="s">
        <v>128</v>
      </c>
      <c r="J98" s="29" t="s">
        <v>32</v>
      </c>
      <c r="K98" s="38" t="s">
        <v>30</v>
      </c>
      <c r="L98" s="10">
        <v>54</v>
      </c>
      <c r="M98" s="17" t="s">
        <v>61</v>
      </c>
      <c r="N98" s="10">
        <v>9</v>
      </c>
      <c r="Q98" s="42">
        <f t="shared" si="5"/>
        <v>9</v>
      </c>
      <c r="R98" s="10">
        <v>486</v>
      </c>
      <c r="U98" s="16">
        <f t="shared" si="4"/>
        <v>486</v>
      </c>
      <c r="V98" s="16">
        <f t="shared" si="6"/>
        <v>486</v>
      </c>
      <c r="W98" s="19">
        <f t="shared" si="7"/>
        <v>0</v>
      </c>
    </row>
    <row r="99" spans="1:25">
      <c r="A99" s="11" t="s">
        <v>27</v>
      </c>
      <c r="B99" s="12" t="s">
        <v>23</v>
      </c>
      <c r="C99" s="12" t="s">
        <v>24</v>
      </c>
      <c r="D99" s="13">
        <v>5</v>
      </c>
      <c r="E99" s="13">
        <v>1789</v>
      </c>
      <c r="F99" s="13" t="s">
        <v>28</v>
      </c>
      <c r="G99" s="12" t="s">
        <v>29</v>
      </c>
      <c r="H99" s="29" t="s">
        <v>34</v>
      </c>
      <c r="I99" s="30" t="s">
        <v>129</v>
      </c>
      <c r="J99" s="29" t="s">
        <v>32</v>
      </c>
      <c r="K99" s="38" t="s">
        <v>30</v>
      </c>
      <c r="L99" s="10">
        <v>44</v>
      </c>
      <c r="M99" s="17" t="s">
        <v>61</v>
      </c>
      <c r="N99" s="10">
        <v>12</v>
      </c>
      <c r="Q99" s="42">
        <f t="shared" si="5"/>
        <v>12</v>
      </c>
      <c r="R99" s="10">
        <v>528</v>
      </c>
      <c r="U99" s="16">
        <f t="shared" si="4"/>
        <v>528</v>
      </c>
      <c r="V99" s="16">
        <f t="shared" si="6"/>
        <v>528</v>
      </c>
      <c r="W99" s="19">
        <f t="shared" si="7"/>
        <v>0</v>
      </c>
    </row>
    <row r="100" spans="1:25">
      <c r="A100" s="11" t="s">
        <v>27</v>
      </c>
      <c r="B100" s="12" t="s">
        <v>23</v>
      </c>
      <c r="C100" s="12" t="s">
        <v>24</v>
      </c>
      <c r="D100" s="13">
        <v>5</v>
      </c>
      <c r="E100" s="13">
        <v>1789</v>
      </c>
      <c r="F100" s="13" t="s">
        <v>28</v>
      </c>
      <c r="G100" s="12" t="s">
        <v>29</v>
      </c>
      <c r="H100" s="29" t="s">
        <v>34</v>
      </c>
      <c r="I100" s="30" t="s">
        <v>131</v>
      </c>
      <c r="J100" s="29" t="s">
        <v>32</v>
      </c>
      <c r="K100" s="38" t="s">
        <v>30</v>
      </c>
      <c r="L100" s="10">
        <v>2271</v>
      </c>
      <c r="M100" s="17" t="s">
        <v>61</v>
      </c>
      <c r="N100" s="10">
        <v>8</v>
      </c>
      <c r="Q100" s="42">
        <f t="shared" si="5"/>
        <v>8</v>
      </c>
      <c r="R100" s="10">
        <v>18168</v>
      </c>
      <c r="U100" s="16">
        <f t="shared" si="4"/>
        <v>18168</v>
      </c>
      <c r="V100" s="16">
        <f t="shared" si="6"/>
        <v>18168</v>
      </c>
      <c r="W100" s="19">
        <f t="shared" si="7"/>
        <v>0</v>
      </c>
      <c r="X100" s="10">
        <v>19560</v>
      </c>
    </row>
    <row r="101" spans="1:25">
      <c r="A101" s="11" t="s">
        <v>27</v>
      </c>
      <c r="B101" s="12" t="s">
        <v>23</v>
      </c>
      <c r="C101" s="12" t="s">
        <v>24</v>
      </c>
      <c r="D101" s="13">
        <v>5</v>
      </c>
      <c r="E101" s="13">
        <v>1789</v>
      </c>
      <c r="F101" s="13" t="s">
        <v>28</v>
      </c>
      <c r="G101" s="12" t="s">
        <v>29</v>
      </c>
      <c r="H101" s="29" t="s">
        <v>94</v>
      </c>
      <c r="I101" s="30" t="s">
        <v>131</v>
      </c>
      <c r="J101" s="29" t="s">
        <v>32</v>
      </c>
      <c r="K101" s="38" t="s">
        <v>30</v>
      </c>
      <c r="L101" s="10">
        <v>484</v>
      </c>
      <c r="M101" s="17" t="s">
        <v>61</v>
      </c>
      <c r="N101" s="10">
        <v>8</v>
      </c>
      <c r="Q101" s="42">
        <f t="shared" si="5"/>
        <v>8</v>
      </c>
      <c r="R101" s="10">
        <v>3872</v>
      </c>
      <c r="U101" s="16">
        <f t="shared" si="4"/>
        <v>3872</v>
      </c>
      <c r="V101" s="16">
        <f t="shared" si="6"/>
        <v>3872</v>
      </c>
      <c r="W101" s="19">
        <f t="shared" si="7"/>
        <v>0</v>
      </c>
      <c r="X101" s="10">
        <v>3990</v>
      </c>
    </row>
    <row r="102" spans="1:25">
      <c r="A102" s="11" t="s">
        <v>27</v>
      </c>
      <c r="B102" s="12" t="s">
        <v>23</v>
      </c>
      <c r="C102" s="12" t="s">
        <v>24</v>
      </c>
      <c r="D102" s="13">
        <v>5</v>
      </c>
      <c r="E102" s="13">
        <v>1789</v>
      </c>
      <c r="F102" s="13" t="s">
        <v>28</v>
      </c>
      <c r="G102" s="12" t="s">
        <v>29</v>
      </c>
      <c r="H102" s="29" t="s">
        <v>125</v>
      </c>
      <c r="I102" s="30" t="s">
        <v>131</v>
      </c>
      <c r="J102" s="29" t="s">
        <v>32</v>
      </c>
      <c r="K102" s="38" t="s">
        <v>30</v>
      </c>
      <c r="L102" s="10">
        <v>174</v>
      </c>
      <c r="M102" s="17" t="s">
        <v>61</v>
      </c>
      <c r="N102" s="10">
        <v>8</v>
      </c>
      <c r="Q102" s="42">
        <f t="shared" si="5"/>
        <v>8</v>
      </c>
      <c r="R102" s="10">
        <v>1392</v>
      </c>
      <c r="U102" s="16">
        <f t="shared" si="4"/>
        <v>1392</v>
      </c>
      <c r="V102" s="16">
        <f t="shared" si="6"/>
        <v>1392</v>
      </c>
      <c r="W102" s="19">
        <f t="shared" si="7"/>
        <v>0</v>
      </c>
    </row>
    <row r="103" spans="1:25">
      <c r="A103" s="11" t="s">
        <v>27</v>
      </c>
      <c r="B103" s="12" t="s">
        <v>23</v>
      </c>
      <c r="C103" s="12" t="s">
        <v>24</v>
      </c>
      <c r="D103" s="13">
        <v>5</v>
      </c>
      <c r="E103" s="13">
        <v>1789</v>
      </c>
      <c r="F103" s="13" t="s">
        <v>28</v>
      </c>
      <c r="G103" s="12" t="s">
        <v>29</v>
      </c>
      <c r="H103" s="29" t="s">
        <v>40</v>
      </c>
      <c r="I103" s="30" t="s">
        <v>131</v>
      </c>
      <c r="J103" s="29" t="s">
        <v>32</v>
      </c>
      <c r="K103" s="38" t="s">
        <v>30</v>
      </c>
      <c r="L103" s="10">
        <v>326.5</v>
      </c>
      <c r="M103" s="17" t="s">
        <v>61</v>
      </c>
      <c r="N103" s="10">
        <v>8</v>
      </c>
      <c r="Q103" s="42">
        <f t="shared" si="5"/>
        <v>8</v>
      </c>
      <c r="R103" s="10">
        <v>2612</v>
      </c>
      <c r="U103" s="16">
        <f t="shared" si="4"/>
        <v>2612</v>
      </c>
      <c r="V103" s="16">
        <f t="shared" si="6"/>
        <v>2612</v>
      </c>
      <c r="W103" s="19">
        <f t="shared" si="7"/>
        <v>0</v>
      </c>
    </row>
    <row r="104" spans="1:25">
      <c r="A104" s="11" t="s">
        <v>27</v>
      </c>
      <c r="B104" s="12" t="s">
        <v>23</v>
      </c>
      <c r="C104" s="12" t="s">
        <v>24</v>
      </c>
      <c r="D104" s="13">
        <v>5</v>
      </c>
      <c r="E104" s="13">
        <v>1789</v>
      </c>
      <c r="F104" s="13" t="s">
        <v>28</v>
      </c>
      <c r="G104" s="12" t="s">
        <v>29</v>
      </c>
      <c r="H104" s="29" t="s">
        <v>34</v>
      </c>
      <c r="I104" s="30" t="s">
        <v>132</v>
      </c>
      <c r="J104" s="29" t="s">
        <v>32</v>
      </c>
      <c r="K104" s="38" t="s">
        <v>30</v>
      </c>
      <c r="L104" s="10">
        <v>335</v>
      </c>
      <c r="M104" s="17" t="s">
        <v>61</v>
      </c>
      <c r="N104" s="10">
        <v>12</v>
      </c>
      <c r="Q104" s="42">
        <f t="shared" si="5"/>
        <v>12</v>
      </c>
      <c r="R104" s="10">
        <v>4010</v>
      </c>
      <c r="U104" s="16">
        <f t="shared" si="4"/>
        <v>4010</v>
      </c>
      <c r="V104" s="16">
        <f t="shared" si="6"/>
        <v>4020</v>
      </c>
      <c r="W104" s="19">
        <f t="shared" si="7"/>
        <v>-10</v>
      </c>
      <c r="Y104" s="29" t="s">
        <v>47</v>
      </c>
    </row>
    <row r="105" spans="1:25">
      <c r="A105" s="11" t="s">
        <v>27</v>
      </c>
      <c r="B105" s="12" t="s">
        <v>23</v>
      </c>
      <c r="C105" s="12" t="s">
        <v>24</v>
      </c>
      <c r="D105" s="13">
        <v>5</v>
      </c>
      <c r="E105" s="13">
        <v>1789</v>
      </c>
      <c r="F105" s="13" t="s">
        <v>28</v>
      </c>
      <c r="G105" s="12" t="s">
        <v>29</v>
      </c>
      <c r="H105" s="29" t="s">
        <v>87</v>
      </c>
      <c r="I105" s="30" t="s">
        <v>132</v>
      </c>
      <c r="J105" s="29" t="s">
        <v>32</v>
      </c>
      <c r="K105" s="38" t="s">
        <v>30</v>
      </c>
      <c r="L105" s="10">
        <v>30</v>
      </c>
      <c r="M105" s="17" t="s">
        <v>61</v>
      </c>
      <c r="N105" s="10">
        <v>12</v>
      </c>
      <c r="Q105" s="42">
        <f t="shared" si="5"/>
        <v>12</v>
      </c>
      <c r="R105" s="10">
        <v>360</v>
      </c>
      <c r="U105" s="16">
        <f t="shared" si="4"/>
        <v>360</v>
      </c>
      <c r="V105" s="16">
        <f t="shared" si="6"/>
        <v>360</v>
      </c>
      <c r="W105" s="19">
        <f t="shared" si="7"/>
        <v>0</v>
      </c>
    </row>
    <row r="106" spans="1:25">
      <c r="A106" s="11" t="s">
        <v>27</v>
      </c>
      <c r="B106" s="12" t="s">
        <v>23</v>
      </c>
      <c r="C106" s="12" t="s">
        <v>24</v>
      </c>
      <c r="D106" s="13">
        <v>5</v>
      </c>
      <c r="E106" s="13">
        <v>1789</v>
      </c>
      <c r="F106" s="13" t="s">
        <v>28</v>
      </c>
      <c r="G106" s="12" t="s">
        <v>29</v>
      </c>
      <c r="H106" s="29" t="s">
        <v>59</v>
      </c>
      <c r="I106" s="30" t="s">
        <v>133</v>
      </c>
      <c r="J106" s="29" t="s">
        <v>32</v>
      </c>
      <c r="K106" s="38" t="s">
        <v>30</v>
      </c>
      <c r="L106" s="10">
        <v>83.5</v>
      </c>
      <c r="M106" s="17" t="s">
        <v>61</v>
      </c>
      <c r="N106" s="10">
        <v>12</v>
      </c>
      <c r="Q106" s="42">
        <f t="shared" si="5"/>
        <v>12</v>
      </c>
      <c r="R106" s="10">
        <v>1002</v>
      </c>
      <c r="U106" s="16">
        <f t="shared" si="4"/>
        <v>1002</v>
      </c>
      <c r="V106" s="16">
        <f t="shared" si="6"/>
        <v>1002</v>
      </c>
      <c r="W106" s="19">
        <f t="shared" si="7"/>
        <v>0</v>
      </c>
    </row>
    <row r="107" spans="1:25">
      <c r="A107" s="11" t="s">
        <v>27</v>
      </c>
      <c r="B107" s="12" t="s">
        <v>23</v>
      </c>
      <c r="C107" s="12" t="s">
        <v>24</v>
      </c>
      <c r="D107" s="13">
        <v>5</v>
      </c>
      <c r="E107" s="13">
        <v>1789</v>
      </c>
      <c r="F107" s="13" t="s">
        <v>28</v>
      </c>
      <c r="G107" s="12" t="s">
        <v>29</v>
      </c>
      <c r="H107" s="29" t="s">
        <v>125</v>
      </c>
      <c r="I107" s="30" t="s">
        <v>134</v>
      </c>
      <c r="J107" s="29" t="s">
        <v>32</v>
      </c>
      <c r="K107" s="38" t="s">
        <v>30</v>
      </c>
      <c r="L107" s="10">
        <v>36</v>
      </c>
      <c r="M107" s="17" t="s">
        <v>61</v>
      </c>
      <c r="N107" s="10">
        <v>50</v>
      </c>
      <c r="Q107" s="42">
        <f t="shared" si="5"/>
        <v>50</v>
      </c>
      <c r="R107" s="10">
        <v>1800</v>
      </c>
      <c r="U107" s="16">
        <f t="shared" si="4"/>
        <v>1800</v>
      </c>
      <c r="V107" s="16">
        <f t="shared" si="6"/>
        <v>1800</v>
      </c>
      <c r="W107" s="19">
        <f t="shared" si="7"/>
        <v>0</v>
      </c>
    </row>
    <row r="108" spans="1:25">
      <c r="A108" s="11" t="s">
        <v>27</v>
      </c>
      <c r="B108" s="12" t="s">
        <v>23</v>
      </c>
      <c r="C108" s="12" t="s">
        <v>24</v>
      </c>
      <c r="D108" s="13">
        <v>5</v>
      </c>
      <c r="E108" s="13">
        <v>1789</v>
      </c>
      <c r="F108" s="13" t="s">
        <v>28</v>
      </c>
      <c r="G108" s="12" t="s">
        <v>29</v>
      </c>
      <c r="H108" s="29" t="s">
        <v>125</v>
      </c>
      <c r="I108" s="30" t="s">
        <v>135</v>
      </c>
      <c r="J108" s="29" t="s">
        <v>32</v>
      </c>
      <c r="K108" s="38" t="s">
        <v>30</v>
      </c>
      <c r="L108" s="10">
        <v>45</v>
      </c>
      <c r="M108" s="17" t="s">
        <v>61</v>
      </c>
      <c r="N108" s="10">
        <v>60</v>
      </c>
      <c r="Q108" s="42">
        <f t="shared" si="5"/>
        <v>60</v>
      </c>
      <c r="R108" s="10">
        <v>3900</v>
      </c>
      <c r="U108" s="16">
        <f t="shared" si="4"/>
        <v>3900</v>
      </c>
      <c r="V108" s="16">
        <f t="shared" si="6"/>
        <v>2700</v>
      </c>
      <c r="W108" s="19">
        <f t="shared" si="7"/>
        <v>1200</v>
      </c>
      <c r="Y108" s="29" t="s">
        <v>47</v>
      </c>
    </row>
    <row r="109" spans="1:25">
      <c r="A109" s="11" t="s">
        <v>27</v>
      </c>
      <c r="B109" s="12" t="s">
        <v>23</v>
      </c>
      <c r="C109" s="12" t="s">
        <v>24</v>
      </c>
      <c r="D109" s="13">
        <v>5</v>
      </c>
      <c r="E109" s="13">
        <v>1789</v>
      </c>
      <c r="F109" s="13" t="s">
        <v>28</v>
      </c>
      <c r="G109" s="12" t="s">
        <v>29</v>
      </c>
      <c r="H109" s="29" t="s">
        <v>125</v>
      </c>
      <c r="I109" s="30" t="s">
        <v>135</v>
      </c>
      <c r="J109" s="29" t="s">
        <v>92</v>
      </c>
      <c r="L109" s="10">
        <v>9</v>
      </c>
      <c r="M109" s="17" t="s">
        <v>61</v>
      </c>
      <c r="N109" s="10">
        <v>60</v>
      </c>
      <c r="Q109" s="42">
        <f t="shared" si="5"/>
        <v>60</v>
      </c>
      <c r="R109" s="10">
        <v>540</v>
      </c>
      <c r="U109" s="16">
        <f t="shared" si="4"/>
        <v>540</v>
      </c>
      <c r="V109" s="16">
        <f t="shared" si="6"/>
        <v>540</v>
      </c>
      <c r="W109" s="19">
        <f t="shared" si="7"/>
        <v>0</v>
      </c>
    </row>
    <row r="110" spans="1:25">
      <c r="A110" s="11" t="s">
        <v>27</v>
      </c>
      <c r="B110" s="12" t="s">
        <v>23</v>
      </c>
      <c r="C110" s="12" t="s">
        <v>24</v>
      </c>
      <c r="D110" s="13">
        <v>5</v>
      </c>
      <c r="E110" s="13">
        <v>1789</v>
      </c>
      <c r="F110" s="13" t="s">
        <v>28</v>
      </c>
      <c r="G110" s="12" t="s">
        <v>29</v>
      </c>
      <c r="H110" s="29" t="s">
        <v>94</v>
      </c>
      <c r="I110" s="30" t="s">
        <v>135</v>
      </c>
      <c r="J110" s="29" t="s">
        <v>32</v>
      </c>
      <c r="K110" s="38" t="s">
        <v>30</v>
      </c>
      <c r="L110" s="10">
        <v>12</v>
      </c>
      <c r="M110" s="17" t="s">
        <v>61</v>
      </c>
      <c r="N110" s="10">
        <v>60</v>
      </c>
      <c r="Q110" s="42">
        <f t="shared" si="5"/>
        <v>60</v>
      </c>
      <c r="R110" s="10">
        <v>720</v>
      </c>
      <c r="U110" s="16">
        <f t="shared" si="4"/>
        <v>720</v>
      </c>
      <c r="V110" s="16">
        <f t="shared" si="6"/>
        <v>720</v>
      </c>
      <c r="W110" s="19">
        <f t="shared" si="7"/>
        <v>0</v>
      </c>
    </row>
    <row r="111" spans="1:25">
      <c r="A111" s="11" t="s">
        <v>27</v>
      </c>
      <c r="B111" s="12" t="s">
        <v>23</v>
      </c>
      <c r="C111" s="12" t="s">
        <v>24</v>
      </c>
      <c r="D111" s="13">
        <v>5</v>
      </c>
      <c r="E111" s="13">
        <v>1789</v>
      </c>
      <c r="F111" s="13" t="s">
        <v>28</v>
      </c>
      <c r="G111" s="12" t="s">
        <v>29</v>
      </c>
      <c r="H111" s="29" t="s">
        <v>34</v>
      </c>
      <c r="I111" s="30" t="s">
        <v>135</v>
      </c>
      <c r="J111" s="29" t="s">
        <v>32</v>
      </c>
      <c r="K111" s="38" t="s">
        <v>30</v>
      </c>
      <c r="L111" s="10">
        <v>129.5</v>
      </c>
      <c r="M111" s="17" t="s">
        <v>61</v>
      </c>
      <c r="N111" s="10">
        <v>60</v>
      </c>
      <c r="Q111" s="42">
        <f t="shared" si="5"/>
        <v>60</v>
      </c>
      <c r="R111" s="10">
        <v>7770</v>
      </c>
      <c r="U111" s="16">
        <f t="shared" si="4"/>
        <v>7770</v>
      </c>
      <c r="V111" s="16">
        <f t="shared" si="6"/>
        <v>7770</v>
      </c>
      <c r="W111" s="19">
        <f t="shared" si="7"/>
        <v>0</v>
      </c>
    </row>
    <row r="112" spans="1:25">
      <c r="A112" s="11" t="s">
        <v>27</v>
      </c>
      <c r="B112" s="12" t="s">
        <v>23</v>
      </c>
      <c r="C112" s="12" t="s">
        <v>24</v>
      </c>
      <c r="D112" s="13">
        <v>5</v>
      </c>
      <c r="E112" s="13">
        <v>1789</v>
      </c>
      <c r="F112" s="13" t="s">
        <v>28</v>
      </c>
      <c r="G112" s="12" t="s">
        <v>29</v>
      </c>
      <c r="H112" s="29" t="s">
        <v>34</v>
      </c>
      <c r="I112" s="30" t="s">
        <v>137</v>
      </c>
      <c r="J112" s="29" t="s">
        <v>32</v>
      </c>
      <c r="K112" s="38" t="s">
        <v>30</v>
      </c>
      <c r="L112" s="10">
        <v>72</v>
      </c>
      <c r="M112" s="17" t="s">
        <v>61</v>
      </c>
      <c r="N112" s="10">
        <v>50</v>
      </c>
      <c r="Q112" s="42">
        <f t="shared" si="5"/>
        <v>50</v>
      </c>
      <c r="R112" s="10">
        <v>3600</v>
      </c>
      <c r="U112" s="16">
        <f t="shared" si="4"/>
        <v>3600</v>
      </c>
      <c r="V112" s="16">
        <f t="shared" si="6"/>
        <v>3600</v>
      </c>
      <c r="W112" s="19">
        <f t="shared" si="7"/>
        <v>0</v>
      </c>
    </row>
    <row r="113" spans="1:25">
      <c r="A113" s="11" t="s">
        <v>27</v>
      </c>
      <c r="B113" s="12" t="s">
        <v>23</v>
      </c>
      <c r="C113" s="12" t="s">
        <v>24</v>
      </c>
      <c r="D113" s="13">
        <v>5</v>
      </c>
      <c r="E113" s="13">
        <v>1789</v>
      </c>
      <c r="F113" s="13" t="s">
        <v>28</v>
      </c>
      <c r="G113" s="12" t="s">
        <v>29</v>
      </c>
      <c r="H113" s="29" t="s">
        <v>34</v>
      </c>
      <c r="I113" s="30" t="s">
        <v>136</v>
      </c>
      <c r="J113" s="29" t="s">
        <v>32</v>
      </c>
      <c r="K113" s="38" t="s">
        <v>30</v>
      </c>
      <c r="L113" s="10">
        <v>2600</v>
      </c>
      <c r="M113" s="17" t="s">
        <v>61</v>
      </c>
      <c r="N113" s="10">
        <v>12</v>
      </c>
      <c r="Q113" s="42">
        <f t="shared" si="5"/>
        <v>12</v>
      </c>
      <c r="R113" s="10">
        <v>31200</v>
      </c>
      <c r="U113" s="16">
        <f t="shared" si="4"/>
        <v>31200</v>
      </c>
      <c r="V113" s="16">
        <f t="shared" si="6"/>
        <v>31200</v>
      </c>
      <c r="W113" s="19">
        <f t="shared" si="7"/>
        <v>0</v>
      </c>
    </row>
    <row r="114" spans="1:25">
      <c r="A114" s="11" t="s">
        <v>27</v>
      </c>
      <c r="B114" s="12" t="s">
        <v>23</v>
      </c>
      <c r="C114" s="12" t="s">
        <v>24</v>
      </c>
      <c r="D114" s="13">
        <v>5</v>
      </c>
      <c r="E114" s="13">
        <v>1789</v>
      </c>
      <c r="F114" s="13" t="s">
        <v>28</v>
      </c>
      <c r="G114" s="12" t="s">
        <v>29</v>
      </c>
      <c r="H114" s="29" t="s">
        <v>138</v>
      </c>
      <c r="I114" s="30" t="s">
        <v>136</v>
      </c>
      <c r="J114" s="29" t="s">
        <v>32</v>
      </c>
      <c r="K114" s="38" t="s">
        <v>30</v>
      </c>
      <c r="L114" s="10">
        <v>108</v>
      </c>
      <c r="M114" s="17" t="s">
        <v>61</v>
      </c>
      <c r="N114" s="10">
        <v>12</v>
      </c>
      <c r="Q114" s="42">
        <f t="shared" si="5"/>
        <v>12</v>
      </c>
      <c r="R114" s="10">
        <v>1296</v>
      </c>
      <c r="U114" s="16">
        <f t="shared" si="4"/>
        <v>1296</v>
      </c>
      <c r="V114" s="16">
        <f t="shared" si="6"/>
        <v>1296</v>
      </c>
      <c r="W114" s="19">
        <f t="shared" si="7"/>
        <v>0</v>
      </c>
    </row>
    <row r="115" spans="1:25">
      <c r="A115" s="11" t="s">
        <v>27</v>
      </c>
      <c r="B115" s="12" t="s">
        <v>23</v>
      </c>
      <c r="C115" s="12" t="s">
        <v>24</v>
      </c>
      <c r="D115" s="13">
        <v>5</v>
      </c>
      <c r="E115" s="13">
        <v>1789</v>
      </c>
      <c r="F115" s="13" t="s">
        <v>28</v>
      </c>
      <c r="G115" s="12" t="s">
        <v>29</v>
      </c>
      <c r="H115" s="29" t="s">
        <v>125</v>
      </c>
      <c r="I115" s="30" t="s">
        <v>136</v>
      </c>
      <c r="J115" s="29" t="s">
        <v>32</v>
      </c>
      <c r="K115" s="38" t="s">
        <v>30</v>
      </c>
      <c r="L115" s="10">
        <v>75</v>
      </c>
      <c r="M115" s="17" t="s">
        <v>61</v>
      </c>
      <c r="N115" s="10">
        <v>12</v>
      </c>
      <c r="Q115" s="42">
        <f t="shared" si="5"/>
        <v>12</v>
      </c>
      <c r="R115" s="10">
        <v>900</v>
      </c>
      <c r="U115" s="16">
        <f t="shared" si="4"/>
        <v>900</v>
      </c>
      <c r="V115" s="16">
        <f t="shared" si="6"/>
        <v>900</v>
      </c>
      <c r="W115" s="19">
        <f t="shared" si="7"/>
        <v>0</v>
      </c>
    </row>
    <row r="116" spans="1:25">
      <c r="A116" s="11" t="s">
        <v>27</v>
      </c>
      <c r="B116" s="12" t="s">
        <v>23</v>
      </c>
      <c r="C116" s="12" t="s">
        <v>24</v>
      </c>
      <c r="D116" s="13">
        <v>5</v>
      </c>
      <c r="E116" s="13">
        <v>1789</v>
      </c>
      <c r="F116" s="13" t="s">
        <v>28</v>
      </c>
      <c r="G116" s="12" t="s">
        <v>29</v>
      </c>
      <c r="H116" s="29" t="s">
        <v>34</v>
      </c>
      <c r="I116" s="31" t="s">
        <v>139</v>
      </c>
      <c r="J116" s="29" t="s">
        <v>32</v>
      </c>
      <c r="K116" s="38" t="s">
        <v>30</v>
      </c>
      <c r="L116" s="10">
        <v>142</v>
      </c>
      <c r="M116" s="17" t="s">
        <v>36</v>
      </c>
      <c r="O116" s="10">
        <v>30</v>
      </c>
      <c r="Q116" s="42">
        <f t="shared" si="5"/>
        <v>1.5</v>
      </c>
      <c r="R116" s="10">
        <v>213</v>
      </c>
      <c r="U116" s="16">
        <f t="shared" si="4"/>
        <v>213</v>
      </c>
      <c r="V116" s="16">
        <f t="shared" si="6"/>
        <v>213</v>
      </c>
      <c r="W116" s="19">
        <f t="shared" si="7"/>
        <v>0</v>
      </c>
      <c r="Y116" s="10" t="s">
        <v>479</v>
      </c>
    </row>
    <row r="117" spans="1:25">
      <c r="A117" s="11" t="s">
        <v>27</v>
      </c>
      <c r="B117" s="12" t="s">
        <v>23</v>
      </c>
      <c r="C117" s="12" t="s">
        <v>24</v>
      </c>
      <c r="D117" s="13">
        <v>5</v>
      </c>
      <c r="E117" s="13">
        <v>1789</v>
      </c>
      <c r="F117" s="13" t="s">
        <v>28</v>
      </c>
      <c r="G117" s="12" t="s">
        <v>29</v>
      </c>
      <c r="H117" s="29" t="s">
        <v>34</v>
      </c>
      <c r="I117" s="30" t="s">
        <v>140</v>
      </c>
      <c r="J117" s="29" t="s">
        <v>32</v>
      </c>
      <c r="K117" s="38" t="s">
        <v>30</v>
      </c>
      <c r="L117" s="10">
        <v>395</v>
      </c>
      <c r="M117" s="17" t="s">
        <v>36</v>
      </c>
      <c r="N117" s="10">
        <v>5</v>
      </c>
      <c r="Q117" s="42">
        <f t="shared" si="5"/>
        <v>5</v>
      </c>
      <c r="R117" s="10">
        <v>1975</v>
      </c>
      <c r="U117" s="16">
        <f t="shared" si="4"/>
        <v>1975</v>
      </c>
      <c r="V117" s="16">
        <f t="shared" si="6"/>
        <v>1975</v>
      </c>
      <c r="W117" s="19">
        <f t="shared" si="7"/>
        <v>0</v>
      </c>
    </row>
    <row r="118" spans="1:25">
      <c r="A118" s="11" t="s">
        <v>27</v>
      </c>
      <c r="B118" s="29" t="s">
        <v>23</v>
      </c>
      <c r="C118" s="12" t="s">
        <v>24</v>
      </c>
      <c r="D118" s="13">
        <v>5</v>
      </c>
      <c r="E118" s="13">
        <v>1789</v>
      </c>
      <c r="F118" s="13" t="s">
        <v>28</v>
      </c>
      <c r="G118" s="12" t="s">
        <v>29</v>
      </c>
      <c r="H118" s="29" t="s">
        <v>34</v>
      </c>
      <c r="I118" s="30" t="s">
        <v>141</v>
      </c>
      <c r="J118" s="29" t="s">
        <v>32</v>
      </c>
      <c r="K118" s="38" t="s">
        <v>30</v>
      </c>
      <c r="L118" s="10">
        <v>650</v>
      </c>
      <c r="M118" s="17" t="s">
        <v>36</v>
      </c>
      <c r="O118" s="10">
        <v>20</v>
      </c>
      <c r="Q118" s="42">
        <f t="shared" si="5"/>
        <v>1</v>
      </c>
      <c r="R118" s="10">
        <v>650</v>
      </c>
      <c r="U118" s="16">
        <f t="shared" ref="U118:U134" si="8">R118+(S118*0.05)+(T118/240)</f>
        <v>650</v>
      </c>
      <c r="V118" s="16">
        <f t="shared" si="6"/>
        <v>650</v>
      </c>
      <c r="W118" s="19">
        <f t="shared" si="7"/>
        <v>0</v>
      </c>
    </row>
    <row r="119" spans="1:25">
      <c r="A119" s="11" t="s">
        <v>27</v>
      </c>
      <c r="B119" s="29" t="s">
        <v>23</v>
      </c>
      <c r="C119" s="12" t="s">
        <v>24</v>
      </c>
      <c r="D119" s="13">
        <v>5</v>
      </c>
      <c r="E119" s="13">
        <v>1789</v>
      </c>
      <c r="F119" s="13" t="s">
        <v>28</v>
      </c>
      <c r="G119" s="12" t="s">
        <v>29</v>
      </c>
      <c r="I119" s="30" t="s">
        <v>142</v>
      </c>
      <c r="J119" s="29" t="s">
        <v>32</v>
      </c>
      <c r="K119" s="38" t="s">
        <v>30</v>
      </c>
      <c r="L119" s="10">
        <v>1</v>
      </c>
      <c r="M119" s="17" t="s">
        <v>54</v>
      </c>
      <c r="N119" s="10">
        <v>590</v>
      </c>
      <c r="Q119" s="42">
        <f t="shared" si="5"/>
        <v>590</v>
      </c>
      <c r="R119" s="10">
        <v>590</v>
      </c>
      <c r="U119" s="16">
        <f t="shared" si="8"/>
        <v>590</v>
      </c>
      <c r="V119" s="16">
        <f t="shared" si="6"/>
        <v>590</v>
      </c>
      <c r="W119" s="19">
        <f t="shared" si="7"/>
        <v>0</v>
      </c>
    </row>
    <row r="120" spans="1:25">
      <c r="A120" s="11" t="s">
        <v>27</v>
      </c>
      <c r="B120" s="29" t="s">
        <v>23</v>
      </c>
      <c r="C120" s="12" t="s">
        <v>24</v>
      </c>
      <c r="D120" s="13">
        <v>5</v>
      </c>
      <c r="E120" s="13">
        <v>1789</v>
      </c>
      <c r="F120" s="13" t="s">
        <v>28</v>
      </c>
      <c r="G120" s="12" t="s">
        <v>29</v>
      </c>
      <c r="H120" s="29" t="s">
        <v>34</v>
      </c>
      <c r="I120" s="30" t="s">
        <v>143</v>
      </c>
      <c r="J120" s="29" t="s">
        <v>32</v>
      </c>
      <c r="K120" s="38" t="s">
        <v>30</v>
      </c>
      <c r="L120" s="10">
        <v>1494</v>
      </c>
      <c r="M120" s="17" t="s">
        <v>36</v>
      </c>
      <c r="O120" s="10">
        <v>20</v>
      </c>
      <c r="Q120" s="42">
        <f t="shared" si="5"/>
        <v>1</v>
      </c>
      <c r="R120" s="10">
        <v>1494</v>
      </c>
      <c r="U120" s="16">
        <f t="shared" si="8"/>
        <v>1494</v>
      </c>
      <c r="V120" s="16">
        <f t="shared" si="6"/>
        <v>1494</v>
      </c>
      <c r="W120" s="19">
        <f t="shared" si="7"/>
        <v>0</v>
      </c>
    </row>
    <row r="121" spans="1:25">
      <c r="A121" s="11" t="s">
        <v>27</v>
      </c>
      <c r="B121" s="29" t="s">
        <v>23</v>
      </c>
      <c r="C121" s="12" t="s">
        <v>24</v>
      </c>
      <c r="D121" s="13">
        <v>5</v>
      </c>
      <c r="E121" s="13">
        <v>1789</v>
      </c>
      <c r="F121" s="13" t="s">
        <v>28</v>
      </c>
      <c r="G121" s="12" t="s">
        <v>29</v>
      </c>
      <c r="H121" s="29" t="s">
        <v>144</v>
      </c>
      <c r="I121" s="30" t="s">
        <v>145</v>
      </c>
      <c r="J121" s="29" t="s">
        <v>32</v>
      </c>
      <c r="K121" s="38" t="s">
        <v>30</v>
      </c>
      <c r="L121" s="10">
        <v>391.5</v>
      </c>
      <c r="M121" s="17"/>
      <c r="Q121" s="42">
        <f t="shared" si="5"/>
        <v>0</v>
      </c>
      <c r="R121" s="10">
        <v>10160</v>
      </c>
      <c r="U121" s="16">
        <f t="shared" si="8"/>
        <v>10160</v>
      </c>
      <c r="V121" s="16">
        <f t="shared" si="6"/>
        <v>0</v>
      </c>
      <c r="W121" s="19">
        <f t="shared" si="7"/>
        <v>10160</v>
      </c>
      <c r="Y121" s="29" t="s">
        <v>33</v>
      </c>
    </row>
    <row r="122" spans="1:25">
      <c r="A122" s="11" t="s">
        <v>27</v>
      </c>
      <c r="B122" s="29" t="s">
        <v>23</v>
      </c>
      <c r="C122" s="12" t="s">
        <v>24</v>
      </c>
      <c r="D122" s="13">
        <v>5</v>
      </c>
      <c r="E122" s="25">
        <v>1789</v>
      </c>
      <c r="F122" s="13" t="s">
        <v>28</v>
      </c>
      <c r="G122" s="12" t="s">
        <v>29</v>
      </c>
      <c r="H122" s="29" t="s">
        <v>34</v>
      </c>
      <c r="I122" s="30" t="s">
        <v>146</v>
      </c>
      <c r="J122" s="29" t="s">
        <v>32</v>
      </c>
      <c r="K122" s="38" t="s">
        <v>30</v>
      </c>
      <c r="L122" s="10">
        <v>107</v>
      </c>
      <c r="M122" s="17"/>
      <c r="Q122" s="42">
        <f t="shared" si="5"/>
        <v>0</v>
      </c>
      <c r="R122" s="10">
        <v>2500</v>
      </c>
      <c r="U122" s="16">
        <f t="shared" si="8"/>
        <v>2500</v>
      </c>
      <c r="V122" s="16">
        <f t="shared" si="6"/>
        <v>0</v>
      </c>
      <c r="W122" s="19">
        <f t="shared" si="7"/>
        <v>2500</v>
      </c>
      <c r="Y122" s="29" t="s">
        <v>33</v>
      </c>
    </row>
    <row r="123" spans="1:25">
      <c r="A123" s="11" t="s">
        <v>27</v>
      </c>
      <c r="B123" s="29" t="s">
        <v>23</v>
      </c>
      <c r="C123" s="12" t="s">
        <v>24</v>
      </c>
      <c r="D123" s="13">
        <v>5</v>
      </c>
      <c r="E123" s="25">
        <v>1789</v>
      </c>
      <c r="F123" s="13" t="s">
        <v>28</v>
      </c>
      <c r="G123" s="12" t="s">
        <v>29</v>
      </c>
      <c r="H123" s="29" t="s">
        <v>34</v>
      </c>
      <c r="I123" s="30" t="s">
        <v>147</v>
      </c>
      <c r="J123" s="29" t="s">
        <v>32</v>
      </c>
      <c r="K123" s="38" t="s">
        <v>30</v>
      </c>
      <c r="L123" s="10">
        <f>236+(11*0.06)</f>
        <v>236.66</v>
      </c>
      <c r="M123" s="17" t="s">
        <v>36</v>
      </c>
      <c r="N123" s="10">
        <v>36</v>
      </c>
      <c r="Q123" s="42">
        <f t="shared" si="5"/>
        <v>36</v>
      </c>
      <c r="R123" s="10">
        <v>8521</v>
      </c>
      <c r="U123" s="16">
        <f t="shared" si="8"/>
        <v>8521</v>
      </c>
      <c r="V123" s="16">
        <f t="shared" si="6"/>
        <v>8519.76</v>
      </c>
      <c r="W123" s="19">
        <f t="shared" si="7"/>
        <v>1.2399999999997817</v>
      </c>
      <c r="Y123" s="29" t="s">
        <v>148</v>
      </c>
    </row>
    <row r="124" spans="1:25">
      <c r="A124" s="11" t="s">
        <v>27</v>
      </c>
      <c r="B124" s="29" t="s">
        <v>23</v>
      </c>
      <c r="C124" s="12" t="s">
        <v>24</v>
      </c>
      <c r="D124" s="13">
        <v>5</v>
      </c>
      <c r="E124" s="25">
        <v>1789</v>
      </c>
      <c r="F124" s="13" t="s">
        <v>28</v>
      </c>
      <c r="G124" s="12" t="s">
        <v>29</v>
      </c>
      <c r="H124" s="29" t="s">
        <v>34</v>
      </c>
      <c r="I124" s="30" t="s">
        <v>149</v>
      </c>
      <c r="J124" s="29" t="s">
        <v>32</v>
      </c>
      <c r="K124" s="38" t="s">
        <v>30</v>
      </c>
      <c r="L124" s="10">
        <v>240</v>
      </c>
      <c r="M124" s="17" t="s">
        <v>36</v>
      </c>
      <c r="N124" s="10">
        <v>5</v>
      </c>
      <c r="Q124" s="42">
        <f t="shared" si="5"/>
        <v>5</v>
      </c>
      <c r="R124" s="10">
        <v>1200</v>
      </c>
      <c r="U124" s="16">
        <f t="shared" si="8"/>
        <v>1200</v>
      </c>
      <c r="V124" s="16">
        <f t="shared" si="6"/>
        <v>1200</v>
      </c>
      <c r="W124" s="19">
        <f t="shared" si="7"/>
        <v>0</v>
      </c>
    </row>
    <row r="125" spans="1:25">
      <c r="A125" s="11" t="s">
        <v>27</v>
      </c>
      <c r="B125" s="29" t="s">
        <v>23</v>
      </c>
      <c r="C125" s="12" t="s">
        <v>24</v>
      </c>
      <c r="D125" s="25">
        <v>6</v>
      </c>
      <c r="E125" s="25">
        <v>1789</v>
      </c>
      <c r="F125" s="13" t="s">
        <v>28</v>
      </c>
      <c r="G125" s="12" t="s">
        <v>29</v>
      </c>
      <c r="H125" s="29" t="s">
        <v>87</v>
      </c>
      <c r="I125" s="30" t="s">
        <v>150</v>
      </c>
      <c r="J125" s="29" t="s">
        <v>32</v>
      </c>
      <c r="K125" s="38" t="s">
        <v>30</v>
      </c>
      <c r="L125" s="10">
        <v>450</v>
      </c>
      <c r="M125" s="17" t="s">
        <v>36</v>
      </c>
      <c r="N125" s="10">
        <v>5</v>
      </c>
      <c r="Q125" s="42">
        <f t="shared" si="5"/>
        <v>5</v>
      </c>
      <c r="R125" s="10">
        <v>2250</v>
      </c>
      <c r="U125" s="16">
        <f t="shared" si="8"/>
        <v>2250</v>
      </c>
      <c r="V125" s="16">
        <f t="shared" si="6"/>
        <v>2250</v>
      </c>
      <c r="W125" s="19">
        <f t="shared" si="7"/>
        <v>0</v>
      </c>
    </row>
    <row r="126" spans="1:25">
      <c r="A126" s="11" t="s">
        <v>27</v>
      </c>
      <c r="B126" s="29" t="s">
        <v>23</v>
      </c>
      <c r="C126" s="12" t="s">
        <v>24</v>
      </c>
      <c r="D126" s="25">
        <v>6</v>
      </c>
      <c r="E126" s="25">
        <v>1789</v>
      </c>
      <c r="F126" s="13" t="s">
        <v>28</v>
      </c>
      <c r="G126" s="12" t="s">
        <v>29</v>
      </c>
      <c r="I126" s="30" t="s">
        <v>151</v>
      </c>
      <c r="J126" s="29" t="s">
        <v>32</v>
      </c>
      <c r="K126" s="38" t="s">
        <v>30</v>
      </c>
      <c r="L126" s="10">
        <v>1</v>
      </c>
      <c r="M126" s="17" t="s">
        <v>54</v>
      </c>
      <c r="N126" s="10">
        <v>417</v>
      </c>
      <c r="Q126" s="42">
        <f t="shared" si="5"/>
        <v>417</v>
      </c>
      <c r="R126" s="10">
        <v>417</v>
      </c>
      <c r="U126" s="16">
        <f t="shared" si="8"/>
        <v>417</v>
      </c>
      <c r="V126" s="16">
        <f t="shared" si="6"/>
        <v>417</v>
      </c>
      <c r="W126" s="19">
        <f t="shared" si="7"/>
        <v>0</v>
      </c>
    </row>
    <row r="127" spans="1:25">
      <c r="A127" s="11" t="s">
        <v>27</v>
      </c>
      <c r="B127" s="29" t="s">
        <v>23</v>
      </c>
      <c r="C127" s="12" t="s">
        <v>24</v>
      </c>
      <c r="D127" s="25">
        <v>6</v>
      </c>
      <c r="E127" s="25">
        <v>1789</v>
      </c>
      <c r="F127" s="13" t="s">
        <v>28</v>
      </c>
      <c r="G127" s="12" t="s">
        <v>29</v>
      </c>
      <c r="H127" s="29" t="s">
        <v>125</v>
      </c>
      <c r="I127" s="30" t="s">
        <v>152</v>
      </c>
      <c r="J127" s="29" t="s">
        <v>32</v>
      </c>
      <c r="K127" s="38" t="s">
        <v>30</v>
      </c>
      <c r="L127" s="10">
        <v>13217</v>
      </c>
      <c r="M127" s="17" t="s">
        <v>36</v>
      </c>
      <c r="N127" s="10">
        <v>4</v>
      </c>
      <c r="O127" s="10">
        <v>10</v>
      </c>
      <c r="Q127" s="42">
        <f t="shared" si="5"/>
        <v>4.5</v>
      </c>
      <c r="R127" s="10">
        <v>59476</v>
      </c>
      <c r="U127" s="16">
        <f t="shared" si="8"/>
        <v>59476</v>
      </c>
      <c r="V127" s="16">
        <f t="shared" si="6"/>
        <v>59476.5</v>
      </c>
      <c r="W127" s="19">
        <f t="shared" si="7"/>
        <v>-0.5</v>
      </c>
    </row>
    <row r="128" spans="1:25">
      <c r="A128" s="11" t="s">
        <v>27</v>
      </c>
      <c r="B128" s="29" t="s">
        <v>23</v>
      </c>
      <c r="C128" s="12" t="s">
        <v>24</v>
      </c>
      <c r="D128" s="25">
        <v>6</v>
      </c>
      <c r="E128" s="25">
        <v>1789</v>
      </c>
      <c r="F128" s="13" t="s">
        <v>28</v>
      </c>
      <c r="G128" s="12" t="s">
        <v>29</v>
      </c>
      <c r="H128" s="29" t="s">
        <v>64</v>
      </c>
      <c r="I128" s="30" t="s">
        <v>152</v>
      </c>
      <c r="J128" s="29" t="s">
        <v>32</v>
      </c>
      <c r="K128" s="38" t="s">
        <v>30</v>
      </c>
      <c r="L128" s="10">
        <v>442</v>
      </c>
      <c r="M128" s="17" t="s">
        <v>36</v>
      </c>
      <c r="N128" s="10">
        <v>6</v>
      </c>
      <c r="Q128" s="42">
        <f t="shared" si="5"/>
        <v>6</v>
      </c>
      <c r="R128" s="10">
        <v>2652</v>
      </c>
      <c r="U128" s="16">
        <f t="shared" si="8"/>
        <v>2652</v>
      </c>
      <c r="V128" s="16">
        <f t="shared" si="6"/>
        <v>2652</v>
      </c>
      <c r="W128" s="19">
        <f t="shared" si="7"/>
        <v>0</v>
      </c>
    </row>
    <row r="129" spans="1:25">
      <c r="A129" s="11" t="s">
        <v>27</v>
      </c>
      <c r="B129" s="29" t="s">
        <v>23</v>
      </c>
      <c r="C129" s="12" t="s">
        <v>24</v>
      </c>
      <c r="D129" s="25">
        <v>6</v>
      </c>
      <c r="E129" s="25">
        <v>1789</v>
      </c>
      <c r="F129" s="13" t="s">
        <v>28</v>
      </c>
      <c r="G129" s="12" t="s">
        <v>29</v>
      </c>
      <c r="H129" s="29" t="s">
        <v>153</v>
      </c>
      <c r="I129" s="30" t="s">
        <v>152</v>
      </c>
      <c r="J129" s="29" t="s">
        <v>32</v>
      </c>
      <c r="K129" s="38" t="s">
        <v>30</v>
      </c>
      <c r="L129" s="10">
        <v>404</v>
      </c>
      <c r="M129" s="17" t="s">
        <v>36</v>
      </c>
      <c r="N129" s="10">
        <v>4</v>
      </c>
      <c r="O129" s="10">
        <v>10</v>
      </c>
      <c r="Q129" s="42">
        <f t="shared" si="5"/>
        <v>4.5</v>
      </c>
      <c r="R129" s="10">
        <v>1818</v>
      </c>
      <c r="U129" s="16">
        <f t="shared" si="8"/>
        <v>1818</v>
      </c>
      <c r="V129" s="16">
        <f t="shared" si="6"/>
        <v>1818</v>
      </c>
      <c r="W129" s="19">
        <f t="shared" si="7"/>
        <v>0</v>
      </c>
    </row>
    <row r="130" spans="1:25">
      <c r="A130" s="11" t="s">
        <v>27</v>
      </c>
      <c r="B130" s="29" t="s">
        <v>23</v>
      </c>
      <c r="C130" s="12" t="s">
        <v>24</v>
      </c>
      <c r="D130" s="25">
        <v>6</v>
      </c>
      <c r="E130" s="25">
        <v>1789</v>
      </c>
      <c r="F130" s="13" t="s">
        <v>28</v>
      </c>
      <c r="G130" s="12" t="s">
        <v>29</v>
      </c>
      <c r="H130" s="29" t="s">
        <v>154</v>
      </c>
      <c r="I130" s="30" t="s">
        <v>152</v>
      </c>
      <c r="J130" s="29" t="s">
        <v>32</v>
      </c>
      <c r="K130" s="38" t="s">
        <v>30</v>
      </c>
      <c r="L130" s="10">
        <v>285</v>
      </c>
      <c r="M130" s="17" t="s">
        <v>36</v>
      </c>
      <c r="N130" s="10">
        <v>4</v>
      </c>
      <c r="O130" s="10">
        <v>10</v>
      </c>
      <c r="Q130" s="42">
        <f t="shared" si="5"/>
        <v>4.5</v>
      </c>
      <c r="R130" s="10">
        <v>1282</v>
      </c>
      <c r="U130" s="16">
        <f t="shared" si="8"/>
        <v>1282</v>
      </c>
      <c r="V130" s="16">
        <f t="shared" si="6"/>
        <v>1282.5</v>
      </c>
      <c r="W130" s="19">
        <f t="shared" si="7"/>
        <v>-0.5</v>
      </c>
    </row>
    <row r="131" spans="1:25">
      <c r="A131" s="11" t="s">
        <v>27</v>
      </c>
      <c r="B131" s="29" t="s">
        <v>23</v>
      </c>
      <c r="C131" s="12" t="s">
        <v>24</v>
      </c>
      <c r="D131" s="25">
        <v>6</v>
      </c>
      <c r="E131" s="25">
        <v>1789</v>
      </c>
      <c r="F131" s="13" t="s">
        <v>28</v>
      </c>
      <c r="G131" s="12" t="s">
        <v>29</v>
      </c>
      <c r="H131" s="29" t="s">
        <v>34</v>
      </c>
      <c r="I131" s="30" t="s">
        <v>152</v>
      </c>
      <c r="J131" s="29" t="s">
        <v>32</v>
      </c>
      <c r="K131" s="38" t="s">
        <v>30</v>
      </c>
      <c r="L131" s="10">
        <v>200</v>
      </c>
      <c r="M131" s="17" t="s">
        <v>36</v>
      </c>
      <c r="N131" s="10">
        <v>4</v>
      </c>
      <c r="O131" s="10">
        <v>10</v>
      </c>
      <c r="Q131" s="42">
        <f t="shared" si="5"/>
        <v>4.5</v>
      </c>
      <c r="R131" s="10">
        <v>900</v>
      </c>
      <c r="U131" s="16">
        <f t="shared" si="8"/>
        <v>900</v>
      </c>
      <c r="V131" s="16">
        <f t="shared" si="6"/>
        <v>900</v>
      </c>
      <c r="W131" s="19">
        <f t="shared" si="7"/>
        <v>0</v>
      </c>
    </row>
    <row r="132" spans="1:25">
      <c r="A132" s="11" t="s">
        <v>27</v>
      </c>
      <c r="B132" s="29" t="s">
        <v>23</v>
      </c>
      <c r="C132" s="12" t="s">
        <v>24</v>
      </c>
      <c r="D132" s="25">
        <v>6</v>
      </c>
      <c r="E132" s="25">
        <v>1789</v>
      </c>
      <c r="F132" s="13" t="s">
        <v>28</v>
      </c>
      <c r="G132" s="12" t="s">
        <v>29</v>
      </c>
      <c r="H132" s="29" t="s">
        <v>90</v>
      </c>
      <c r="I132" s="30" t="s">
        <v>152</v>
      </c>
      <c r="J132" s="29" t="s">
        <v>32</v>
      </c>
      <c r="K132" s="38" t="s">
        <v>30</v>
      </c>
      <c r="L132" s="10">
        <v>2055</v>
      </c>
      <c r="M132" s="17" t="s">
        <v>36</v>
      </c>
      <c r="N132" s="10">
        <v>4</v>
      </c>
      <c r="O132" s="10">
        <v>10</v>
      </c>
      <c r="Q132" s="42">
        <f t="shared" si="5"/>
        <v>4.5</v>
      </c>
      <c r="R132" s="10">
        <v>9247</v>
      </c>
      <c r="U132" s="16">
        <f t="shared" si="8"/>
        <v>9247</v>
      </c>
      <c r="V132" s="16">
        <f t="shared" si="6"/>
        <v>9247.5</v>
      </c>
      <c r="W132" s="19">
        <f t="shared" si="7"/>
        <v>-0.5</v>
      </c>
    </row>
    <row r="133" spans="1:25">
      <c r="A133" s="11" t="s">
        <v>27</v>
      </c>
      <c r="B133" s="29" t="s">
        <v>23</v>
      </c>
      <c r="C133" s="12" t="s">
        <v>24</v>
      </c>
      <c r="D133" s="25">
        <v>6</v>
      </c>
      <c r="E133" s="25">
        <v>1789</v>
      </c>
      <c r="F133" s="13" t="s">
        <v>28</v>
      </c>
      <c r="G133" s="12" t="s">
        <v>29</v>
      </c>
      <c r="H133" s="29" t="s">
        <v>155</v>
      </c>
      <c r="I133" s="30" t="s">
        <v>152</v>
      </c>
      <c r="J133" s="29" t="s">
        <v>32</v>
      </c>
      <c r="K133" s="38" t="s">
        <v>30</v>
      </c>
      <c r="L133" s="10">
        <v>190</v>
      </c>
      <c r="M133" s="17" t="s">
        <v>36</v>
      </c>
      <c r="N133" s="10">
        <v>4</v>
      </c>
      <c r="O133" s="10">
        <v>10</v>
      </c>
      <c r="Q133" s="42">
        <f t="shared" si="5"/>
        <v>4.5</v>
      </c>
      <c r="R133" s="10">
        <v>855</v>
      </c>
      <c r="U133" s="16">
        <f t="shared" si="8"/>
        <v>855</v>
      </c>
      <c r="V133" s="16">
        <f t="shared" si="6"/>
        <v>855</v>
      </c>
      <c r="W133" s="19">
        <f t="shared" si="7"/>
        <v>0</v>
      </c>
    </row>
    <row r="134" spans="1:25">
      <c r="A134" s="11" t="s">
        <v>27</v>
      </c>
      <c r="B134" s="29" t="s">
        <v>23</v>
      </c>
      <c r="C134" s="12" t="s">
        <v>24</v>
      </c>
      <c r="D134" s="25">
        <v>6</v>
      </c>
      <c r="E134" s="25">
        <v>1789</v>
      </c>
      <c r="F134" s="13" t="s">
        <v>28</v>
      </c>
      <c r="G134" s="12" t="s">
        <v>29</v>
      </c>
      <c r="H134" s="29" t="s">
        <v>94</v>
      </c>
      <c r="I134" s="30" t="s">
        <v>156</v>
      </c>
      <c r="J134" s="29" t="s">
        <v>32</v>
      </c>
      <c r="K134" s="38" t="s">
        <v>30</v>
      </c>
      <c r="L134" s="10">
        <v>18580</v>
      </c>
      <c r="M134" s="17" t="s">
        <v>86</v>
      </c>
      <c r="N134" s="10">
        <v>2</v>
      </c>
      <c r="Q134" s="42">
        <f t="shared" ref="Q134:Q198" si="9">N134+(0.05*O134)+(P134/240)</f>
        <v>2</v>
      </c>
      <c r="R134" s="10">
        <v>37160</v>
      </c>
      <c r="U134" s="16">
        <f t="shared" si="8"/>
        <v>37160</v>
      </c>
      <c r="V134" s="16">
        <f t="shared" si="6"/>
        <v>37160</v>
      </c>
      <c r="W134" s="19">
        <f t="shared" si="7"/>
        <v>0</v>
      </c>
      <c r="X134" s="10">
        <v>19244</v>
      </c>
    </row>
    <row r="135" spans="1:25">
      <c r="A135" s="11" t="s">
        <v>27</v>
      </c>
      <c r="B135" s="29" t="s">
        <v>23</v>
      </c>
      <c r="C135" s="12" t="s">
        <v>24</v>
      </c>
      <c r="D135" s="25">
        <v>6</v>
      </c>
      <c r="E135" s="25">
        <v>1789</v>
      </c>
      <c r="F135" s="13" t="s">
        <v>28</v>
      </c>
      <c r="G135" s="12" t="s">
        <v>29</v>
      </c>
      <c r="H135" s="29" t="s">
        <v>40</v>
      </c>
      <c r="I135" s="30" t="s">
        <v>156</v>
      </c>
      <c r="J135" s="29" t="s">
        <v>32</v>
      </c>
      <c r="K135" s="38" t="s">
        <v>30</v>
      </c>
      <c r="L135" s="10">
        <v>4663</v>
      </c>
      <c r="M135" s="17" t="s">
        <v>86</v>
      </c>
      <c r="N135" s="10">
        <v>2</v>
      </c>
      <c r="Q135" s="42">
        <f t="shared" si="9"/>
        <v>2</v>
      </c>
      <c r="R135" s="10">
        <v>9326</v>
      </c>
      <c r="U135" s="16">
        <f t="shared" ref="U135:U199" si="10">R135+(S135*0.05)+(T135/240)</f>
        <v>9326</v>
      </c>
      <c r="V135" s="16">
        <f t="shared" ref="V135:V199" si="11">L135*Q135</f>
        <v>9326</v>
      </c>
      <c r="W135" s="19">
        <f t="shared" ref="W135:W199" si="12">U135-V135</f>
        <v>0</v>
      </c>
      <c r="X135" s="10">
        <v>5184</v>
      </c>
    </row>
    <row r="136" spans="1:25">
      <c r="A136" s="11" t="s">
        <v>27</v>
      </c>
      <c r="B136" s="29" t="s">
        <v>23</v>
      </c>
      <c r="C136" s="12" t="s">
        <v>24</v>
      </c>
      <c r="D136" s="25">
        <v>6</v>
      </c>
      <c r="E136" s="25">
        <v>1789</v>
      </c>
      <c r="F136" s="13" t="s">
        <v>28</v>
      </c>
      <c r="G136" s="12" t="s">
        <v>29</v>
      </c>
      <c r="H136" s="29" t="s">
        <v>94</v>
      </c>
      <c r="I136" s="30" t="s">
        <v>157</v>
      </c>
      <c r="J136" s="29" t="s">
        <v>32</v>
      </c>
      <c r="K136" s="38" t="s">
        <v>30</v>
      </c>
      <c r="L136" s="10">
        <v>4866</v>
      </c>
      <c r="M136" s="17" t="s">
        <v>86</v>
      </c>
      <c r="O136" s="10">
        <v>50</v>
      </c>
      <c r="Q136" s="42">
        <f t="shared" si="9"/>
        <v>2.5</v>
      </c>
      <c r="R136" s="10">
        <v>12165</v>
      </c>
      <c r="U136" s="16">
        <f t="shared" si="10"/>
        <v>12165</v>
      </c>
      <c r="V136" s="16">
        <f t="shared" si="11"/>
        <v>12165</v>
      </c>
      <c r="W136" s="19">
        <f t="shared" si="12"/>
        <v>0</v>
      </c>
      <c r="X136" s="10">
        <v>5475</v>
      </c>
    </row>
    <row r="137" spans="1:25">
      <c r="A137" s="11" t="s">
        <v>27</v>
      </c>
      <c r="B137" s="29" t="s">
        <v>23</v>
      </c>
      <c r="C137" s="12" t="s">
        <v>24</v>
      </c>
      <c r="D137" s="25">
        <v>6</v>
      </c>
      <c r="E137" s="25">
        <v>1789</v>
      </c>
      <c r="F137" s="13" t="s">
        <v>28</v>
      </c>
      <c r="G137" s="12" t="s">
        <v>29</v>
      </c>
      <c r="H137" s="29" t="s">
        <v>153</v>
      </c>
      <c r="I137" s="30" t="s">
        <v>157</v>
      </c>
      <c r="J137" s="29" t="s">
        <v>32</v>
      </c>
      <c r="K137" s="38" t="s">
        <v>30</v>
      </c>
      <c r="L137" s="10">
        <v>1641</v>
      </c>
      <c r="M137" s="17" t="s">
        <v>86</v>
      </c>
      <c r="O137" s="10">
        <v>50</v>
      </c>
      <c r="Q137" s="42">
        <f t="shared" si="9"/>
        <v>2.5</v>
      </c>
      <c r="R137" s="10">
        <v>4102</v>
      </c>
      <c r="U137" s="16">
        <f t="shared" si="10"/>
        <v>4102</v>
      </c>
      <c r="V137" s="16">
        <f t="shared" si="11"/>
        <v>4102.5</v>
      </c>
      <c r="W137" s="19">
        <f t="shared" si="12"/>
        <v>-0.5</v>
      </c>
      <c r="X137" s="10">
        <v>709</v>
      </c>
    </row>
    <row r="138" spans="1:25">
      <c r="A138" s="11" t="s">
        <v>27</v>
      </c>
      <c r="B138" s="29" t="s">
        <v>23</v>
      </c>
      <c r="C138" s="12" t="s">
        <v>24</v>
      </c>
      <c r="D138" s="25">
        <v>6</v>
      </c>
      <c r="E138" s="25">
        <v>1789</v>
      </c>
      <c r="F138" s="13" t="s">
        <v>28</v>
      </c>
      <c r="G138" s="12" t="s">
        <v>29</v>
      </c>
      <c r="H138" s="29" t="s">
        <v>40</v>
      </c>
      <c r="I138" s="30" t="s">
        <v>157</v>
      </c>
      <c r="J138" s="29" t="s">
        <v>32</v>
      </c>
      <c r="K138" s="38" t="s">
        <v>30</v>
      </c>
      <c r="L138" s="10">
        <v>952</v>
      </c>
      <c r="M138" s="17" t="s">
        <v>86</v>
      </c>
      <c r="O138" s="10">
        <v>50</v>
      </c>
      <c r="Q138" s="42">
        <f t="shared" si="9"/>
        <v>2.5</v>
      </c>
      <c r="R138" s="10">
        <v>2380</v>
      </c>
      <c r="U138" s="16">
        <f t="shared" si="10"/>
        <v>2380</v>
      </c>
      <c r="V138" s="16">
        <f t="shared" si="11"/>
        <v>2380</v>
      </c>
      <c r="W138" s="19">
        <f t="shared" si="12"/>
        <v>0</v>
      </c>
      <c r="X138" s="10">
        <v>750</v>
      </c>
    </row>
    <row r="139" spans="1:25">
      <c r="A139" s="11" t="s">
        <v>27</v>
      </c>
      <c r="B139" s="29" t="s">
        <v>23</v>
      </c>
      <c r="C139" s="12" t="s">
        <v>24</v>
      </c>
      <c r="D139" s="25">
        <v>6</v>
      </c>
      <c r="E139" s="25">
        <v>1789</v>
      </c>
      <c r="F139" s="13" t="s">
        <v>28</v>
      </c>
      <c r="G139" s="12" t="s">
        <v>29</v>
      </c>
      <c r="H139" s="29" t="s">
        <v>158</v>
      </c>
      <c r="I139" s="30" t="s">
        <v>159</v>
      </c>
      <c r="J139" s="29" t="s">
        <v>32</v>
      </c>
      <c r="K139" s="38" t="s">
        <v>30</v>
      </c>
      <c r="L139" s="10">
        <v>120</v>
      </c>
      <c r="M139" s="17" t="s">
        <v>86</v>
      </c>
      <c r="N139" s="10">
        <v>6</v>
      </c>
      <c r="Q139" s="42">
        <f t="shared" si="9"/>
        <v>6</v>
      </c>
      <c r="R139" s="10">
        <v>720</v>
      </c>
      <c r="U139" s="16">
        <f t="shared" si="10"/>
        <v>720</v>
      </c>
      <c r="V139" s="16">
        <f t="shared" si="11"/>
        <v>720</v>
      </c>
      <c r="W139" s="19">
        <f t="shared" si="12"/>
        <v>0</v>
      </c>
      <c r="X139" s="10">
        <v>6</v>
      </c>
    </row>
    <row r="140" spans="1:25">
      <c r="A140" s="11" t="s">
        <v>27</v>
      </c>
      <c r="B140" s="29" t="s">
        <v>23</v>
      </c>
      <c r="C140" s="12" t="s">
        <v>24</v>
      </c>
      <c r="D140" s="25">
        <v>6</v>
      </c>
      <c r="E140" s="25">
        <v>1789</v>
      </c>
      <c r="F140" s="13" t="s">
        <v>28</v>
      </c>
      <c r="G140" s="12" t="s">
        <v>29</v>
      </c>
      <c r="H140" s="29" t="s">
        <v>64</v>
      </c>
      <c r="I140" s="30" t="s">
        <v>160</v>
      </c>
      <c r="J140" s="29" t="s">
        <v>32</v>
      </c>
      <c r="K140" s="38" t="s">
        <v>30</v>
      </c>
      <c r="L140" s="10">
        <v>80</v>
      </c>
      <c r="M140" s="17" t="s">
        <v>86</v>
      </c>
      <c r="N140" s="10">
        <v>6</v>
      </c>
      <c r="Q140" s="42">
        <f t="shared" si="9"/>
        <v>6</v>
      </c>
      <c r="R140" s="10">
        <v>480</v>
      </c>
      <c r="U140" s="16">
        <f t="shared" si="10"/>
        <v>480</v>
      </c>
      <c r="V140" s="16">
        <f t="shared" si="11"/>
        <v>480</v>
      </c>
      <c r="W140" s="19">
        <f t="shared" si="12"/>
        <v>0</v>
      </c>
      <c r="X140" s="10">
        <v>10</v>
      </c>
    </row>
    <row r="141" spans="1:25">
      <c r="A141" s="11" t="s">
        <v>27</v>
      </c>
      <c r="B141" s="29" t="s">
        <v>23</v>
      </c>
      <c r="C141" s="12" t="s">
        <v>24</v>
      </c>
      <c r="D141" s="25">
        <v>6</v>
      </c>
      <c r="E141" s="25">
        <v>1789</v>
      </c>
      <c r="F141" s="13" t="s">
        <v>28</v>
      </c>
      <c r="G141" s="12" t="s">
        <v>29</v>
      </c>
      <c r="H141" s="29" t="s">
        <v>40</v>
      </c>
      <c r="I141" s="30" t="s">
        <v>161</v>
      </c>
      <c r="J141" s="29" t="s">
        <v>32</v>
      </c>
      <c r="K141" s="38" t="s">
        <v>30</v>
      </c>
      <c r="L141" s="10">
        <v>28385</v>
      </c>
      <c r="M141" s="17" t="s">
        <v>86</v>
      </c>
      <c r="N141" s="10">
        <v>2</v>
      </c>
      <c r="Q141" s="42">
        <f t="shared" si="9"/>
        <v>2</v>
      </c>
      <c r="R141" s="10">
        <v>56770</v>
      </c>
      <c r="U141" s="16">
        <f t="shared" si="10"/>
        <v>56770</v>
      </c>
      <c r="V141" s="16">
        <f t="shared" si="11"/>
        <v>56770</v>
      </c>
      <c r="W141" s="19">
        <f t="shared" si="12"/>
        <v>0</v>
      </c>
      <c r="X141" s="10">
        <v>32431</v>
      </c>
    </row>
    <row r="142" spans="1:25">
      <c r="A142" s="11" t="s">
        <v>27</v>
      </c>
      <c r="B142" s="29" t="s">
        <v>23</v>
      </c>
      <c r="C142" s="12" t="s">
        <v>24</v>
      </c>
      <c r="D142" s="25">
        <v>6</v>
      </c>
      <c r="E142" s="25">
        <v>1789</v>
      </c>
      <c r="F142" s="13" t="s">
        <v>28</v>
      </c>
      <c r="G142" s="12" t="s">
        <v>29</v>
      </c>
      <c r="H142" s="29" t="s">
        <v>94</v>
      </c>
      <c r="I142" s="30" t="s">
        <v>162</v>
      </c>
      <c r="J142" s="29" t="s">
        <v>32</v>
      </c>
      <c r="K142" s="38" t="s">
        <v>30</v>
      </c>
      <c r="L142" s="10">
        <v>7802</v>
      </c>
      <c r="M142" s="17" t="s">
        <v>86</v>
      </c>
      <c r="N142" s="10">
        <v>2</v>
      </c>
      <c r="Q142" s="42">
        <f t="shared" si="9"/>
        <v>2</v>
      </c>
      <c r="R142" s="10">
        <v>15602</v>
      </c>
      <c r="U142" s="16">
        <f t="shared" si="10"/>
        <v>15602</v>
      </c>
      <c r="V142" s="16">
        <f t="shared" si="11"/>
        <v>15604</v>
      </c>
      <c r="W142" s="19">
        <f t="shared" si="12"/>
        <v>-2</v>
      </c>
      <c r="X142" s="10">
        <v>7890</v>
      </c>
      <c r="Y142" s="29"/>
    </row>
    <row r="143" spans="1:25">
      <c r="A143" s="11" t="s">
        <v>27</v>
      </c>
      <c r="B143" s="29" t="s">
        <v>23</v>
      </c>
      <c r="C143" s="12" t="s">
        <v>24</v>
      </c>
      <c r="D143" s="25">
        <v>6</v>
      </c>
      <c r="E143" s="25">
        <v>1789</v>
      </c>
      <c r="F143" s="13" t="s">
        <v>28</v>
      </c>
      <c r="G143" s="12" t="s">
        <v>29</v>
      </c>
      <c r="H143" s="29" t="s">
        <v>40</v>
      </c>
      <c r="I143" s="30" t="s">
        <v>162</v>
      </c>
      <c r="J143" s="29" t="s">
        <v>32</v>
      </c>
      <c r="K143" s="38" t="s">
        <v>30</v>
      </c>
      <c r="L143" s="10">
        <v>18168</v>
      </c>
      <c r="M143" s="17" t="s">
        <v>86</v>
      </c>
      <c r="N143" s="10">
        <v>2</v>
      </c>
      <c r="Q143" s="42">
        <f t="shared" si="9"/>
        <v>2</v>
      </c>
      <c r="R143" s="10">
        <v>36336</v>
      </c>
      <c r="U143" s="16">
        <f t="shared" si="10"/>
        <v>36336</v>
      </c>
      <c r="V143" s="16">
        <f t="shared" si="11"/>
        <v>36336</v>
      </c>
      <c r="W143" s="19">
        <f t="shared" si="12"/>
        <v>0</v>
      </c>
      <c r="X143" s="10">
        <v>21570</v>
      </c>
    </row>
    <row r="144" spans="1:25">
      <c r="A144" s="11" t="s">
        <v>27</v>
      </c>
      <c r="B144" s="29" t="s">
        <v>23</v>
      </c>
      <c r="C144" s="12" t="s">
        <v>24</v>
      </c>
      <c r="D144" s="25">
        <v>6</v>
      </c>
      <c r="E144" s="25">
        <v>1789</v>
      </c>
      <c r="F144" s="13" t="s">
        <v>28</v>
      </c>
      <c r="G144" s="12" t="s">
        <v>29</v>
      </c>
      <c r="H144" s="29" t="s">
        <v>90</v>
      </c>
      <c r="I144" s="30" t="s">
        <v>163</v>
      </c>
      <c r="J144" s="29" t="s">
        <v>32</v>
      </c>
      <c r="K144" s="38" t="s">
        <v>30</v>
      </c>
      <c r="L144" s="10">
        <v>388</v>
      </c>
      <c r="M144" s="17" t="s">
        <v>86</v>
      </c>
      <c r="O144" s="10">
        <v>50</v>
      </c>
      <c r="Q144" s="42">
        <f t="shared" si="9"/>
        <v>2.5</v>
      </c>
      <c r="R144" s="10">
        <v>970</v>
      </c>
      <c r="U144" s="16">
        <f t="shared" si="10"/>
        <v>970</v>
      </c>
      <c r="V144" s="16">
        <f t="shared" si="11"/>
        <v>970</v>
      </c>
      <c r="W144" s="19">
        <f t="shared" si="12"/>
        <v>0</v>
      </c>
      <c r="X144" s="10">
        <v>168</v>
      </c>
    </row>
    <row r="145" spans="1:25">
      <c r="A145" s="11" t="s">
        <v>27</v>
      </c>
      <c r="B145" s="29" t="s">
        <v>23</v>
      </c>
      <c r="C145" s="12" t="s">
        <v>24</v>
      </c>
      <c r="D145" s="25">
        <v>6</v>
      </c>
      <c r="E145" s="25">
        <v>1789</v>
      </c>
      <c r="F145" s="13" t="s">
        <v>28</v>
      </c>
      <c r="G145" s="12" t="s">
        <v>29</v>
      </c>
      <c r="H145" s="29" t="s">
        <v>87</v>
      </c>
      <c r="I145" s="30" t="s">
        <v>164</v>
      </c>
      <c r="J145" s="29" t="s">
        <v>32</v>
      </c>
      <c r="K145" s="38" t="s">
        <v>30</v>
      </c>
      <c r="L145" s="10">
        <v>220</v>
      </c>
      <c r="M145" s="17" t="s">
        <v>86</v>
      </c>
      <c r="N145" s="10">
        <v>2</v>
      </c>
      <c r="Q145" s="42">
        <f t="shared" si="9"/>
        <v>2</v>
      </c>
      <c r="R145" s="10">
        <v>440</v>
      </c>
      <c r="U145" s="16">
        <f t="shared" si="10"/>
        <v>440</v>
      </c>
      <c r="V145" s="16">
        <f t="shared" si="11"/>
        <v>440</v>
      </c>
      <c r="W145" s="19">
        <f t="shared" si="12"/>
        <v>0</v>
      </c>
      <c r="X145" s="10">
        <v>100</v>
      </c>
    </row>
    <row r="146" spans="1:25">
      <c r="A146" s="11" t="s">
        <v>27</v>
      </c>
      <c r="B146" s="29" t="s">
        <v>23</v>
      </c>
      <c r="C146" s="12" t="s">
        <v>24</v>
      </c>
      <c r="D146" s="25">
        <v>6</v>
      </c>
      <c r="E146" s="25">
        <v>1789</v>
      </c>
      <c r="F146" s="13" t="s">
        <v>28</v>
      </c>
      <c r="G146" s="12" t="s">
        <v>29</v>
      </c>
      <c r="H146" s="29" t="s">
        <v>34</v>
      </c>
      <c r="I146" s="30" t="s">
        <v>165</v>
      </c>
      <c r="J146" s="29" t="s">
        <v>32</v>
      </c>
      <c r="K146" s="38" t="s">
        <v>30</v>
      </c>
      <c r="L146" s="10">
        <v>9096</v>
      </c>
      <c r="M146" s="17" t="s">
        <v>86</v>
      </c>
      <c r="N146" s="10">
        <v>4</v>
      </c>
      <c r="Q146" s="42">
        <f t="shared" si="9"/>
        <v>4</v>
      </c>
      <c r="R146" s="10">
        <v>36384</v>
      </c>
      <c r="U146" s="16">
        <f t="shared" si="10"/>
        <v>36384</v>
      </c>
      <c r="V146" s="16">
        <f t="shared" si="11"/>
        <v>36384</v>
      </c>
      <c r="W146" s="19">
        <f t="shared" si="12"/>
        <v>0</v>
      </c>
      <c r="X146" s="10">
        <v>4502</v>
      </c>
    </row>
    <row r="147" spans="1:25">
      <c r="A147" s="11" t="s">
        <v>27</v>
      </c>
      <c r="B147" s="29" t="s">
        <v>23</v>
      </c>
      <c r="C147" s="12" t="s">
        <v>24</v>
      </c>
      <c r="D147" s="25">
        <v>6</v>
      </c>
      <c r="E147" s="25">
        <v>1789</v>
      </c>
      <c r="F147" s="13" t="s">
        <v>28</v>
      </c>
      <c r="G147" s="12" t="s">
        <v>29</v>
      </c>
      <c r="H147" s="29" t="s">
        <v>166</v>
      </c>
      <c r="I147" s="30" t="s">
        <v>165</v>
      </c>
      <c r="J147" s="29" t="s">
        <v>32</v>
      </c>
      <c r="K147" s="38" t="s">
        <v>30</v>
      </c>
      <c r="L147" s="10">
        <v>120</v>
      </c>
      <c r="M147" s="17" t="s">
        <v>86</v>
      </c>
      <c r="N147" s="10">
        <v>4</v>
      </c>
      <c r="Q147" s="42">
        <f t="shared" si="9"/>
        <v>4</v>
      </c>
      <c r="R147" s="10">
        <v>480</v>
      </c>
      <c r="U147" s="16">
        <f t="shared" si="10"/>
        <v>480</v>
      </c>
      <c r="V147" s="16">
        <f t="shared" si="11"/>
        <v>480</v>
      </c>
      <c r="W147" s="19">
        <f t="shared" si="12"/>
        <v>0</v>
      </c>
      <c r="X147" s="10">
        <v>20</v>
      </c>
    </row>
    <row r="148" spans="1:25">
      <c r="A148" s="11" t="s">
        <v>27</v>
      </c>
      <c r="B148" s="29" t="s">
        <v>23</v>
      </c>
      <c r="C148" s="12" t="s">
        <v>24</v>
      </c>
      <c r="D148" s="25">
        <v>6</v>
      </c>
      <c r="E148" s="25">
        <v>1789</v>
      </c>
      <c r="F148" s="13" t="s">
        <v>28</v>
      </c>
      <c r="G148" s="12" t="s">
        <v>29</v>
      </c>
      <c r="H148" s="29" t="s">
        <v>66</v>
      </c>
      <c r="I148" s="30" t="s">
        <v>165</v>
      </c>
      <c r="J148" s="29" t="s">
        <v>32</v>
      </c>
      <c r="K148" s="38" t="s">
        <v>30</v>
      </c>
      <c r="L148" s="10">
        <v>440</v>
      </c>
      <c r="M148" s="17" t="s">
        <v>86</v>
      </c>
      <c r="N148" s="10">
        <v>15</v>
      </c>
      <c r="Q148" s="42">
        <f t="shared" si="9"/>
        <v>15</v>
      </c>
      <c r="R148" s="10">
        <v>6600</v>
      </c>
      <c r="U148" s="16">
        <f t="shared" si="10"/>
        <v>6600</v>
      </c>
      <c r="V148" s="16">
        <f t="shared" si="11"/>
        <v>6600</v>
      </c>
      <c r="W148" s="19">
        <f t="shared" si="12"/>
        <v>0</v>
      </c>
      <c r="X148" s="10">
        <v>200</v>
      </c>
    </row>
    <row r="149" spans="1:25">
      <c r="A149" s="11" t="s">
        <v>27</v>
      </c>
      <c r="B149" s="29" t="s">
        <v>23</v>
      </c>
      <c r="C149" s="12" t="s">
        <v>24</v>
      </c>
      <c r="D149" s="25">
        <v>6</v>
      </c>
      <c r="E149" s="25">
        <v>1789</v>
      </c>
      <c r="F149" s="13" t="s">
        <v>28</v>
      </c>
      <c r="G149" s="12" t="s">
        <v>29</v>
      </c>
      <c r="H149" s="32" t="s">
        <v>167</v>
      </c>
      <c r="I149" s="30" t="s">
        <v>168</v>
      </c>
      <c r="J149" s="29" t="s">
        <v>32</v>
      </c>
      <c r="K149" s="38" t="s">
        <v>30</v>
      </c>
      <c r="L149" s="10">
        <v>3006</v>
      </c>
      <c r="M149" s="17" t="s">
        <v>36</v>
      </c>
      <c r="N149" s="10">
        <v>50</v>
      </c>
      <c r="Q149" s="42">
        <f t="shared" si="9"/>
        <v>50</v>
      </c>
      <c r="R149" s="10">
        <v>150300</v>
      </c>
      <c r="U149" s="16">
        <f t="shared" si="10"/>
        <v>150300</v>
      </c>
      <c r="V149" s="16">
        <f t="shared" si="11"/>
        <v>150300</v>
      </c>
      <c r="W149" s="19">
        <f t="shared" si="12"/>
        <v>0</v>
      </c>
    </row>
    <row r="150" spans="1:25">
      <c r="A150" s="11" t="s">
        <v>27</v>
      </c>
      <c r="B150" s="29" t="s">
        <v>23</v>
      </c>
      <c r="C150" s="12" t="s">
        <v>24</v>
      </c>
      <c r="D150" s="25">
        <v>6</v>
      </c>
      <c r="E150" s="25">
        <v>1789</v>
      </c>
      <c r="F150" s="13" t="s">
        <v>28</v>
      </c>
      <c r="G150" s="12" t="s">
        <v>29</v>
      </c>
      <c r="H150" s="32" t="s">
        <v>167</v>
      </c>
      <c r="I150" s="30" t="s">
        <v>169</v>
      </c>
      <c r="J150" s="29" t="s">
        <v>32</v>
      </c>
      <c r="K150" s="38" t="s">
        <v>30</v>
      </c>
      <c r="L150" s="10">
        <v>475</v>
      </c>
      <c r="M150" s="17" t="s">
        <v>86</v>
      </c>
      <c r="N150" s="10">
        <v>3</v>
      </c>
      <c r="Q150" s="42">
        <f t="shared" si="9"/>
        <v>3</v>
      </c>
      <c r="R150" s="10">
        <v>1425</v>
      </c>
      <c r="U150" s="16">
        <f t="shared" si="10"/>
        <v>1425</v>
      </c>
      <c r="V150" s="16">
        <f t="shared" si="11"/>
        <v>1425</v>
      </c>
      <c r="W150" s="19">
        <f t="shared" si="12"/>
        <v>0</v>
      </c>
      <c r="X150" s="10">
        <v>460</v>
      </c>
    </row>
    <row r="151" spans="1:25">
      <c r="A151" s="11" t="s">
        <v>27</v>
      </c>
      <c r="B151" s="29" t="s">
        <v>23</v>
      </c>
      <c r="C151" s="12" t="s">
        <v>24</v>
      </c>
      <c r="D151" s="25">
        <v>6</v>
      </c>
      <c r="E151" s="25">
        <v>1789</v>
      </c>
      <c r="F151" s="13" t="s">
        <v>28</v>
      </c>
      <c r="G151" s="12" t="s">
        <v>29</v>
      </c>
      <c r="H151" s="29" t="s">
        <v>34</v>
      </c>
      <c r="I151" s="30" t="s">
        <v>170</v>
      </c>
      <c r="J151" s="29" t="s">
        <v>32</v>
      </c>
      <c r="K151" s="38" t="s">
        <v>30</v>
      </c>
      <c r="L151" s="10">
        <v>15730</v>
      </c>
      <c r="M151" s="17" t="s">
        <v>86</v>
      </c>
      <c r="N151" s="10">
        <v>3</v>
      </c>
      <c r="O151" s="10">
        <v>10</v>
      </c>
      <c r="Q151" s="42">
        <f t="shared" si="9"/>
        <v>3.5</v>
      </c>
      <c r="R151" s="10">
        <v>55055</v>
      </c>
      <c r="U151" s="16">
        <f t="shared" si="10"/>
        <v>55055</v>
      </c>
      <c r="V151" s="16">
        <f t="shared" si="11"/>
        <v>55055</v>
      </c>
      <c r="W151" s="19">
        <f t="shared" si="12"/>
        <v>0</v>
      </c>
      <c r="X151" s="10">
        <v>3272</v>
      </c>
    </row>
    <row r="152" spans="1:25">
      <c r="A152" s="11" t="s">
        <v>27</v>
      </c>
      <c r="B152" s="29" t="s">
        <v>23</v>
      </c>
      <c r="C152" s="12" t="s">
        <v>24</v>
      </c>
      <c r="D152" s="25">
        <v>6</v>
      </c>
      <c r="E152" s="25">
        <v>1789</v>
      </c>
      <c r="F152" s="13" t="s">
        <v>28</v>
      </c>
      <c r="G152" s="12" t="s">
        <v>29</v>
      </c>
      <c r="H152" s="29" t="s">
        <v>34</v>
      </c>
      <c r="I152" s="30" t="s">
        <v>170</v>
      </c>
      <c r="J152" s="29" t="s">
        <v>58</v>
      </c>
      <c r="K152" s="38"/>
      <c r="L152" s="10">
        <v>15388</v>
      </c>
      <c r="M152" s="17" t="s">
        <v>86</v>
      </c>
      <c r="N152" s="10">
        <v>3</v>
      </c>
      <c r="O152" s="10">
        <v>10</v>
      </c>
      <c r="Q152" s="42">
        <f t="shared" si="9"/>
        <v>3.5</v>
      </c>
      <c r="R152" s="10">
        <v>53858</v>
      </c>
      <c r="U152" s="16">
        <f t="shared" ref="U152" si="13">R152+(S152*0.05)+(T152/240)</f>
        <v>53858</v>
      </c>
      <c r="V152" s="16">
        <f t="shared" ref="V152" si="14">L152*Q152</f>
        <v>53858</v>
      </c>
      <c r="W152" s="19">
        <f t="shared" ref="W152" si="15">U152-V152</f>
        <v>0</v>
      </c>
      <c r="X152" s="10">
        <v>2711</v>
      </c>
    </row>
    <row r="153" spans="1:25">
      <c r="A153" s="11" t="s">
        <v>27</v>
      </c>
      <c r="B153" s="29" t="s">
        <v>23</v>
      </c>
      <c r="C153" s="12" t="s">
        <v>24</v>
      </c>
      <c r="D153" s="25">
        <v>6</v>
      </c>
      <c r="E153" s="25">
        <v>1789</v>
      </c>
      <c r="F153" s="13" t="s">
        <v>28</v>
      </c>
      <c r="G153" s="12" t="s">
        <v>29</v>
      </c>
      <c r="H153" s="29" t="s">
        <v>87</v>
      </c>
      <c r="I153" s="30" t="s">
        <v>170</v>
      </c>
      <c r="J153" s="29" t="s">
        <v>32</v>
      </c>
      <c r="K153" s="38" t="s">
        <v>30</v>
      </c>
      <c r="L153" s="10">
        <v>1876</v>
      </c>
      <c r="M153" s="17" t="s">
        <v>86</v>
      </c>
      <c r="N153" s="10">
        <v>3</v>
      </c>
      <c r="O153" s="10">
        <v>10</v>
      </c>
      <c r="Q153" s="42">
        <f t="shared" si="9"/>
        <v>3.5</v>
      </c>
      <c r="R153" s="10">
        <v>6566</v>
      </c>
      <c r="U153" s="16">
        <f t="shared" si="10"/>
        <v>6566</v>
      </c>
      <c r="V153" s="16">
        <f t="shared" si="11"/>
        <v>6566</v>
      </c>
      <c r="W153" s="19">
        <f t="shared" si="12"/>
        <v>0</v>
      </c>
      <c r="X153" s="10">
        <v>445</v>
      </c>
    </row>
    <row r="154" spans="1:25">
      <c r="A154" s="11" t="s">
        <v>27</v>
      </c>
      <c r="B154" s="29" t="s">
        <v>23</v>
      </c>
      <c r="C154" s="12" t="s">
        <v>24</v>
      </c>
      <c r="D154" s="25">
        <v>6</v>
      </c>
      <c r="E154" s="25">
        <v>1789</v>
      </c>
      <c r="F154" s="13" t="s">
        <v>28</v>
      </c>
      <c r="G154" s="12" t="s">
        <v>29</v>
      </c>
      <c r="H154" s="32" t="s">
        <v>167</v>
      </c>
      <c r="I154" s="30" t="s">
        <v>170</v>
      </c>
      <c r="J154" s="29" t="s">
        <v>32</v>
      </c>
      <c r="K154" s="38" t="s">
        <v>30</v>
      </c>
      <c r="L154" s="10">
        <v>1597</v>
      </c>
      <c r="M154" s="17" t="s">
        <v>86</v>
      </c>
      <c r="N154" s="10">
        <v>3</v>
      </c>
      <c r="O154" s="10">
        <v>10</v>
      </c>
      <c r="Q154" s="42">
        <f t="shared" si="9"/>
        <v>3.5</v>
      </c>
      <c r="R154" s="10">
        <v>5588</v>
      </c>
      <c r="U154" s="16">
        <f t="shared" si="10"/>
        <v>5588</v>
      </c>
      <c r="V154" s="16">
        <f t="shared" si="11"/>
        <v>5589.5</v>
      </c>
      <c r="W154" s="19">
        <f t="shared" si="12"/>
        <v>-1.5</v>
      </c>
      <c r="X154" s="10">
        <v>508</v>
      </c>
      <c r="Y154" s="29"/>
    </row>
    <row r="155" spans="1:25">
      <c r="A155" s="11" t="s">
        <v>27</v>
      </c>
      <c r="B155" s="29" t="s">
        <v>23</v>
      </c>
      <c r="C155" s="12" t="s">
        <v>24</v>
      </c>
      <c r="D155" s="25">
        <v>6</v>
      </c>
      <c r="E155" s="25">
        <v>1789</v>
      </c>
      <c r="F155" s="13" t="s">
        <v>28</v>
      </c>
      <c r="G155" s="12" t="s">
        <v>29</v>
      </c>
      <c r="H155" s="32" t="s">
        <v>167</v>
      </c>
      <c r="I155" s="30" t="s">
        <v>171</v>
      </c>
      <c r="J155" s="29" t="s">
        <v>32</v>
      </c>
      <c r="K155" s="38" t="s">
        <v>30</v>
      </c>
      <c r="L155" s="10">
        <v>120</v>
      </c>
      <c r="M155" s="17" t="s">
        <v>86</v>
      </c>
      <c r="N155" s="10">
        <v>4</v>
      </c>
      <c r="Q155" s="42">
        <f t="shared" si="9"/>
        <v>4</v>
      </c>
      <c r="R155" s="10">
        <v>480</v>
      </c>
      <c r="U155" s="16">
        <f t="shared" si="10"/>
        <v>480</v>
      </c>
      <c r="V155" s="16">
        <f t="shared" si="11"/>
        <v>480</v>
      </c>
      <c r="W155" s="19">
        <f t="shared" si="12"/>
        <v>0</v>
      </c>
      <c r="X155" s="10">
        <v>35</v>
      </c>
    </row>
    <row r="156" spans="1:25">
      <c r="A156" s="11" t="s">
        <v>27</v>
      </c>
      <c r="B156" s="29" t="s">
        <v>23</v>
      </c>
      <c r="C156" s="12" t="s">
        <v>24</v>
      </c>
      <c r="D156" s="25">
        <v>6</v>
      </c>
      <c r="E156" s="25">
        <v>1789</v>
      </c>
      <c r="F156" s="13" t="s">
        <v>28</v>
      </c>
      <c r="G156" s="12" t="s">
        <v>29</v>
      </c>
      <c r="H156" s="29" t="s">
        <v>34</v>
      </c>
      <c r="I156" s="30" t="s">
        <v>171</v>
      </c>
      <c r="J156" s="29" t="s">
        <v>32</v>
      </c>
      <c r="K156" s="38" t="s">
        <v>30</v>
      </c>
      <c r="L156" s="10">
        <v>348</v>
      </c>
      <c r="M156" s="17" t="s">
        <v>86</v>
      </c>
      <c r="N156" s="10">
        <v>4</v>
      </c>
      <c r="Q156" s="42">
        <f t="shared" si="9"/>
        <v>4</v>
      </c>
      <c r="R156" s="10">
        <v>1392</v>
      </c>
      <c r="U156" s="16">
        <f t="shared" si="10"/>
        <v>1392</v>
      </c>
      <c r="V156" s="16">
        <f t="shared" si="11"/>
        <v>1392</v>
      </c>
      <c r="W156" s="19">
        <f t="shared" si="12"/>
        <v>0</v>
      </c>
      <c r="X156" s="10">
        <v>195</v>
      </c>
    </row>
    <row r="157" spans="1:25">
      <c r="A157" s="11" t="s">
        <v>27</v>
      </c>
      <c r="B157" s="29" t="s">
        <v>23</v>
      </c>
      <c r="C157" s="12" t="s">
        <v>24</v>
      </c>
      <c r="D157" s="25">
        <v>6</v>
      </c>
      <c r="E157" s="25">
        <v>1789</v>
      </c>
      <c r="F157" s="13" t="s">
        <v>28</v>
      </c>
      <c r="G157" s="12" t="s">
        <v>29</v>
      </c>
      <c r="H157" s="29" t="s">
        <v>116</v>
      </c>
      <c r="I157" s="30" t="s">
        <v>171</v>
      </c>
      <c r="J157" s="29" t="s">
        <v>32</v>
      </c>
      <c r="K157" s="38" t="s">
        <v>30</v>
      </c>
      <c r="L157" s="10">
        <v>7560</v>
      </c>
      <c r="M157" s="17" t="s">
        <v>86</v>
      </c>
      <c r="N157" s="10">
        <v>4</v>
      </c>
      <c r="Q157" s="42">
        <f t="shared" si="9"/>
        <v>4</v>
      </c>
      <c r="R157" s="10">
        <v>30240</v>
      </c>
      <c r="U157" s="16">
        <f t="shared" si="10"/>
        <v>30240</v>
      </c>
      <c r="V157" s="16">
        <f t="shared" si="11"/>
        <v>30240</v>
      </c>
      <c r="W157" s="19">
        <f t="shared" si="12"/>
        <v>0</v>
      </c>
      <c r="X157" s="10">
        <v>917</v>
      </c>
    </row>
    <row r="158" spans="1:25">
      <c r="A158" s="11" t="s">
        <v>27</v>
      </c>
      <c r="B158" s="29" t="s">
        <v>23</v>
      </c>
      <c r="C158" s="12" t="s">
        <v>24</v>
      </c>
      <c r="D158" s="25">
        <v>6</v>
      </c>
      <c r="E158" s="25">
        <v>1789</v>
      </c>
      <c r="F158" s="13" t="s">
        <v>28</v>
      </c>
      <c r="G158" s="12" t="s">
        <v>29</v>
      </c>
      <c r="H158" s="29" t="s">
        <v>34</v>
      </c>
      <c r="I158" s="30" t="s">
        <v>480</v>
      </c>
      <c r="J158" s="29" t="s">
        <v>32</v>
      </c>
      <c r="K158" s="38" t="s">
        <v>30</v>
      </c>
      <c r="L158" s="10">
        <v>2527</v>
      </c>
      <c r="M158" s="17" t="s">
        <v>86</v>
      </c>
      <c r="O158" s="10">
        <v>50</v>
      </c>
      <c r="Q158" s="42">
        <f t="shared" si="9"/>
        <v>2.5</v>
      </c>
      <c r="R158" s="10">
        <v>5317</v>
      </c>
      <c r="U158" s="16">
        <f t="shared" si="10"/>
        <v>5317</v>
      </c>
      <c r="V158" s="16">
        <f t="shared" si="11"/>
        <v>6317.5</v>
      </c>
      <c r="W158" s="19">
        <f t="shared" si="12"/>
        <v>-1000.5</v>
      </c>
      <c r="X158" s="10">
        <v>1190</v>
      </c>
      <c r="Y158" s="29" t="s">
        <v>47</v>
      </c>
    </row>
    <row r="159" spans="1:25">
      <c r="A159" s="11" t="s">
        <v>27</v>
      </c>
      <c r="B159" s="29" t="s">
        <v>23</v>
      </c>
      <c r="C159" s="12" t="s">
        <v>24</v>
      </c>
      <c r="D159" s="25">
        <v>6</v>
      </c>
      <c r="E159" s="25">
        <v>1789</v>
      </c>
      <c r="F159" s="13" t="s">
        <v>28</v>
      </c>
      <c r="G159" s="12" t="s">
        <v>29</v>
      </c>
      <c r="H159" s="29" t="s">
        <v>87</v>
      </c>
      <c r="I159" s="30" t="s">
        <v>172</v>
      </c>
      <c r="J159" s="29" t="s">
        <v>32</v>
      </c>
      <c r="K159" s="38" t="s">
        <v>30</v>
      </c>
      <c r="L159" s="10">
        <v>630</v>
      </c>
      <c r="M159" s="17" t="s">
        <v>36</v>
      </c>
      <c r="N159" s="10">
        <v>12</v>
      </c>
      <c r="Q159" s="42">
        <f t="shared" si="9"/>
        <v>12</v>
      </c>
      <c r="R159" s="10">
        <v>7560</v>
      </c>
      <c r="U159" s="16">
        <f t="shared" si="10"/>
        <v>7560</v>
      </c>
      <c r="V159" s="16">
        <f t="shared" si="11"/>
        <v>7560</v>
      </c>
      <c r="W159" s="19">
        <f t="shared" si="12"/>
        <v>0</v>
      </c>
      <c r="Y159" s="29" t="s">
        <v>173</v>
      </c>
    </row>
    <row r="160" spans="1:25">
      <c r="A160" s="11" t="s">
        <v>27</v>
      </c>
      <c r="B160" s="29" t="s">
        <v>23</v>
      </c>
      <c r="C160" s="12" t="s">
        <v>24</v>
      </c>
      <c r="D160" s="25">
        <v>6</v>
      </c>
      <c r="E160" s="25">
        <v>1789</v>
      </c>
      <c r="F160" s="13" t="s">
        <v>28</v>
      </c>
      <c r="G160" s="12" t="s">
        <v>29</v>
      </c>
      <c r="H160" s="29" t="s">
        <v>174</v>
      </c>
      <c r="I160" s="30" t="s">
        <v>172</v>
      </c>
      <c r="J160" s="29" t="s">
        <v>32</v>
      </c>
      <c r="K160" s="38" t="s">
        <v>30</v>
      </c>
      <c r="L160" s="10">
        <v>70</v>
      </c>
      <c r="M160" s="17" t="s">
        <v>36</v>
      </c>
      <c r="N160" s="10">
        <v>12</v>
      </c>
      <c r="Q160" s="42">
        <f t="shared" si="9"/>
        <v>12</v>
      </c>
      <c r="R160" s="10">
        <v>840</v>
      </c>
      <c r="U160" s="16">
        <f t="shared" si="10"/>
        <v>840</v>
      </c>
      <c r="V160" s="16">
        <f t="shared" si="11"/>
        <v>840</v>
      </c>
      <c r="W160" s="19">
        <f t="shared" si="12"/>
        <v>0</v>
      </c>
      <c r="Y160" s="29" t="s">
        <v>175</v>
      </c>
    </row>
    <row r="161" spans="1:25">
      <c r="A161" s="11" t="s">
        <v>27</v>
      </c>
      <c r="B161" s="29" t="s">
        <v>23</v>
      </c>
      <c r="C161" s="12" t="s">
        <v>24</v>
      </c>
      <c r="D161" s="25">
        <v>6</v>
      </c>
      <c r="E161" s="25">
        <v>1789</v>
      </c>
      <c r="F161" s="13" t="s">
        <v>28</v>
      </c>
      <c r="G161" s="12" t="s">
        <v>29</v>
      </c>
      <c r="H161" s="29" t="s">
        <v>94</v>
      </c>
      <c r="I161" s="30" t="s">
        <v>176</v>
      </c>
      <c r="J161" s="29" t="s">
        <v>32</v>
      </c>
      <c r="K161" s="38" t="s">
        <v>30</v>
      </c>
      <c r="L161" s="10">
        <v>170</v>
      </c>
      <c r="M161" s="17" t="s">
        <v>36</v>
      </c>
      <c r="O161" s="10">
        <v>40</v>
      </c>
      <c r="Q161" s="42">
        <f t="shared" si="9"/>
        <v>2</v>
      </c>
      <c r="R161" s="10">
        <v>340</v>
      </c>
      <c r="U161" s="16">
        <f t="shared" si="10"/>
        <v>340</v>
      </c>
      <c r="V161" s="16">
        <f t="shared" si="11"/>
        <v>340</v>
      </c>
      <c r="W161" s="19">
        <f t="shared" si="12"/>
        <v>0</v>
      </c>
    </row>
    <row r="162" spans="1:25">
      <c r="A162" s="11" t="s">
        <v>27</v>
      </c>
      <c r="B162" s="29" t="s">
        <v>23</v>
      </c>
      <c r="C162" s="12" t="s">
        <v>24</v>
      </c>
      <c r="D162" s="25">
        <v>6</v>
      </c>
      <c r="E162" s="25">
        <v>1789</v>
      </c>
      <c r="F162" s="13" t="s">
        <v>28</v>
      </c>
      <c r="G162" s="12" t="s">
        <v>29</v>
      </c>
      <c r="H162" s="29" t="s">
        <v>177</v>
      </c>
      <c r="I162" s="30" t="s">
        <v>178</v>
      </c>
      <c r="J162" s="29" t="s">
        <v>32</v>
      </c>
      <c r="K162" s="38" t="s">
        <v>30</v>
      </c>
      <c r="L162" s="10">
        <v>540</v>
      </c>
      <c r="M162" s="17" t="s">
        <v>36</v>
      </c>
      <c r="O162" s="10">
        <v>30</v>
      </c>
      <c r="Q162" s="42">
        <f t="shared" si="9"/>
        <v>1.5</v>
      </c>
      <c r="R162" s="10">
        <v>810</v>
      </c>
      <c r="U162" s="16">
        <f t="shared" si="10"/>
        <v>810</v>
      </c>
      <c r="V162" s="16">
        <f t="shared" si="11"/>
        <v>810</v>
      </c>
      <c r="W162" s="19">
        <f t="shared" si="12"/>
        <v>0</v>
      </c>
    </row>
    <row r="163" spans="1:25">
      <c r="A163" s="11" t="s">
        <v>27</v>
      </c>
      <c r="B163" s="29" t="s">
        <v>23</v>
      </c>
      <c r="C163" s="12" t="s">
        <v>24</v>
      </c>
      <c r="D163" s="25">
        <v>6</v>
      </c>
      <c r="E163" s="25">
        <v>1789</v>
      </c>
      <c r="F163" s="13" t="s">
        <v>28</v>
      </c>
      <c r="G163" s="12" t="s">
        <v>29</v>
      </c>
      <c r="H163" s="29" t="s">
        <v>34</v>
      </c>
      <c r="I163" s="30" t="s">
        <v>179</v>
      </c>
      <c r="J163" s="29" t="s">
        <v>32</v>
      </c>
      <c r="K163" s="38" t="s">
        <v>30</v>
      </c>
      <c r="L163" s="10">
        <f>(5+(2/3))+(24/288)</f>
        <v>5.75</v>
      </c>
      <c r="M163" s="17" t="s">
        <v>180</v>
      </c>
      <c r="Q163" s="42">
        <f t="shared" si="9"/>
        <v>0</v>
      </c>
      <c r="R163" s="10">
        <v>156</v>
      </c>
      <c r="U163" s="16">
        <f t="shared" si="10"/>
        <v>156</v>
      </c>
      <c r="V163" s="16">
        <f t="shared" si="11"/>
        <v>0</v>
      </c>
      <c r="W163" s="19">
        <f t="shared" si="12"/>
        <v>156</v>
      </c>
      <c r="Y163" s="29" t="s">
        <v>181</v>
      </c>
    </row>
    <row r="164" spans="1:25">
      <c r="A164" s="11" t="s">
        <v>27</v>
      </c>
      <c r="B164" s="29" t="s">
        <v>23</v>
      </c>
      <c r="C164" s="12" t="s">
        <v>24</v>
      </c>
      <c r="D164" s="25">
        <v>6</v>
      </c>
      <c r="E164" s="25">
        <v>1789</v>
      </c>
      <c r="F164" s="13" t="s">
        <v>28</v>
      </c>
      <c r="G164" s="12" t="s">
        <v>29</v>
      </c>
      <c r="H164" s="29" t="s">
        <v>34</v>
      </c>
      <c r="I164" s="30" t="s">
        <v>182</v>
      </c>
      <c r="J164" s="29" t="s">
        <v>32</v>
      </c>
      <c r="K164" s="38" t="s">
        <v>30</v>
      </c>
      <c r="L164" s="10">
        <v>1</v>
      </c>
      <c r="M164" s="17" t="s">
        <v>54</v>
      </c>
      <c r="N164" s="10">
        <v>1170</v>
      </c>
      <c r="Q164" s="42">
        <f t="shared" si="9"/>
        <v>1170</v>
      </c>
      <c r="R164" s="10">
        <v>1170</v>
      </c>
      <c r="U164" s="16">
        <f t="shared" si="10"/>
        <v>1170</v>
      </c>
      <c r="V164" s="16">
        <f t="shared" si="11"/>
        <v>1170</v>
      </c>
      <c r="W164" s="19">
        <f t="shared" si="12"/>
        <v>0</v>
      </c>
    </row>
    <row r="165" spans="1:25">
      <c r="A165" s="11" t="s">
        <v>27</v>
      </c>
      <c r="B165" s="29" t="s">
        <v>23</v>
      </c>
      <c r="C165" s="12" t="s">
        <v>24</v>
      </c>
      <c r="D165" s="25">
        <v>8</v>
      </c>
      <c r="E165" s="25">
        <v>1789</v>
      </c>
      <c r="F165" s="38" t="s">
        <v>28</v>
      </c>
      <c r="G165" s="29" t="s">
        <v>183</v>
      </c>
      <c r="H165" s="29" t="s">
        <v>34</v>
      </c>
      <c r="I165" s="30" t="s">
        <v>184</v>
      </c>
      <c r="J165" s="29" t="s">
        <v>32</v>
      </c>
      <c r="K165" s="38" t="s">
        <v>30</v>
      </c>
      <c r="L165" s="10">
        <v>908</v>
      </c>
      <c r="M165" s="17" t="s">
        <v>36</v>
      </c>
      <c r="N165" s="10">
        <v>0.45</v>
      </c>
      <c r="Q165" s="42">
        <f t="shared" si="9"/>
        <v>0.45</v>
      </c>
      <c r="R165" s="10">
        <v>364</v>
      </c>
      <c r="U165" s="16">
        <f t="shared" si="10"/>
        <v>364</v>
      </c>
      <c r="V165" s="16">
        <f t="shared" si="11"/>
        <v>408.6</v>
      </c>
      <c r="W165" s="19">
        <f t="shared" si="12"/>
        <v>-44.600000000000023</v>
      </c>
      <c r="Y165" s="29" t="s">
        <v>47</v>
      </c>
    </row>
    <row r="166" spans="1:25">
      <c r="A166" s="11" t="s">
        <v>27</v>
      </c>
      <c r="B166" s="29" t="s">
        <v>23</v>
      </c>
      <c r="C166" s="12" t="s">
        <v>24</v>
      </c>
      <c r="D166" s="25">
        <v>8</v>
      </c>
      <c r="E166" s="25">
        <v>1789</v>
      </c>
      <c r="F166" s="38" t="s">
        <v>28</v>
      </c>
      <c r="G166" s="29" t="s">
        <v>183</v>
      </c>
      <c r="H166" s="29" t="s">
        <v>34</v>
      </c>
      <c r="I166" s="30" t="s">
        <v>184</v>
      </c>
      <c r="J166" s="29" t="s">
        <v>185</v>
      </c>
      <c r="L166" s="10">
        <v>420</v>
      </c>
      <c r="M166" s="17" t="s">
        <v>36</v>
      </c>
      <c r="N166" s="10">
        <v>0.45</v>
      </c>
      <c r="Q166" s="42">
        <f t="shared" si="9"/>
        <v>0.45</v>
      </c>
      <c r="U166" s="16">
        <f t="shared" si="10"/>
        <v>0</v>
      </c>
      <c r="V166" s="16">
        <f t="shared" si="11"/>
        <v>189</v>
      </c>
      <c r="W166" s="19">
        <f t="shared" si="12"/>
        <v>-189</v>
      </c>
      <c r="Y166" s="29" t="s">
        <v>509</v>
      </c>
    </row>
    <row r="167" spans="1:25">
      <c r="A167" s="11" t="s">
        <v>27</v>
      </c>
      <c r="B167" s="29" t="s">
        <v>23</v>
      </c>
      <c r="C167" s="12" t="s">
        <v>24</v>
      </c>
      <c r="D167" s="25">
        <v>8</v>
      </c>
      <c r="E167" s="25">
        <v>1789</v>
      </c>
      <c r="F167" s="38" t="s">
        <v>28</v>
      </c>
      <c r="G167" s="29" t="s">
        <v>183</v>
      </c>
      <c r="H167" s="29" t="s">
        <v>34</v>
      </c>
      <c r="I167" s="30" t="s">
        <v>184</v>
      </c>
      <c r="J167" s="29" t="s">
        <v>186</v>
      </c>
      <c r="L167" s="10">
        <v>615</v>
      </c>
      <c r="M167" s="17" t="s">
        <v>36</v>
      </c>
      <c r="N167" s="10">
        <v>0.45</v>
      </c>
      <c r="Q167" s="42">
        <f t="shared" si="9"/>
        <v>0.45</v>
      </c>
      <c r="R167" s="10">
        <v>276</v>
      </c>
      <c r="U167" s="16">
        <f t="shared" si="10"/>
        <v>276</v>
      </c>
      <c r="V167" s="16">
        <f t="shared" si="11"/>
        <v>276.75</v>
      </c>
      <c r="W167" s="19">
        <f t="shared" si="12"/>
        <v>-0.75</v>
      </c>
    </row>
    <row r="168" spans="1:25">
      <c r="A168" s="11" t="s">
        <v>27</v>
      </c>
      <c r="B168" s="29" t="s">
        <v>23</v>
      </c>
      <c r="C168" s="12" t="s">
        <v>24</v>
      </c>
      <c r="D168" s="25">
        <v>8</v>
      </c>
      <c r="E168" s="25">
        <v>1789</v>
      </c>
      <c r="F168" s="38" t="s">
        <v>28</v>
      </c>
      <c r="G168" s="29" t="s">
        <v>183</v>
      </c>
      <c r="H168" s="29" t="s">
        <v>34</v>
      </c>
      <c r="I168" s="30" t="s">
        <v>184</v>
      </c>
      <c r="J168" s="29" t="s">
        <v>187</v>
      </c>
      <c r="L168" s="10">
        <v>72710</v>
      </c>
      <c r="M168" s="17" t="s">
        <v>36</v>
      </c>
      <c r="N168" s="10">
        <v>0.45</v>
      </c>
      <c r="Q168" s="42">
        <f t="shared" si="9"/>
        <v>0.45</v>
      </c>
      <c r="R168" s="10">
        <v>32719</v>
      </c>
      <c r="U168" s="16">
        <f t="shared" si="10"/>
        <v>32719</v>
      </c>
      <c r="V168" s="16">
        <f t="shared" si="11"/>
        <v>32719.5</v>
      </c>
      <c r="W168" s="19">
        <f t="shared" si="12"/>
        <v>-0.5</v>
      </c>
    </row>
    <row r="169" spans="1:25">
      <c r="A169" s="11" t="s">
        <v>27</v>
      </c>
      <c r="B169" s="29" t="s">
        <v>23</v>
      </c>
      <c r="C169" s="12" t="s">
        <v>24</v>
      </c>
      <c r="D169" s="25">
        <v>8</v>
      </c>
      <c r="E169" s="25">
        <v>1789</v>
      </c>
      <c r="F169" s="38" t="s">
        <v>28</v>
      </c>
      <c r="G169" s="29" t="s">
        <v>183</v>
      </c>
      <c r="H169" s="29" t="s">
        <v>34</v>
      </c>
      <c r="I169" s="30" t="s">
        <v>184</v>
      </c>
      <c r="J169" s="29" t="s">
        <v>188</v>
      </c>
      <c r="L169" s="10">
        <v>2390</v>
      </c>
      <c r="M169" s="17" t="s">
        <v>36</v>
      </c>
      <c r="N169" s="10">
        <v>0.45</v>
      </c>
      <c r="Q169" s="42">
        <f t="shared" si="9"/>
        <v>0.45</v>
      </c>
      <c r="R169" s="10">
        <v>1075</v>
      </c>
      <c r="U169" s="16">
        <f t="shared" si="10"/>
        <v>1075</v>
      </c>
      <c r="V169" s="16">
        <f t="shared" si="11"/>
        <v>1075.5</v>
      </c>
      <c r="W169" s="19">
        <f t="shared" si="12"/>
        <v>-0.5</v>
      </c>
    </row>
    <row r="170" spans="1:25">
      <c r="A170" s="11" t="s">
        <v>27</v>
      </c>
      <c r="B170" s="29" t="s">
        <v>23</v>
      </c>
      <c r="C170" s="12" t="s">
        <v>24</v>
      </c>
      <c r="D170" s="25">
        <v>8</v>
      </c>
      <c r="E170" s="25">
        <v>1789</v>
      </c>
      <c r="F170" s="38" t="s">
        <v>28</v>
      </c>
      <c r="G170" s="29" t="s">
        <v>183</v>
      </c>
      <c r="H170" s="29" t="s">
        <v>34</v>
      </c>
      <c r="I170" s="30" t="s">
        <v>184</v>
      </c>
      <c r="J170" s="29" t="s">
        <v>189</v>
      </c>
      <c r="L170" s="10">
        <v>21144</v>
      </c>
      <c r="M170" s="17" t="s">
        <v>36</v>
      </c>
      <c r="N170" s="10">
        <v>0.45</v>
      </c>
      <c r="Q170" s="42">
        <f t="shared" si="9"/>
        <v>0.45</v>
      </c>
      <c r="R170" s="10">
        <v>9515</v>
      </c>
      <c r="U170" s="16">
        <f t="shared" si="10"/>
        <v>9515</v>
      </c>
      <c r="V170" s="16">
        <f t="shared" si="11"/>
        <v>9514.8000000000011</v>
      </c>
      <c r="W170" s="19">
        <f t="shared" si="12"/>
        <v>0.19999999999890861</v>
      </c>
    </row>
    <row r="171" spans="1:25">
      <c r="A171" s="11" t="s">
        <v>27</v>
      </c>
      <c r="B171" s="29" t="s">
        <v>23</v>
      </c>
      <c r="C171" s="12" t="s">
        <v>24</v>
      </c>
      <c r="D171" s="25">
        <v>8</v>
      </c>
      <c r="E171" s="25">
        <v>1789</v>
      </c>
      <c r="F171" s="38" t="s">
        <v>28</v>
      </c>
      <c r="G171" s="29" t="s">
        <v>183</v>
      </c>
      <c r="H171" s="29" t="s">
        <v>34</v>
      </c>
      <c r="I171" s="30" t="s">
        <v>184</v>
      </c>
      <c r="J171" s="29" t="s">
        <v>190</v>
      </c>
      <c r="L171" s="10">
        <v>1395</v>
      </c>
      <c r="M171" s="17" t="s">
        <v>36</v>
      </c>
      <c r="N171" s="10">
        <v>0.45</v>
      </c>
      <c r="Q171" s="42">
        <f t="shared" si="9"/>
        <v>0.45</v>
      </c>
      <c r="R171" s="10">
        <v>717</v>
      </c>
      <c r="U171" s="16">
        <f t="shared" si="10"/>
        <v>717</v>
      </c>
      <c r="V171" s="16">
        <f t="shared" si="11"/>
        <v>627.75</v>
      </c>
      <c r="W171" s="19">
        <f t="shared" si="12"/>
        <v>89.25</v>
      </c>
      <c r="Y171" s="29" t="s">
        <v>47</v>
      </c>
    </row>
    <row r="172" spans="1:25">
      <c r="A172" s="11" t="s">
        <v>27</v>
      </c>
      <c r="B172" s="29" t="s">
        <v>23</v>
      </c>
      <c r="C172" s="12" t="s">
        <v>24</v>
      </c>
      <c r="D172" s="25">
        <v>8</v>
      </c>
      <c r="E172" s="25">
        <v>1789</v>
      </c>
      <c r="F172" s="38" t="s">
        <v>28</v>
      </c>
      <c r="G172" s="29" t="s">
        <v>183</v>
      </c>
      <c r="H172" s="29" t="s">
        <v>34</v>
      </c>
      <c r="I172" s="30" t="s">
        <v>184</v>
      </c>
      <c r="J172" s="29" t="s">
        <v>191</v>
      </c>
      <c r="L172" s="10">
        <v>270</v>
      </c>
      <c r="M172" s="17" t="s">
        <v>36</v>
      </c>
      <c r="N172" s="10">
        <v>0.45</v>
      </c>
      <c r="Q172" s="42">
        <f t="shared" si="9"/>
        <v>0.45</v>
      </c>
      <c r="R172" s="10">
        <v>121</v>
      </c>
      <c r="U172" s="16">
        <f t="shared" si="10"/>
        <v>121</v>
      </c>
      <c r="V172" s="16">
        <f t="shared" si="11"/>
        <v>121.5</v>
      </c>
      <c r="W172" s="19">
        <f t="shared" si="12"/>
        <v>-0.5</v>
      </c>
    </row>
    <row r="173" spans="1:25">
      <c r="A173" s="11" t="s">
        <v>27</v>
      </c>
      <c r="B173" s="29" t="s">
        <v>23</v>
      </c>
      <c r="C173" s="12" t="s">
        <v>24</v>
      </c>
      <c r="D173" s="25">
        <v>8</v>
      </c>
      <c r="E173" s="25">
        <v>1789</v>
      </c>
      <c r="F173" s="38" t="s">
        <v>28</v>
      </c>
      <c r="G173" s="29" t="s">
        <v>183</v>
      </c>
      <c r="H173" s="29" t="s">
        <v>34</v>
      </c>
      <c r="I173" s="30" t="s">
        <v>184</v>
      </c>
      <c r="J173" s="29" t="s">
        <v>192</v>
      </c>
      <c r="L173" s="10">
        <v>10818</v>
      </c>
      <c r="M173" s="17" t="s">
        <v>36</v>
      </c>
      <c r="N173" s="10">
        <v>0.45</v>
      </c>
      <c r="Q173" s="42">
        <f t="shared" si="9"/>
        <v>0.45</v>
      </c>
      <c r="R173" s="10">
        <v>4868</v>
      </c>
      <c r="U173" s="16">
        <f t="shared" si="10"/>
        <v>4868</v>
      </c>
      <c r="V173" s="16">
        <f t="shared" si="11"/>
        <v>4868.1000000000004</v>
      </c>
      <c r="W173" s="19">
        <f t="shared" si="12"/>
        <v>-0.1000000000003638</v>
      </c>
    </row>
    <row r="174" spans="1:25">
      <c r="A174" s="11" t="s">
        <v>27</v>
      </c>
      <c r="B174" s="29" t="s">
        <v>23</v>
      </c>
      <c r="C174" s="12" t="s">
        <v>24</v>
      </c>
      <c r="D174" s="25">
        <v>8</v>
      </c>
      <c r="E174" s="25">
        <v>1789</v>
      </c>
      <c r="F174" s="38" t="s">
        <v>28</v>
      </c>
      <c r="G174" s="29" t="s">
        <v>183</v>
      </c>
      <c r="H174" s="29" t="s">
        <v>34</v>
      </c>
      <c r="I174" s="30" t="s">
        <v>184</v>
      </c>
      <c r="J174" s="29" t="s">
        <v>193</v>
      </c>
      <c r="L174" s="10">
        <v>51398</v>
      </c>
      <c r="M174" s="17" t="s">
        <v>36</v>
      </c>
      <c r="N174" s="10">
        <v>0.45</v>
      </c>
      <c r="Q174" s="42">
        <f t="shared" si="9"/>
        <v>0.45</v>
      </c>
      <c r="R174" s="10">
        <v>23127</v>
      </c>
      <c r="U174" s="16">
        <f t="shared" si="10"/>
        <v>23127</v>
      </c>
      <c r="V174" s="16">
        <f t="shared" si="11"/>
        <v>23129.100000000002</v>
      </c>
      <c r="W174" s="19">
        <f t="shared" si="12"/>
        <v>-2.1000000000021828</v>
      </c>
      <c r="Y174" s="29" t="s">
        <v>47</v>
      </c>
    </row>
    <row r="175" spans="1:25">
      <c r="A175" s="11" t="s">
        <v>27</v>
      </c>
      <c r="B175" s="29" t="s">
        <v>23</v>
      </c>
      <c r="C175" s="12" t="s">
        <v>24</v>
      </c>
      <c r="D175" s="25">
        <v>8</v>
      </c>
      <c r="E175" s="25">
        <v>1789</v>
      </c>
      <c r="F175" s="38" t="s">
        <v>28</v>
      </c>
      <c r="G175" s="29" t="s">
        <v>183</v>
      </c>
      <c r="H175" s="29" t="s">
        <v>34</v>
      </c>
      <c r="I175" s="30" t="s">
        <v>184</v>
      </c>
      <c r="J175" s="29" t="s">
        <v>32</v>
      </c>
      <c r="K175" s="38" t="s">
        <v>194</v>
      </c>
      <c r="L175" s="10">
        <v>10504</v>
      </c>
      <c r="M175" s="17" t="s">
        <v>36</v>
      </c>
      <c r="N175" s="10">
        <v>0.45</v>
      </c>
      <c r="Q175" s="42">
        <f t="shared" si="9"/>
        <v>0.45</v>
      </c>
      <c r="R175" s="10">
        <v>4726</v>
      </c>
      <c r="U175" s="16">
        <f t="shared" si="10"/>
        <v>4726</v>
      </c>
      <c r="V175" s="16">
        <f t="shared" si="11"/>
        <v>4726.8</v>
      </c>
      <c r="W175" s="19">
        <f t="shared" si="12"/>
        <v>-0.8000000000001819</v>
      </c>
    </row>
    <row r="176" spans="1:25">
      <c r="A176" s="11" t="s">
        <v>27</v>
      </c>
      <c r="B176" s="29" t="s">
        <v>23</v>
      </c>
      <c r="C176" s="12" t="s">
        <v>24</v>
      </c>
      <c r="D176" s="25">
        <v>8</v>
      </c>
      <c r="E176" s="25">
        <v>1789</v>
      </c>
      <c r="F176" s="38" t="s">
        <v>28</v>
      </c>
      <c r="G176" s="29" t="s">
        <v>183</v>
      </c>
      <c r="H176" s="29" t="s">
        <v>90</v>
      </c>
      <c r="I176" s="30" t="s">
        <v>195</v>
      </c>
      <c r="J176" s="29" t="s">
        <v>92</v>
      </c>
      <c r="L176" s="10">
        <v>1</v>
      </c>
      <c r="M176" s="17" t="s">
        <v>54</v>
      </c>
      <c r="N176" s="10">
        <v>800</v>
      </c>
      <c r="Q176" s="42">
        <f t="shared" si="9"/>
        <v>800</v>
      </c>
      <c r="R176" s="10">
        <v>800</v>
      </c>
      <c r="U176" s="16">
        <f t="shared" si="10"/>
        <v>800</v>
      </c>
      <c r="V176" s="16">
        <f t="shared" si="11"/>
        <v>800</v>
      </c>
      <c r="W176" s="19">
        <f t="shared" si="12"/>
        <v>0</v>
      </c>
    </row>
    <row r="177" spans="1:25">
      <c r="A177" s="11" t="s">
        <v>27</v>
      </c>
      <c r="B177" s="29" t="s">
        <v>23</v>
      </c>
      <c r="C177" s="12" t="s">
        <v>24</v>
      </c>
      <c r="D177" s="25">
        <v>8</v>
      </c>
      <c r="E177" s="25">
        <v>1789</v>
      </c>
      <c r="F177" s="38" t="s">
        <v>28</v>
      </c>
      <c r="G177" s="29" t="s">
        <v>183</v>
      </c>
      <c r="H177" s="29" t="s">
        <v>34</v>
      </c>
      <c r="I177" s="30" t="s">
        <v>196</v>
      </c>
      <c r="J177" s="29" t="s">
        <v>32</v>
      </c>
      <c r="K177" s="38" t="s">
        <v>30</v>
      </c>
      <c r="L177" s="10">
        <v>30200</v>
      </c>
      <c r="M177" s="17" t="s">
        <v>36</v>
      </c>
      <c r="N177" s="10">
        <v>0.04</v>
      </c>
      <c r="O177" s="10">
        <v>0.1</v>
      </c>
      <c r="Q177" s="42">
        <f t="shared" si="9"/>
        <v>4.4999999999999998E-2</v>
      </c>
      <c r="R177" s="10">
        <v>1359</v>
      </c>
      <c r="U177" s="16">
        <f t="shared" si="10"/>
        <v>1359</v>
      </c>
      <c r="V177" s="16">
        <f t="shared" si="11"/>
        <v>1359</v>
      </c>
      <c r="W177" s="19">
        <f t="shared" si="12"/>
        <v>0</v>
      </c>
    </row>
    <row r="178" spans="1:25">
      <c r="A178" s="11" t="s">
        <v>27</v>
      </c>
      <c r="B178" s="29" t="s">
        <v>23</v>
      </c>
      <c r="C178" s="12" t="s">
        <v>24</v>
      </c>
      <c r="D178" s="25">
        <v>8</v>
      </c>
      <c r="E178" s="25">
        <v>1789</v>
      </c>
      <c r="F178" s="38" t="s">
        <v>28</v>
      </c>
      <c r="G178" s="29" t="s">
        <v>183</v>
      </c>
      <c r="I178" s="30" t="s">
        <v>197</v>
      </c>
      <c r="J178" s="29" t="s">
        <v>32</v>
      </c>
      <c r="K178" s="38" t="s">
        <v>30</v>
      </c>
      <c r="L178" s="10">
        <v>5400</v>
      </c>
      <c r="M178" s="17" t="s">
        <v>36</v>
      </c>
      <c r="N178" s="10">
        <v>0.3</v>
      </c>
      <c r="Q178" s="42">
        <f t="shared" si="9"/>
        <v>0.3</v>
      </c>
      <c r="R178" s="10">
        <v>1620</v>
      </c>
      <c r="U178" s="16">
        <f t="shared" si="10"/>
        <v>1620</v>
      </c>
      <c r="V178" s="16">
        <f t="shared" si="11"/>
        <v>1620</v>
      </c>
      <c r="W178" s="19">
        <f t="shared" si="12"/>
        <v>0</v>
      </c>
    </row>
    <row r="179" spans="1:25">
      <c r="A179" s="11" t="s">
        <v>27</v>
      </c>
      <c r="B179" s="29" t="s">
        <v>23</v>
      </c>
      <c r="C179" s="12" t="s">
        <v>24</v>
      </c>
      <c r="D179" s="25">
        <v>8</v>
      </c>
      <c r="E179" s="25">
        <v>1789</v>
      </c>
      <c r="F179" s="38" t="s">
        <v>28</v>
      </c>
      <c r="G179" s="29" t="s">
        <v>183</v>
      </c>
      <c r="H179" s="29" t="s">
        <v>34</v>
      </c>
      <c r="I179" s="30" t="s">
        <v>198</v>
      </c>
      <c r="J179" s="29" t="s">
        <v>32</v>
      </c>
      <c r="K179" s="38" t="s">
        <v>30</v>
      </c>
      <c r="L179" s="10">
        <v>144</v>
      </c>
      <c r="M179" s="17" t="s">
        <v>199</v>
      </c>
      <c r="O179" s="10">
        <v>50</v>
      </c>
      <c r="Q179" s="42">
        <f t="shared" si="9"/>
        <v>2.5</v>
      </c>
      <c r="R179" s="10">
        <v>360</v>
      </c>
      <c r="U179" s="16">
        <f t="shared" si="10"/>
        <v>360</v>
      </c>
      <c r="V179" s="16">
        <f t="shared" si="11"/>
        <v>360</v>
      </c>
      <c r="W179" s="19">
        <f t="shared" si="12"/>
        <v>0</v>
      </c>
    </row>
    <row r="180" spans="1:25">
      <c r="A180" s="11" t="s">
        <v>27</v>
      </c>
      <c r="B180" s="29" t="s">
        <v>23</v>
      </c>
      <c r="C180" s="12" t="s">
        <v>24</v>
      </c>
      <c r="D180" s="25">
        <v>8</v>
      </c>
      <c r="E180" s="25">
        <v>1789</v>
      </c>
      <c r="F180" s="38" t="s">
        <v>28</v>
      </c>
      <c r="G180" s="29" t="s">
        <v>183</v>
      </c>
      <c r="H180" s="29" t="s">
        <v>34</v>
      </c>
      <c r="I180" s="30" t="s">
        <v>49</v>
      </c>
      <c r="J180" s="29" t="s">
        <v>32</v>
      </c>
      <c r="K180" s="38" t="s">
        <v>30</v>
      </c>
      <c r="L180" s="10">
        <v>46.5</v>
      </c>
      <c r="M180" s="17" t="s">
        <v>36</v>
      </c>
      <c r="N180" s="10">
        <v>45</v>
      </c>
      <c r="Q180" s="42">
        <f t="shared" si="9"/>
        <v>45</v>
      </c>
      <c r="R180" s="10">
        <v>2092</v>
      </c>
      <c r="U180" s="16">
        <f t="shared" si="10"/>
        <v>2092</v>
      </c>
      <c r="V180" s="16">
        <f t="shared" si="11"/>
        <v>2092.5</v>
      </c>
      <c r="W180" s="19">
        <f t="shared" si="12"/>
        <v>-0.5</v>
      </c>
    </row>
    <row r="181" spans="1:25">
      <c r="A181" s="11" t="s">
        <v>27</v>
      </c>
      <c r="B181" s="29" t="s">
        <v>23</v>
      </c>
      <c r="C181" s="12" t="s">
        <v>24</v>
      </c>
      <c r="D181" s="25">
        <v>8</v>
      </c>
      <c r="E181" s="25">
        <v>1789</v>
      </c>
      <c r="F181" s="38" t="s">
        <v>28</v>
      </c>
      <c r="G181" s="29" t="s">
        <v>183</v>
      </c>
      <c r="H181" s="29" t="s">
        <v>34</v>
      </c>
      <c r="I181" s="30" t="s">
        <v>49</v>
      </c>
      <c r="J181" s="29" t="s">
        <v>92</v>
      </c>
      <c r="L181" s="10">
        <v>146.25</v>
      </c>
      <c r="M181" s="17" t="s">
        <v>36</v>
      </c>
      <c r="N181" s="10">
        <v>45</v>
      </c>
      <c r="Q181" s="42">
        <f t="shared" si="9"/>
        <v>45</v>
      </c>
      <c r="R181" s="10">
        <v>6581</v>
      </c>
      <c r="U181" s="16">
        <f t="shared" si="10"/>
        <v>6581</v>
      </c>
      <c r="V181" s="16">
        <f t="shared" si="11"/>
        <v>6581.25</v>
      </c>
      <c r="W181" s="19">
        <f t="shared" si="12"/>
        <v>-0.25</v>
      </c>
    </row>
    <row r="182" spans="1:25">
      <c r="A182" s="11" t="s">
        <v>27</v>
      </c>
      <c r="B182" s="29" t="s">
        <v>23</v>
      </c>
      <c r="C182" s="12" t="s">
        <v>24</v>
      </c>
      <c r="D182" s="25">
        <v>8</v>
      </c>
      <c r="E182" s="25">
        <v>1789</v>
      </c>
      <c r="F182" s="38" t="s">
        <v>28</v>
      </c>
      <c r="G182" s="29" t="s">
        <v>183</v>
      </c>
      <c r="H182" s="29" t="s">
        <v>34</v>
      </c>
      <c r="I182" s="30" t="s">
        <v>49</v>
      </c>
      <c r="J182" s="29" t="s">
        <v>191</v>
      </c>
      <c r="L182" s="10">
        <v>25</v>
      </c>
      <c r="M182" s="17" t="s">
        <v>36</v>
      </c>
      <c r="N182" s="10">
        <v>45</v>
      </c>
      <c r="Q182" s="42">
        <f t="shared" si="9"/>
        <v>45</v>
      </c>
      <c r="R182" s="10">
        <v>1025</v>
      </c>
      <c r="U182" s="16">
        <f t="shared" si="10"/>
        <v>1025</v>
      </c>
      <c r="V182" s="16">
        <f t="shared" si="11"/>
        <v>1125</v>
      </c>
      <c r="W182" s="19">
        <f t="shared" si="12"/>
        <v>-100</v>
      </c>
      <c r="Y182" s="29" t="s">
        <v>47</v>
      </c>
    </row>
    <row r="183" spans="1:25">
      <c r="A183" s="11" t="s">
        <v>27</v>
      </c>
      <c r="B183" s="29" t="s">
        <v>23</v>
      </c>
      <c r="C183" s="12" t="s">
        <v>24</v>
      </c>
      <c r="D183" s="25">
        <v>8</v>
      </c>
      <c r="E183" s="25">
        <v>1789</v>
      </c>
      <c r="F183" s="38" t="s">
        <v>28</v>
      </c>
      <c r="G183" s="29" t="s">
        <v>183</v>
      </c>
      <c r="H183" s="29" t="s">
        <v>34</v>
      </c>
      <c r="I183" s="30" t="s">
        <v>49</v>
      </c>
      <c r="J183" s="29" t="s">
        <v>193</v>
      </c>
      <c r="L183" s="10">
        <v>15</v>
      </c>
      <c r="M183" s="17" t="s">
        <v>36</v>
      </c>
      <c r="N183" s="10">
        <v>45</v>
      </c>
      <c r="Q183" s="42">
        <f t="shared" si="9"/>
        <v>45</v>
      </c>
      <c r="R183" s="10">
        <v>675</v>
      </c>
      <c r="U183" s="16">
        <f t="shared" si="10"/>
        <v>675</v>
      </c>
      <c r="V183" s="16">
        <f t="shared" si="11"/>
        <v>675</v>
      </c>
      <c r="W183" s="19">
        <f t="shared" si="12"/>
        <v>0</v>
      </c>
    </row>
    <row r="184" spans="1:25">
      <c r="A184" s="11" t="s">
        <v>27</v>
      </c>
      <c r="B184" s="29" t="s">
        <v>23</v>
      </c>
      <c r="C184" s="12" t="s">
        <v>24</v>
      </c>
      <c r="D184" s="25">
        <v>8</v>
      </c>
      <c r="E184" s="25">
        <v>1789</v>
      </c>
      <c r="F184" s="38" t="s">
        <v>28</v>
      </c>
      <c r="G184" s="29" t="s">
        <v>183</v>
      </c>
      <c r="H184" s="29" t="s">
        <v>34</v>
      </c>
      <c r="I184" s="30" t="s">
        <v>49</v>
      </c>
      <c r="J184" s="29" t="s">
        <v>32</v>
      </c>
      <c r="K184" s="38" t="s">
        <v>194</v>
      </c>
      <c r="L184" s="10">
        <v>52.75</v>
      </c>
      <c r="M184" s="17" t="s">
        <v>36</v>
      </c>
      <c r="N184" s="10">
        <v>45</v>
      </c>
      <c r="Q184" s="42">
        <f t="shared" si="9"/>
        <v>45</v>
      </c>
      <c r="R184" s="10">
        <v>2374</v>
      </c>
      <c r="U184" s="16">
        <f t="shared" si="10"/>
        <v>2374</v>
      </c>
      <c r="V184" s="16">
        <f t="shared" si="11"/>
        <v>2373.75</v>
      </c>
      <c r="W184" s="19">
        <f t="shared" si="12"/>
        <v>0.25</v>
      </c>
    </row>
    <row r="185" spans="1:25">
      <c r="A185" s="11" t="s">
        <v>27</v>
      </c>
      <c r="B185" s="29" t="s">
        <v>23</v>
      </c>
      <c r="C185" s="12" t="s">
        <v>24</v>
      </c>
      <c r="D185" s="25">
        <v>8</v>
      </c>
      <c r="E185" s="25">
        <v>1789</v>
      </c>
      <c r="F185" s="38" t="s">
        <v>28</v>
      </c>
      <c r="G185" s="29" t="s">
        <v>183</v>
      </c>
      <c r="H185" s="29" t="s">
        <v>34</v>
      </c>
      <c r="I185" s="30" t="s">
        <v>481</v>
      </c>
      <c r="J185" s="29" t="s">
        <v>32</v>
      </c>
      <c r="K185" s="38" t="s">
        <v>30</v>
      </c>
      <c r="L185" s="10">
        <v>11312</v>
      </c>
      <c r="M185" s="17" t="s">
        <v>36</v>
      </c>
      <c r="N185" s="10">
        <v>0.05</v>
      </c>
      <c r="Q185" s="42">
        <f t="shared" si="9"/>
        <v>0.05</v>
      </c>
      <c r="R185" s="10">
        <v>566</v>
      </c>
      <c r="U185" s="16">
        <f t="shared" si="10"/>
        <v>566</v>
      </c>
      <c r="V185" s="16">
        <f t="shared" si="11"/>
        <v>565.6</v>
      </c>
      <c r="W185" s="19">
        <f t="shared" si="12"/>
        <v>0.39999999999997726</v>
      </c>
    </row>
    <row r="186" spans="1:25">
      <c r="A186" s="11" t="s">
        <v>27</v>
      </c>
      <c r="B186" s="29" t="s">
        <v>23</v>
      </c>
      <c r="C186" s="12" t="s">
        <v>24</v>
      </c>
      <c r="D186" s="25">
        <v>8</v>
      </c>
      <c r="E186" s="25">
        <v>1789</v>
      </c>
      <c r="F186" s="38" t="s">
        <v>28</v>
      </c>
      <c r="G186" s="29" t="s">
        <v>183</v>
      </c>
      <c r="H186" s="29" t="s">
        <v>34</v>
      </c>
      <c r="I186" s="30" t="s">
        <v>481</v>
      </c>
      <c r="J186" s="29" t="s">
        <v>111</v>
      </c>
      <c r="L186" s="10">
        <v>2986</v>
      </c>
      <c r="M186" s="17" t="s">
        <v>36</v>
      </c>
      <c r="N186" s="10">
        <v>0.05</v>
      </c>
      <c r="Q186" s="42">
        <f t="shared" si="9"/>
        <v>0.05</v>
      </c>
      <c r="R186" s="10">
        <v>149</v>
      </c>
      <c r="U186" s="16">
        <f t="shared" si="10"/>
        <v>149</v>
      </c>
      <c r="V186" s="16">
        <f t="shared" si="11"/>
        <v>149.30000000000001</v>
      </c>
      <c r="W186" s="19">
        <f t="shared" si="12"/>
        <v>-0.30000000000001137</v>
      </c>
    </row>
    <row r="187" spans="1:25">
      <c r="A187" s="11" t="s">
        <v>27</v>
      </c>
      <c r="B187" s="29" t="s">
        <v>23</v>
      </c>
      <c r="C187" s="12" t="s">
        <v>24</v>
      </c>
      <c r="D187" s="25">
        <v>8</v>
      </c>
      <c r="E187" s="25">
        <v>1789</v>
      </c>
      <c r="F187" s="38" t="s">
        <v>28</v>
      </c>
      <c r="G187" s="29" t="s">
        <v>183</v>
      </c>
      <c r="H187" s="29" t="s">
        <v>34</v>
      </c>
      <c r="I187" s="30" t="s">
        <v>200</v>
      </c>
      <c r="J187" s="29" t="s">
        <v>32</v>
      </c>
      <c r="K187" s="38" t="s">
        <v>30</v>
      </c>
      <c r="L187" s="10">
        <v>24</v>
      </c>
      <c r="M187" s="33" t="s">
        <v>201</v>
      </c>
      <c r="N187" s="10">
        <v>4</v>
      </c>
      <c r="O187" s="10">
        <v>16</v>
      </c>
      <c r="Q187" s="42">
        <f t="shared" si="9"/>
        <v>4.8</v>
      </c>
      <c r="R187" s="10">
        <v>115</v>
      </c>
      <c r="U187" s="16">
        <f t="shared" si="10"/>
        <v>115</v>
      </c>
      <c r="V187" s="16">
        <f t="shared" si="11"/>
        <v>115.19999999999999</v>
      </c>
      <c r="W187" s="19">
        <f t="shared" si="12"/>
        <v>-0.19999999999998863</v>
      </c>
    </row>
    <row r="188" spans="1:25">
      <c r="A188" s="11" t="s">
        <v>27</v>
      </c>
      <c r="B188" s="29" t="s">
        <v>23</v>
      </c>
      <c r="C188" s="12" t="s">
        <v>24</v>
      </c>
      <c r="D188" s="25">
        <v>8</v>
      </c>
      <c r="E188" s="25">
        <v>1789</v>
      </c>
      <c r="F188" s="38" t="s">
        <v>28</v>
      </c>
      <c r="G188" s="29" t="s">
        <v>183</v>
      </c>
      <c r="H188" s="29" t="s">
        <v>34</v>
      </c>
      <c r="I188" s="30" t="s">
        <v>51</v>
      </c>
      <c r="J188" s="29" t="s">
        <v>32</v>
      </c>
      <c r="K188" s="38" t="s">
        <v>30</v>
      </c>
      <c r="L188" s="10">
        <v>4871</v>
      </c>
      <c r="M188" s="17" t="s">
        <v>36</v>
      </c>
      <c r="N188" s="10">
        <v>0.2</v>
      </c>
      <c r="Q188" s="42">
        <f t="shared" si="9"/>
        <v>0.2</v>
      </c>
      <c r="R188" s="10">
        <v>974</v>
      </c>
      <c r="U188" s="16">
        <f t="shared" si="10"/>
        <v>974</v>
      </c>
      <c r="V188" s="16">
        <f t="shared" si="11"/>
        <v>974.2</v>
      </c>
      <c r="W188" s="19">
        <f t="shared" si="12"/>
        <v>-0.20000000000004547</v>
      </c>
    </row>
    <row r="189" spans="1:25">
      <c r="A189" s="11" t="s">
        <v>27</v>
      </c>
      <c r="B189" s="29" t="s">
        <v>23</v>
      </c>
      <c r="C189" s="12" t="s">
        <v>24</v>
      </c>
      <c r="D189" s="25">
        <v>8</v>
      </c>
      <c r="E189" s="25">
        <v>1789</v>
      </c>
      <c r="F189" s="38" t="s">
        <v>28</v>
      </c>
      <c r="G189" s="29" t="s">
        <v>183</v>
      </c>
      <c r="H189" s="29" t="s">
        <v>34</v>
      </c>
      <c r="I189" s="30" t="s">
        <v>202</v>
      </c>
      <c r="J189" s="29" t="s">
        <v>32</v>
      </c>
      <c r="K189" s="38" t="s">
        <v>30</v>
      </c>
      <c r="L189" s="10">
        <v>19335</v>
      </c>
      <c r="M189" s="17" t="s">
        <v>36</v>
      </c>
      <c r="N189" s="10">
        <v>0.1</v>
      </c>
      <c r="Q189" s="42">
        <f t="shared" si="9"/>
        <v>0.1</v>
      </c>
      <c r="R189" s="10">
        <v>1933</v>
      </c>
      <c r="U189" s="16">
        <f t="shared" si="10"/>
        <v>1933</v>
      </c>
      <c r="V189" s="16">
        <f t="shared" si="11"/>
        <v>1933.5</v>
      </c>
      <c r="W189" s="19">
        <f t="shared" si="12"/>
        <v>-0.5</v>
      </c>
    </row>
    <row r="190" spans="1:25">
      <c r="A190" s="11" t="s">
        <v>27</v>
      </c>
      <c r="B190" s="29" t="s">
        <v>23</v>
      </c>
      <c r="C190" s="12" t="s">
        <v>24</v>
      </c>
      <c r="D190" s="25">
        <v>8</v>
      </c>
      <c r="E190" s="25">
        <v>1789</v>
      </c>
      <c r="F190" s="38" t="s">
        <v>28</v>
      </c>
      <c r="G190" s="29" t="s">
        <v>183</v>
      </c>
      <c r="H190" s="29" t="s">
        <v>34</v>
      </c>
      <c r="I190" s="30" t="s">
        <v>203</v>
      </c>
      <c r="J190" s="29" t="s">
        <v>32</v>
      </c>
      <c r="K190" s="38" t="s">
        <v>30</v>
      </c>
      <c r="L190" s="10">
        <v>2700</v>
      </c>
      <c r="M190" s="17" t="s">
        <v>36</v>
      </c>
      <c r="N190" s="10">
        <v>0.3</v>
      </c>
      <c r="Q190" s="42">
        <f t="shared" si="9"/>
        <v>0.3</v>
      </c>
      <c r="R190" s="10">
        <v>810</v>
      </c>
      <c r="U190" s="16">
        <f t="shared" si="10"/>
        <v>810</v>
      </c>
      <c r="V190" s="16">
        <f t="shared" si="11"/>
        <v>810</v>
      </c>
      <c r="W190" s="19">
        <f t="shared" si="12"/>
        <v>0</v>
      </c>
    </row>
    <row r="191" spans="1:25">
      <c r="A191" s="11" t="s">
        <v>27</v>
      </c>
      <c r="B191" s="29" t="s">
        <v>23</v>
      </c>
      <c r="C191" s="12" t="s">
        <v>24</v>
      </c>
      <c r="D191" s="25">
        <v>8</v>
      </c>
      <c r="E191" s="25">
        <v>1789</v>
      </c>
      <c r="F191" s="38" t="s">
        <v>28</v>
      </c>
      <c r="G191" s="29" t="s">
        <v>183</v>
      </c>
      <c r="H191" s="29" t="s">
        <v>34</v>
      </c>
      <c r="I191" s="30" t="s">
        <v>204</v>
      </c>
      <c r="J191" s="29" t="s">
        <v>92</v>
      </c>
      <c r="L191" s="10">
        <v>815</v>
      </c>
      <c r="M191" s="17"/>
      <c r="Q191" s="42">
        <f t="shared" si="9"/>
        <v>0</v>
      </c>
      <c r="R191" s="10">
        <v>604</v>
      </c>
      <c r="U191" s="16">
        <f t="shared" si="10"/>
        <v>604</v>
      </c>
      <c r="V191" s="16">
        <f t="shared" si="11"/>
        <v>0</v>
      </c>
      <c r="W191" s="19">
        <f t="shared" si="12"/>
        <v>604</v>
      </c>
      <c r="Y191" s="29" t="s">
        <v>33</v>
      </c>
    </row>
    <row r="192" spans="1:25">
      <c r="A192" s="11" t="s">
        <v>27</v>
      </c>
      <c r="B192" s="29" t="s">
        <v>23</v>
      </c>
      <c r="C192" s="12" t="s">
        <v>24</v>
      </c>
      <c r="D192" s="25">
        <v>8</v>
      </c>
      <c r="E192" s="25">
        <v>1789</v>
      </c>
      <c r="F192" s="38" t="s">
        <v>28</v>
      </c>
      <c r="G192" s="29" t="s">
        <v>183</v>
      </c>
      <c r="H192" s="29" t="s">
        <v>34</v>
      </c>
      <c r="I192" s="30" t="s">
        <v>204</v>
      </c>
      <c r="J192" s="29" t="s">
        <v>193</v>
      </c>
      <c r="L192" s="10">
        <v>382</v>
      </c>
      <c r="M192" s="17"/>
      <c r="Q192" s="42">
        <f t="shared" si="9"/>
        <v>0</v>
      </c>
      <c r="R192" s="10">
        <v>523</v>
      </c>
      <c r="U192" s="16">
        <f t="shared" si="10"/>
        <v>523</v>
      </c>
      <c r="V192" s="16">
        <f t="shared" si="11"/>
        <v>0</v>
      </c>
      <c r="W192" s="19">
        <f t="shared" si="12"/>
        <v>523</v>
      </c>
      <c r="Y192" s="29" t="s">
        <v>33</v>
      </c>
    </row>
    <row r="193" spans="1:25">
      <c r="A193" s="11" t="s">
        <v>27</v>
      </c>
      <c r="B193" s="29" t="s">
        <v>23</v>
      </c>
      <c r="C193" s="12" t="s">
        <v>24</v>
      </c>
      <c r="D193" s="25">
        <v>8</v>
      </c>
      <c r="E193" s="25">
        <v>1789</v>
      </c>
      <c r="F193" s="38" t="s">
        <v>28</v>
      </c>
      <c r="G193" s="29" t="s">
        <v>183</v>
      </c>
      <c r="H193" s="29" t="s">
        <v>90</v>
      </c>
      <c r="I193" s="30" t="s">
        <v>205</v>
      </c>
      <c r="J193" s="29" t="s">
        <v>92</v>
      </c>
      <c r="L193" s="10">
        <v>260</v>
      </c>
      <c r="M193" s="17" t="s">
        <v>39</v>
      </c>
      <c r="N193" s="10">
        <v>6</v>
      </c>
      <c r="O193" s="10">
        <v>10</v>
      </c>
      <c r="Q193" s="42">
        <f t="shared" si="9"/>
        <v>6.5</v>
      </c>
      <c r="R193" s="10">
        <v>1690</v>
      </c>
      <c r="U193" s="16">
        <f t="shared" si="10"/>
        <v>1690</v>
      </c>
      <c r="V193" s="16">
        <f t="shared" si="11"/>
        <v>1690</v>
      </c>
      <c r="W193" s="19">
        <f t="shared" si="12"/>
        <v>0</v>
      </c>
    </row>
    <row r="194" spans="1:25">
      <c r="A194" s="11" t="s">
        <v>27</v>
      </c>
      <c r="B194" s="29" t="s">
        <v>23</v>
      </c>
      <c r="C194" s="12" t="s">
        <v>24</v>
      </c>
      <c r="D194" s="25">
        <v>8</v>
      </c>
      <c r="E194" s="25">
        <v>1789</v>
      </c>
      <c r="F194" s="38" t="s">
        <v>28</v>
      </c>
      <c r="G194" s="29" t="s">
        <v>183</v>
      </c>
      <c r="H194" s="29" t="s">
        <v>34</v>
      </c>
      <c r="I194" s="30" t="s">
        <v>206</v>
      </c>
      <c r="J194" s="29" t="s">
        <v>92</v>
      </c>
      <c r="L194" s="10">
        <v>21561</v>
      </c>
      <c r="M194" s="17" t="s">
        <v>36</v>
      </c>
      <c r="N194" s="10">
        <v>3</v>
      </c>
      <c r="Q194" s="42">
        <f t="shared" si="9"/>
        <v>3</v>
      </c>
      <c r="R194" s="10">
        <v>64684</v>
      </c>
      <c r="U194" s="16">
        <f t="shared" si="10"/>
        <v>64684</v>
      </c>
      <c r="V194" s="16">
        <f t="shared" si="11"/>
        <v>64683</v>
      </c>
      <c r="W194" s="19">
        <f t="shared" si="12"/>
        <v>1</v>
      </c>
    </row>
    <row r="195" spans="1:25">
      <c r="A195" s="11" t="s">
        <v>27</v>
      </c>
      <c r="B195" s="29" t="s">
        <v>23</v>
      </c>
      <c r="C195" s="12" t="s">
        <v>24</v>
      </c>
      <c r="D195" s="25">
        <v>8</v>
      </c>
      <c r="E195" s="25">
        <v>1789</v>
      </c>
      <c r="F195" s="38" t="s">
        <v>28</v>
      </c>
      <c r="G195" s="29" t="s">
        <v>183</v>
      </c>
      <c r="H195" s="29" t="s">
        <v>34</v>
      </c>
      <c r="I195" s="30" t="s">
        <v>206</v>
      </c>
      <c r="J195" s="29" t="s">
        <v>187</v>
      </c>
      <c r="L195" s="10">
        <v>60</v>
      </c>
      <c r="M195" s="17" t="s">
        <v>36</v>
      </c>
      <c r="N195" s="10">
        <v>3</v>
      </c>
      <c r="Q195" s="42">
        <f t="shared" si="9"/>
        <v>3</v>
      </c>
      <c r="R195" s="10">
        <v>180</v>
      </c>
      <c r="U195" s="16">
        <f t="shared" si="10"/>
        <v>180</v>
      </c>
      <c r="V195" s="16">
        <f t="shared" si="11"/>
        <v>180</v>
      </c>
      <c r="W195" s="19">
        <f t="shared" si="12"/>
        <v>0</v>
      </c>
    </row>
    <row r="196" spans="1:25">
      <c r="A196" s="11" t="s">
        <v>27</v>
      </c>
      <c r="B196" s="29" t="s">
        <v>23</v>
      </c>
      <c r="C196" s="12" t="s">
        <v>24</v>
      </c>
      <c r="D196" s="25">
        <v>8</v>
      </c>
      <c r="E196" s="25">
        <v>1789</v>
      </c>
      <c r="F196" s="38" t="s">
        <v>28</v>
      </c>
      <c r="G196" s="29" t="s">
        <v>183</v>
      </c>
      <c r="H196" s="29" t="s">
        <v>34</v>
      </c>
      <c r="I196" s="30" t="s">
        <v>207</v>
      </c>
      <c r="J196" s="29" t="s">
        <v>32</v>
      </c>
      <c r="K196" s="38" t="s">
        <v>30</v>
      </c>
      <c r="L196" s="10">
        <v>9</v>
      </c>
      <c r="M196" s="17" t="s">
        <v>39</v>
      </c>
      <c r="N196" s="10">
        <v>18</v>
      </c>
      <c r="Q196" s="42">
        <f t="shared" si="9"/>
        <v>18</v>
      </c>
      <c r="R196" s="10">
        <v>162</v>
      </c>
      <c r="U196" s="16">
        <f t="shared" si="10"/>
        <v>162</v>
      </c>
      <c r="V196" s="16">
        <f t="shared" si="11"/>
        <v>162</v>
      </c>
      <c r="W196" s="19">
        <f t="shared" si="12"/>
        <v>0</v>
      </c>
    </row>
    <row r="197" spans="1:25">
      <c r="A197" s="11" t="s">
        <v>27</v>
      </c>
      <c r="B197" s="29" t="s">
        <v>23</v>
      </c>
      <c r="C197" s="12" t="s">
        <v>24</v>
      </c>
      <c r="D197" s="25">
        <v>8</v>
      </c>
      <c r="E197" s="25">
        <v>1789</v>
      </c>
      <c r="F197" s="38" t="s">
        <v>28</v>
      </c>
      <c r="G197" s="29" t="s">
        <v>183</v>
      </c>
      <c r="H197" s="29" t="s">
        <v>34</v>
      </c>
      <c r="I197" s="30" t="s">
        <v>207</v>
      </c>
      <c r="J197" s="29" t="s">
        <v>185</v>
      </c>
      <c r="L197" s="10">
        <v>106</v>
      </c>
      <c r="M197" s="17" t="s">
        <v>39</v>
      </c>
      <c r="N197" s="10">
        <v>18</v>
      </c>
      <c r="Q197" s="42">
        <f t="shared" si="9"/>
        <v>18</v>
      </c>
      <c r="R197" s="10">
        <v>1908</v>
      </c>
      <c r="U197" s="16">
        <f t="shared" si="10"/>
        <v>1908</v>
      </c>
      <c r="V197" s="16">
        <f t="shared" si="11"/>
        <v>1908</v>
      </c>
      <c r="W197" s="19">
        <f t="shared" si="12"/>
        <v>0</v>
      </c>
    </row>
    <row r="198" spans="1:25">
      <c r="A198" s="11" t="s">
        <v>27</v>
      </c>
      <c r="B198" s="29" t="s">
        <v>23</v>
      </c>
      <c r="C198" s="12" t="s">
        <v>24</v>
      </c>
      <c r="D198" s="25">
        <v>8</v>
      </c>
      <c r="E198" s="25">
        <v>1789</v>
      </c>
      <c r="F198" s="38" t="s">
        <v>28</v>
      </c>
      <c r="G198" s="29" t="s">
        <v>183</v>
      </c>
      <c r="H198" s="29" t="s">
        <v>90</v>
      </c>
      <c r="I198" s="30" t="s">
        <v>208</v>
      </c>
      <c r="J198" s="29" t="s">
        <v>193</v>
      </c>
      <c r="L198" s="10">
        <v>1375</v>
      </c>
      <c r="M198" s="17"/>
      <c r="Q198" s="42">
        <f t="shared" si="9"/>
        <v>0</v>
      </c>
      <c r="R198" s="10">
        <v>1700</v>
      </c>
      <c r="U198" s="16">
        <f t="shared" si="10"/>
        <v>1700</v>
      </c>
      <c r="V198" s="16">
        <f t="shared" si="11"/>
        <v>0</v>
      </c>
      <c r="W198" s="19">
        <f t="shared" si="12"/>
        <v>1700</v>
      </c>
      <c r="Y198" s="10" t="s">
        <v>33</v>
      </c>
    </row>
    <row r="199" spans="1:25">
      <c r="A199" s="11" t="s">
        <v>27</v>
      </c>
      <c r="B199" s="29" t="s">
        <v>23</v>
      </c>
      <c r="C199" s="12" t="s">
        <v>24</v>
      </c>
      <c r="D199" s="25">
        <v>8</v>
      </c>
      <c r="E199" s="25">
        <v>1789</v>
      </c>
      <c r="F199" s="38" t="s">
        <v>28</v>
      </c>
      <c r="G199" s="29" t="s">
        <v>183</v>
      </c>
      <c r="H199" s="29" t="s">
        <v>209</v>
      </c>
      <c r="I199" s="30" t="s">
        <v>210</v>
      </c>
      <c r="J199" s="29" t="s">
        <v>92</v>
      </c>
      <c r="L199" s="10">
        <v>674</v>
      </c>
      <c r="M199" s="17" t="s">
        <v>36</v>
      </c>
      <c r="N199" s="10">
        <v>12</v>
      </c>
      <c r="Q199" s="42">
        <f t="shared" ref="Q199:Q263" si="16">N199+(0.05*O199)+(P199/240)</f>
        <v>12</v>
      </c>
      <c r="R199" s="10">
        <v>8088</v>
      </c>
      <c r="U199" s="16">
        <f t="shared" si="10"/>
        <v>8088</v>
      </c>
      <c r="V199" s="16">
        <f t="shared" si="11"/>
        <v>8088</v>
      </c>
      <c r="W199" s="19">
        <f t="shared" si="12"/>
        <v>0</v>
      </c>
    </row>
    <row r="200" spans="1:25">
      <c r="A200" s="11" t="s">
        <v>27</v>
      </c>
      <c r="B200" s="29" t="s">
        <v>23</v>
      </c>
      <c r="C200" s="12" t="s">
        <v>24</v>
      </c>
      <c r="D200" s="25">
        <v>8</v>
      </c>
      <c r="E200" s="25">
        <v>1789</v>
      </c>
      <c r="F200" s="38" t="s">
        <v>28</v>
      </c>
      <c r="G200" s="29" t="s">
        <v>183</v>
      </c>
      <c r="H200" s="29" t="s">
        <v>209</v>
      </c>
      <c r="I200" s="30" t="s">
        <v>210</v>
      </c>
      <c r="J200" s="29" t="s">
        <v>185</v>
      </c>
      <c r="L200" s="10">
        <v>192</v>
      </c>
      <c r="M200" s="17" t="s">
        <v>36</v>
      </c>
      <c r="N200" s="10">
        <v>12</v>
      </c>
      <c r="Q200" s="42">
        <f t="shared" si="16"/>
        <v>12</v>
      </c>
      <c r="R200" s="10">
        <v>2304</v>
      </c>
      <c r="U200" s="16">
        <f>R200+(S200*0.05)+(T200/240)</f>
        <v>2304</v>
      </c>
      <c r="V200" s="16">
        <f>L200*Q200</f>
        <v>2304</v>
      </c>
      <c r="W200" s="19">
        <f>U200-V200</f>
        <v>0</v>
      </c>
    </row>
    <row r="201" spans="1:25">
      <c r="A201" s="11" t="s">
        <v>27</v>
      </c>
      <c r="B201" s="29" t="s">
        <v>23</v>
      </c>
      <c r="C201" s="12" t="s">
        <v>24</v>
      </c>
      <c r="D201" s="25">
        <v>8</v>
      </c>
      <c r="E201" s="25">
        <v>1789</v>
      </c>
      <c r="F201" s="38" t="s">
        <v>28</v>
      </c>
      <c r="G201" s="29" t="s">
        <v>183</v>
      </c>
      <c r="H201" s="29" t="s">
        <v>211</v>
      </c>
      <c r="I201" s="30" t="s">
        <v>210</v>
      </c>
      <c r="J201" s="29" t="s">
        <v>92</v>
      </c>
      <c r="L201" s="10">
        <v>80</v>
      </c>
      <c r="M201" s="17" t="s">
        <v>36</v>
      </c>
      <c r="N201" s="10">
        <v>12</v>
      </c>
      <c r="Q201" s="42">
        <f t="shared" si="16"/>
        <v>12</v>
      </c>
      <c r="R201" s="10">
        <v>960</v>
      </c>
      <c r="U201" s="16">
        <f>R201+(S201*0.05)+(T201/240)</f>
        <v>960</v>
      </c>
      <c r="V201" s="16">
        <f>L201*Q201</f>
        <v>960</v>
      </c>
      <c r="W201" s="19">
        <f>U201-V201</f>
        <v>0</v>
      </c>
    </row>
    <row r="202" spans="1:25">
      <c r="A202" s="11" t="s">
        <v>27</v>
      </c>
      <c r="B202" s="29" t="s">
        <v>23</v>
      </c>
      <c r="C202" s="12" t="s">
        <v>24</v>
      </c>
      <c r="D202" s="25">
        <v>8</v>
      </c>
      <c r="E202" s="25">
        <v>1789</v>
      </c>
      <c r="F202" s="38" t="s">
        <v>28</v>
      </c>
      <c r="G202" s="29" t="s">
        <v>183</v>
      </c>
      <c r="H202" s="29" t="s">
        <v>34</v>
      </c>
      <c r="I202" s="30" t="s">
        <v>210</v>
      </c>
      <c r="J202" s="29" t="s">
        <v>32</v>
      </c>
      <c r="K202" s="38" t="s">
        <v>30</v>
      </c>
      <c r="L202" s="10">
        <v>146</v>
      </c>
      <c r="M202" s="17" t="s">
        <v>36</v>
      </c>
      <c r="N202" s="10">
        <v>12</v>
      </c>
      <c r="Q202" s="42">
        <f t="shared" si="16"/>
        <v>12</v>
      </c>
      <c r="R202" s="10">
        <v>1752</v>
      </c>
      <c r="U202" s="16">
        <f>R202+(S202*0.05)+(T202/240)</f>
        <v>1752</v>
      </c>
      <c r="V202" s="16">
        <f>L202*Q202</f>
        <v>1752</v>
      </c>
      <c r="W202" s="19">
        <f>U202-V202</f>
        <v>0</v>
      </c>
    </row>
    <row r="203" spans="1:25">
      <c r="A203" s="11" t="s">
        <v>27</v>
      </c>
      <c r="B203" s="29" t="s">
        <v>23</v>
      </c>
      <c r="C203" s="12" t="s">
        <v>24</v>
      </c>
      <c r="D203" s="25">
        <v>8</v>
      </c>
      <c r="E203" s="25">
        <v>1789</v>
      </c>
      <c r="F203" s="38" t="s">
        <v>28</v>
      </c>
      <c r="G203" s="29" t="s">
        <v>183</v>
      </c>
      <c r="H203" s="29" t="s">
        <v>34</v>
      </c>
      <c r="I203" s="30" t="s">
        <v>210</v>
      </c>
      <c r="J203" s="29" t="s">
        <v>92</v>
      </c>
      <c r="L203" s="10">
        <v>500</v>
      </c>
      <c r="M203" s="17" t="s">
        <v>36</v>
      </c>
      <c r="N203" s="10">
        <v>12</v>
      </c>
      <c r="Q203" s="42">
        <f t="shared" si="16"/>
        <v>12</v>
      </c>
      <c r="R203" s="10">
        <v>6000</v>
      </c>
      <c r="U203" s="16">
        <f>R203+(S203*0.05)+(T203/240)</f>
        <v>6000</v>
      </c>
      <c r="V203" s="16">
        <f>L203*Q203</f>
        <v>6000</v>
      </c>
      <c r="W203" s="19">
        <f>U203-V203</f>
        <v>0</v>
      </c>
    </row>
    <row r="204" spans="1:25">
      <c r="A204" s="11" t="s">
        <v>27</v>
      </c>
      <c r="B204" s="29" t="s">
        <v>23</v>
      </c>
      <c r="C204" s="12" t="s">
        <v>24</v>
      </c>
      <c r="D204" s="25">
        <v>8</v>
      </c>
      <c r="E204" s="25">
        <v>1789</v>
      </c>
      <c r="F204" s="38" t="s">
        <v>28</v>
      </c>
      <c r="G204" s="29" t="s">
        <v>183</v>
      </c>
      <c r="H204" s="29" t="s">
        <v>34</v>
      </c>
      <c r="I204" s="30" t="s">
        <v>210</v>
      </c>
      <c r="J204" s="29" t="s">
        <v>111</v>
      </c>
      <c r="L204" s="10">
        <v>625</v>
      </c>
      <c r="M204" s="17" t="s">
        <v>36</v>
      </c>
      <c r="N204" s="10">
        <v>12</v>
      </c>
      <c r="Q204" s="42">
        <f t="shared" si="16"/>
        <v>12</v>
      </c>
      <c r="R204" s="10">
        <v>7500</v>
      </c>
      <c r="U204" s="16">
        <f t="shared" ref="U204:U268" si="17">R204+(S204*0.05)+(T204/240)</f>
        <v>7500</v>
      </c>
      <c r="V204" s="16">
        <f t="shared" ref="V204:V268" si="18">L204*Q204</f>
        <v>7500</v>
      </c>
      <c r="W204" s="19">
        <f t="shared" ref="W204:W268" si="19">U204-V204</f>
        <v>0</v>
      </c>
    </row>
    <row r="205" spans="1:25">
      <c r="A205" s="11" t="s">
        <v>27</v>
      </c>
      <c r="B205" s="29" t="s">
        <v>23</v>
      </c>
      <c r="C205" s="12" t="s">
        <v>24</v>
      </c>
      <c r="D205" s="25">
        <v>8</v>
      </c>
      <c r="E205" s="25">
        <v>1789</v>
      </c>
      <c r="F205" s="38" t="s">
        <v>28</v>
      </c>
      <c r="G205" s="29" t="s">
        <v>183</v>
      </c>
      <c r="H205" s="29" t="s">
        <v>34</v>
      </c>
      <c r="I205" s="30" t="s">
        <v>210</v>
      </c>
      <c r="J205" s="29" t="s">
        <v>185</v>
      </c>
      <c r="L205" s="10">
        <v>305</v>
      </c>
      <c r="M205" s="17" t="s">
        <v>36</v>
      </c>
      <c r="N205" s="10">
        <v>12</v>
      </c>
      <c r="Q205" s="42">
        <f t="shared" si="16"/>
        <v>12</v>
      </c>
      <c r="R205" s="10">
        <v>3660</v>
      </c>
      <c r="U205" s="16">
        <f t="shared" si="17"/>
        <v>3660</v>
      </c>
      <c r="V205" s="16">
        <f t="shared" si="18"/>
        <v>3660</v>
      </c>
      <c r="W205" s="19">
        <f t="shared" si="19"/>
        <v>0</v>
      </c>
    </row>
    <row r="206" spans="1:25">
      <c r="A206" s="11" t="s">
        <v>27</v>
      </c>
      <c r="B206" s="29" t="s">
        <v>23</v>
      </c>
      <c r="C206" s="12" t="s">
        <v>24</v>
      </c>
      <c r="D206" s="25">
        <v>8</v>
      </c>
      <c r="E206" s="25">
        <v>1789</v>
      </c>
      <c r="F206" s="38" t="s">
        <v>28</v>
      </c>
      <c r="G206" s="29" t="s">
        <v>183</v>
      </c>
      <c r="H206" s="29" t="s">
        <v>212</v>
      </c>
      <c r="I206" s="30" t="s">
        <v>210</v>
      </c>
      <c r="J206" s="29" t="s">
        <v>92</v>
      </c>
      <c r="L206" s="10">
        <v>637</v>
      </c>
      <c r="M206" s="17" t="s">
        <v>36</v>
      </c>
      <c r="N206" s="10">
        <v>10</v>
      </c>
      <c r="Q206" s="42">
        <f t="shared" si="16"/>
        <v>10</v>
      </c>
      <c r="R206" s="10">
        <v>6370</v>
      </c>
      <c r="U206" s="16">
        <f t="shared" si="17"/>
        <v>6370</v>
      </c>
      <c r="V206" s="16">
        <f t="shared" si="18"/>
        <v>6370</v>
      </c>
      <c r="W206" s="19">
        <f t="shared" si="19"/>
        <v>0</v>
      </c>
    </row>
    <row r="207" spans="1:25">
      <c r="A207" s="11" t="s">
        <v>27</v>
      </c>
      <c r="B207" s="29" t="s">
        <v>23</v>
      </c>
      <c r="C207" s="12" t="s">
        <v>24</v>
      </c>
      <c r="D207" s="25">
        <v>8</v>
      </c>
      <c r="E207" s="25">
        <v>1789</v>
      </c>
      <c r="F207" s="38" t="s">
        <v>28</v>
      </c>
      <c r="G207" s="29" t="s">
        <v>183</v>
      </c>
      <c r="H207" s="29" t="s">
        <v>80</v>
      </c>
      <c r="I207" s="30" t="s">
        <v>210</v>
      </c>
      <c r="J207" s="29" t="s">
        <v>92</v>
      </c>
      <c r="L207" s="10">
        <v>100</v>
      </c>
      <c r="M207" s="17" t="s">
        <v>36</v>
      </c>
      <c r="N207" s="10">
        <v>10</v>
      </c>
      <c r="Q207" s="42">
        <f t="shared" si="16"/>
        <v>10</v>
      </c>
      <c r="R207" s="10">
        <v>1000</v>
      </c>
      <c r="U207" s="16">
        <f t="shared" si="17"/>
        <v>1000</v>
      </c>
      <c r="V207" s="16">
        <f t="shared" si="18"/>
        <v>1000</v>
      </c>
      <c r="W207" s="19">
        <f t="shared" si="19"/>
        <v>0</v>
      </c>
    </row>
    <row r="208" spans="1:25">
      <c r="A208" s="11" t="s">
        <v>27</v>
      </c>
      <c r="B208" s="29" t="s">
        <v>23</v>
      </c>
      <c r="C208" s="12" t="s">
        <v>24</v>
      </c>
      <c r="D208" s="25">
        <v>8</v>
      </c>
      <c r="E208" s="25">
        <v>1789</v>
      </c>
      <c r="F208" s="38" t="s">
        <v>28</v>
      </c>
      <c r="G208" s="29" t="s">
        <v>183</v>
      </c>
      <c r="H208" s="29" t="s">
        <v>166</v>
      </c>
      <c r="I208" s="30" t="s">
        <v>213</v>
      </c>
      <c r="J208" s="29" t="s">
        <v>92</v>
      </c>
      <c r="L208" s="10">
        <v>52</v>
      </c>
      <c r="M208" s="17" t="s">
        <v>86</v>
      </c>
      <c r="N208" s="10">
        <v>5</v>
      </c>
      <c r="Q208" s="42">
        <f t="shared" si="16"/>
        <v>5</v>
      </c>
      <c r="R208" s="10">
        <v>260</v>
      </c>
      <c r="U208" s="16">
        <f t="shared" si="17"/>
        <v>260</v>
      </c>
      <c r="V208" s="16">
        <f t="shared" si="18"/>
        <v>260</v>
      </c>
      <c r="W208" s="19">
        <f t="shared" si="19"/>
        <v>0</v>
      </c>
      <c r="X208" s="10">
        <v>25</v>
      </c>
    </row>
    <row r="209" spans="1:25">
      <c r="A209" s="11" t="s">
        <v>27</v>
      </c>
      <c r="B209" s="29" t="s">
        <v>23</v>
      </c>
      <c r="C209" s="12" t="s">
        <v>24</v>
      </c>
      <c r="D209" s="25">
        <v>8</v>
      </c>
      <c r="E209" s="25">
        <v>1789</v>
      </c>
      <c r="F209" s="38" t="s">
        <v>28</v>
      </c>
      <c r="G209" s="29" t="s">
        <v>183</v>
      </c>
      <c r="H209" s="29" t="s">
        <v>211</v>
      </c>
      <c r="I209" s="30" t="s">
        <v>213</v>
      </c>
      <c r="J209" s="29" t="s">
        <v>92</v>
      </c>
      <c r="L209" s="29">
        <v>52</v>
      </c>
      <c r="M209" s="17" t="s">
        <v>86</v>
      </c>
      <c r="N209" s="10">
        <v>5</v>
      </c>
      <c r="Q209" s="42">
        <f t="shared" si="16"/>
        <v>5</v>
      </c>
      <c r="R209" s="10">
        <v>260</v>
      </c>
      <c r="U209" s="16">
        <f t="shared" si="17"/>
        <v>260</v>
      </c>
      <c r="V209" s="16">
        <f t="shared" si="18"/>
        <v>260</v>
      </c>
      <c r="W209" s="19">
        <f t="shared" si="19"/>
        <v>0</v>
      </c>
      <c r="X209" s="10">
        <v>25</v>
      </c>
    </row>
    <row r="210" spans="1:25">
      <c r="A210" s="11" t="s">
        <v>27</v>
      </c>
      <c r="B210" s="29" t="s">
        <v>23</v>
      </c>
      <c r="C210" s="12" t="s">
        <v>24</v>
      </c>
      <c r="D210" s="25">
        <v>8</v>
      </c>
      <c r="E210" s="25">
        <v>1789</v>
      </c>
      <c r="F210" s="38" t="s">
        <v>28</v>
      </c>
      <c r="G210" s="29" t="s">
        <v>183</v>
      </c>
      <c r="H210" s="29" t="s">
        <v>34</v>
      </c>
      <c r="I210" s="31" t="s">
        <v>214</v>
      </c>
      <c r="J210" s="29" t="s">
        <v>32</v>
      </c>
      <c r="K210" s="38" t="s">
        <v>30</v>
      </c>
      <c r="L210" s="10">
        <v>260</v>
      </c>
      <c r="M210" s="17" t="s">
        <v>86</v>
      </c>
      <c r="N210" s="10">
        <v>5</v>
      </c>
      <c r="Q210" s="42">
        <f t="shared" si="16"/>
        <v>5</v>
      </c>
      <c r="R210" s="10">
        <v>1300</v>
      </c>
      <c r="U210" s="16">
        <f t="shared" si="17"/>
        <v>1300</v>
      </c>
      <c r="V210" s="16">
        <f t="shared" si="18"/>
        <v>1300</v>
      </c>
      <c r="W210" s="19">
        <f t="shared" si="19"/>
        <v>0</v>
      </c>
    </row>
    <row r="211" spans="1:25">
      <c r="A211" s="11" t="s">
        <v>27</v>
      </c>
      <c r="B211" s="29" t="s">
        <v>23</v>
      </c>
      <c r="C211" s="12" t="s">
        <v>24</v>
      </c>
      <c r="D211" s="25">
        <v>8</v>
      </c>
      <c r="E211" s="25">
        <v>1789</v>
      </c>
      <c r="F211" s="38" t="s">
        <v>28</v>
      </c>
      <c r="G211" s="29" t="s">
        <v>183</v>
      </c>
      <c r="I211" s="30" t="s">
        <v>215</v>
      </c>
      <c r="J211" s="29" t="s">
        <v>32</v>
      </c>
      <c r="K211" s="38" t="s">
        <v>30</v>
      </c>
      <c r="L211" s="10">
        <v>1</v>
      </c>
      <c r="M211" s="17" t="s">
        <v>54</v>
      </c>
      <c r="N211" s="10">
        <v>345</v>
      </c>
      <c r="Q211" s="42">
        <f t="shared" si="16"/>
        <v>345</v>
      </c>
      <c r="R211" s="10">
        <v>345</v>
      </c>
      <c r="U211" s="16">
        <f t="shared" si="17"/>
        <v>345</v>
      </c>
      <c r="V211" s="16">
        <f t="shared" si="18"/>
        <v>345</v>
      </c>
      <c r="W211" s="19">
        <f t="shared" si="19"/>
        <v>0</v>
      </c>
    </row>
    <row r="212" spans="1:25">
      <c r="A212" s="11" t="s">
        <v>27</v>
      </c>
      <c r="B212" s="29" t="s">
        <v>23</v>
      </c>
      <c r="C212" s="12" t="s">
        <v>24</v>
      </c>
      <c r="D212" s="25">
        <v>8</v>
      </c>
      <c r="E212" s="25">
        <v>1789</v>
      </c>
      <c r="F212" s="38" t="s">
        <v>28</v>
      </c>
      <c r="G212" s="29" t="s">
        <v>183</v>
      </c>
      <c r="I212" s="30" t="s">
        <v>215</v>
      </c>
      <c r="J212" s="29" t="s">
        <v>92</v>
      </c>
      <c r="L212" s="10">
        <v>1</v>
      </c>
      <c r="M212" s="17" t="s">
        <v>54</v>
      </c>
      <c r="N212" s="10">
        <v>639</v>
      </c>
      <c r="Q212" s="42">
        <f t="shared" si="16"/>
        <v>639</v>
      </c>
      <c r="R212" s="10">
        <v>639</v>
      </c>
      <c r="U212" s="16">
        <f t="shared" si="17"/>
        <v>639</v>
      </c>
      <c r="V212" s="16">
        <f t="shared" si="18"/>
        <v>639</v>
      </c>
      <c r="W212" s="19">
        <f t="shared" si="19"/>
        <v>0</v>
      </c>
    </row>
    <row r="213" spans="1:25">
      <c r="A213" s="11" t="s">
        <v>27</v>
      </c>
      <c r="B213" s="29" t="s">
        <v>23</v>
      </c>
      <c r="C213" s="12" t="s">
        <v>24</v>
      </c>
      <c r="D213" s="25">
        <v>8</v>
      </c>
      <c r="E213" s="25">
        <v>1789</v>
      </c>
      <c r="F213" s="38" t="s">
        <v>28</v>
      </c>
      <c r="G213" s="29" t="s">
        <v>183</v>
      </c>
      <c r="I213" s="30" t="s">
        <v>215</v>
      </c>
      <c r="J213" s="29" t="s">
        <v>191</v>
      </c>
      <c r="L213" s="10">
        <v>1</v>
      </c>
      <c r="M213" s="17" t="s">
        <v>54</v>
      </c>
      <c r="N213" s="10">
        <v>184</v>
      </c>
      <c r="Q213" s="42">
        <f t="shared" si="16"/>
        <v>184</v>
      </c>
      <c r="R213" s="10">
        <v>184</v>
      </c>
      <c r="U213" s="16">
        <f t="shared" si="17"/>
        <v>184</v>
      </c>
      <c r="V213" s="16">
        <f t="shared" si="18"/>
        <v>184</v>
      </c>
      <c r="W213" s="19">
        <f t="shared" si="19"/>
        <v>0</v>
      </c>
    </row>
    <row r="214" spans="1:25">
      <c r="A214" s="11" t="s">
        <v>27</v>
      </c>
      <c r="B214" s="29" t="s">
        <v>23</v>
      </c>
      <c r="C214" s="12" t="s">
        <v>24</v>
      </c>
      <c r="D214" s="25">
        <v>8</v>
      </c>
      <c r="E214" s="25">
        <v>1789</v>
      </c>
      <c r="F214" s="38" t="s">
        <v>28</v>
      </c>
      <c r="G214" s="29" t="s">
        <v>183</v>
      </c>
      <c r="I214" s="30" t="s">
        <v>215</v>
      </c>
      <c r="J214" s="29" t="s">
        <v>193</v>
      </c>
      <c r="L214" s="10">
        <v>1</v>
      </c>
      <c r="M214" s="17" t="s">
        <v>54</v>
      </c>
      <c r="N214" s="10">
        <v>450</v>
      </c>
      <c r="Q214" s="42">
        <f t="shared" si="16"/>
        <v>450</v>
      </c>
      <c r="R214" s="10">
        <v>450</v>
      </c>
      <c r="U214" s="16">
        <f t="shared" si="17"/>
        <v>450</v>
      </c>
      <c r="V214" s="16">
        <f t="shared" si="18"/>
        <v>450</v>
      </c>
      <c r="W214" s="19">
        <f t="shared" si="19"/>
        <v>0</v>
      </c>
    </row>
    <row r="215" spans="1:25">
      <c r="A215" s="11" t="s">
        <v>27</v>
      </c>
      <c r="B215" s="29" t="s">
        <v>23</v>
      </c>
      <c r="C215" s="12" t="s">
        <v>24</v>
      </c>
      <c r="D215" s="25">
        <v>8</v>
      </c>
      <c r="E215" s="25">
        <v>1789</v>
      </c>
      <c r="F215" s="38" t="s">
        <v>28</v>
      </c>
      <c r="G215" s="29" t="s">
        <v>183</v>
      </c>
      <c r="H215" s="29" t="s">
        <v>34</v>
      </c>
      <c r="I215" s="30" t="s">
        <v>216</v>
      </c>
      <c r="J215" s="29" t="s">
        <v>32</v>
      </c>
      <c r="K215" s="38" t="s">
        <v>30</v>
      </c>
      <c r="L215" s="10">
        <v>500</v>
      </c>
      <c r="M215" s="17" t="s">
        <v>36</v>
      </c>
      <c r="O215" s="10">
        <v>30</v>
      </c>
      <c r="Q215" s="42">
        <f t="shared" si="16"/>
        <v>1.5</v>
      </c>
      <c r="R215" s="10">
        <v>750</v>
      </c>
      <c r="U215" s="16">
        <f t="shared" si="17"/>
        <v>750</v>
      </c>
      <c r="V215" s="16">
        <f t="shared" si="18"/>
        <v>750</v>
      </c>
      <c r="W215" s="19">
        <f t="shared" si="19"/>
        <v>0</v>
      </c>
    </row>
    <row r="216" spans="1:25">
      <c r="A216" s="11" t="s">
        <v>27</v>
      </c>
      <c r="B216" s="29" t="s">
        <v>23</v>
      </c>
      <c r="C216" s="12" t="s">
        <v>24</v>
      </c>
      <c r="D216" s="25">
        <v>8</v>
      </c>
      <c r="E216" s="25">
        <v>1789</v>
      </c>
      <c r="F216" s="38" t="s">
        <v>28</v>
      </c>
      <c r="G216" s="29" t="s">
        <v>183</v>
      </c>
      <c r="H216" s="29" t="s">
        <v>34</v>
      </c>
      <c r="I216" s="30" t="s">
        <v>216</v>
      </c>
      <c r="J216" s="29" t="s">
        <v>92</v>
      </c>
      <c r="L216" s="10">
        <v>1109</v>
      </c>
      <c r="M216" s="17" t="s">
        <v>36</v>
      </c>
      <c r="O216" s="10">
        <v>30</v>
      </c>
      <c r="Q216" s="42">
        <f t="shared" si="16"/>
        <v>1.5</v>
      </c>
      <c r="R216" s="10">
        <v>1663</v>
      </c>
      <c r="U216" s="16">
        <f t="shared" si="17"/>
        <v>1663</v>
      </c>
      <c r="V216" s="16">
        <f t="shared" si="18"/>
        <v>1663.5</v>
      </c>
      <c r="W216" s="19">
        <f t="shared" si="19"/>
        <v>-0.5</v>
      </c>
    </row>
    <row r="217" spans="1:25">
      <c r="A217" s="11" t="s">
        <v>27</v>
      </c>
      <c r="B217" s="29" t="s">
        <v>23</v>
      </c>
      <c r="C217" s="12" t="s">
        <v>24</v>
      </c>
      <c r="D217" s="25">
        <v>8</v>
      </c>
      <c r="E217" s="25">
        <v>1789</v>
      </c>
      <c r="F217" s="38" t="s">
        <v>28</v>
      </c>
      <c r="G217" s="29" t="s">
        <v>183</v>
      </c>
      <c r="H217" s="29" t="s">
        <v>34</v>
      </c>
      <c r="I217" s="30" t="s">
        <v>216</v>
      </c>
      <c r="J217" s="29" t="s">
        <v>111</v>
      </c>
      <c r="L217" s="10">
        <v>485</v>
      </c>
      <c r="M217" s="17" t="s">
        <v>36</v>
      </c>
      <c r="O217" s="10">
        <v>30</v>
      </c>
      <c r="Q217" s="42">
        <f t="shared" si="16"/>
        <v>1.5</v>
      </c>
      <c r="R217" s="10">
        <v>617</v>
      </c>
      <c r="U217" s="16">
        <f t="shared" si="17"/>
        <v>617</v>
      </c>
      <c r="V217" s="16">
        <f t="shared" si="18"/>
        <v>727.5</v>
      </c>
      <c r="W217" s="19">
        <f t="shared" si="19"/>
        <v>-110.5</v>
      </c>
      <c r="Y217" s="29" t="s">
        <v>47</v>
      </c>
    </row>
    <row r="218" spans="1:25">
      <c r="A218" s="11" t="s">
        <v>27</v>
      </c>
      <c r="B218" s="29" t="s">
        <v>23</v>
      </c>
      <c r="C218" s="12" t="s">
        <v>24</v>
      </c>
      <c r="D218" s="25">
        <v>8</v>
      </c>
      <c r="E218" s="25">
        <v>1789</v>
      </c>
      <c r="F218" s="38" t="s">
        <v>28</v>
      </c>
      <c r="G218" s="29" t="s">
        <v>183</v>
      </c>
      <c r="H218" s="29" t="s">
        <v>34</v>
      </c>
      <c r="I218" s="31" t="s">
        <v>217</v>
      </c>
      <c r="J218" s="29" t="s">
        <v>32</v>
      </c>
      <c r="K218" s="38" t="s">
        <v>30</v>
      </c>
      <c r="L218" s="10">
        <v>140</v>
      </c>
      <c r="M218" s="17" t="s">
        <v>36</v>
      </c>
      <c r="O218" s="10">
        <v>30</v>
      </c>
      <c r="Q218" s="42">
        <f t="shared" si="16"/>
        <v>1.5</v>
      </c>
      <c r="R218" s="10">
        <v>210</v>
      </c>
      <c r="U218" s="16">
        <f t="shared" si="17"/>
        <v>210</v>
      </c>
      <c r="V218" s="16">
        <f t="shared" si="18"/>
        <v>210</v>
      </c>
      <c r="W218" s="19">
        <f t="shared" si="19"/>
        <v>0</v>
      </c>
    </row>
    <row r="219" spans="1:25">
      <c r="A219" s="11" t="s">
        <v>27</v>
      </c>
      <c r="B219" s="29" t="s">
        <v>23</v>
      </c>
      <c r="C219" s="12" t="s">
        <v>24</v>
      </c>
      <c r="D219" s="25">
        <v>8</v>
      </c>
      <c r="E219" s="25">
        <v>1789</v>
      </c>
      <c r="F219" s="38" t="s">
        <v>28</v>
      </c>
      <c r="G219" s="29" t="s">
        <v>183</v>
      </c>
      <c r="H219" s="29" t="s">
        <v>34</v>
      </c>
      <c r="I219" s="31" t="s">
        <v>217</v>
      </c>
      <c r="J219" s="29" t="s">
        <v>92</v>
      </c>
      <c r="L219" s="10">
        <v>760</v>
      </c>
      <c r="M219" s="17" t="s">
        <v>36</v>
      </c>
      <c r="O219" s="10">
        <v>30</v>
      </c>
      <c r="Q219" s="42">
        <f t="shared" si="16"/>
        <v>1.5</v>
      </c>
      <c r="R219" s="10">
        <v>1140</v>
      </c>
      <c r="U219" s="16">
        <f t="shared" si="17"/>
        <v>1140</v>
      </c>
      <c r="V219" s="16">
        <f t="shared" si="18"/>
        <v>1140</v>
      </c>
      <c r="W219" s="19">
        <f t="shared" si="19"/>
        <v>0</v>
      </c>
    </row>
    <row r="220" spans="1:25">
      <c r="A220" s="11" t="s">
        <v>27</v>
      </c>
      <c r="B220" s="29" t="s">
        <v>23</v>
      </c>
      <c r="C220" s="12" t="s">
        <v>24</v>
      </c>
      <c r="D220" s="25">
        <v>8</v>
      </c>
      <c r="E220" s="25">
        <v>1789</v>
      </c>
      <c r="F220" s="38" t="s">
        <v>28</v>
      </c>
      <c r="G220" s="29" t="s">
        <v>183</v>
      </c>
      <c r="H220" s="29" t="s">
        <v>34</v>
      </c>
      <c r="I220" s="34" t="s">
        <v>218</v>
      </c>
      <c r="J220" s="29" t="s">
        <v>92</v>
      </c>
      <c r="L220" s="10">
        <v>899</v>
      </c>
      <c r="M220" s="17" t="s">
        <v>36</v>
      </c>
      <c r="N220" s="10">
        <v>1.8</v>
      </c>
      <c r="Q220" s="42">
        <f t="shared" si="16"/>
        <v>1.8</v>
      </c>
      <c r="R220" s="10">
        <v>1618</v>
      </c>
      <c r="U220" s="16">
        <f t="shared" si="17"/>
        <v>1618</v>
      </c>
      <c r="V220" s="16">
        <f t="shared" si="18"/>
        <v>1618.2</v>
      </c>
      <c r="W220" s="19">
        <f t="shared" si="19"/>
        <v>-0.20000000000004547</v>
      </c>
    </row>
    <row r="221" spans="1:25">
      <c r="A221" s="11" t="s">
        <v>27</v>
      </c>
      <c r="B221" s="29" t="s">
        <v>23</v>
      </c>
      <c r="C221" s="12" t="s">
        <v>24</v>
      </c>
      <c r="D221" s="25">
        <v>8</v>
      </c>
      <c r="E221" s="25">
        <v>1789</v>
      </c>
      <c r="F221" s="38" t="s">
        <v>28</v>
      </c>
      <c r="G221" s="29" t="s">
        <v>183</v>
      </c>
      <c r="I221" s="30" t="s">
        <v>69</v>
      </c>
      <c r="J221" s="29" t="s">
        <v>32</v>
      </c>
      <c r="K221" s="38" t="s">
        <v>30</v>
      </c>
      <c r="L221" s="10">
        <v>1</v>
      </c>
      <c r="M221" s="17" t="s">
        <v>54</v>
      </c>
      <c r="N221" s="10">
        <v>880</v>
      </c>
      <c r="Q221" s="42">
        <f t="shared" si="16"/>
        <v>880</v>
      </c>
      <c r="R221" s="10">
        <v>880</v>
      </c>
      <c r="U221" s="16">
        <f t="shared" si="17"/>
        <v>880</v>
      </c>
      <c r="V221" s="16">
        <f t="shared" si="18"/>
        <v>880</v>
      </c>
      <c r="W221" s="19">
        <f t="shared" si="19"/>
        <v>0</v>
      </c>
    </row>
    <row r="222" spans="1:25">
      <c r="A222" s="11" t="s">
        <v>27</v>
      </c>
      <c r="B222" s="29" t="s">
        <v>23</v>
      </c>
      <c r="C222" s="12" t="s">
        <v>24</v>
      </c>
      <c r="D222" s="25">
        <v>8</v>
      </c>
      <c r="E222" s="25">
        <v>1789</v>
      </c>
      <c r="F222" s="38" t="s">
        <v>28</v>
      </c>
      <c r="G222" s="29" t="s">
        <v>183</v>
      </c>
      <c r="H222" s="29" t="s">
        <v>34</v>
      </c>
      <c r="I222" s="30" t="s">
        <v>219</v>
      </c>
      <c r="J222" s="29" t="s">
        <v>32</v>
      </c>
      <c r="K222" s="38" t="s">
        <v>194</v>
      </c>
      <c r="L222" s="10">
        <v>2640</v>
      </c>
      <c r="M222" s="17" t="s">
        <v>36</v>
      </c>
      <c r="N222" s="10">
        <v>0.2</v>
      </c>
      <c r="Q222" s="42">
        <f t="shared" si="16"/>
        <v>0.2</v>
      </c>
      <c r="R222" s="10">
        <v>528</v>
      </c>
      <c r="U222" s="16">
        <f t="shared" si="17"/>
        <v>528</v>
      </c>
      <c r="V222" s="16">
        <f t="shared" si="18"/>
        <v>528</v>
      </c>
      <c r="W222" s="19">
        <f t="shared" si="19"/>
        <v>0</v>
      </c>
    </row>
    <row r="223" spans="1:25">
      <c r="A223" s="11" t="s">
        <v>27</v>
      </c>
      <c r="B223" s="29" t="s">
        <v>23</v>
      </c>
      <c r="C223" s="12" t="s">
        <v>24</v>
      </c>
      <c r="D223" s="25">
        <v>8</v>
      </c>
      <c r="E223" s="25">
        <v>1789</v>
      </c>
      <c r="F223" s="38" t="s">
        <v>28</v>
      </c>
      <c r="G223" s="29" t="s">
        <v>183</v>
      </c>
      <c r="H223" s="29" t="s">
        <v>34</v>
      </c>
      <c r="I223" s="30" t="s">
        <v>219</v>
      </c>
      <c r="J223" s="29" t="s">
        <v>92</v>
      </c>
      <c r="L223" s="10">
        <v>2930</v>
      </c>
      <c r="M223" s="17" t="s">
        <v>36</v>
      </c>
      <c r="N223" s="10">
        <v>0.2</v>
      </c>
      <c r="Q223" s="42">
        <f t="shared" si="16"/>
        <v>0.2</v>
      </c>
      <c r="R223" s="10">
        <v>586</v>
      </c>
      <c r="U223" s="16">
        <f t="shared" si="17"/>
        <v>586</v>
      </c>
      <c r="V223" s="16">
        <f t="shared" si="18"/>
        <v>586</v>
      </c>
      <c r="W223" s="19">
        <f t="shared" si="19"/>
        <v>0</v>
      </c>
    </row>
    <row r="224" spans="1:25">
      <c r="A224" s="11" t="s">
        <v>27</v>
      </c>
      <c r="B224" s="29" t="s">
        <v>23</v>
      </c>
      <c r="C224" s="12" t="s">
        <v>24</v>
      </c>
      <c r="D224" s="25">
        <v>8</v>
      </c>
      <c r="E224" s="25">
        <v>1789</v>
      </c>
      <c r="F224" s="38" t="s">
        <v>28</v>
      </c>
      <c r="G224" s="29" t="s">
        <v>183</v>
      </c>
      <c r="H224" s="29" t="s">
        <v>34</v>
      </c>
      <c r="I224" s="30" t="s">
        <v>219</v>
      </c>
      <c r="J224" s="29" t="s">
        <v>188</v>
      </c>
      <c r="L224" s="10">
        <v>930</v>
      </c>
      <c r="M224" s="17" t="s">
        <v>36</v>
      </c>
      <c r="N224" s="10">
        <v>0.2</v>
      </c>
      <c r="Q224" s="42">
        <f t="shared" si="16"/>
        <v>0.2</v>
      </c>
      <c r="R224" s="10">
        <v>196</v>
      </c>
      <c r="U224" s="16">
        <f t="shared" si="17"/>
        <v>196</v>
      </c>
      <c r="V224" s="16">
        <f t="shared" si="18"/>
        <v>186</v>
      </c>
      <c r="W224" s="19">
        <f t="shared" si="19"/>
        <v>10</v>
      </c>
      <c r="Y224" s="29" t="s">
        <v>47</v>
      </c>
    </row>
    <row r="225" spans="1:25">
      <c r="A225" s="11" t="s">
        <v>27</v>
      </c>
      <c r="B225" s="29" t="s">
        <v>23</v>
      </c>
      <c r="C225" s="12" t="s">
        <v>24</v>
      </c>
      <c r="D225" s="25">
        <v>8</v>
      </c>
      <c r="E225" s="25">
        <v>1789</v>
      </c>
      <c r="F225" s="38" t="s">
        <v>28</v>
      </c>
      <c r="G225" s="29" t="s">
        <v>183</v>
      </c>
      <c r="H225" s="29" t="s">
        <v>34</v>
      </c>
      <c r="I225" s="30" t="s">
        <v>219</v>
      </c>
      <c r="J225" s="29" t="s">
        <v>189</v>
      </c>
      <c r="L225" s="10">
        <v>5370</v>
      </c>
      <c r="M225" s="17" t="s">
        <v>36</v>
      </c>
      <c r="N225" s="10">
        <v>0.2</v>
      </c>
      <c r="Q225" s="42">
        <f t="shared" si="16"/>
        <v>0.2</v>
      </c>
      <c r="R225" s="10">
        <v>1074</v>
      </c>
      <c r="U225" s="16">
        <f t="shared" si="17"/>
        <v>1074</v>
      </c>
      <c r="V225" s="16">
        <f t="shared" si="18"/>
        <v>1074</v>
      </c>
      <c r="W225" s="19">
        <f t="shared" si="19"/>
        <v>0</v>
      </c>
    </row>
    <row r="226" spans="1:25">
      <c r="A226" s="11" t="s">
        <v>27</v>
      </c>
      <c r="B226" s="29" t="s">
        <v>23</v>
      </c>
      <c r="C226" s="12" t="s">
        <v>24</v>
      </c>
      <c r="D226" s="25">
        <v>8</v>
      </c>
      <c r="E226" s="25">
        <v>1789</v>
      </c>
      <c r="F226" s="38" t="s">
        <v>28</v>
      </c>
      <c r="G226" s="29" t="s">
        <v>183</v>
      </c>
      <c r="H226" s="29" t="s">
        <v>34</v>
      </c>
      <c r="I226" s="30" t="s">
        <v>219</v>
      </c>
      <c r="J226" s="29" t="s">
        <v>190</v>
      </c>
      <c r="L226" s="10">
        <v>650</v>
      </c>
      <c r="M226" s="17" t="s">
        <v>36</v>
      </c>
      <c r="N226" s="10">
        <v>0.2</v>
      </c>
      <c r="Q226" s="42">
        <f t="shared" si="16"/>
        <v>0.2</v>
      </c>
      <c r="R226" s="10">
        <v>130</v>
      </c>
      <c r="U226" s="16">
        <f t="shared" si="17"/>
        <v>130</v>
      </c>
      <c r="V226" s="16">
        <f t="shared" si="18"/>
        <v>130</v>
      </c>
      <c r="W226" s="19">
        <f t="shared" si="19"/>
        <v>0</v>
      </c>
    </row>
    <row r="227" spans="1:25">
      <c r="A227" s="11" t="s">
        <v>27</v>
      </c>
      <c r="B227" s="29" t="s">
        <v>23</v>
      </c>
      <c r="C227" s="12" t="s">
        <v>24</v>
      </c>
      <c r="D227" s="25">
        <v>8</v>
      </c>
      <c r="E227" s="25">
        <v>1789</v>
      </c>
      <c r="F227" s="38" t="s">
        <v>28</v>
      </c>
      <c r="G227" s="29" t="s">
        <v>183</v>
      </c>
      <c r="H227" s="29" t="s">
        <v>34</v>
      </c>
      <c r="I227" s="31" t="s">
        <v>220</v>
      </c>
      <c r="J227" s="29" t="s">
        <v>32</v>
      </c>
      <c r="K227" s="38" t="s">
        <v>30</v>
      </c>
      <c r="L227" s="10">
        <v>4025</v>
      </c>
      <c r="M227" s="17" t="s">
        <v>36</v>
      </c>
      <c r="N227" s="10">
        <v>0.3</v>
      </c>
      <c r="Q227" s="42">
        <f t="shared" si="16"/>
        <v>0.3</v>
      </c>
      <c r="R227" s="10">
        <v>1207</v>
      </c>
      <c r="U227" s="16">
        <f t="shared" si="17"/>
        <v>1207</v>
      </c>
      <c r="V227" s="16">
        <f t="shared" si="18"/>
        <v>1207.5</v>
      </c>
      <c r="W227" s="19">
        <f t="shared" si="19"/>
        <v>-0.5</v>
      </c>
    </row>
    <row r="228" spans="1:25">
      <c r="A228" s="11" t="s">
        <v>27</v>
      </c>
      <c r="B228" s="29" t="s">
        <v>23</v>
      </c>
      <c r="C228" s="12" t="s">
        <v>24</v>
      </c>
      <c r="D228" s="25">
        <v>8</v>
      </c>
      <c r="E228" s="25">
        <v>1789</v>
      </c>
      <c r="F228" s="38" t="s">
        <v>28</v>
      </c>
      <c r="G228" s="29" t="s">
        <v>183</v>
      </c>
      <c r="H228" s="29" t="s">
        <v>34</v>
      </c>
      <c r="I228" s="31" t="s">
        <v>482</v>
      </c>
      <c r="J228" s="29" t="s">
        <v>32</v>
      </c>
      <c r="K228" s="38" t="s">
        <v>30</v>
      </c>
      <c r="L228" s="10">
        <v>2040</v>
      </c>
      <c r="M228" s="17" t="s">
        <v>36</v>
      </c>
      <c r="N228" s="10">
        <v>1</v>
      </c>
      <c r="Q228" s="42">
        <f t="shared" si="16"/>
        <v>1</v>
      </c>
      <c r="R228" s="10">
        <v>2040</v>
      </c>
      <c r="U228" s="16">
        <f t="shared" si="17"/>
        <v>2040</v>
      </c>
      <c r="V228" s="16">
        <f t="shared" si="18"/>
        <v>2040</v>
      </c>
      <c r="W228" s="19">
        <f t="shared" si="19"/>
        <v>0</v>
      </c>
    </row>
    <row r="229" spans="1:25">
      <c r="A229" s="11" t="s">
        <v>27</v>
      </c>
      <c r="B229" s="29" t="s">
        <v>23</v>
      </c>
      <c r="C229" s="12" t="s">
        <v>24</v>
      </c>
      <c r="D229" s="25">
        <v>8</v>
      </c>
      <c r="E229" s="25">
        <v>1789</v>
      </c>
      <c r="F229" s="38" t="s">
        <v>28</v>
      </c>
      <c r="G229" s="29" t="s">
        <v>183</v>
      </c>
      <c r="I229" s="30" t="s">
        <v>72</v>
      </c>
      <c r="J229" s="29" t="s">
        <v>32</v>
      </c>
      <c r="K229" s="38" t="s">
        <v>194</v>
      </c>
      <c r="L229" s="10">
        <v>1</v>
      </c>
      <c r="M229" s="17" t="s">
        <v>54</v>
      </c>
      <c r="N229" s="10">
        <v>780</v>
      </c>
      <c r="Q229" s="42">
        <f t="shared" si="16"/>
        <v>780</v>
      </c>
      <c r="R229" s="10">
        <v>780</v>
      </c>
      <c r="U229" s="16">
        <f t="shared" si="17"/>
        <v>780</v>
      </c>
      <c r="V229" s="16">
        <f t="shared" si="18"/>
        <v>780</v>
      </c>
      <c r="W229" s="19">
        <f t="shared" si="19"/>
        <v>0</v>
      </c>
    </row>
    <row r="230" spans="1:25">
      <c r="A230" s="11" t="s">
        <v>27</v>
      </c>
      <c r="B230" s="29" t="s">
        <v>23</v>
      </c>
      <c r="C230" s="12" t="s">
        <v>24</v>
      </c>
      <c r="D230" s="25">
        <v>8</v>
      </c>
      <c r="E230" s="25">
        <v>1789</v>
      </c>
      <c r="F230" s="38" t="s">
        <v>28</v>
      </c>
      <c r="G230" s="29" t="s">
        <v>183</v>
      </c>
      <c r="I230" s="30" t="s">
        <v>72</v>
      </c>
      <c r="J230" s="29" t="s">
        <v>32</v>
      </c>
      <c r="K230" s="38" t="s">
        <v>30</v>
      </c>
      <c r="L230" s="10">
        <v>1</v>
      </c>
      <c r="M230" s="17" t="s">
        <v>54</v>
      </c>
      <c r="N230" s="10">
        <v>826</v>
      </c>
      <c r="Q230" s="42">
        <f t="shared" si="16"/>
        <v>826</v>
      </c>
      <c r="R230" s="10">
        <v>826</v>
      </c>
      <c r="U230" s="16">
        <f t="shared" si="17"/>
        <v>826</v>
      </c>
      <c r="V230" s="16">
        <f t="shared" si="18"/>
        <v>826</v>
      </c>
      <c r="W230" s="19">
        <f t="shared" si="19"/>
        <v>0</v>
      </c>
    </row>
    <row r="231" spans="1:25">
      <c r="A231" s="11" t="s">
        <v>27</v>
      </c>
      <c r="B231" s="29" t="s">
        <v>23</v>
      </c>
      <c r="C231" s="12" t="s">
        <v>24</v>
      </c>
      <c r="D231" s="25">
        <v>8</v>
      </c>
      <c r="E231" s="25">
        <v>1789</v>
      </c>
      <c r="F231" s="38" t="s">
        <v>28</v>
      </c>
      <c r="G231" s="29" t="s">
        <v>183</v>
      </c>
      <c r="I231" s="30" t="s">
        <v>72</v>
      </c>
      <c r="J231" s="29" t="s">
        <v>190</v>
      </c>
      <c r="L231" s="10">
        <v>1</v>
      </c>
      <c r="M231" s="17" t="s">
        <v>54</v>
      </c>
      <c r="N231" s="10">
        <v>220</v>
      </c>
      <c r="Q231" s="42">
        <f t="shared" si="16"/>
        <v>220</v>
      </c>
      <c r="R231" s="10">
        <v>220</v>
      </c>
      <c r="U231" s="16">
        <f t="shared" si="17"/>
        <v>220</v>
      </c>
      <c r="V231" s="16">
        <f t="shared" si="18"/>
        <v>220</v>
      </c>
      <c r="W231" s="19">
        <f t="shared" si="19"/>
        <v>0</v>
      </c>
    </row>
    <row r="232" spans="1:25">
      <c r="A232" s="11" t="s">
        <v>27</v>
      </c>
      <c r="B232" s="29" t="s">
        <v>23</v>
      </c>
      <c r="C232" s="12" t="s">
        <v>24</v>
      </c>
      <c r="D232" s="25">
        <v>8</v>
      </c>
      <c r="E232" s="25">
        <v>1789</v>
      </c>
      <c r="F232" s="38" t="s">
        <v>28</v>
      </c>
      <c r="G232" s="29" t="s">
        <v>183</v>
      </c>
      <c r="H232" s="29" t="s">
        <v>34</v>
      </c>
      <c r="I232" s="30" t="s">
        <v>221</v>
      </c>
      <c r="J232" s="29" t="s">
        <v>32</v>
      </c>
      <c r="K232" s="38" t="s">
        <v>30</v>
      </c>
      <c r="L232" s="10">
        <v>70985</v>
      </c>
      <c r="M232" s="17" t="s">
        <v>36</v>
      </c>
      <c r="N232" s="10">
        <v>0.15</v>
      </c>
      <c r="Q232" s="42">
        <f t="shared" si="16"/>
        <v>0.15</v>
      </c>
      <c r="R232" s="10">
        <v>10648</v>
      </c>
      <c r="U232" s="16">
        <f t="shared" si="17"/>
        <v>10648</v>
      </c>
      <c r="V232" s="16">
        <f t="shared" si="18"/>
        <v>10647.75</v>
      </c>
      <c r="W232" s="19">
        <f t="shared" si="19"/>
        <v>0.25</v>
      </c>
    </row>
    <row r="233" spans="1:25">
      <c r="A233" s="11" t="s">
        <v>27</v>
      </c>
      <c r="B233" s="29" t="s">
        <v>23</v>
      </c>
      <c r="C233" s="12" t="s">
        <v>24</v>
      </c>
      <c r="D233" s="25">
        <v>8</v>
      </c>
      <c r="E233" s="25">
        <v>1789</v>
      </c>
      <c r="F233" s="38" t="s">
        <v>28</v>
      </c>
      <c r="G233" s="29" t="s">
        <v>183</v>
      </c>
      <c r="H233" s="29" t="s">
        <v>34</v>
      </c>
      <c r="I233" s="30" t="s">
        <v>221</v>
      </c>
      <c r="J233" s="29" t="s">
        <v>92</v>
      </c>
      <c r="L233" s="10">
        <v>42384</v>
      </c>
      <c r="M233" s="17" t="s">
        <v>36</v>
      </c>
      <c r="N233" s="10">
        <v>0.15</v>
      </c>
      <c r="Q233" s="42">
        <f t="shared" si="16"/>
        <v>0.15</v>
      </c>
      <c r="R233" s="10">
        <v>6358</v>
      </c>
      <c r="U233" s="16">
        <f t="shared" si="17"/>
        <v>6358</v>
      </c>
      <c r="V233" s="16">
        <f t="shared" si="18"/>
        <v>6357.5999999999995</v>
      </c>
      <c r="W233" s="19">
        <f t="shared" si="19"/>
        <v>0.4000000000005457</v>
      </c>
    </row>
    <row r="234" spans="1:25">
      <c r="A234" s="11" t="s">
        <v>27</v>
      </c>
      <c r="B234" s="29" t="s">
        <v>23</v>
      </c>
      <c r="C234" s="12" t="s">
        <v>24</v>
      </c>
      <c r="D234" s="25">
        <v>8</v>
      </c>
      <c r="E234" s="25">
        <v>1789</v>
      </c>
      <c r="F234" s="38" t="s">
        <v>28</v>
      </c>
      <c r="G234" s="29" t="s">
        <v>183</v>
      </c>
      <c r="H234" s="29" t="s">
        <v>34</v>
      </c>
      <c r="I234" s="30" t="s">
        <v>222</v>
      </c>
      <c r="J234" s="29" t="s">
        <v>188</v>
      </c>
      <c r="L234" s="10">
        <v>7600</v>
      </c>
      <c r="M234" s="17" t="s">
        <v>36</v>
      </c>
      <c r="N234" s="10">
        <v>0.1</v>
      </c>
      <c r="Q234" s="42">
        <f t="shared" si="16"/>
        <v>0.1</v>
      </c>
      <c r="R234" s="10">
        <v>760</v>
      </c>
      <c r="U234" s="16">
        <f t="shared" si="17"/>
        <v>760</v>
      </c>
      <c r="V234" s="16">
        <f t="shared" si="18"/>
        <v>760</v>
      </c>
      <c r="W234" s="19">
        <f t="shared" si="19"/>
        <v>0</v>
      </c>
    </row>
    <row r="235" spans="1:25">
      <c r="A235" s="11" t="s">
        <v>27</v>
      </c>
      <c r="B235" s="29" t="s">
        <v>23</v>
      </c>
      <c r="C235" s="12" t="s">
        <v>24</v>
      </c>
      <c r="D235" s="25">
        <v>8</v>
      </c>
      <c r="E235" s="25">
        <v>1789</v>
      </c>
      <c r="F235" s="38" t="s">
        <v>28</v>
      </c>
      <c r="G235" s="29" t="s">
        <v>183</v>
      </c>
      <c r="H235" s="29" t="s">
        <v>34</v>
      </c>
      <c r="I235" s="30" t="s">
        <v>222</v>
      </c>
      <c r="J235" s="29" t="s">
        <v>190</v>
      </c>
      <c r="L235" s="10">
        <v>1757</v>
      </c>
      <c r="M235" s="17" t="s">
        <v>36</v>
      </c>
      <c r="N235" s="10">
        <v>0.1</v>
      </c>
      <c r="Q235" s="42">
        <f t="shared" si="16"/>
        <v>0.1</v>
      </c>
      <c r="R235" s="10">
        <v>176</v>
      </c>
      <c r="U235" s="16">
        <f t="shared" si="17"/>
        <v>176</v>
      </c>
      <c r="V235" s="16">
        <f t="shared" si="18"/>
        <v>175.70000000000002</v>
      </c>
      <c r="W235" s="19">
        <f t="shared" si="19"/>
        <v>0.29999999999998295</v>
      </c>
    </row>
    <row r="236" spans="1:25">
      <c r="A236" s="11" t="s">
        <v>27</v>
      </c>
      <c r="B236" s="29" t="s">
        <v>23</v>
      </c>
      <c r="C236" s="12" t="s">
        <v>24</v>
      </c>
      <c r="D236" s="25">
        <v>8</v>
      </c>
      <c r="E236" s="25">
        <v>1789</v>
      </c>
      <c r="F236" s="38" t="s">
        <v>28</v>
      </c>
      <c r="G236" s="29" t="s">
        <v>183</v>
      </c>
      <c r="H236" s="29" t="s">
        <v>34</v>
      </c>
      <c r="I236" s="30" t="s">
        <v>223</v>
      </c>
      <c r="J236" s="29" t="s">
        <v>32</v>
      </c>
      <c r="K236" s="38" t="s">
        <v>194</v>
      </c>
      <c r="L236" s="10">
        <v>1494</v>
      </c>
      <c r="M236" s="17" t="s">
        <v>36</v>
      </c>
      <c r="N236" s="10">
        <v>0.6</v>
      </c>
      <c r="Q236" s="42">
        <f t="shared" si="16"/>
        <v>0.6</v>
      </c>
      <c r="R236" s="10">
        <v>896</v>
      </c>
      <c r="U236" s="16">
        <f t="shared" si="17"/>
        <v>896</v>
      </c>
      <c r="V236" s="16">
        <f t="shared" si="18"/>
        <v>896.4</v>
      </c>
      <c r="W236" s="19">
        <f t="shared" si="19"/>
        <v>-0.39999999999997726</v>
      </c>
    </row>
    <row r="237" spans="1:25">
      <c r="A237" s="11" t="s">
        <v>27</v>
      </c>
      <c r="B237" s="29" t="s">
        <v>23</v>
      </c>
      <c r="C237" s="12" t="s">
        <v>24</v>
      </c>
      <c r="D237" s="25">
        <v>8</v>
      </c>
      <c r="E237" s="25">
        <v>1789</v>
      </c>
      <c r="F237" s="38" t="s">
        <v>28</v>
      </c>
      <c r="G237" s="29" t="s">
        <v>183</v>
      </c>
      <c r="H237" s="29" t="s">
        <v>34</v>
      </c>
      <c r="I237" s="30" t="s">
        <v>223</v>
      </c>
      <c r="J237" s="29" t="s">
        <v>92</v>
      </c>
      <c r="L237" s="10">
        <v>8300</v>
      </c>
      <c r="M237" s="17" t="s">
        <v>36</v>
      </c>
      <c r="N237" s="10">
        <v>0.6</v>
      </c>
      <c r="Q237" s="42">
        <f t="shared" si="16"/>
        <v>0.6</v>
      </c>
      <c r="R237" s="10">
        <v>4980</v>
      </c>
      <c r="U237" s="16">
        <f t="shared" si="17"/>
        <v>4980</v>
      </c>
      <c r="V237" s="16">
        <f t="shared" si="18"/>
        <v>4980</v>
      </c>
      <c r="W237" s="19">
        <f t="shared" si="19"/>
        <v>0</v>
      </c>
    </row>
    <row r="238" spans="1:25">
      <c r="A238" s="11" t="s">
        <v>27</v>
      </c>
      <c r="B238" s="29" t="s">
        <v>23</v>
      </c>
      <c r="C238" s="12" t="s">
        <v>24</v>
      </c>
      <c r="D238" s="25">
        <v>8</v>
      </c>
      <c r="E238" s="25">
        <v>1789</v>
      </c>
      <c r="F238" s="38" t="s">
        <v>28</v>
      </c>
      <c r="G238" s="29" t="s">
        <v>183</v>
      </c>
      <c r="H238" s="29" t="s">
        <v>34</v>
      </c>
      <c r="I238" s="30" t="s">
        <v>223</v>
      </c>
      <c r="J238" s="29" t="s">
        <v>187</v>
      </c>
      <c r="L238" s="10">
        <v>3596</v>
      </c>
      <c r="M238" s="17" t="s">
        <v>36</v>
      </c>
      <c r="N238" s="10">
        <v>0.6</v>
      </c>
      <c r="Q238" s="42">
        <f t="shared" si="16"/>
        <v>0.6</v>
      </c>
      <c r="R238" s="10">
        <v>1858</v>
      </c>
      <c r="U238" s="16">
        <f t="shared" si="17"/>
        <v>1858</v>
      </c>
      <c r="V238" s="16">
        <f t="shared" si="18"/>
        <v>2157.6</v>
      </c>
      <c r="W238" s="19">
        <f t="shared" si="19"/>
        <v>-299.59999999999991</v>
      </c>
      <c r="Y238" s="29" t="s">
        <v>47</v>
      </c>
    </row>
    <row r="239" spans="1:25">
      <c r="A239" s="11" t="s">
        <v>27</v>
      </c>
      <c r="B239" s="29" t="s">
        <v>23</v>
      </c>
      <c r="C239" s="12" t="s">
        <v>24</v>
      </c>
      <c r="D239" s="25">
        <v>8</v>
      </c>
      <c r="E239" s="25">
        <v>1789</v>
      </c>
      <c r="F239" s="38" t="s">
        <v>28</v>
      </c>
      <c r="G239" s="29" t="s">
        <v>183</v>
      </c>
      <c r="H239" s="29" t="s">
        <v>34</v>
      </c>
      <c r="I239" s="31" t="s">
        <v>483</v>
      </c>
      <c r="J239" s="29" t="s">
        <v>32</v>
      </c>
      <c r="K239" s="38" t="s">
        <v>30</v>
      </c>
      <c r="L239" s="10">
        <v>58422</v>
      </c>
      <c r="M239" s="17" t="s">
        <v>36</v>
      </c>
      <c r="N239" s="10">
        <v>0.05</v>
      </c>
      <c r="Q239" s="42">
        <f t="shared" si="16"/>
        <v>0.05</v>
      </c>
      <c r="R239" s="10">
        <v>2921</v>
      </c>
      <c r="U239" s="16">
        <f t="shared" si="17"/>
        <v>2921</v>
      </c>
      <c r="V239" s="16">
        <f t="shared" si="18"/>
        <v>2921.1000000000004</v>
      </c>
      <c r="W239" s="19">
        <f t="shared" si="19"/>
        <v>-0.1000000000003638</v>
      </c>
    </row>
    <row r="240" spans="1:25">
      <c r="A240" s="11" t="s">
        <v>27</v>
      </c>
      <c r="B240" s="29" t="s">
        <v>23</v>
      </c>
      <c r="C240" s="12" t="s">
        <v>24</v>
      </c>
      <c r="D240" s="25">
        <v>9</v>
      </c>
      <c r="E240" s="25">
        <v>1789</v>
      </c>
      <c r="F240" s="38" t="s">
        <v>28</v>
      </c>
      <c r="G240" s="29" t="s">
        <v>183</v>
      </c>
      <c r="H240" s="29" t="s">
        <v>34</v>
      </c>
      <c r="I240" s="30" t="s">
        <v>224</v>
      </c>
      <c r="J240" s="29" t="s">
        <v>32</v>
      </c>
      <c r="K240" s="38" t="s">
        <v>30</v>
      </c>
      <c r="L240" s="10">
        <v>5000</v>
      </c>
      <c r="M240" s="17" t="s">
        <v>36</v>
      </c>
      <c r="N240" s="10">
        <v>0.3</v>
      </c>
      <c r="Q240" s="42">
        <f t="shared" si="16"/>
        <v>0.3</v>
      </c>
      <c r="R240" s="10">
        <v>1500</v>
      </c>
      <c r="U240" s="16">
        <f t="shared" si="17"/>
        <v>1500</v>
      </c>
      <c r="V240" s="16">
        <f t="shared" si="18"/>
        <v>1500</v>
      </c>
      <c r="W240" s="19">
        <f t="shared" si="19"/>
        <v>0</v>
      </c>
    </row>
    <row r="241" spans="1:23">
      <c r="A241" s="11" t="s">
        <v>27</v>
      </c>
      <c r="B241" s="29" t="s">
        <v>23</v>
      </c>
      <c r="C241" s="12" t="s">
        <v>24</v>
      </c>
      <c r="D241" s="25">
        <v>9</v>
      </c>
      <c r="E241" s="25">
        <v>1789</v>
      </c>
      <c r="F241" s="38" t="s">
        <v>28</v>
      </c>
      <c r="G241" s="29" t="s">
        <v>183</v>
      </c>
      <c r="H241" s="29" t="s">
        <v>34</v>
      </c>
      <c r="I241" s="31" t="s">
        <v>484</v>
      </c>
      <c r="J241" s="29" t="s">
        <v>92</v>
      </c>
      <c r="L241" s="10">
        <v>15913</v>
      </c>
      <c r="M241" s="17" t="s">
        <v>36</v>
      </c>
      <c r="N241" s="10">
        <v>0.5</v>
      </c>
      <c r="Q241" s="42">
        <f t="shared" si="16"/>
        <v>0.5</v>
      </c>
      <c r="R241" s="10">
        <v>7956</v>
      </c>
      <c r="U241" s="16">
        <f t="shared" si="17"/>
        <v>7956</v>
      </c>
      <c r="V241" s="16">
        <f t="shared" si="18"/>
        <v>7956.5</v>
      </c>
      <c r="W241" s="19">
        <f t="shared" si="19"/>
        <v>-0.5</v>
      </c>
    </row>
    <row r="242" spans="1:23">
      <c r="A242" s="11" t="s">
        <v>27</v>
      </c>
      <c r="B242" s="29" t="s">
        <v>23</v>
      </c>
      <c r="C242" s="12" t="s">
        <v>24</v>
      </c>
      <c r="D242" s="25">
        <v>9</v>
      </c>
      <c r="E242" s="25">
        <v>1789</v>
      </c>
      <c r="F242" s="38" t="s">
        <v>28</v>
      </c>
      <c r="G242" s="29" t="s">
        <v>183</v>
      </c>
      <c r="H242" s="29" t="s">
        <v>34</v>
      </c>
      <c r="I242" s="31" t="s">
        <v>484</v>
      </c>
      <c r="J242" s="29" t="s">
        <v>189</v>
      </c>
      <c r="L242" s="10">
        <v>6274</v>
      </c>
      <c r="M242" s="17" t="s">
        <v>36</v>
      </c>
      <c r="N242" s="10">
        <v>0.5</v>
      </c>
      <c r="Q242" s="42">
        <f t="shared" si="16"/>
        <v>0.5</v>
      </c>
      <c r="R242" s="10">
        <v>3137</v>
      </c>
      <c r="U242" s="16">
        <f t="shared" si="17"/>
        <v>3137</v>
      </c>
      <c r="V242" s="16">
        <f t="shared" si="18"/>
        <v>3137</v>
      </c>
      <c r="W242" s="19">
        <f t="shared" si="19"/>
        <v>0</v>
      </c>
    </row>
    <row r="243" spans="1:23">
      <c r="A243" s="11" t="s">
        <v>27</v>
      </c>
      <c r="B243" s="29" t="s">
        <v>23</v>
      </c>
      <c r="C243" s="12" t="s">
        <v>24</v>
      </c>
      <c r="D243" s="25">
        <v>9</v>
      </c>
      <c r="E243" s="25">
        <v>1789</v>
      </c>
      <c r="F243" s="38" t="s">
        <v>28</v>
      </c>
      <c r="G243" s="29" t="s">
        <v>183</v>
      </c>
      <c r="H243" s="29" t="s">
        <v>34</v>
      </c>
      <c r="I243" s="30" t="s">
        <v>225</v>
      </c>
      <c r="J243" s="29" t="s">
        <v>32</v>
      </c>
      <c r="K243" s="38" t="s">
        <v>30</v>
      </c>
      <c r="L243" s="10">
        <v>4816</v>
      </c>
      <c r="M243" s="17" t="s">
        <v>36</v>
      </c>
      <c r="N243" s="10">
        <v>0.15</v>
      </c>
      <c r="Q243" s="42">
        <f t="shared" si="16"/>
        <v>0.15</v>
      </c>
      <c r="R243" s="10">
        <v>722</v>
      </c>
      <c r="U243" s="16">
        <f t="shared" si="17"/>
        <v>722</v>
      </c>
      <c r="V243" s="16">
        <f t="shared" si="18"/>
        <v>722.4</v>
      </c>
      <c r="W243" s="19">
        <f t="shared" si="19"/>
        <v>-0.39999999999997726</v>
      </c>
    </row>
    <row r="244" spans="1:23">
      <c r="A244" s="11" t="s">
        <v>27</v>
      </c>
      <c r="B244" s="29" t="s">
        <v>23</v>
      </c>
      <c r="C244" s="12" t="s">
        <v>24</v>
      </c>
      <c r="D244" s="25">
        <v>9</v>
      </c>
      <c r="E244" s="25">
        <v>1789</v>
      </c>
      <c r="F244" s="38" t="s">
        <v>28</v>
      </c>
      <c r="G244" s="29" t="s">
        <v>183</v>
      </c>
      <c r="H244" s="29" t="s">
        <v>34</v>
      </c>
      <c r="I244" s="30" t="s">
        <v>225</v>
      </c>
      <c r="J244" s="29" t="s">
        <v>111</v>
      </c>
      <c r="L244" s="10">
        <v>3070</v>
      </c>
      <c r="M244" s="17" t="s">
        <v>36</v>
      </c>
      <c r="N244" s="10">
        <v>0.15</v>
      </c>
      <c r="Q244" s="42">
        <f t="shared" si="16"/>
        <v>0.15</v>
      </c>
      <c r="R244" s="10">
        <v>460</v>
      </c>
      <c r="U244" s="16">
        <f t="shared" si="17"/>
        <v>460</v>
      </c>
      <c r="V244" s="16">
        <f t="shared" si="18"/>
        <v>460.5</v>
      </c>
      <c r="W244" s="19">
        <f t="shared" si="19"/>
        <v>-0.5</v>
      </c>
    </row>
    <row r="245" spans="1:23">
      <c r="A245" s="11" t="s">
        <v>27</v>
      </c>
      <c r="B245" s="29" t="s">
        <v>23</v>
      </c>
      <c r="C245" s="12" t="s">
        <v>24</v>
      </c>
      <c r="D245" s="25">
        <v>9</v>
      </c>
      <c r="E245" s="25">
        <v>1789</v>
      </c>
      <c r="F245" s="38" t="s">
        <v>28</v>
      </c>
      <c r="G245" s="29" t="s">
        <v>183</v>
      </c>
      <c r="H245" s="29" t="s">
        <v>34</v>
      </c>
      <c r="I245" s="30" t="s">
        <v>225</v>
      </c>
      <c r="J245" s="29" t="s">
        <v>188</v>
      </c>
      <c r="L245" s="10">
        <v>3178</v>
      </c>
      <c r="M245" s="17" t="s">
        <v>36</v>
      </c>
      <c r="N245" s="10">
        <v>0.15</v>
      </c>
      <c r="Q245" s="42">
        <f t="shared" si="16"/>
        <v>0.15</v>
      </c>
      <c r="R245" s="10">
        <v>477</v>
      </c>
      <c r="U245" s="16">
        <f t="shared" si="17"/>
        <v>477</v>
      </c>
      <c r="V245" s="16">
        <f t="shared" si="18"/>
        <v>476.7</v>
      </c>
      <c r="W245" s="19">
        <f t="shared" si="19"/>
        <v>0.30000000000001137</v>
      </c>
    </row>
    <row r="246" spans="1:23">
      <c r="A246" s="11" t="s">
        <v>27</v>
      </c>
      <c r="B246" s="29" t="s">
        <v>23</v>
      </c>
      <c r="C246" s="12" t="s">
        <v>24</v>
      </c>
      <c r="D246" s="25">
        <v>9</v>
      </c>
      <c r="E246" s="25">
        <v>1789</v>
      </c>
      <c r="F246" s="38" t="s">
        <v>28</v>
      </c>
      <c r="G246" s="29" t="s">
        <v>183</v>
      </c>
      <c r="H246" s="29" t="s">
        <v>34</v>
      </c>
      <c r="I246" s="30" t="s">
        <v>225</v>
      </c>
      <c r="J246" s="29" t="s">
        <v>189</v>
      </c>
      <c r="L246" s="10">
        <v>1970</v>
      </c>
      <c r="M246" s="17" t="s">
        <v>36</v>
      </c>
      <c r="N246" s="10">
        <v>0.15</v>
      </c>
      <c r="Q246" s="42">
        <f t="shared" si="16"/>
        <v>0.15</v>
      </c>
      <c r="R246" s="10">
        <v>295</v>
      </c>
      <c r="U246" s="16">
        <f t="shared" si="17"/>
        <v>295</v>
      </c>
      <c r="V246" s="16">
        <f t="shared" si="18"/>
        <v>295.5</v>
      </c>
      <c r="W246" s="19">
        <f t="shared" si="19"/>
        <v>-0.5</v>
      </c>
    </row>
    <row r="247" spans="1:23">
      <c r="A247" s="11" t="s">
        <v>27</v>
      </c>
      <c r="B247" s="29" t="s">
        <v>23</v>
      </c>
      <c r="C247" s="12" t="s">
        <v>24</v>
      </c>
      <c r="D247" s="25">
        <v>9</v>
      </c>
      <c r="E247" s="25">
        <v>1789</v>
      </c>
      <c r="F247" s="38" t="s">
        <v>28</v>
      </c>
      <c r="G247" s="29" t="s">
        <v>183</v>
      </c>
      <c r="H247" s="29" t="s">
        <v>34</v>
      </c>
      <c r="I247" s="30" t="s">
        <v>225</v>
      </c>
      <c r="J247" s="29" t="s">
        <v>190</v>
      </c>
      <c r="L247" s="10">
        <v>1162</v>
      </c>
      <c r="M247" s="17" t="s">
        <v>36</v>
      </c>
      <c r="N247" s="10">
        <v>0.15</v>
      </c>
      <c r="Q247" s="42">
        <f t="shared" si="16"/>
        <v>0.15</v>
      </c>
      <c r="R247" s="10">
        <v>174</v>
      </c>
      <c r="U247" s="16">
        <f t="shared" si="17"/>
        <v>174</v>
      </c>
      <c r="V247" s="16">
        <f t="shared" si="18"/>
        <v>174.29999999999998</v>
      </c>
      <c r="W247" s="19">
        <f t="shared" si="19"/>
        <v>-0.29999999999998295</v>
      </c>
    </row>
    <row r="248" spans="1:23">
      <c r="A248" s="11" t="s">
        <v>27</v>
      </c>
      <c r="B248" s="29" t="s">
        <v>23</v>
      </c>
      <c r="C248" s="12" t="s">
        <v>24</v>
      </c>
      <c r="D248" s="25">
        <v>9</v>
      </c>
      <c r="E248" s="25">
        <v>1789</v>
      </c>
      <c r="F248" s="38" t="s">
        <v>28</v>
      </c>
      <c r="G248" s="29" t="s">
        <v>183</v>
      </c>
      <c r="H248" s="29" t="s">
        <v>34</v>
      </c>
      <c r="I248" s="30" t="s">
        <v>225</v>
      </c>
      <c r="J248" s="29" t="s">
        <v>192</v>
      </c>
      <c r="L248" s="10">
        <v>1947</v>
      </c>
      <c r="M248" s="17" t="s">
        <v>36</v>
      </c>
      <c r="N248" s="10">
        <v>0.15</v>
      </c>
      <c r="Q248" s="42">
        <f t="shared" si="16"/>
        <v>0.15</v>
      </c>
      <c r="R248" s="10">
        <v>292</v>
      </c>
      <c r="U248" s="16">
        <f t="shared" si="17"/>
        <v>292</v>
      </c>
      <c r="V248" s="16">
        <f t="shared" si="18"/>
        <v>292.05</v>
      </c>
      <c r="W248" s="19">
        <f t="shared" si="19"/>
        <v>-5.0000000000011369E-2</v>
      </c>
    </row>
    <row r="249" spans="1:23">
      <c r="A249" s="11" t="s">
        <v>27</v>
      </c>
      <c r="B249" s="29" t="s">
        <v>23</v>
      </c>
      <c r="C249" s="12" t="s">
        <v>24</v>
      </c>
      <c r="D249" s="25">
        <v>9</v>
      </c>
      <c r="E249" s="25">
        <v>1789</v>
      </c>
      <c r="F249" s="38" t="s">
        <v>28</v>
      </c>
      <c r="G249" s="29" t="s">
        <v>183</v>
      </c>
      <c r="H249" s="29" t="s">
        <v>34</v>
      </c>
      <c r="I249" s="30" t="s">
        <v>225</v>
      </c>
      <c r="J249" s="29" t="s">
        <v>193</v>
      </c>
      <c r="L249" s="10">
        <v>1482</v>
      </c>
      <c r="M249" s="17" t="s">
        <v>36</v>
      </c>
      <c r="N249" s="10">
        <v>0.15</v>
      </c>
      <c r="Q249" s="42">
        <f t="shared" si="16"/>
        <v>0.15</v>
      </c>
      <c r="R249" s="10">
        <v>222</v>
      </c>
      <c r="U249" s="16">
        <f t="shared" si="17"/>
        <v>222</v>
      </c>
      <c r="V249" s="16">
        <f t="shared" si="18"/>
        <v>222.29999999999998</v>
      </c>
      <c r="W249" s="19">
        <f t="shared" si="19"/>
        <v>-0.29999999999998295</v>
      </c>
    </row>
    <row r="250" spans="1:23">
      <c r="A250" s="11" t="s">
        <v>27</v>
      </c>
      <c r="B250" s="29" t="s">
        <v>23</v>
      </c>
      <c r="C250" s="12" t="s">
        <v>24</v>
      </c>
      <c r="D250" s="25">
        <v>9</v>
      </c>
      <c r="E250" s="25">
        <v>1789</v>
      </c>
      <c r="F250" s="38" t="s">
        <v>28</v>
      </c>
      <c r="G250" s="29" t="s">
        <v>183</v>
      </c>
      <c r="H250" s="29" t="s">
        <v>34</v>
      </c>
      <c r="I250" s="30" t="s">
        <v>226</v>
      </c>
      <c r="J250" s="29" t="s">
        <v>32</v>
      </c>
      <c r="K250" s="38" t="s">
        <v>30</v>
      </c>
      <c r="L250" s="10">
        <v>1900</v>
      </c>
      <c r="M250" s="17" t="s">
        <v>36</v>
      </c>
      <c r="N250" s="10">
        <v>0.5</v>
      </c>
      <c r="Q250" s="42">
        <f t="shared" si="16"/>
        <v>0.5</v>
      </c>
      <c r="R250" s="10">
        <v>950</v>
      </c>
      <c r="U250" s="16">
        <f t="shared" si="17"/>
        <v>950</v>
      </c>
      <c r="V250" s="16">
        <f t="shared" si="18"/>
        <v>950</v>
      </c>
      <c r="W250" s="19">
        <f t="shared" si="19"/>
        <v>0</v>
      </c>
    </row>
    <row r="251" spans="1:23">
      <c r="A251" s="11" t="s">
        <v>27</v>
      </c>
      <c r="B251" s="29" t="s">
        <v>23</v>
      </c>
      <c r="C251" s="12" t="s">
        <v>24</v>
      </c>
      <c r="D251" s="25">
        <v>9</v>
      </c>
      <c r="E251" s="25">
        <v>1789</v>
      </c>
      <c r="F251" s="38" t="s">
        <v>28</v>
      </c>
      <c r="G251" s="29" t="s">
        <v>183</v>
      </c>
      <c r="H251" s="29" t="s">
        <v>34</v>
      </c>
      <c r="I251" s="30" t="s">
        <v>226</v>
      </c>
      <c r="J251" s="29" t="s">
        <v>187</v>
      </c>
      <c r="L251" s="10">
        <v>10627</v>
      </c>
      <c r="M251" s="17" t="s">
        <v>36</v>
      </c>
      <c r="N251" s="10">
        <v>0.5</v>
      </c>
      <c r="Q251" s="42">
        <f t="shared" si="16"/>
        <v>0.5</v>
      </c>
      <c r="R251" s="10">
        <v>5313</v>
      </c>
      <c r="U251" s="16">
        <f t="shared" si="17"/>
        <v>5313</v>
      </c>
      <c r="V251" s="16">
        <f t="shared" si="18"/>
        <v>5313.5</v>
      </c>
      <c r="W251" s="19">
        <f t="shared" si="19"/>
        <v>-0.5</v>
      </c>
    </row>
    <row r="252" spans="1:23">
      <c r="A252" s="11" t="s">
        <v>27</v>
      </c>
      <c r="B252" s="29" t="s">
        <v>23</v>
      </c>
      <c r="C252" s="12" t="s">
        <v>24</v>
      </c>
      <c r="D252" s="25">
        <v>9</v>
      </c>
      <c r="E252" s="25">
        <v>1789</v>
      </c>
      <c r="F252" s="38" t="s">
        <v>28</v>
      </c>
      <c r="G252" s="29" t="s">
        <v>183</v>
      </c>
      <c r="H252" s="29" t="s">
        <v>34</v>
      </c>
      <c r="I252" s="30" t="s">
        <v>226</v>
      </c>
      <c r="J252" s="29" t="s">
        <v>189</v>
      </c>
      <c r="L252" s="10">
        <v>445</v>
      </c>
      <c r="M252" s="17" t="s">
        <v>36</v>
      </c>
      <c r="N252" s="10">
        <v>0.5</v>
      </c>
      <c r="Q252" s="42">
        <f t="shared" si="16"/>
        <v>0.5</v>
      </c>
      <c r="R252" s="10">
        <v>222</v>
      </c>
      <c r="U252" s="16">
        <f t="shared" si="17"/>
        <v>222</v>
      </c>
      <c r="V252" s="16">
        <f t="shared" si="18"/>
        <v>222.5</v>
      </c>
      <c r="W252" s="19">
        <f t="shared" si="19"/>
        <v>-0.5</v>
      </c>
    </row>
    <row r="253" spans="1:23">
      <c r="A253" s="11" t="s">
        <v>27</v>
      </c>
      <c r="B253" s="29" t="s">
        <v>23</v>
      </c>
      <c r="C253" s="12" t="s">
        <v>24</v>
      </c>
      <c r="D253" s="25">
        <v>9</v>
      </c>
      <c r="E253" s="25">
        <v>1789</v>
      </c>
      <c r="F253" s="38" t="s">
        <v>28</v>
      </c>
      <c r="G253" s="29" t="s">
        <v>183</v>
      </c>
      <c r="H253" s="29" t="s">
        <v>34</v>
      </c>
      <c r="I253" s="30" t="s">
        <v>227</v>
      </c>
      <c r="J253" s="29" t="s">
        <v>32</v>
      </c>
      <c r="K253" s="38" t="s">
        <v>194</v>
      </c>
      <c r="L253" s="10">
        <v>20119</v>
      </c>
      <c r="M253" s="17" t="s">
        <v>36</v>
      </c>
      <c r="N253" s="10">
        <v>0.1</v>
      </c>
      <c r="Q253" s="42">
        <f t="shared" si="16"/>
        <v>0.1</v>
      </c>
      <c r="R253" s="10">
        <v>2012</v>
      </c>
      <c r="U253" s="16">
        <f t="shared" si="17"/>
        <v>2012</v>
      </c>
      <c r="V253" s="16">
        <f t="shared" si="18"/>
        <v>2011.9</v>
      </c>
      <c r="W253" s="19">
        <f t="shared" si="19"/>
        <v>9.9999999999909051E-2</v>
      </c>
    </row>
    <row r="254" spans="1:23">
      <c r="A254" s="11" t="s">
        <v>27</v>
      </c>
      <c r="B254" s="29" t="s">
        <v>23</v>
      </c>
      <c r="C254" s="12" t="s">
        <v>24</v>
      </c>
      <c r="D254" s="25">
        <v>9</v>
      </c>
      <c r="E254" s="25">
        <v>1789</v>
      </c>
      <c r="F254" s="38" t="s">
        <v>28</v>
      </c>
      <c r="G254" s="29" t="s">
        <v>183</v>
      </c>
      <c r="H254" s="29" t="s">
        <v>34</v>
      </c>
      <c r="I254" s="30" t="s">
        <v>227</v>
      </c>
      <c r="J254" s="29" t="s">
        <v>192</v>
      </c>
      <c r="L254" s="10">
        <v>1450</v>
      </c>
      <c r="M254" s="17" t="s">
        <v>36</v>
      </c>
      <c r="N254" s="10">
        <v>0.1</v>
      </c>
      <c r="Q254" s="42">
        <f t="shared" si="16"/>
        <v>0.1</v>
      </c>
      <c r="R254" s="10">
        <v>145</v>
      </c>
      <c r="U254" s="16">
        <f t="shared" si="17"/>
        <v>145</v>
      </c>
      <c r="V254" s="16">
        <f t="shared" si="18"/>
        <v>145</v>
      </c>
      <c r="W254" s="19">
        <f t="shared" si="19"/>
        <v>0</v>
      </c>
    </row>
    <row r="255" spans="1:23">
      <c r="A255" s="11" t="s">
        <v>27</v>
      </c>
      <c r="B255" s="29" t="s">
        <v>23</v>
      </c>
      <c r="C255" s="12" t="s">
        <v>24</v>
      </c>
      <c r="D255" s="25">
        <v>9</v>
      </c>
      <c r="E255" s="25">
        <v>1789</v>
      </c>
      <c r="F255" s="38" t="s">
        <v>28</v>
      </c>
      <c r="G255" s="29" t="s">
        <v>183</v>
      </c>
      <c r="H255" s="29" t="s">
        <v>34</v>
      </c>
      <c r="I255" s="30" t="s">
        <v>228</v>
      </c>
      <c r="J255" s="29" t="s">
        <v>32</v>
      </c>
      <c r="K255" s="38" t="s">
        <v>194</v>
      </c>
      <c r="L255" s="10">
        <v>36995</v>
      </c>
      <c r="M255" s="17" t="s">
        <v>36</v>
      </c>
      <c r="N255" s="10">
        <v>1.1000000000000001</v>
      </c>
      <c r="Q255" s="42">
        <f t="shared" si="16"/>
        <v>1.1000000000000001</v>
      </c>
      <c r="R255" s="10">
        <v>40694</v>
      </c>
      <c r="U255" s="16">
        <f t="shared" si="17"/>
        <v>40694</v>
      </c>
      <c r="V255" s="16">
        <f t="shared" si="18"/>
        <v>40694.5</v>
      </c>
      <c r="W255" s="19">
        <f t="shared" si="19"/>
        <v>-0.5</v>
      </c>
    </row>
    <row r="256" spans="1:23">
      <c r="A256" s="11" t="s">
        <v>27</v>
      </c>
      <c r="B256" s="29" t="s">
        <v>23</v>
      </c>
      <c r="C256" s="12" t="s">
        <v>24</v>
      </c>
      <c r="D256" s="25">
        <v>9</v>
      </c>
      <c r="E256" s="25">
        <v>1789</v>
      </c>
      <c r="F256" s="38" t="s">
        <v>28</v>
      </c>
      <c r="G256" s="29" t="s">
        <v>183</v>
      </c>
      <c r="H256" s="29" t="s">
        <v>34</v>
      </c>
      <c r="I256" s="30" t="s">
        <v>228</v>
      </c>
      <c r="J256" s="29" t="s">
        <v>92</v>
      </c>
      <c r="L256" s="10">
        <v>20147</v>
      </c>
      <c r="M256" s="17" t="s">
        <v>36</v>
      </c>
      <c r="N256" s="10">
        <v>1.1000000000000001</v>
      </c>
      <c r="Q256" s="42">
        <f t="shared" si="16"/>
        <v>1.1000000000000001</v>
      </c>
      <c r="R256" s="10">
        <v>22162</v>
      </c>
      <c r="U256" s="16">
        <f t="shared" si="17"/>
        <v>22162</v>
      </c>
      <c r="V256" s="16">
        <f t="shared" si="18"/>
        <v>22161.7</v>
      </c>
      <c r="W256" s="19">
        <f t="shared" si="19"/>
        <v>0.2999999999992724</v>
      </c>
    </row>
    <row r="257" spans="1:23">
      <c r="A257" s="11" t="s">
        <v>27</v>
      </c>
      <c r="B257" s="29" t="s">
        <v>23</v>
      </c>
      <c r="C257" s="12" t="s">
        <v>24</v>
      </c>
      <c r="D257" s="25">
        <v>9</v>
      </c>
      <c r="E257" s="25">
        <v>1789</v>
      </c>
      <c r="F257" s="38" t="s">
        <v>28</v>
      </c>
      <c r="G257" s="29" t="s">
        <v>183</v>
      </c>
      <c r="H257" s="29" t="s">
        <v>34</v>
      </c>
      <c r="I257" s="30" t="s">
        <v>228</v>
      </c>
      <c r="J257" s="29" t="s">
        <v>111</v>
      </c>
      <c r="L257" s="10">
        <v>9365</v>
      </c>
      <c r="M257" s="17" t="s">
        <v>36</v>
      </c>
      <c r="N257" s="10">
        <v>1.1000000000000001</v>
      </c>
      <c r="Q257" s="42">
        <f t="shared" si="16"/>
        <v>1.1000000000000001</v>
      </c>
      <c r="R257" s="10">
        <v>10301</v>
      </c>
      <c r="U257" s="16">
        <f t="shared" si="17"/>
        <v>10301</v>
      </c>
      <c r="V257" s="16">
        <f t="shared" si="18"/>
        <v>10301.5</v>
      </c>
      <c r="W257" s="19">
        <f t="shared" si="19"/>
        <v>-0.5</v>
      </c>
    </row>
    <row r="258" spans="1:23">
      <c r="A258" s="11" t="s">
        <v>27</v>
      </c>
      <c r="B258" s="29" t="s">
        <v>23</v>
      </c>
      <c r="C258" s="12" t="s">
        <v>24</v>
      </c>
      <c r="D258" s="25">
        <v>9</v>
      </c>
      <c r="E258" s="25">
        <v>1789</v>
      </c>
      <c r="F258" s="38" t="s">
        <v>28</v>
      </c>
      <c r="G258" s="29" t="s">
        <v>183</v>
      </c>
      <c r="H258" s="29" t="s">
        <v>34</v>
      </c>
      <c r="I258" s="30" t="s">
        <v>228</v>
      </c>
      <c r="J258" s="29" t="s">
        <v>229</v>
      </c>
      <c r="L258" s="10">
        <v>4900</v>
      </c>
      <c r="M258" s="17" t="s">
        <v>36</v>
      </c>
      <c r="N258" s="10">
        <v>1.1000000000000001</v>
      </c>
      <c r="Q258" s="42">
        <f t="shared" si="16"/>
        <v>1.1000000000000001</v>
      </c>
      <c r="R258" s="10">
        <v>5390</v>
      </c>
      <c r="U258" s="16">
        <f t="shared" si="17"/>
        <v>5390</v>
      </c>
      <c r="V258" s="16">
        <f t="shared" si="18"/>
        <v>5390</v>
      </c>
      <c r="W258" s="19">
        <f t="shared" si="19"/>
        <v>0</v>
      </c>
    </row>
    <row r="259" spans="1:23">
      <c r="A259" s="11" t="s">
        <v>27</v>
      </c>
      <c r="B259" s="29" t="s">
        <v>23</v>
      </c>
      <c r="C259" s="12" t="s">
        <v>24</v>
      </c>
      <c r="D259" s="25">
        <v>9</v>
      </c>
      <c r="E259" s="25">
        <v>1789</v>
      </c>
      <c r="F259" s="38" t="s">
        <v>28</v>
      </c>
      <c r="G259" s="29" t="s">
        <v>183</v>
      </c>
      <c r="H259" s="29" t="s">
        <v>34</v>
      </c>
      <c r="I259" s="30" t="s">
        <v>228</v>
      </c>
      <c r="J259" s="29" t="s">
        <v>187</v>
      </c>
      <c r="L259" s="10">
        <v>104113</v>
      </c>
      <c r="M259" s="17" t="s">
        <v>36</v>
      </c>
      <c r="N259" s="10">
        <v>1.1000000000000001</v>
      </c>
      <c r="Q259" s="42">
        <f t="shared" si="16"/>
        <v>1.1000000000000001</v>
      </c>
      <c r="R259" s="10">
        <v>114524</v>
      </c>
      <c r="U259" s="16">
        <f t="shared" si="17"/>
        <v>114524</v>
      </c>
      <c r="V259" s="16">
        <f t="shared" si="18"/>
        <v>114524.3</v>
      </c>
      <c r="W259" s="19">
        <f t="shared" si="19"/>
        <v>-0.30000000000291038</v>
      </c>
    </row>
    <row r="260" spans="1:23">
      <c r="A260" s="11" t="s">
        <v>27</v>
      </c>
      <c r="B260" s="29" t="s">
        <v>23</v>
      </c>
      <c r="C260" s="12" t="s">
        <v>24</v>
      </c>
      <c r="D260" s="25">
        <v>9</v>
      </c>
      <c r="E260" s="25">
        <v>1789</v>
      </c>
      <c r="F260" s="38" t="s">
        <v>28</v>
      </c>
      <c r="G260" s="29" t="s">
        <v>183</v>
      </c>
      <c r="H260" s="29" t="s">
        <v>34</v>
      </c>
      <c r="I260" s="30" t="s">
        <v>228</v>
      </c>
      <c r="J260" s="29" t="s">
        <v>188</v>
      </c>
      <c r="L260" s="10">
        <v>48155</v>
      </c>
      <c r="M260" s="17" t="s">
        <v>36</v>
      </c>
      <c r="N260" s="10">
        <v>1.1000000000000001</v>
      </c>
      <c r="Q260" s="42">
        <f t="shared" si="16"/>
        <v>1.1000000000000001</v>
      </c>
      <c r="R260" s="10">
        <v>52970</v>
      </c>
      <c r="U260" s="16">
        <f t="shared" si="17"/>
        <v>52970</v>
      </c>
      <c r="V260" s="16">
        <f t="shared" si="18"/>
        <v>52970.500000000007</v>
      </c>
      <c r="W260" s="19">
        <f t="shared" si="19"/>
        <v>-0.50000000000727596</v>
      </c>
    </row>
    <row r="261" spans="1:23">
      <c r="A261" s="11" t="s">
        <v>27</v>
      </c>
      <c r="B261" s="29" t="s">
        <v>23</v>
      </c>
      <c r="C261" s="12" t="s">
        <v>24</v>
      </c>
      <c r="D261" s="25">
        <v>9</v>
      </c>
      <c r="E261" s="25">
        <v>1789</v>
      </c>
      <c r="F261" s="38" t="s">
        <v>28</v>
      </c>
      <c r="G261" s="29" t="s">
        <v>183</v>
      </c>
      <c r="H261" s="29" t="s">
        <v>34</v>
      </c>
      <c r="I261" s="30" t="s">
        <v>228</v>
      </c>
      <c r="J261" s="29" t="s">
        <v>189</v>
      </c>
      <c r="L261" s="10">
        <v>34775</v>
      </c>
      <c r="M261" s="17" t="s">
        <v>36</v>
      </c>
      <c r="N261" s="10">
        <v>1.1000000000000001</v>
      </c>
      <c r="Q261" s="42">
        <f t="shared" si="16"/>
        <v>1.1000000000000001</v>
      </c>
      <c r="R261" s="10">
        <v>38252</v>
      </c>
      <c r="U261" s="16">
        <f t="shared" si="17"/>
        <v>38252</v>
      </c>
      <c r="V261" s="16">
        <f t="shared" si="18"/>
        <v>38252.5</v>
      </c>
      <c r="W261" s="19">
        <f t="shared" si="19"/>
        <v>-0.5</v>
      </c>
    </row>
    <row r="262" spans="1:23">
      <c r="A262" s="11" t="s">
        <v>27</v>
      </c>
      <c r="B262" s="29" t="s">
        <v>23</v>
      </c>
      <c r="C262" s="12" t="s">
        <v>24</v>
      </c>
      <c r="D262" s="25">
        <v>9</v>
      </c>
      <c r="E262" s="25">
        <v>1789</v>
      </c>
      <c r="F262" s="38" t="s">
        <v>28</v>
      </c>
      <c r="G262" s="29" t="s">
        <v>183</v>
      </c>
      <c r="H262" s="29" t="s">
        <v>34</v>
      </c>
      <c r="I262" s="30" t="s">
        <v>228</v>
      </c>
      <c r="J262" s="29" t="s">
        <v>190</v>
      </c>
      <c r="L262" s="10">
        <v>2496</v>
      </c>
      <c r="M262" s="17" t="s">
        <v>36</v>
      </c>
      <c r="N262" s="10">
        <v>1.1000000000000001</v>
      </c>
      <c r="Q262" s="42">
        <f t="shared" si="16"/>
        <v>1.1000000000000001</v>
      </c>
      <c r="R262" s="10">
        <v>2746</v>
      </c>
      <c r="U262" s="16">
        <f t="shared" si="17"/>
        <v>2746</v>
      </c>
      <c r="V262" s="16">
        <f t="shared" si="18"/>
        <v>2745.6000000000004</v>
      </c>
      <c r="W262" s="19">
        <f t="shared" si="19"/>
        <v>0.3999999999996362</v>
      </c>
    </row>
    <row r="263" spans="1:23">
      <c r="A263" s="11" t="s">
        <v>27</v>
      </c>
      <c r="B263" s="29" t="s">
        <v>23</v>
      </c>
      <c r="C263" s="12" t="s">
        <v>24</v>
      </c>
      <c r="D263" s="25">
        <v>9</v>
      </c>
      <c r="E263" s="25">
        <v>1789</v>
      </c>
      <c r="F263" s="38" t="s">
        <v>28</v>
      </c>
      <c r="G263" s="29" t="s">
        <v>183</v>
      </c>
      <c r="H263" s="29" t="s">
        <v>34</v>
      </c>
      <c r="I263" s="30" t="s">
        <v>228</v>
      </c>
      <c r="J263" s="29" t="s">
        <v>191</v>
      </c>
      <c r="L263" s="10">
        <v>290</v>
      </c>
      <c r="M263" s="17" t="s">
        <v>36</v>
      </c>
      <c r="N263" s="10">
        <v>1.1000000000000001</v>
      </c>
      <c r="Q263" s="42">
        <f t="shared" si="16"/>
        <v>1.1000000000000001</v>
      </c>
      <c r="R263" s="10">
        <v>319</v>
      </c>
      <c r="U263" s="16">
        <f t="shared" si="17"/>
        <v>319</v>
      </c>
      <c r="V263" s="16">
        <f t="shared" si="18"/>
        <v>319</v>
      </c>
      <c r="W263" s="19">
        <f t="shared" si="19"/>
        <v>0</v>
      </c>
    </row>
    <row r="264" spans="1:23">
      <c r="A264" s="11" t="s">
        <v>27</v>
      </c>
      <c r="B264" s="29" t="s">
        <v>23</v>
      </c>
      <c r="C264" s="12" t="s">
        <v>24</v>
      </c>
      <c r="D264" s="25">
        <v>9</v>
      </c>
      <c r="E264" s="25">
        <v>1789</v>
      </c>
      <c r="F264" s="38" t="s">
        <v>28</v>
      </c>
      <c r="G264" s="29" t="s">
        <v>183</v>
      </c>
      <c r="H264" s="29" t="s">
        <v>34</v>
      </c>
      <c r="I264" s="30" t="s">
        <v>228</v>
      </c>
      <c r="J264" s="29" t="s">
        <v>192</v>
      </c>
      <c r="L264" s="10">
        <v>14455</v>
      </c>
      <c r="M264" s="17" t="s">
        <v>36</v>
      </c>
      <c r="N264" s="10">
        <v>1.1000000000000001</v>
      </c>
      <c r="Q264" s="42">
        <f t="shared" ref="Q264:Q327" si="20">N264+(0.05*O264)+(P264/240)</f>
        <v>1.1000000000000001</v>
      </c>
      <c r="R264" s="10">
        <v>15900</v>
      </c>
      <c r="U264" s="16">
        <f t="shared" si="17"/>
        <v>15900</v>
      </c>
      <c r="V264" s="16">
        <f t="shared" si="18"/>
        <v>15900.500000000002</v>
      </c>
      <c r="W264" s="19">
        <f t="shared" si="19"/>
        <v>-0.50000000000181899</v>
      </c>
    </row>
    <row r="265" spans="1:23">
      <c r="A265" s="11" t="s">
        <v>27</v>
      </c>
      <c r="B265" s="29" t="s">
        <v>23</v>
      </c>
      <c r="C265" s="12" t="s">
        <v>24</v>
      </c>
      <c r="D265" s="25">
        <v>9</v>
      </c>
      <c r="E265" s="25">
        <v>1789</v>
      </c>
      <c r="F265" s="38" t="s">
        <v>28</v>
      </c>
      <c r="G265" s="29" t="s">
        <v>183</v>
      </c>
      <c r="H265" s="29" t="s">
        <v>34</v>
      </c>
      <c r="I265" s="30" t="s">
        <v>228</v>
      </c>
      <c r="J265" s="29" t="s">
        <v>193</v>
      </c>
      <c r="L265" s="10">
        <v>14757</v>
      </c>
      <c r="M265" s="17" t="s">
        <v>36</v>
      </c>
      <c r="N265" s="10">
        <v>1.1000000000000001</v>
      </c>
      <c r="Q265" s="42">
        <f t="shared" si="20"/>
        <v>1.1000000000000001</v>
      </c>
      <c r="R265" s="10">
        <v>16233</v>
      </c>
      <c r="U265" s="16">
        <f t="shared" si="17"/>
        <v>16233</v>
      </c>
      <c r="V265" s="16">
        <f t="shared" si="18"/>
        <v>16232.7</v>
      </c>
      <c r="W265" s="19">
        <f t="shared" si="19"/>
        <v>0.2999999999992724</v>
      </c>
    </row>
    <row r="266" spans="1:23">
      <c r="A266" s="11" t="s">
        <v>27</v>
      </c>
      <c r="B266" s="29" t="s">
        <v>23</v>
      </c>
      <c r="C266" s="12" t="s">
        <v>24</v>
      </c>
      <c r="D266" s="25">
        <v>9</v>
      </c>
      <c r="E266" s="25">
        <v>1789</v>
      </c>
      <c r="F266" s="38" t="s">
        <v>28</v>
      </c>
      <c r="G266" s="29" t="s">
        <v>183</v>
      </c>
      <c r="H266" s="29" t="s">
        <v>34</v>
      </c>
      <c r="I266" s="30" t="s">
        <v>228</v>
      </c>
      <c r="J266" s="29" t="s">
        <v>230</v>
      </c>
      <c r="L266" s="10">
        <v>1680</v>
      </c>
      <c r="M266" s="17" t="s">
        <v>36</v>
      </c>
      <c r="N266" s="10">
        <v>1.1000000000000001</v>
      </c>
      <c r="Q266" s="42">
        <f t="shared" si="20"/>
        <v>1.1000000000000001</v>
      </c>
      <c r="R266" s="10">
        <v>1848</v>
      </c>
      <c r="U266" s="16">
        <f t="shared" si="17"/>
        <v>1848</v>
      </c>
      <c r="V266" s="16">
        <f t="shared" si="18"/>
        <v>1848.0000000000002</v>
      </c>
      <c r="W266" s="19">
        <f t="shared" si="19"/>
        <v>0</v>
      </c>
    </row>
    <row r="267" spans="1:23">
      <c r="A267" s="11" t="s">
        <v>27</v>
      </c>
      <c r="B267" s="29" t="s">
        <v>23</v>
      </c>
      <c r="C267" s="12" t="s">
        <v>24</v>
      </c>
      <c r="D267" s="25">
        <v>9</v>
      </c>
      <c r="E267" s="25">
        <v>1789</v>
      </c>
      <c r="F267" s="38" t="s">
        <v>28</v>
      </c>
      <c r="G267" s="29" t="s">
        <v>183</v>
      </c>
      <c r="H267" s="29" t="s">
        <v>34</v>
      </c>
      <c r="I267" s="30" t="s">
        <v>228</v>
      </c>
      <c r="J267" s="29" t="s">
        <v>32</v>
      </c>
      <c r="K267" s="38" t="s">
        <v>30</v>
      </c>
      <c r="L267" s="10">
        <v>239042</v>
      </c>
      <c r="M267" s="17" t="s">
        <v>36</v>
      </c>
      <c r="N267" s="10">
        <v>1.1000000000000001</v>
      </c>
      <c r="Q267" s="42">
        <f t="shared" si="20"/>
        <v>1.1000000000000001</v>
      </c>
      <c r="R267" s="10">
        <v>262946</v>
      </c>
      <c r="U267" s="16">
        <f t="shared" si="17"/>
        <v>262946</v>
      </c>
      <c r="V267" s="16">
        <f t="shared" si="18"/>
        <v>262946.2</v>
      </c>
      <c r="W267" s="19">
        <f t="shared" si="19"/>
        <v>-0.20000000001164153</v>
      </c>
    </row>
    <row r="268" spans="1:23">
      <c r="A268" s="11" t="s">
        <v>27</v>
      </c>
      <c r="B268" s="29" t="s">
        <v>23</v>
      </c>
      <c r="C268" s="12" t="s">
        <v>24</v>
      </c>
      <c r="D268" s="25">
        <v>9</v>
      </c>
      <c r="E268" s="25">
        <v>1789</v>
      </c>
      <c r="F268" s="38" t="s">
        <v>28</v>
      </c>
      <c r="G268" s="29" t="s">
        <v>183</v>
      </c>
      <c r="H268" s="29" t="s">
        <v>34</v>
      </c>
      <c r="I268" s="30" t="s">
        <v>231</v>
      </c>
      <c r="J268" s="29" t="s">
        <v>32</v>
      </c>
      <c r="K268" s="38" t="s">
        <v>30</v>
      </c>
      <c r="L268" s="29">
        <v>8145</v>
      </c>
      <c r="M268" s="17" t="s">
        <v>36</v>
      </c>
      <c r="O268" s="10">
        <v>20</v>
      </c>
      <c r="Q268" s="42">
        <f t="shared" si="20"/>
        <v>1</v>
      </c>
      <c r="R268" s="10">
        <v>8145</v>
      </c>
      <c r="U268" s="16">
        <f t="shared" si="17"/>
        <v>8145</v>
      </c>
      <c r="V268" s="16">
        <f t="shared" si="18"/>
        <v>8145</v>
      </c>
      <c r="W268" s="19">
        <f t="shared" si="19"/>
        <v>0</v>
      </c>
    </row>
    <row r="269" spans="1:23">
      <c r="A269" s="11" t="s">
        <v>27</v>
      </c>
      <c r="B269" s="29" t="s">
        <v>23</v>
      </c>
      <c r="C269" s="12" t="s">
        <v>24</v>
      </c>
      <c r="D269" s="25">
        <v>9</v>
      </c>
      <c r="E269" s="25">
        <v>1789</v>
      </c>
      <c r="F269" s="38" t="s">
        <v>28</v>
      </c>
      <c r="G269" s="29" t="s">
        <v>183</v>
      </c>
      <c r="H269" s="29" t="s">
        <v>34</v>
      </c>
      <c r="I269" s="30" t="s">
        <v>231</v>
      </c>
      <c r="J269" s="29" t="s">
        <v>92</v>
      </c>
      <c r="L269" s="10">
        <v>680</v>
      </c>
      <c r="M269" s="17" t="s">
        <v>36</v>
      </c>
      <c r="O269" s="10">
        <v>20</v>
      </c>
      <c r="Q269" s="42">
        <f t="shared" si="20"/>
        <v>1</v>
      </c>
      <c r="R269" s="10">
        <v>680</v>
      </c>
      <c r="U269" s="16">
        <f t="shared" ref="U269:U332" si="21">R269+(S269*0.05)+(T269/240)</f>
        <v>680</v>
      </c>
      <c r="V269" s="16">
        <f t="shared" ref="V269:V332" si="22">L269*Q269</f>
        <v>680</v>
      </c>
      <c r="W269" s="19">
        <f t="shared" ref="W269:W332" si="23">U269-V269</f>
        <v>0</v>
      </c>
    </row>
    <row r="270" spans="1:23">
      <c r="A270" s="11" t="s">
        <v>27</v>
      </c>
      <c r="B270" s="29" t="s">
        <v>23</v>
      </c>
      <c r="C270" s="12" t="s">
        <v>24</v>
      </c>
      <c r="D270" s="25">
        <v>9</v>
      </c>
      <c r="E270" s="25">
        <v>1789</v>
      </c>
      <c r="F270" s="38" t="s">
        <v>28</v>
      </c>
      <c r="G270" s="29" t="s">
        <v>183</v>
      </c>
      <c r="H270" s="29" t="s">
        <v>34</v>
      </c>
      <c r="I270" s="30" t="s">
        <v>231</v>
      </c>
      <c r="J270" s="29" t="s">
        <v>111</v>
      </c>
      <c r="L270" s="10">
        <v>3051</v>
      </c>
      <c r="M270" s="17" t="s">
        <v>36</v>
      </c>
      <c r="O270" s="10">
        <v>20</v>
      </c>
      <c r="Q270" s="42">
        <f t="shared" si="20"/>
        <v>1</v>
      </c>
      <c r="R270" s="10">
        <v>3051</v>
      </c>
      <c r="U270" s="16">
        <f t="shared" si="21"/>
        <v>3051</v>
      </c>
      <c r="V270" s="16">
        <f t="shared" si="22"/>
        <v>3051</v>
      </c>
      <c r="W270" s="19">
        <f t="shared" si="23"/>
        <v>0</v>
      </c>
    </row>
    <row r="271" spans="1:23">
      <c r="A271" s="11" t="s">
        <v>27</v>
      </c>
      <c r="B271" s="29" t="s">
        <v>23</v>
      </c>
      <c r="C271" s="12" t="s">
        <v>24</v>
      </c>
      <c r="D271" s="25">
        <v>9</v>
      </c>
      <c r="E271" s="25">
        <v>1789</v>
      </c>
      <c r="F271" s="38" t="s">
        <v>28</v>
      </c>
      <c r="G271" s="29" t="s">
        <v>183</v>
      </c>
      <c r="H271" s="29" t="s">
        <v>34</v>
      </c>
      <c r="I271" s="30" t="s">
        <v>231</v>
      </c>
      <c r="J271" s="29" t="s">
        <v>229</v>
      </c>
      <c r="L271" s="10">
        <v>3096</v>
      </c>
      <c r="M271" s="17" t="s">
        <v>36</v>
      </c>
      <c r="O271" s="10">
        <v>20</v>
      </c>
      <c r="Q271" s="42">
        <f t="shared" si="20"/>
        <v>1</v>
      </c>
      <c r="R271" s="10">
        <v>3096</v>
      </c>
      <c r="U271" s="16">
        <f t="shared" si="21"/>
        <v>3096</v>
      </c>
      <c r="V271" s="16">
        <f t="shared" si="22"/>
        <v>3096</v>
      </c>
      <c r="W271" s="19">
        <f t="shared" si="23"/>
        <v>0</v>
      </c>
    </row>
    <row r="272" spans="1:23">
      <c r="A272" s="11" t="s">
        <v>27</v>
      </c>
      <c r="B272" s="29" t="s">
        <v>23</v>
      </c>
      <c r="C272" s="12" t="s">
        <v>24</v>
      </c>
      <c r="D272" s="25">
        <v>9</v>
      </c>
      <c r="E272" s="25">
        <v>1789</v>
      </c>
      <c r="F272" s="38" t="s">
        <v>28</v>
      </c>
      <c r="G272" s="29" t="s">
        <v>183</v>
      </c>
      <c r="H272" s="29" t="s">
        <v>34</v>
      </c>
      <c r="I272" s="30" t="s">
        <v>231</v>
      </c>
      <c r="J272" s="29" t="s">
        <v>186</v>
      </c>
      <c r="L272" s="10">
        <v>299</v>
      </c>
      <c r="M272" s="17" t="s">
        <v>36</v>
      </c>
      <c r="O272" s="10">
        <v>20</v>
      </c>
      <c r="Q272" s="42">
        <f t="shared" si="20"/>
        <v>1</v>
      </c>
      <c r="R272" s="10">
        <v>299</v>
      </c>
      <c r="U272" s="16">
        <f t="shared" si="21"/>
        <v>299</v>
      </c>
      <c r="V272" s="16">
        <f t="shared" si="22"/>
        <v>299</v>
      </c>
      <c r="W272" s="19">
        <f t="shared" si="23"/>
        <v>0</v>
      </c>
    </row>
    <row r="273" spans="1:25">
      <c r="A273" s="11" t="s">
        <v>27</v>
      </c>
      <c r="B273" s="29" t="s">
        <v>23</v>
      </c>
      <c r="C273" s="12" t="s">
        <v>24</v>
      </c>
      <c r="D273" s="25">
        <v>9</v>
      </c>
      <c r="E273" s="25">
        <v>1789</v>
      </c>
      <c r="F273" s="38" t="s">
        <v>28</v>
      </c>
      <c r="G273" s="29" t="s">
        <v>183</v>
      </c>
      <c r="H273" s="29" t="s">
        <v>34</v>
      </c>
      <c r="I273" s="30" t="s">
        <v>231</v>
      </c>
      <c r="J273" s="29" t="s">
        <v>187</v>
      </c>
      <c r="L273" s="10">
        <v>27798</v>
      </c>
      <c r="M273" s="17" t="s">
        <v>36</v>
      </c>
      <c r="O273" s="10">
        <v>20</v>
      </c>
      <c r="Q273" s="42">
        <f t="shared" si="20"/>
        <v>1</v>
      </c>
      <c r="R273" s="10">
        <v>27798</v>
      </c>
      <c r="U273" s="16">
        <f t="shared" si="21"/>
        <v>27798</v>
      </c>
      <c r="V273" s="16">
        <f t="shared" si="22"/>
        <v>27798</v>
      </c>
      <c r="W273" s="19">
        <f t="shared" si="23"/>
        <v>0</v>
      </c>
    </row>
    <row r="274" spans="1:25">
      <c r="A274" s="11" t="s">
        <v>27</v>
      </c>
      <c r="B274" s="29" t="s">
        <v>23</v>
      </c>
      <c r="C274" s="12" t="s">
        <v>24</v>
      </c>
      <c r="D274" s="25">
        <v>9</v>
      </c>
      <c r="E274" s="25">
        <v>1789</v>
      </c>
      <c r="F274" s="38" t="s">
        <v>28</v>
      </c>
      <c r="G274" s="29" t="s">
        <v>183</v>
      </c>
      <c r="H274" s="29" t="s">
        <v>34</v>
      </c>
      <c r="I274" s="30" t="s">
        <v>231</v>
      </c>
      <c r="J274" s="29" t="s">
        <v>188</v>
      </c>
      <c r="L274" s="10">
        <v>1851</v>
      </c>
      <c r="M274" s="17" t="s">
        <v>36</v>
      </c>
      <c r="O274" s="10">
        <v>20</v>
      </c>
      <c r="Q274" s="42">
        <f t="shared" si="20"/>
        <v>1</v>
      </c>
      <c r="R274" s="10">
        <v>1851</v>
      </c>
      <c r="U274" s="16">
        <f t="shared" si="21"/>
        <v>1851</v>
      </c>
      <c r="V274" s="16">
        <f t="shared" si="22"/>
        <v>1851</v>
      </c>
      <c r="W274" s="19">
        <f t="shared" si="23"/>
        <v>0</v>
      </c>
    </row>
    <row r="275" spans="1:25">
      <c r="A275" s="11" t="s">
        <v>27</v>
      </c>
      <c r="B275" s="29" t="s">
        <v>23</v>
      </c>
      <c r="C275" s="12" t="s">
        <v>24</v>
      </c>
      <c r="D275" s="25">
        <v>9</v>
      </c>
      <c r="E275" s="25">
        <v>1789</v>
      </c>
      <c r="F275" s="38" t="s">
        <v>28</v>
      </c>
      <c r="G275" s="29" t="s">
        <v>183</v>
      </c>
      <c r="H275" s="29" t="s">
        <v>34</v>
      </c>
      <c r="I275" s="30" t="s">
        <v>231</v>
      </c>
      <c r="J275" s="29" t="s">
        <v>189</v>
      </c>
      <c r="L275" s="10">
        <v>4200</v>
      </c>
      <c r="M275" s="17" t="s">
        <v>36</v>
      </c>
      <c r="O275" s="10">
        <v>20</v>
      </c>
      <c r="Q275" s="42">
        <f t="shared" si="20"/>
        <v>1</v>
      </c>
      <c r="R275" s="10">
        <v>4200</v>
      </c>
      <c r="U275" s="16">
        <f t="shared" si="21"/>
        <v>4200</v>
      </c>
      <c r="V275" s="16">
        <f t="shared" si="22"/>
        <v>4200</v>
      </c>
      <c r="W275" s="19">
        <f t="shared" si="23"/>
        <v>0</v>
      </c>
    </row>
    <row r="276" spans="1:25">
      <c r="A276" s="11" t="s">
        <v>27</v>
      </c>
      <c r="B276" s="29" t="s">
        <v>23</v>
      </c>
      <c r="C276" s="12" t="s">
        <v>24</v>
      </c>
      <c r="D276" s="25">
        <v>9</v>
      </c>
      <c r="E276" s="25">
        <v>1789</v>
      </c>
      <c r="F276" s="38" t="s">
        <v>28</v>
      </c>
      <c r="G276" s="29" t="s">
        <v>183</v>
      </c>
      <c r="H276" s="29" t="s">
        <v>34</v>
      </c>
      <c r="I276" s="30" t="s">
        <v>231</v>
      </c>
      <c r="J276" s="29" t="s">
        <v>190</v>
      </c>
      <c r="L276" s="10">
        <v>9187</v>
      </c>
      <c r="M276" s="17" t="s">
        <v>36</v>
      </c>
      <c r="O276" s="10">
        <v>20</v>
      </c>
      <c r="Q276" s="42">
        <f t="shared" si="20"/>
        <v>1</v>
      </c>
      <c r="R276" s="10">
        <v>9187</v>
      </c>
      <c r="U276" s="16">
        <f t="shared" si="21"/>
        <v>9187</v>
      </c>
      <c r="V276" s="16">
        <f t="shared" si="22"/>
        <v>9187</v>
      </c>
      <c r="W276" s="19">
        <f t="shared" si="23"/>
        <v>0</v>
      </c>
    </row>
    <row r="277" spans="1:25">
      <c r="A277" s="11" t="s">
        <v>27</v>
      </c>
      <c r="B277" s="29" t="s">
        <v>23</v>
      </c>
      <c r="C277" s="12" t="s">
        <v>24</v>
      </c>
      <c r="D277" s="25">
        <v>9</v>
      </c>
      <c r="E277" s="25">
        <v>1789</v>
      </c>
      <c r="F277" s="38" t="s">
        <v>28</v>
      </c>
      <c r="G277" s="29" t="s">
        <v>183</v>
      </c>
      <c r="H277" s="29" t="s">
        <v>34</v>
      </c>
      <c r="I277" s="30" t="s">
        <v>231</v>
      </c>
      <c r="J277" s="29" t="s">
        <v>191</v>
      </c>
      <c r="L277" s="10">
        <v>2471</v>
      </c>
      <c r="M277" s="17" t="s">
        <v>36</v>
      </c>
      <c r="O277" s="10">
        <v>20</v>
      </c>
      <c r="Q277" s="42">
        <f t="shared" si="20"/>
        <v>1</v>
      </c>
      <c r="R277" s="10">
        <v>2471</v>
      </c>
      <c r="U277" s="16">
        <f t="shared" si="21"/>
        <v>2471</v>
      </c>
      <c r="V277" s="16">
        <f t="shared" si="22"/>
        <v>2471</v>
      </c>
      <c r="W277" s="19">
        <f t="shared" si="23"/>
        <v>0</v>
      </c>
    </row>
    <row r="278" spans="1:25">
      <c r="A278" s="11" t="s">
        <v>27</v>
      </c>
      <c r="B278" s="29" t="s">
        <v>23</v>
      </c>
      <c r="C278" s="12" t="s">
        <v>24</v>
      </c>
      <c r="D278" s="25">
        <v>9</v>
      </c>
      <c r="E278" s="25">
        <v>1789</v>
      </c>
      <c r="F278" s="38" t="s">
        <v>28</v>
      </c>
      <c r="G278" s="29" t="s">
        <v>183</v>
      </c>
      <c r="H278" s="29" t="s">
        <v>34</v>
      </c>
      <c r="I278" s="30" t="s">
        <v>231</v>
      </c>
      <c r="J278" s="29" t="s">
        <v>192</v>
      </c>
      <c r="L278" s="10">
        <v>5657</v>
      </c>
      <c r="M278" s="17" t="s">
        <v>36</v>
      </c>
      <c r="O278" s="10">
        <v>20</v>
      </c>
      <c r="Q278" s="42">
        <f t="shared" si="20"/>
        <v>1</v>
      </c>
      <c r="R278" s="10">
        <v>5657</v>
      </c>
      <c r="U278" s="16">
        <f t="shared" si="21"/>
        <v>5657</v>
      </c>
      <c r="V278" s="16">
        <f t="shared" si="22"/>
        <v>5657</v>
      </c>
      <c r="W278" s="19">
        <f t="shared" si="23"/>
        <v>0</v>
      </c>
    </row>
    <row r="279" spans="1:25">
      <c r="A279" s="11" t="s">
        <v>27</v>
      </c>
      <c r="B279" s="29" t="s">
        <v>23</v>
      </c>
      <c r="C279" s="12" t="s">
        <v>24</v>
      </c>
      <c r="D279" s="25">
        <v>9</v>
      </c>
      <c r="E279" s="25">
        <v>1789</v>
      </c>
      <c r="F279" s="38" t="s">
        <v>28</v>
      </c>
      <c r="G279" s="29" t="s">
        <v>183</v>
      </c>
      <c r="H279" s="29" t="s">
        <v>34</v>
      </c>
      <c r="I279" s="30" t="s">
        <v>231</v>
      </c>
      <c r="J279" s="29" t="s">
        <v>193</v>
      </c>
      <c r="L279" s="10">
        <v>43591</v>
      </c>
      <c r="M279" s="17" t="s">
        <v>36</v>
      </c>
      <c r="O279" s="10">
        <v>20</v>
      </c>
      <c r="Q279" s="42">
        <f t="shared" si="20"/>
        <v>1</v>
      </c>
      <c r="R279" s="10">
        <v>43591</v>
      </c>
      <c r="U279" s="16">
        <f t="shared" si="21"/>
        <v>43591</v>
      </c>
      <c r="V279" s="16">
        <f t="shared" si="22"/>
        <v>43591</v>
      </c>
      <c r="W279" s="19">
        <f t="shared" si="23"/>
        <v>0</v>
      </c>
    </row>
    <row r="280" spans="1:25">
      <c r="A280" s="11" t="s">
        <v>27</v>
      </c>
      <c r="B280" s="29" t="s">
        <v>23</v>
      </c>
      <c r="C280" s="12" t="s">
        <v>24</v>
      </c>
      <c r="D280" s="25">
        <v>9</v>
      </c>
      <c r="E280" s="25">
        <v>1789</v>
      </c>
      <c r="F280" s="38" t="s">
        <v>28</v>
      </c>
      <c r="G280" s="29" t="s">
        <v>183</v>
      </c>
      <c r="H280" s="29" t="s">
        <v>34</v>
      </c>
      <c r="I280" s="30" t="s">
        <v>232</v>
      </c>
      <c r="J280" s="29" t="s">
        <v>32</v>
      </c>
      <c r="K280" s="38" t="s">
        <v>30</v>
      </c>
      <c r="L280" s="10">
        <f>86+(13*288)</f>
        <v>3830</v>
      </c>
      <c r="M280" s="17" t="s">
        <v>82</v>
      </c>
      <c r="O280" s="10">
        <v>14</v>
      </c>
      <c r="Q280" s="42">
        <f t="shared" si="20"/>
        <v>0.70000000000000007</v>
      </c>
      <c r="R280" s="10">
        <v>2681</v>
      </c>
      <c r="U280" s="16">
        <f t="shared" si="21"/>
        <v>2681</v>
      </c>
      <c r="V280" s="16">
        <f t="shared" si="22"/>
        <v>2681.0000000000005</v>
      </c>
      <c r="W280" s="19">
        <f t="shared" si="23"/>
        <v>0</v>
      </c>
      <c r="Y280" s="29" t="s">
        <v>233</v>
      </c>
    </row>
    <row r="281" spans="1:25">
      <c r="A281" s="11" t="s">
        <v>27</v>
      </c>
      <c r="B281" s="29" t="s">
        <v>23</v>
      </c>
      <c r="C281" s="12" t="s">
        <v>24</v>
      </c>
      <c r="D281" s="25">
        <v>9</v>
      </c>
      <c r="E281" s="25">
        <v>1789</v>
      </c>
      <c r="F281" s="38" t="s">
        <v>28</v>
      </c>
      <c r="G281" s="29" t="s">
        <v>183</v>
      </c>
      <c r="H281" s="29" t="s">
        <v>34</v>
      </c>
      <c r="I281" s="30" t="s">
        <v>232</v>
      </c>
      <c r="J281" s="29" t="s">
        <v>111</v>
      </c>
      <c r="L281" s="10">
        <f>(7+(1/6))*288</f>
        <v>2064</v>
      </c>
      <c r="M281" s="17" t="s">
        <v>82</v>
      </c>
      <c r="O281" s="10">
        <v>14</v>
      </c>
      <c r="Q281" s="42">
        <f t="shared" si="20"/>
        <v>0.70000000000000007</v>
      </c>
      <c r="R281" s="10">
        <v>1445</v>
      </c>
      <c r="U281" s="16">
        <f t="shared" si="21"/>
        <v>1445</v>
      </c>
      <c r="V281" s="16">
        <f t="shared" si="22"/>
        <v>1444.8000000000002</v>
      </c>
      <c r="W281" s="19">
        <f t="shared" si="23"/>
        <v>0.1999999999998181</v>
      </c>
      <c r="Y281" s="29" t="s">
        <v>234</v>
      </c>
    </row>
    <row r="282" spans="1:25">
      <c r="A282" s="11" t="s">
        <v>27</v>
      </c>
      <c r="B282" s="29" t="s">
        <v>23</v>
      </c>
      <c r="C282" s="12" t="s">
        <v>24</v>
      </c>
      <c r="D282" s="25">
        <v>9</v>
      </c>
      <c r="E282" s="25">
        <v>1789</v>
      </c>
      <c r="F282" s="38" t="s">
        <v>28</v>
      </c>
      <c r="G282" s="29" t="s">
        <v>183</v>
      </c>
      <c r="H282" s="29" t="s">
        <v>34</v>
      </c>
      <c r="I282" s="30" t="s">
        <v>232</v>
      </c>
      <c r="J282" s="29" t="s">
        <v>229</v>
      </c>
      <c r="L282" s="10">
        <f>(1+(5/6))*288</f>
        <v>528</v>
      </c>
      <c r="M282" s="17" t="s">
        <v>82</v>
      </c>
      <c r="O282" s="10">
        <v>14</v>
      </c>
      <c r="Q282" s="42">
        <f t="shared" si="20"/>
        <v>0.70000000000000007</v>
      </c>
      <c r="R282" s="10">
        <v>370</v>
      </c>
      <c r="U282" s="16">
        <f t="shared" si="21"/>
        <v>370</v>
      </c>
      <c r="V282" s="16">
        <f t="shared" si="22"/>
        <v>369.6</v>
      </c>
      <c r="W282" s="19">
        <f t="shared" si="23"/>
        <v>0.39999999999997726</v>
      </c>
      <c r="Y282" s="29" t="s">
        <v>235</v>
      </c>
    </row>
    <row r="283" spans="1:25">
      <c r="A283" s="11" t="s">
        <v>27</v>
      </c>
      <c r="B283" s="29" t="s">
        <v>23</v>
      </c>
      <c r="C283" s="12" t="s">
        <v>24</v>
      </c>
      <c r="D283" s="25">
        <v>9</v>
      </c>
      <c r="E283" s="25">
        <v>1789</v>
      </c>
      <c r="F283" s="38" t="s">
        <v>28</v>
      </c>
      <c r="G283" s="29" t="s">
        <v>183</v>
      </c>
      <c r="H283" s="29" t="s">
        <v>34</v>
      </c>
      <c r="I283" s="30" t="s">
        <v>232</v>
      </c>
      <c r="J283" s="29" t="s">
        <v>236</v>
      </c>
      <c r="L283" s="10">
        <f>(2*288)+93</f>
        <v>669</v>
      </c>
      <c r="M283" s="17" t="s">
        <v>82</v>
      </c>
      <c r="O283" s="10">
        <v>14</v>
      </c>
      <c r="Q283" s="42">
        <f t="shared" si="20"/>
        <v>0.70000000000000007</v>
      </c>
      <c r="R283" s="10">
        <v>334</v>
      </c>
      <c r="U283" s="16">
        <f t="shared" si="21"/>
        <v>334</v>
      </c>
      <c r="V283" s="16">
        <f t="shared" si="22"/>
        <v>468.30000000000007</v>
      </c>
      <c r="W283" s="19">
        <f t="shared" si="23"/>
        <v>-134.30000000000007</v>
      </c>
      <c r="Y283" s="29" t="s">
        <v>237</v>
      </c>
    </row>
    <row r="284" spans="1:25">
      <c r="A284" s="11" t="s">
        <v>27</v>
      </c>
      <c r="B284" s="29" t="s">
        <v>23</v>
      </c>
      <c r="C284" s="12" t="s">
        <v>24</v>
      </c>
      <c r="D284" s="25">
        <v>9</v>
      </c>
      <c r="E284" s="25">
        <v>1789</v>
      </c>
      <c r="F284" s="38" t="s">
        <v>28</v>
      </c>
      <c r="G284" s="29" t="s">
        <v>183</v>
      </c>
      <c r="H284" s="29" t="s">
        <v>34</v>
      </c>
      <c r="I284" s="30" t="s">
        <v>232</v>
      </c>
      <c r="J284" s="29" t="s">
        <v>186</v>
      </c>
      <c r="L284" s="10">
        <f>((102+(1/6)))*288</f>
        <v>29424</v>
      </c>
      <c r="M284" s="17" t="s">
        <v>82</v>
      </c>
      <c r="O284" s="10">
        <v>14</v>
      </c>
      <c r="Q284" s="42">
        <f t="shared" si="20"/>
        <v>0.70000000000000007</v>
      </c>
      <c r="R284" s="10">
        <v>20597</v>
      </c>
      <c r="U284" s="16">
        <f t="shared" si="21"/>
        <v>20597</v>
      </c>
      <c r="V284" s="16">
        <f t="shared" si="22"/>
        <v>20596.800000000003</v>
      </c>
      <c r="W284" s="19">
        <f t="shared" si="23"/>
        <v>0.19999999999708962</v>
      </c>
      <c r="Y284" s="29" t="s">
        <v>238</v>
      </c>
    </row>
    <row r="285" spans="1:25">
      <c r="A285" s="11" t="s">
        <v>27</v>
      </c>
      <c r="B285" s="29" t="s">
        <v>23</v>
      </c>
      <c r="C285" s="12" t="s">
        <v>24</v>
      </c>
      <c r="D285" s="25">
        <v>9</v>
      </c>
      <c r="E285" s="25">
        <v>1789</v>
      </c>
      <c r="F285" s="38" t="s">
        <v>28</v>
      </c>
      <c r="G285" s="29" t="s">
        <v>183</v>
      </c>
      <c r="H285" s="29" t="s">
        <v>34</v>
      </c>
      <c r="I285" s="30" t="s">
        <v>232</v>
      </c>
      <c r="J285" s="29" t="s">
        <v>187</v>
      </c>
      <c r="L285" s="10">
        <f>(211+(2/3))*288</f>
        <v>60960</v>
      </c>
      <c r="M285" s="17" t="s">
        <v>82</v>
      </c>
      <c r="O285" s="10">
        <v>14</v>
      </c>
      <c r="Q285" s="42">
        <f t="shared" si="20"/>
        <v>0.70000000000000007</v>
      </c>
      <c r="R285" s="10">
        <v>42672</v>
      </c>
      <c r="U285" s="16">
        <f t="shared" si="21"/>
        <v>42672</v>
      </c>
      <c r="V285" s="16">
        <f t="shared" si="22"/>
        <v>42672.000000000007</v>
      </c>
      <c r="W285" s="19">
        <f t="shared" si="23"/>
        <v>0</v>
      </c>
      <c r="Y285" s="29" t="s">
        <v>239</v>
      </c>
    </row>
    <row r="286" spans="1:25">
      <c r="A286" s="11" t="s">
        <v>27</v>
      </c>
      <c r="B286" s="29" t="s">
        <v>23</v>
      </c>
      <c r="C286" s="12" t="s">
        <v>24</v>
      </c>
      <c r="D286" s="25">
        <v>9</v>
      </c>
      <c r="E286" s="25">
        <v>1789</v>
      </c>
      <c r="F286" s="38" t="s">
        <v>28</v>
      </c>
      <c r="G286" s="29" t="s">
        <v>183</v>
      </c>
      <c r="H286" s="29" t="s">
        <v>34</v>
      </c>
      <c r="I286" s="30" t="s">
        <v>232</v>
      </c>
      <c r="J286" s="29" t="s">
        <v>188</v>
      </c>
      <c r="L286" s="10">
        <f>(387+(5/12))*288</f>
        <v>111576</v>
      </c>
      <c r="M286" s="17" t="s">
        <v>82</v>
      </c>
      <c r="O286" s="10">
        <v>14</v>
      </c>
      <c r="Q286" s="42">
        <f t="shared" si="20"/>
        <v>0.70000000000000007</v>
      </c>
      <c r="R286" s="10">
        <v>71103</v>
      </c>
      <c r="U286" s="16">
        <f t="shared" si="21"/>
        <v>71103</v>
      </c>
      <c r="V286" s="16">
        <f t="shared" si="22"/>
        <v>78103.200000000012</v>
      </c>
      <c r="W286" s="19">
        <f t="shared" si="23"/>
        <v>-7000.2000000000116</v>
      </c>
      <c r="Y286" s="29" t="s">
        <v>240</v>
      </c>
    </row>
    <row r="287" spans="1:25">
      <c r="A287" s="11" t="s">
        <v>27</v>
      </c>
      <c r="B287" s="29" t="s">
        <v>23</v>
      </c>
      <c r="C287" s="12" t="s">
        <v>24</v>
      </c>
      <c r="D287" s="25">
        <v>9</v>
      </c>
      <c r="E287" s="25">
        <v>1789</v>
      </c>
      <c r="F287" s="38" t="s">
        <v>28</v>
      </c>
      <c r="G287" s="29" t="s">
        <v>183</v>
      </c>
      <c r="H287" s="29" t="s">
        <v>34</v>
      </c>
      <c r="I287" s="30" t="s">
        <v>232</v>
      </c>
      <c r="J287" s="29" t="s">
        <v>189</v>
      </c>
      <c r="L287" s="10">
        <f>(702+(7/12))*288</f>
        <v>202344</v>
      </c>
      <c r="M287" s="17" t="s">
        <v>82</v>
      </c>
      <c r="O287" s="10">
        <v>14</v>
      </c>
      <c r="Q287" s="42">
        <f t="shared" si="20"/>
        <v>0.70000000000000007</v>
      </c>
      <c r="R287" s="10">
        <v>141641</v>
      </c>
      <c r="U287" s="16">
        <f t="shared" si="21"/>
        <v>141641</v>
      </c>
      <c r="V287" s="16">
        <f t="shared" si="22"/>
        <v>141640.80000000002</v>
      </c>
      <c r="W287" s="19">
        <f t="shared" si="23"/>
        <v>0.1999999999825377</v>
      </c>
      <c r="Y287" s="29" t="s">
        <v>241</v>
      </c>
    </row>
    <row r="288" spans="1:25">
      <c r="A288" s="11" t="s">
        <v>27</v>
      </c>
      <c r="B288" s="29" t="s">
        <v>23</v>
      </c>
      <c r="C288" s="12" t="s">
        <v>24</v>
      </c>
      <c r="D288" s="25">
        <v>9</v>
      </c>
      <c r="E288" s="25">
        <v>1789</v>
      </c>
      <c r="F288" s="38" t="s">
        <v>28</v>
      </c>
      <c r="G288" s="29" t="s">
        <v>183</v>
      </c>
      <c r="H288" s="29" t="s">
        <v>34</v>
      </c>
      <c r="I288" s="30" t="s">
        <v>232</v>
      </c>
      <c r="J288" s="29" t="s">
        <v>190</v>
      </c>
      <c r="L288" s="10">
        <f>158.75*288</f>
        <v>45720</v>
      </c>
      <c r="M288" s="17" t="s">
        <v>82</v>
      </c>
      <c r="O288" s="10">
        <v>14</v>
      </c>
      <c r="Q288" s="42">
        <f t="shared" si="20"/>
        <v>0.70000000000000007</v>
      </c>
      <c r="R288" s="10">
        <v>32004</v>
      </c>
      <c r="U288" s="16">
        <f t="shared" si="21"/>
        <v>32004</v>
      </c>
      <c r="V288" s="16">
        <f t="shared" si="22"/>
        <v>32004.000000000004</v>
      </c>
      <c r="W288" s="19">
        <f t="shared" si="23"/>
        <v>0</v>
      </c>
      <c r="Y288" s="29" t="s">
        <v>242</v>
      </c>
    </row>
    <row r="289" spans="1:25">
      <c r="A289" s="11" t="s">
        <v>27</v>
      </c>
      <c r="B289" s="29" t="s">
        <v>23</v>
      </c>
      <c r="C289" s="12" t="s">
        <v>24</v>
      </c>
      <c r="D289" s="25">
        <v>9</v>
      </c>
      <c r="E289" s="25">
        <v>1789</v>
      </c>
      <c r="F289" s="38" t="s">
        <v>28</v>
      </c>
      <c r="G289" s="29" t="s">
        <v>183</v>
      </c>
      <c r="H289" s="29" t="s">
        <v>34</v>
      </c>
      <c r="I289" s="30" t="s">
        <v>232</v>
      </c>
      <c r="J289" s="29" t="s">
        <v>191</v>
      </c>
      <c r="L289" s="10">
        <f>(5+(2/3))*288</f>
        <v>1632</v>
      </c>
      <c r="M289" s="17" t="s">
        <v>82</v>
      </c>
      <c r="O289" s="10">
        <v>14</v>
      </c>
      <c r="Q289" s="42">
        <f t="shared" si="20"/>
        <v>0.70000000000000007</v>
      </c>
      <c r="R289" s="10">
        <v>1142</v>
      </c>
      <c r="U289" s="16">
        <f t="shared" si="21"/>
        <v>1142</v>
      </c>
      <c r="V289" s="16">
        <f t="shared" si="22"/>
        <v>1142.4000000000001</v>
      </c>
      <c r="W289" s="19">
        <f t="shared" si="23"/>
        <v>-0.40000000000009095</v>
      </c>
      <c r="Y289" s="29" t="s">
        <v>243</v>
      </c>
    </row>
    <row r="290" spans="1:25">
      <c r="A290" s="11" t="s">
        <v>27</v>
      </c>
      <c r="B290" s="29" t="s">
        <v>23</v>
      </c>
      <c r="C290" s="12" t="s">
        <v>24</v>
      </c>
      <c r="D290" s="25">
        <v>9</v>
      </c>
      <c r="E290" s="25">
        <v>1789</v>
      </c>
      <c r="F290" s="38" t="s">
        <v>28</v>
      </c>
      <c r="G290" s="29" t="s">
        <v>183</v>
      </c>
      <c r="H290" s="29" t="s">
        <v>34</v>
      </c>
      <c r="I290" s="30" t="s">
        <v>232</v>
      </c>
      <c r="J290" s="29" t="s">
        <v>192</v>
      </c>
      <c r="L290" s="10">
        <f>(67+(3/12))*288</f>
        <v>19368</v>
      </c>
      <c r="M290" s="17" t="s">
        <v>82</v>
      </c>
      <c r="O290" s="10">
        <v>14</v>
      </c>
      <c r="Q290" s="42">
        <f t="shared" si="20"/>
        <v>0.70000000000000007</v>
      </c>
      <c r="R290" s="10">
        <v>13558</v>
      </c>
      <c r="U290" s="16">
        <f t="shared" si="21"/>
        <v>13558</v>
      </c>
      <c r="V290" s="16">
        <f t="shared" si="22"/>
        <v>13557.600000000002</v>
      </c>
      <c r="W290" s="19">
        <f t="shared" si="23"/>
        <v>0.39999999999781721</v>
      </c>
      <c r="Y290" s="29" t="s">
        <v>244</v>
      </c>
    </row>
    <row r="291" spans="1:25">
      <c r="A291" s="11" t="s">
        <v>27</v>
      </c>
      <c r="B291" s="29" t="s">
        <v>23</v>
      </c>
      <c r="C291" s="12" t="s">
        <v>24</v>
      </c>
      <c r="D291" s="25">
        <v>9</v>
      </c>
      <c r="E291" s="25">
        <v>1789</v>
      </c>
      <c r="F291" s="38" t="s">
        <v>28</v>
      </c>
      <c r="G291" s="29" t="s">
        <v>183</v>
      </c>
      <c r="H291" s="29" t="s">
        <v>34</v>
      </c>
      <c r="I291" s="30" t="s">
        <v>232</v>
      </c>
      <c r="J291" s="29" t="s">
        <v>193</v>
      </c>
      <c r="L291" s="10">
        <f>(4+(1/3))*288</f>
        <v>1248</v>
      </c>
      <c r="M291" s="17" t="s">
        <v>82</v>
      </c>
      <c r="O291" s="10">
        <v>14</v>
      </c>
      <c r="Q291" s="42">
        <f t="shared" si="20"/>
        <v>0.70000000000000007</v>
      </c>
      <c r="R291" s="10">
        <v>874</v>
      </c>
      <c r="U291" s="16">
        <f t="shared" si="21"/>
        <v>874</v>
      </c>
      <c r="V291" s="16">
        <f t="shared" si="22"/>
        <v>873.60000000000014</v>
      </c>
      <c r="W291" s="19">
        <f t="shared" si="23"/>
        <v>0.39999999999986358</v>
      </c>
      <c r="Y291" s="29" t="s">
        <v>245</v>
      </c>
    </row>
    <row r="292" spans="1:25">
      <c r="A292" s="11" t="s">
        <v>27</v>
      </c>
      <c r="B292" s="29" t="s">
        <v>23</v>
      </c>
      <c r="C292" s="12" t="s">
        <v>24</v>
      </c>
      <c r="D292" s="25">
        <v>9</v>
      </c>
      <c r="E292" s="25">
        <v>1789</v>
      </c>
      <c r="F292" s="38" t="s">
        <v>28</v>
      </c>
      <c r="G292" s="29" t="s">
        <v>183</v>
      </c>
      <c r="H292" s="29" t="s">
        <v>34</v>
      </c>
      <c r="I292" s="30" t="s">
        <v>232</v>
      </c>
      <c r="J292" s="29" t="s">
        <v>230</v>
      </c>
      <c r="L292" s="10">
        <f>128*288</f>
        <v>36864</v>
      </c>
      <c r="M292" s="17" t="s">
        <v>82</v>
      </c>
      <c r="O292" s="10">
        <v>14</v>
      </c>
      <c r="Q292" s="42">
        <f t="shared" si="20"/>
        <v>0.70000000000000007</v>
      </c>
      <c r="R292" s="10">
        <v>25805</v>
      </c>
      <c r="U292" s="16">
        <f t="shared" si="21"/>
        <v>25805</v>
      </c>
      <c r="V292" s="16">
        <f t="shared" si="22"/>
        <v>25804.800000000003</v>
      </c>
      <c r="W292" s="19">
        <f t="shared" si="23"/>
        <v>0.19999999999708962</v>
      </c>
      <c r="Y292" s="29" t="s">
        <v>246</v>
      </c>
    </row>
    <row r="293" spans="1:25">
      <c r="A293" s="11" t="s">
        <v>27</v>
      </c>
      <c r="B293" s="29" t="s">
        <v>23</v>
      </c>
      <c r="C293" s="12" t="s">
        <v>24</v>
      </c>
      <c r="D293" s="25">
        <v>9</v>
      </c>
      <c r="E293" s="25">
        <v>1789</v>
      </c>
      <c r="F293" s="38" t="s">
        <v>28</v>
      </c>
      <c r="G293" s="29" t="s">
        <v>183</v>
      </c>
      <c r="H293" s="29" t="s">
        <v>34</v>
      </c>
      <c r="I293" s="30" t="s">
        <v>232</v>
      </c>
      <c r="J293" s="29" t="s">
        <v>32</v>
      </c>
      <c r="K293" s="38" t="s">
        <v>194</v>
      </c>
      <c r="L293" s="10">
        <f>(428*288)+120</f>
        <v>123384</v>
      </c>
      <c r="M293" s="17" t="s">
        <v>82</v>
      </c>
      <c r="O293" s="10">
        <v>14</v>
      </c>
      <c r="Q293" s="42">
        <f t="shared" si="20"/>
        <v>0.70000000000000007</v>
      </c>
      <c r="R293" s="10">
        <v>86369</v>
      </c>
      <c r="U293" s="16">
        <f t="shared" si="21"/>
        <v>86369</v>
      </c>
      <c r="V293" s="16">
        <f t="shared" si="22"/>
        <v>86368.8</v>
      </c>
      <c r="W293" s="19">
        <f t="shared" si="23"/>
        <v>0.19999999999708962</v>
      </c>
      <c r="Y293" s="29" t="s">
        <v>247</v>
      </c>
    </row>
    <row r="294" spans="1:25">
      <c r="A294" s="11" t="s">
        <v>27</v>
      </c>
      <c r="B294" s="29" t="s">
        <v>23</v>
      </c>
      <c r="C294" s="12" t="s">
        <v>24</v>
      </c>
      <c r="D294" s="25">
        <v>9</v>
      </c>
      <c r="E294" s="25">
        <v>1789</v>
      </c>
      <c r="F294" s="38" t="s">
        <v>28</v>
      </c>
      <c r="G294" s="29" t="s">
        <v>183</v>
      </c>
      <c r="H294" s="29" t="s">
        <v>34</v>
      </c>
      <c r="I294" s="30" t="s">
        <v>248</v>
      </c>
      <c r="J294" s="29" t="s">
        <v>32</v>
      </c>
      <c r="K294" s="38" t="s">
        <v>30</v>
      </c>
      <c r="L294" s="10">
        <f>(964*288)+24</f>
        <v>277656</v>
      </c>
      <c r="M294" s="17" t="s">
        <v>82</v>
      </c>
      <c r="O294" s="10">
        <v>10</v>
      </c>
      <c r="Q294" s="42">
        <f t="shared" si="20"/>
        <v>0.5</v>
      </c>
      <c r="R294" s="10">
        <v>138828</v>
      </c>
      <c r="U294" s="16">
        <f t="shared" si="21"/>
        <v>138828</v>
      </c>
      <c r="V294" s="16">
        <f t="shared" si="22"/>
        <v>138828</v>
      </c>
      <c r="W294" s="19">
        <f t="shared" si="23"/>
        <v>0</v>
      </c>
      <c r="Y294" s="29" t="s">
        <v>249</v>
      </c>
    </row>
    <row r="295" spans="1:25">
      <c r="A295" s="11" t="s">
        <v>27</v>
      </c>
      <c r="B295" s="29" t="s">
        <v>23</v>
      </c>
      <c r="C295" s="12" t="s">
        <v>24</v>
      </c>
      <c r="D295" s="25">
        <v>9</v>
      </c>
      <c r="E295" s="25">
        <v>1789</v>
      </c>
      <c r="F295" s="38" t="s">
        <v>28</v>
      </c>
      <c r="G295" s="29" t="s">
        <v>183</v>
      </c>
      <c r="H295" s="29" t="s">
        <v>34</v>
      </c>
      <c r="I295" s="30" t="s">
        <v>248</v>
      </c>
      <c r="J295" s="29" t="s">
        <v>92</v>
      </c>
      <c r="L295" s="10">
        <f>288+216</f>
        <v>504</v>
      </c>
      <c r="M295" s="17" t="s">
        <v>82</v>
      </c>
      <c r="O295" s="10">
        <v>10</v>
      </c>
      <c r="Q295" s="42">
        <f t="shared" si="20"/>
        <v>0.5</v>
      </c>
      <c r="R295" s="10">
        <v>252</v>
      </c>
      <c r="U295" s="16">
        <f t="shared" si="21"/>
        <v>252</v>
      </c>
      <c r="V295" s="16">
        <f t="shared" si="22"/>
        <v>252</v>
      </c>
      <c r="W295" s="19">
        <f t="shared" si="23"/>
        <v>0</v>
      </c>
      <c r="Y295" s="29" t="s">
        <v>250</v>
      </c>
    </row>
    <row r="296" spans="1:25">
      <c r="A296" s="11" t="s">
        <v>27</v>
      </c>
      <c r="B296" s="29" t="s">
        <v>23</v>
      </c>
      <c r="C296" s="12" t="s">
        <v>24</v>
      </c>
      <c r="D296" s="25">
        <v>9</v>
      </c>
      <c r="E296" s="25">
        <v>1789</v>
      </c>
      <c r="F296" s="38" t="s">
        <v>28</v>
      </c>
      <c r="G296" s="29" t="s">
        <v>183</v>
      </c>
      <c r="H296" s="29" t="s">
        <v>34</v>
      </c>
      <c r="I296" s="30" t="s">
        <v>248</v>
      </c>
      <c r="J296" s="29" t="s">
        <v>111</v>
      </c>
      <c r="L296" s="10">
        <f>(5*288)+186</f>
        <v>1626</v>
      </c>
      <c r="M296" s="17" t="s">
        <v>82</v>
      </c>
      <c r="O296" s="10">
        <v>10</v>
      </c>
      <c r="Q296" s="42">
        <f t="shared" si="20"/>
        <v>0.5</v>
      </c>
      <c r="R296" s="10">
        <v>812</v>
      </c>
      <c r="U296" s="16">
        <f t="shared" si="21"/>
        <v>812</v>
      </c>
      <c r="V296" s="16">
        <f t="shared" si="22"/>
        <v>813</v>
      </c>
      <c r="W296" s="19">
        <f t="shared" si="23"/>
        <v>-1</v>
      </c>
      <c r="Y296" s="29" t="s">
        <v>251</v>
      </c>
    </row>
    <row r="297" spans="1:25">
      <c r="A297" s="11" t="s">
        <v>27</v>
      </c>
      <c r="B297" s="29" t="s">
        <v>23</v>
      </c>
      <c r="C297" s="12" t="s">
        <v>24</v>
      </c>
      <c r="D297" s="25">
        <v>9</v>
      </c>
      <c r="E297" s="25">
        <v>1789</v>
      </c>
      <c r="F297" s="38" t="s">
        <v>28</v>
      </c>
      <c r="G297" s="29" t="s">
        <v>183</v>
      </c>
      <c r="H297" s="29" t="s">
        <v>34</v>
      </c>
      <c r="I297" s="30" t="s">
        <v>248</v>
      </c>
      <c r="J297" s="29" t="s">
        <v>229</v>
      </c>
      <c r="L297" s="10">
        <f>288+236</f>
        <v>524</v>
      </c>
      <c r="M297" s="17" t="s">
        <v>82</v>
      </c>
      <c r="O297" s="10">
        <v>10</v>
      </c>
      <c r="Q297" s="42">
        <f t="shared" si="20"/>
        <v>0.5</v>
      </c>
      <c r="R297" s="10">
        <v>360</v>
      </c>
      <c r="U297" s="16">
        <f t="shared" si="21"/>
        <v>360</v>
      </c>
      <c r="V297" s="16">
        <f t="shared" si="22"/>
        <v>262</v>
      </c>
      <c r="W297" s="19">
        <f t="shared" si="23"/>
        <v>98</v>
      </c>
      <c r="Y297" s="29" t="s">
        <v>252</v>
      </c>
    </row>
    <row r="298" spans="1:25">
      <c r="A298" s="11" t="s">
        <v>27</v>
      </c>
      <c r="B298" s="29" t="s">
        <v>23</v>
      </c>
      <c r="C298" s="12" t="s">
        <v>24</v>
      </c>
      <c r="D298" s="25">
        <v>9</v>
      </c>
      <c r="E298" s="25">
        <v>1789</v>
      </c>
      <c r="F298" s="38" t="s">
        <v>28</v>
      </c>
      <c r="G298" s="29" t="s">
        <v>183</v>
      </c>
      <c r="H298" s="29" t="s">
        <v>34</v>
      </c>
      <c r="I298" s="30" t="s">
        <v>248</v>
      </c>
      <c r="J298" s="29" t="s">
        <v>236</v>
      </c>
      <c r="L298" s="10">
        <f>(2*288)+93</f>
        <v>669</v>
      </c>
      <c r="M298" s="17" t="s">
        <v>82</v>
      </c>
      <c r="O298" s="10">
        <v>10</v>
      </c>
      <c r="Q298" s="42">
        <f t="shared" si="20"/>
        <v>0.5</v>
      </c>
      <c r="R298" s="10">
        <v>334</v>
      </c>
      <c r="U298" s="16">
        <f t="shared" si="21"/>
        <v>334</v>
      </c>
      <c r="V298" s="16">
        <f t="shared" si="22"/>
        <v>334.5</v>
      </c>
      <c r="W298" s="19">
        <f t="shared" si="23"/>
        <v>-0.5</v>
      </c>
      <c r="Y298" s="29" t="s">
        <v>253</v>
      </c>
    </row>
    <row r="299" spans="1:25">
      <c r="A299" s="11" t="s">
        <v>27</v>
      </c>
      <c r="B299" s="29" t="s">
        <v>23</v>
      </c>
      <c r="C299" s="12" t="s">
        <v>24</v>
      </c>
      <c r="D299" s="25">
        <v>9</v>
      </c>
      <c r="E299" s="25">
        <v>1789</v>
      </c>
      <c r="F299" s="38" t="s">
        <v>28</v>
      </c>
      <c r="G299" s="29" t="s">
        <v>183</v>
      </c>
      <c r="H299" s="29" t="s">
        <v>34</v>
      </c>
      <c r="I299" s="30" t="s">
        <v>248</v>
      </c>
      <c r="J299" s="29" t="s">
        <v>186</v>
      </c>
      <c r="L299" s="10">
        <f>(2961*288)+48</f>
        <v>852816</v>
      </c>
      <c r="M299" s="17" t="s">
        <v>82</v>
      </c>
      <c r="O299" s="10">
        <v>10</v>
      </c>
      <c r="Q299" s="42">
        <f t="shared" si="20"/>
        <v>0.5</v>
      </c>
      <c r="R299" s="10">
        <v>426408</v>
      </c>
      <c r="U299" s="16">
        <f t="shared" si="21"/>
        <v>426408</v>
      </c>
      <c r="V299" s="16">
        <f t="shared" si="22"/>
        <v>426408</v>
      </c>
      <c r="W299" s="19">
        <f t="shared" si="23"/>
        <v>0</v>
      </c>
      <c r="Y299" s="29" t="s">
        <v>254</v>
      </c>
    </row>
    <row r="300" spans="1:25">
      <c r="A300" s="11" t="s">
        <v>27</v>
      </c>
      <c r="B300" s="29" t="s">
        <v>23</v>
      </c>
      <c r="C300" s="12" t="s">
        <v>24</v>
      </c>
      <c r="D300" s="25">
        <v>9</v>
      </c>
      <c r="E300" s="25">
        <v>1789</v>
      </c>
      <c r="F300" s="38" t="s">
        <v>28</v>
      </c>
      <c r="G300" s="29" t="s">
        <v>183</v>
      </c>
      <c r="H300" s="29" t="s">
        <v>34</v>
      </c>
      <c r="I300" s="30" t="s">
        <v>248</v>
      </c>
      <c r="J300" s="29" t="s">
        <v>187</v>
      </c>
      <c r="L300" s="10">
        <f>542*288</f>
        <v>156096</v>
      </c>
      <c r="M300" s="17" t="s">
        <v>82</v>
      </c>
      <c r="O300" s="10">
        <v>10</v>
      </c>
      <c r="Q300" s="42">
        <f t="shared" si="20"/>
        <v>0.5</v>
      </c>
      <c r="R300" s="10">
        <v>78048</v>
      </c>
      <c r="U300" s="16">
        <f t="shared" si="21"/>
        <v>78048</v>
      </c>
      <c r="V300" s="16">
        <f t="shared" si="22"/>
        <v>78048</v>
      </c>
      <c r="W300" s="19">
        <f t="shared" si="23"/>
        <v>0</v>
      </c>
      <c r="Y300" s="29" t="s">
        <v>255</v>
      </c>
    </row>
    <row r="301" spans="1:25">
      <c r="A301" s="11" t="s">
        <v>27</v>
      </c>
      <c r="B301" s="29" t="s">
        <v>23</v>
      </c>
      <c r="C301" s="12" t="s">
        <v>24</v>
      </c>
      <c r="D301" s="25">
        <v>9</v>
      </c>
      <c r="E301" s="25">
        <v>1789</v>
      </c>
      <c r="F301" s="38" t="s">
        <v>28</v>
      </c>
      <c r="G301" s="29" t="s">
        <v>183</v>
      </c>
      <c r="H301" s="29" t="s">
        <v>34</v>
      </c>
      <c r="I301" s="30" t="s">
        <v>248</v>
      </c>
      <c r="J301" s="29" t="s">
        <v>188</v>
      </c>
      <c r="L301" s="10">
        <f>(2374*288)+240</f>
        <v>683952</v>
      </c>
      <c r="M301" s="17" t="s">
        <v>82</v>
      </c>
      <c r="O301" s="10">
        <v>10</v>
      </c>
      <c r="Q301" s="42">
        <f t="shared" si="20"/>
        <v>0.5</v>
      </c>
      <c r="R301" s="10">
        <v>341976</v>
      </c>
      <c r="U301" s="16">
        <f t="shared" si="21"/>
        <v>341976</v>
      </c>
      <c r="V301" s="16">
        <f t="shared" si="22"/>
        <v>341976</v>
      </c>
      <c r="W301" s="19">
        <f t="shared" si="23"/>
        <v>0</v>
      </c>
      <c r="Y301" s="29" t="s">
        <v>256</v>
      </c>
    </row>
    <row r="302" spans="1:25">
      <c r="A302" s="11" t="s">
        <v>27</v>
      </c>
      <c r="B302" s="29" t="s">
        <v>23</v>
      </c>
      <c r="C302" s="12" t="s">
        <v>24</v>
      </c>
      <c r="D302" s="25">
        <v>9</v>
      </c>
      <c r="E302" s="25">
        <v>1789</v>
      </c>
      <c r="F302" s="38" t="s">
        <v>28</v>
      </c>
      <c r="G302" s="29" t="s">
        <v>183</v>
      </c>
      <c r="H302" s="29" t="s">
        <v>34</v>
      </c>
      <c r="I302" s="30" t="s">
        <v>248</v>
      </c>
      <c r="J302" s="29" t="s">
        <v>189</v>
      </c>
      <c r="L302" s="10">
        <f>(4552*288)+96</f>
        <v>1311072</v>
      </c>
      <c r="M302" s="17" t="s">
        <v>82</v>
      </c>
      <c r="O302" s="10">
        <v>10</v>
      </c>
      <c r="Q302" s="42">
        <f t="shared" si="20"/>
        <v>0.5</v>
      </c>
      <c r="R302" s="10">
        <v>655536</v>
      </c>
      <c r="U302" s="16">
        <f t="shared" si="21"/>
        <v>655536</v>
      </c>
      <c r="V302" s="16">
        <f t="shared" si="22"/>
        <v>655536</v>
      </c>
      <c r="W302" s="19">
        <f t="shared" si="23"/>
        <v>0</v>
      </c>
      <c r="Y302" s="29" t="s">
        <v>257</v>
      </c>
    </row>
    <row r="303" spans="1:25">
      <c r="A303" s="11" t="s">
        <v>27</v>
      </c>
      <c r="B303" s="29" t="s">
        <v>23</v>
      </c>
      <c r="C303" s="12" t="s">
        <v>24</v>
      </c>
      <c r="D303" s="25">
        <v>9</v>
      </c>
      <c r="E303" s="25">
        <v>1789</v>
      </c>
      <c r="F303" s="38" t="s">
        <v>28</v>
      </c>
      <c r="G303" s="29" t="s">
        <v>183</v>
      </c>
      <c r="H303" s="29" t="s">
        <v>34</v>
      </c>
      <c r="I303" s="30" t="s">
        <v>248</v>
      </c>
      <c r="J303" s="29" t="s">
        <v>190</v>
      </c>
      <c r="L303" s="10">
        <f>(3681*288)+168</f>
        <v>1060296</v>
      </c>
      <c r="M303" s="17" t="s">
        <v>82</v>
      </c>
      <c r="O303" s="10">
        <v>10</v>
      </c>
      <c r="Q303" s="42">
        <f t="shared" si="20"/>
        <v>0.5</v>
      </c>
      <c r="R303" s="10">
        <v>530148</v>
      </c>
      <c r="U303" s="16">
        <f t="shared" si="21"/>
        <v>530148</v>
      </c>
      <c r="V303" s="16">
        <f t="shared" si="22"/>
        <v>530148</v>
      </c>
      <c r="W303" s="19">
        <f t="shared" si="23"/>
        <v>0</v>
      </c>
      <c r="Y303" s="29" t="s">
        <v>258</v>
      </c>
    </row>
    <row r="304" spans="1:25">
      <c r="A304" s="11" t="s">
        <v>27</v>
      </c>
      <c r="B304" s="29" t="s">
        <v>23</v>
      </c>
      <c r="C304" s="12" t="s">
        <v>24</v>
      </c>
      <c r="D304" s="25">
        <v>9</v>
      </c>
      <c r="E304" s="25">
        <v>1789</v>
      </c>
      <c r="F304" s="38" t="s">
        <v>28</v>
      </c>
      <c r="G304" s="29" t="s">
        <v>183</v>
      </c>
      <c r="H304" s="29" t="s">
        <v>34</v>
      </c>
      <c r="I304" s="30" t="s">
        <v>248</v>
      </c>
      <c r="J304" s="29" t="s">
        <v>191</v>
      </c>
      <c r="L304" s="10">
        <f>(421*288)</f>
        <v>121248</v>
      </c>
      <c r="M304" s="17" t="s">
        <v>82</v>
      </c>
      <c r="O304" s="10">
        <v>10</v>
      </c>
      <c r="Q304" s="42">
        <f t="shared" si="20"/>
        <v>0.5</v>
      </c>
      <c r="R304" s="10">
        <v>60624</v>
      </c>
      <c r="U304" s="16">
        <f t="shared" si="21"/>
        <v>60624</v>
      </c>
      <c r="V304" s="16">
        <f t="shared" si="22"/>
        <v>60624</v>
      </c>
      <c r="W304" s="19">
        <f t="shared" si="23"/>
        <v>0</v>
      </c>
      <c r="Y304" s="29" t="s">
        <v>259</v>
      </c>
    </row>
    <row r="305" spans="1:25">
      <c r="A305" s="11" t="s">
        <v>27</v>
      </c>
      <c r="B305" s="29" t="s">
        <v>23</v>
      </c>
      <c r="C305" s="12" t="s">
        <v>24</v>
      </c>
      <c r="D305" s="25">
        <v>9</v>
      </c>
      <c r="E305" s="25">
        <v>1789</v>
      </c>
      <c r="F305" s="38" t="s">
        <v>28</v>
      </c>
      <c r="G305" s="29" t="s">
        <v>183</v>
      </c>
      <c r="H305" s="29" t="s">
        <v>34</v>
      </c>
      <c r="I305" s="30" t="s">
        <v>248</v>
      </c>
      <c r="J305" s="29" t="s">
        <v>192</v>
      </c>
      <c r="L305" s="10">
        <f>(807*288)+156</f>
        <v>232572</v>
      </c>
      <c r="M305" s="17" t="s">
        <v>82</v>
      </c>
      <c r="O305" s="10">
        <v>10</v>
      </c>
      <c r="Q305" s="42">
        <f t="shared" si="20"/>
        <v>0.5</v>
      </c>
      <c r="R305" s="10">
        <v>116286</v>
      </c>
      <c r="U305" s="16">
        <f t="shared" si="21"/>
        <v>116286</v>
      </c>
      <c r="V305" s="16">
        <f t="shared" si="22"/>
        <v>116286</v>
      </c>
      <c r="W305" s="19">
        <f t="shared" si="23"/>
        <v>0</v>
      </c>
      <c r="Y305" s="29" t="s">
        <v>260</v>
      </c>
    </row>
    <row r="306" spans="1:25">
      <c r="A306" s="11" t="s">
        <v>27</v>
      </c>
      <c r="B306" s="29" t="s">
        <v>23</v>
      </c>
      <c r="C306" s="12" t="s">
        <v>24</v>
      </c>
      <c r="D306" s="25">
        <v>9</v>
      </c>
      <c r="E306" s="25">
        <v>1789</v>
      </c>
      <c r="F306" s="38" t="s">
        <v>28</v>
      </c>
      <c r="G306" s="29" t="s">
        <v>183</v>
      </c>
      <c r="H306" s="29" t="s">
        <v>34</v>
      </c>
      <c r="I306" s="30" t="s">
        <v>248</v>
      </c>
      <c r="J306" s="29" t="s">
        <v>193</v>
      </c>
      <c r="L306" s="10">
        <f>(260*288)+93</f>
        <v>74973</v>
      </c>
      <c r="M306" s="17" t="s">
        <v>82</v>
      </c>
      <c r="O306" s="10">
        <v>10</v>
      </c>
      <c r="Q306" s="42">
        <f t="shared" si="20"/>
        <v>0.5</v>
      </c>
      <c r="R306" s="10">
        <v>37532</v>
      </c>
      <c r="U306" s="16">
        <f t="shared" si="21"/>
        <v>37532</v>
      </c>
      <c r="V306" s="16">
        <f t="shared" si="22"/>
        <v>37486.5</v>
      </c>
      <c r="W306" s="19">
        <f t="shared" si="23"/>
        <v>45.5</v>
      </c>
      <c r="Y306" s="29" t="s">
        <v>261</v>
      </c>
    </row>
    <row r="307" spans="1:25">
      <c r="A307" s="11" t="s">
        <v>27</v>
      </c>
      <c r="B307" s="29" t="s">
        <v>23</v>
      </c>
      <c r="C307" s="12" t="s">
        <v>24</v>
      </c>
      <c r="D307" s="25">
        <v>9</v>
      </c>
      <c r="E307" s="25">
        <v>1789</v>
      </c>
      <c r="F307" s="38" t="s">
        <v>28</v>
      </c>
      <c r="G307" s="29" t="s">
        <v>183</v>
      </c>
      <c r="H307" s="29" t="s">
        <v>34</v>
      </c>
      <c r="I307" s="30" t="s">
        <v>248</v>
      </c>
      <c r="J307" s="29" t="s">
        <v>230</v>
      </c>
      <c r="L307" s="10">
        <f>415*288</f>
        <v>119520</v>
      </c>
      <c r="M307" s="17" t="s">
        <v>82</v>
      </c>
      <c r="O307" s="10">
        <v>10</v>
      </c>
      <c r="Q307" s="42">
        <f t="shared" si="20"/>
        <v>0.5</v>
      </c>
      <c r="R307" s="10">
        <v>59760</v>
      </c>
      <c r="U307" s="16">
        <f t="shared" si="21"/>
        <v>59760</v>
      </c>
      <c r="V307" s="16">
        <f t="shared" si="22"/>
        <v>59760</v>
      </c>
      <c r="W307" s="19">
        <f t="shared" si="23"/>
        <v>0</v>
      </c>
      <c r="Y307" s="29" t="s">
        <v>262</v>
      </c>
    </row>
    <row r="308" spans="1:25">
      <c r="A308" s="11" t="s">
        <v>27</v>
      </c>
      <c r="B308" s="29" t="s">
        <v>23</v>
      </c>
      <c r="C308" s="12" t="s">
        <v>24</v>
      </c>
      <c r="D308" s="25">
        <v>9</v>
      </c>
      <c r="E308" s="25">
        <v>1789</v>
      </c>
      <c r="F308" s="38" t="s">
        <v>28</v>
      </c>
      <c r="G308" s="29" t="s">
        <v>183</v>
      </c>
      <c r="H308" s="29" t="s">
        <v>59</v>
      </c>
      <c r="I308" s="30" t="s">
        <v>248</v>
      </c>
      <c r="J308" s="29" t="s">
        <v>189</v>
      </c>
      <c r="L308" s="10">
        <f>(30*288)+93</f>
        <v>8733</v>
      </c>
      <c r="M308" s="17" t="s">
        <v>82</v>
      </c>
      <c r="O308" s="10">
        <v>10</v>
      </c>
      <c r="Q308" s="42">
        <f t="shared" si="20"/>
        <v>0.5</v>
      </c>
      <c r="R308" s="10">
        <v>4386</v>
      </c>
      <c r="U308" s="16">
        <f t="shared" si="21"/>
        <v>4386</v>
      </c>
      <c r="V308" s="16">
        <f t="shared" si="22"/>
        <v>4366.5</v>
      </c>
      <c r="W308" s="19">
        <f t="shared" si="23"/>
        <v>19.5</v>
      </c>
      <c r="Y308" s="29" t="s">
        <v>263</v>
      </c>
    </row>
    <row r="309" spans="1:25">
      <c r="A309" s="11" t="s">
        <v>27</v>
      </c>
      <c r="B309" s="29" t="s">
        <v>23</v>
      </c>
      <c r="C309" s="12" t="s">
        <v>24</v>
      </c>
      <c r="D309" s="25">
        <v>9</v>
      </c>
      <c r="E309" s="25">
        <v>1789</v>
      </c>
      <c r="F309" s="38" t="s">
        <v>28</v>
      </c>
      <c r="G309" s="29" t="s">
        <v>183</v>
      </c>
      <c r="H309" s="29" t="s">
        <v>34</v>
      </c>
      <c r="I309" s="30" t="s">
        <v>248</v>
      </c>
      <c r="J309" s="29" t="s">
        <v>32</v>
      </c>
      <c r="K309" s="38" t="s">
        <v>194</v>
      </c>
      <c r="L309" s="10">
        <f>120+((1494)*288)</f>
        <v>430392</v>
      </c>
      <c r="M309" s="17" t="s">
        <v>82</v>
      </c>
      <c r="O309" s="10">
        <v>10</v>
      </c>
      <c r="Q309" s="42">
        <f t="shared" si="20"/>
        <v>0.5</v>
      </c>
      <c r="R309" s="10">
        <v>215196</v>
      </c>
      <c r="U309" s="16">
        <f t="shared" si="21"/>
        <v>215196</v>
      </c>
      <c r="V309" s="16">
        <f t="shared" si="22"/>
        <v>215196</v>
      </c>
      <c r="W309" s="19">
        <f t="shared" si="23"/>
        <v>0</v>
      </c>
      <c r="Y309" s="29" t="s">
        <v>264</v>
      </c>
    </row>
    <row r="310" spans="1:25">
      <c r="A310" s="11" t="s">
        <v>27</v>
      </c>
      <c r="B310" s="29" t="s">
        <v>23</v>
      </c>
      <c r="C310" s="12" t="s">
        <v>24</v>
      </c>
      <c r="D310" s="25">
        <v>9</v>
      </c>
      <c r="E310" s="25">
        <v>1789</v>
      </c>
      <c r="F310" s="38" t="s">
        <v>28</v>
      </c>
      <c r="G310" s="29" t="s">
        <v>183</v>
      </c>
      <c r="H310" s="29" t="s">
        <v>34</v>
      </c>
      <c r="I310" s="30" t="s">
        <v>265</v>
      </c>
      <c r="J310" s="29" t="s">
        <v>32</v>
      </c>
      <c r="K310" s="38" t="s">
        <v>194</v>
      </c>
      <c r="L310" s="10">
        <v>288</v>
      </c>
      <c r="M310" s="17" t="s">
        <v>82</v>
      </c>
      <c r="O310" s="10">
        <v>20</v>
      </c>
      <c r="Q310" s="42">
        <f t="shared" si="20"/>
        <v>1</v>
      </c>
      <c r="R310" s="10">
        <v>288</v>
      </c>
      <c r="U310" s="16">
        <f t="shared" si="21"/>
        <v>288</v>
      </c>
      <c r="V310" s="16">
        <f t="shared" si="22"/>
        <v>288</v>
      </c>
      <c r="W310" s="19">
        <f t="shared" si="23"/>
        <v>0</v>
      </c>
    </row>
    <row r="311" spans="1:25">
      <c r="A311" s="11" t="s">
        <v>27</v>
      </c>
      <c r="B311" s="29" t="s">
        <v>23</v>
      </c>
      <c r="C311" s="12" t="s">
        <v>24</v>
      </c>
      <c r="D311" s="25">
        <v>9</v>
      </c>
      <c r="E311" s="25">
        <v>1789</v>
      </c>
      <c r="F311" s="38" t="s">
        <v>28</v>
      </c>
      <c r="G311" s="29" t="s">
        <v>183</v>
      </c>
      <c r="H311" s="29" t="s">
        <v>34</v>
      </c>
      <c r="I311" s="30" t="s">
        <v>265</v>
      </c>
      <c r="J311" s="29" t="s">
        <v>187</v>
      </c>
      <c r="L311" s="10">
        <f>288+72</f>
        <v>360</v>
      </c>
      <c r="M311" s="17" t="s">
        <v>82</v>
      </c>
      <c r="O311" s="10">
        <v>20</v>
      </c>
      <c r="Q311" s="42">
        <f t="shared" si="20"/>
        <v>1</v>
      </c>
      <c r="R311" s="10">
        <v>360</v>
      </c>
      <c r="U311" s="16">
        <f t="shared" si="21"/>
        <v>360</v>
      </c>
      <c r="V311" s="16">
        <f t="shared" si="22"/>
        <v>360</v>
      </c>
      <c r="W311" s="19">
        <f t="shared" si="23"/>
        <v>0</v>
      </c>
      <c r="Y311" s="29" t="s">
        <v>266</v>
      </c>
    </row>
    <row r="312" spans="1:25">
      <c r="A312" s="11" t="s">
        <v>27</v>
      </c>
      <c r="B312" s="29" t="s">
        <v>23</v>
      </c>
      <c r="C312" s="12" t="s">
        <v>24</v>
      </c>
      <c r="D312" s="25">
        <v>9</v>
      </c>
      <c r="E312" s="25">
        <v>1789</v>
      </c>
      <c r="F312" s="38" t="s">
        <v>28</v>
      </c>
      <c r="G312" s="29" t="s">
        <v>183</v>
      </c>
      <c r="H312" s="29" t="s">
        <v>34</v>
      </c>
      <c r="I312" s="30" t="s">
        <v>265</v>
      </c>
      <c r="J312" s="29" t="s">
        <v>188</v>
      </c>
      <c r="L312" s="10">
        <f>(158*288)+220</f>
        <v>45724</v>
      </c>
      <c r="M312" s="17" t="s">
        <v>82</v>
      </c>
      <c r="O312" s="10">
        <v>20</v>
      </c>
      <c r="Q312" s="42">
        <f t="shared" si="20"/>
        <v>1</v>
      </c>
      <c r="R312" s="10">
        <v>45744</v>
      </c>
      <c r="U312" s="16">
        <f t="shared" si="21"/>
        <v>45744</v>
      </c>
      <c r="V312" s="16">
        <f t="shared" si="22"/>
        <v>45724</v>
      </c>
      <c r="W312" s="19">
        <f t="shared" si="23"/>
        <v>20</v>
      </c>
      <c r="Y312" s="29" t="s">
        <v>267</v>
      </c>
    </row>
    <row r="313" spans="1:25">
      <c r="A313" s="11" t="s">
        <v>27</v>
      </c>
      <c r="B313" s="29" t="s">
        <v>23</v>
      </c>
      <c r="C313" s="12" t="s">
        <v>24</v>
      </c>
      <c r="D313" s="25">
        <v>9</v>
      </c>
      <c r="E313" s="25">
        <v>1789</v>
      </c>
      <c r="F313" s="38" t="s">
        <v>28</v>
      </c>
      <c r="G313" s="29" t="s">
        <v>183</v>
      </c>
      <c r="H313" s="29" t="s">
        <v>34</v>
      </c>
      <c r="I313" s="30" t="s">
        <v>265</v>
      </c>
      <c r="J313" s="29" t="s">
        <v>189</v>
      </c>
      <c r="L313" s="10">
        <f>(465*288)</f>
        <v>133920</v>
      </c>
      <c r="M313" s="17" t="s">
        <v>82</v>
      </c>
      <c r="O313" s="10">
        <v>20</v>
      </c>
      <c r="Q313" s="42">
        <f t="shared" si="20"/>
        <v>1</v>
      </c>
      <c r="R313" s="10">
        <v>133920</v>
      </c>
      <c r="U313" s="16">
        <f t="shared" si="21"/>
        <v>133920</v>
      </c>
      <c r="V313" s="16">
        <f t="shared" si="22"/>
        <v>133920</v>
      </c>
      <c r="W313" s="19">
        <f t="shared" si="23"/>
        <v>0</v>
      </c>
      <c r="Y313" s="29" t="s">
        <v>268</v>
      </c>
    </row>
    <row r="314" spans="1:25">
      <c r="A314" s="11" t="s">
        <v>27</v>
      </c>
      <c r="B314" s="29" t="s">
        <v>23</v>
      </c>
      <c r="C314" s="12" t="s">
        <v>24</v>
      </c>
      <c r="D314" s="25">
        <v>9</v>
      </c>
      <c r="E314" s="25">
        <v>1789</v>
      </c>
      <c r="F314" s="38" t="s">
        <v>28</v>
      </c>
      <c r="G314" s="29" t="s">
        <v>183</v>
      </c>
      <c r="H314" s="29" t="s">
        <v>34</v>
      </c>
      <c r="I314" s="30" t="s">
        <v>265</v>
      </c>
      <c r="J314" s="29" t="s">
        <v>191</v>
      </c>
      <c r="L314" s="10">
        <f>(12*288)+48</f>
        <v>3504</v>
      </c>
      <c r="M314" s="17" t="s">
        <v>82</v>
      </c>
      <c r="O314" s="10">
        <v>20</v>
      </c>
      <c r="Q314" s="42">
        <f t="shared" si="20"/>
        <v>1</v>
      </c>
      <c r="R314" s="10">
        <v>3504</v>
      </c>
      <c r="U314" s="16">
        <f t="shared" si="21"/>
        <v>3504</v>
      </c>
      <c r="V314" s="16">
        <f t="shared" si="22"/>
        <v>3504</v>
      </c>
      <c r="W314" s="19">
        <f t="shared" si="23"/>
        <v>0</v>
      </c>
      <c r="Y314" s="29" t="s">
        <v>269</v>
      </c>
    </row>
    <row r="315" spans="1:25">
      <c r="A315" s="11" t="s">
        <v>27</v>
      </c>
      <c r="B315" s="29" t="s">
        <v>23</v>
      </c>
      <c r="C315" s="12" t="s">
        <v>24</v>
      </c>
      <c r="D315" s="25">
        <v>9</v>
      </c>
      <c r="E315" s="25">
        <v>1789</v>
      </c>
      <c r="F315" s="38" t="s">
        <v>28</v>
      </c>
      <c r="G315" s="29" t="s">
        <v>183</v>
      </c>
      <c r="H315" s="29" t="s">
        <v>34</v>
      </c>
      <c r="I315" s="30" t="s">
        <v>265</v>
      </c>
      <c r="J315" s="29" t="s">
        <v>192</v>
      </c>
      <c r="L315" s="10">
        <f>(112*288)+48</f>
        <v>32304</v>
      </c>
      <c r="M315" s="17" t="s">
        <v>82</v>
      </c>
      <c r="O315" s="10">
        <v>20</v>
      </c>
      <c r="Q315" s="42">
        <f t="shared" si="20"/>
        <v>1</v>
      </c>
      <c r="R315" s="10">
        <v>32352</v>
      </c>
      <c r="U315" s="16">
        <f t="shared" si="21"/>
        <v>32352</v>
      </c>
      <c r="V315" s="16">
        <f t="shared" si="22"/>
        <v>32304</v>
      </c>
      <c r="W315" s="19">
        <f t="shared" si="23"/>
        <v>48</v>
      </c>
      <c r="Y315" s="29" t="s">
        <v>270</v>
      </c>
    </row>
    <row r="316" spans="1:25">
      <c r="A316" s="11" t="s">
        <v>27</v>
      </c>
      <c r="B316" s="29" t="s">
        <v>23</v>
      </c>
      <c r="C316" s="12" t="s">
        <v>24</v>
      </c>
      <c r="D316" s="25">
        <v>9</v>
      </c>
      <c r="E316" s="25">
        <v>1789</v>
      </c>
      <c r="F316" s="38" t="s">
        <v>28</v>
      </c>
      <c r="G316" s="29" t="s">
        <v>183</v>
      </c>
      <c r="H316" s="29" t="s">
        <v>34</v>
      </c>
      <c r="I316" s="30" t="s">
        <v>265</v>
      </c>
      <c r="J316" s="29" t="s">
        <v>32</v>
      </c>
      <c r="K316" s="38" t="s">
        <v>194</v>
      </c>
      <c r="L316" s="10">
        <f>(189*288)+144</f>
        <v>54576</v>
      </c>
      <c r="M316" s="17" t="s">
        <v>82</v>
      </c>
      <c r="O316" s="10">
        <v>20</v>
      </c>
      <c r="Q316" s="42">
        <f t="shared" si="20"/>
        <v>1</v>
      </c>
      <c r="R316" s="10">
        <v>54576</v>
      </c>
      <c r="U316" s="16">
        <f t="shared" si="21"/>
        <v>54576</v>
      </c>
      <c r="V316" s="16">
        <f t="shared" si="22"/>
        <v>54576</v>
      </c>
      <c r="W316" s="19">
        <f t="shared" si="23"/>
        <v>0</v>
      </c>
      <c r="Y316" s="29" t="s">
        <v>271</v>
      </c>
    </row>
    <row r="317" spans="1:25">
      <c r="A317" s="11" t="s">
        <v>27</v>
      </c>
      <c r="B317" s="29" t="s">
        <v>23</v>
      </c>
      <c r="C317" s="12" t="s">
        <v>24</v>
      </c>
      <c r="D317" s="25">
        <v>9</v>
      </c>
      <c r="E317" s="25">
        <v>1789</v>
      </c>
      <c r="F317" s="38" t="s">
        <v>28</v>
      </c>
      <c r="G317" s="29" t="s">
        <v>183</v>
      </c>
      <c r="H317" s="29" t="s">
        <v>34</v>
      </c>
      <c r="I317" s="30" t="s">
        <v>272</v>
      </c>
      <c r="J317" s="29" t="s">
        <v>32</v>
      </c>
      <c r="K317" s="38" t="s">
        <v>30</v>
      </c>
      <c r="L317" s="10">
        <v>1</v>
      </c>
      <c r="M317" s="17" t="s">
        <v>54</v>
      </c>
      <c r="N317" s="10">
        <v>222</v>
      </c>
      <c r="Q317" s="42">
        <f t="shared" si="20"/>
        <v>222</v>
      </c>
      <c r="R317" s="10">
        <v>222</v>
      </c>
      <c r="U317" s="16">
        <f t="shared" si="21"/>
        <v>222</v>
      </c>
      <c r="V317" s="16">
        <f t="shared" si="22"/>
        <v>222</v>
      </c>
      <c r="W317" s="19">
        <f t="shared" si="23"/>
        <v>0</v>
      </c>
    </row>
    <row r="318" spans="1:25">
      <c r="A318" s="11" t="s">
        <v>27</v>
      </c>
      <c r="B318" s="29" t="s">
        <v>23</v>
      </c>
      <c r="C318" s="12" t="s">
        <v>24</v>
      </c>
      <c r="D318" s="25">
        <v>9</v>
      </c>
      <c r="E318" s="25">
        <v>1789</v>
      </c>
      <c r="F318" s="38" t="s">
        <v>28</v>
      </c>
      <c r="G318" s="29" t="s">
        <v>183</v>
      </c>
      <c r="H318" s="29" t="s">
        <v>34</v>
      </c>
      <c r="I318" s="30" t="s">
        <v>272</v>
      </c>
      <c r="J318" s="29" t="s">
        <v>229</v>
      </c>
      <c r="L318" s="10">
        <v>245200</v>
      </c>
      <c r="M318" s="17" t="s">
        <v>36</v>
      </c>
      <c r="O318" s="10">
        <v>0.5</v>
      </c>
      <c r="Q318" s="42">
        <f t="shared" si="20"/>
        <v>2.5000000000000001E-2</v>
      </c>
      <c r="R318" s="10">
        <v>6230</v>
      </c>
      <c r="U318" s="16">
        <f t="shared" si="21"/>
        <v>6230</v>
      </c>
      <c r="V318" s="16">
        <f t="shared" si="22"/>
        <v>6130</v>
      </c>
      <c r="W318" s="19">
        <f t="shared" si="23"/>
        <v>100</v>
      </c>
      <c r="Y318" s="29" t="s">
        <v>47</v>
      </c>
    </row>
    <row r="319" spans="1:25">
      <c r="A319" s="11" t="s">
        <v>27</v>
      </c>
      <c r="B319" s="29" t="s">
        <v>23</v>
      </c>
      <c r="C319" s="12" t="s">
        <v>24</v>
      </c>
      <c r="D319" s="25">
        <v>9</v>
      </c>
      <c r="E319" s="25">
        <v>1789</v>
      </c>
      <c r="F319" s="38" t="s">
        <v>28</v>
      </c>
      <c r="G319" s="29" t="s">
        <v>183</v>
      </c>
      <c r="H319" s="29" t="s">
        <v>34</v>
      </c>
      <c r="I319" s="31" t="s">
        <v>485</v>
      </c>
      <c r="J319" s="29" t="s">
        <v>32</v>
      </c>
      <c r="K319" s="38" t="s">
        <v>30</v>
      </c>
      <c r="L319" s="10">
        <v>18556</v>
      </c>
      <c r="M319" s="17" t="s">
        <v>36</v>
      </c>
      <c r="O319" s="10">
        <v>0.2</v>
      </c>
      <c r="Q319" s="42">
        <f t="shared" si="20"/>
        <v>1.0000000000000002E-2</v>
      </c>
      <c r="R319" s="10">
        <v>185</v>
      </c>
      <c r="U319" s="16">
        <f t="shared" si="21"/>
        <v>185</v>
      </c>
      <c r="V319" s="16">
        <f t="shared" si="22"/>
        <v>185.56000000000003</v>
      </c>
      <c r="W319" s="19">
        <f t="shared" si="23"/>
        <v>-0.5600000000000307</v>
      </c>
    </row>
    <row r="320" spans="1:25">
      <c r="A320" s="11" t="s">
        <v>27</v>
      </c>
      <c r="B320" s="29" t="s">
        <v>23</v>
      </c>
      <c r="C320" s="12" t="s">
        <v>24</v>
      </c>
      <c r="D320" s="25">
        <v>9</v>
      </c>
      <c r="E320" s="25">
        <v>1789</v>
      </c>
      <c r="F320" s="38" t="s">
        <v>28</v>
      </c>
      <c r="G320" s="29" t="s">
        <v>183</v>
      </c>
      <c r="H320" s="29" t="s">
        <v>34</v>
      </c>
      <c r="I320" s="30" t="s">
        <v>84</v>
      </c>
      <c r="J320" s="29" t="s">
        <v>188</v>
      </c>
      <c r="L320" s="10">
        <v>2250</v>
      </c>
      <c r="M320" s="17" t="s">
        <v>36</v>
      </c>
      <c r="N320" s="10">
        <v>0.15</v>
      </c>
      <c r="Q320" s="42">
        <f t="shared" si="20"/>
        <v>0.15</v>
      </c>
      <c r="R320" s="10">
        <v>337</v>
      </c>
      <c r="U320" s="16">
        <f t="shared" si="21"/>
        <v>337</v>
      </c>
      <c r="V320" s="16">
        <f t="shared" si="22"/>
        <v>337.5</v>
      </c>
      <c r="W320" s="19">
        <f t="shared" si="23"/>
        <v>-0.5</v>
      </c>
    </row>
    <row r="321" spans="1:25">
      <c r="A321" s="11" t="s">
        <v>27</v>
      </c>
      <c r="B321" s="29" t="s">
        <v>23</v>
      </c>
      <c r="C321" s="12" t="s">
        <v>24</v>
      </c>
      <c r="D321" s="25">
        <v>9</v>
      </c>
      <c r="E321" s="25">
        <v>1789</v>
      </c>
      <c r="F321" s="38" t="s">
        <v>28</v>
      </c>
      <c r="G321" s="29" t="s">
        <v>183</v>
      </c>
      <c r="H321" s="29" t="s">
        <v>34</v>
      </c>
      <c r="I321" s="30" t="s">
        <v>273</v>
      </c>
      <c r="J321" s="29" t="s">
        <v>32</v>
      </c>
      <c r="K321" s="38" t="s">
        <v>194</v>
      </c>
      <c r="L321" s="10">
        <v>245</v>
      </c>
      <c r="M321" s="17" t="s">
        <v>36</v>
      </c>
      <c r="N321" s="10">
        <v>1.25</v>
      </c>
      <c r="Q321" s="42">
        <f t="shared" si="20"/>
        <v>1.25</v>
      </c>
      <c r="R321" s="10">
        <v>306</v>
      </c>
      <c r="U321" s="16">
        <f t="shared" si="21"/>
        <v>306</v>
      </c>
      <c r="V321" s="16">
        <f t="shared" si="22"/>
        <v>306.25</v>
      </c>
      <c r="W321" s="19">
        <f t="shared" si="23"/>
        <v>-0.25</v>
      </c>
    </row>
    <row r="322" spans="1:25">
      <c r="A322" s="11" t="s">
        <v>27</v>
      </c>
      <c r="B322" s="29" t="s">
        <v>23</v>
      </c>
      <c r="C322" s="12" t="s">
        <v>24</v>
      </c>
      <c r="D322" s="25">
        <v>9</v>
      </c>
      <c r="E322" s="25">
        <v>1789</v>
      </c>
      <c r="F322" s="38" t="s">
        <v>28</v>
      </c>
      <c r="G322" s="29" t="s">
        <v>183</v>
      </c>
      <c r="H322" s="29" t="s">
        <v>34</v>
      </c>
      <c r="I322" s="30" t="s">
        <v>274</v>
      </c>
      <c r="J322" s="29" t="s">
        <v>32</v>
      </c>
      <c r="K322" s="38" t="s">
        <v>30</v>
      </c>
      <c r="L322" s="10">
        <v>125</v>
      </c>
      <c r="M322" s="17" t="s">
        <v>36</v>
      </c>
      <c r="O322" s="10">
        <v>30</v>
      </c>
      <c r="Q322" s="42">
        <f t="shared" si="20"/>
        <v>1.5</v>
      </c>
      <c r="R322" s="10">
        <v>187</v>
      </c>
      <c r="U322" s="16">
        <f t="shared" si="21"/>
        <v>187</v>
      </c>
      <c r="V322" s="16">
        <f t="shared" si="22"/>
        <v>187.5</v>
      </c>
      <c r="W322" s="19">
        <f t="shared" si="23"/>
        <v>-0.5</v>
      </c>
    </row>
    <row r="323" spans="1:25">
      <c r="A323" s="11" t="s">
        <v>27</v>
      </c>
      <c r="B323" s="29" t="s">
        <v>23</v>
      </c>
      <c r="C323" s="12" t="s">
        <v>24</v>
      </c>
      <c r="D323" s="25">
        <v>9</v>
      </c>
      <c r="E323" s="25">
        <v>1789</v>
      </c>
      <c r="F323" s="38" t="s">
        <v>28</v>
      </c>
      <c r="G323" s="29" t="s">
        <v>183</v>
      </c>
      <c r="H323" s="29" t="s">
        <v>34</v>
      </c>
      <c r="I323" s="30" t="s">
        <v>275</v>
      </c>
      <c r="J323" s="29" t="s">
        <v>32</v>
      </c>
      <c r="K323" s="38" t="s">
        <v>30</v>
      </c>
      <c r="L323" s="10">
        <v>2384</v>
      </c>
      <c r="M323" s="17" t="s">
        <v>36</v>
      </c>
      <c r="N323" s="10">
        <v>15</v>
      </c>
      <c r="Q323" s="42">
        <f t="shared" si="20"/>
        <v>15</v>
      </c>
      <c r="R323" s="10">
        <v>35760</v>
      </c>
      <c r="U323" s="16">
        <f t="shared" si="21"/>
        <v>35760</v>
      </c>
      <c r="V323" s="16">
        <f t="shared" si="22"/>
        <v>35760</v>
      </c>
      <c r="W323" s="19">
        <f t="shared" si="23"/>
        <v>0</v>
      </c>
    </row>
    <row r="324" spans="1:25">
      <c r="A324" s="11" t="s">
        <v>27</v>
      </c>
      <c r="B324" s="29" t="s">
        <v>23</v>
      </c>
      <c r="C324" s="12" t="s">
        <v>24</v>
      </c>
      <c r="D324" s="25">
        <v>9</v>
      </c>
      <c r="E324" s="25">
        <v>1789</v>
      </c>
      <c r="F324" s="38" t="s">
        <v>28</v>
      </c>
      <c r="G324" s="29" t="s">
        <v>183</v>
      </c>
      <c r="H324" s="29" t="s">
        <v>34</v>
      </c>
      <c r="I324" s="30" t="s">
        <v>275</v>
      </c>
      <c r="J324" s="29" t="s">
        <v>92</v>
      </c>
      <c r="L324" s="10">
        <v>100</v>
      </c>
      <c r="M324" s="17" t="s">
        <v>36</v>
      </c>
      <c r="N324" s="10">
        <v>15</v>
      </c>
      <c r="Q324" s="42">
        <f t="shared" si="20"/>
        <v>15</v>
      </c>
      <c r="R324" s="10">
        <v>1500</v>
      </c>
      <c r="U324" s="16">
        <f t="shared" si="21"/>
        <v>1500</v>
      </c>
      <c r="V324" s="16">
        <f t="shared" si="22"/>
        <v>1500</v>
      </c>
      <c r="W324" s="19">
        <f t="shared" si="23"/>
        <v>0</v>
      </c>
    </row>
    <row r="325" spans="1:25">
      <c r="A325" s="11" t="s">
        <v>27</v>
      </c>
      <c r="B325" s="29" t="s">
        <v>23</v>
      </c>
      <c r="C325" s="12" t="s">
        <v>24</v>
      </c>
      <c r="D325" s="25">
        <v>9</v>
      </c>
      <c r="E325" s="25">
        <v>1789</v>
      </c>
      <c r="F325" s="38" t="s">
        <v>28</v>
      </c>
      <c r="G325" s="29" t="s">
        <v>183</v>
      </c>
      <c r="H325" s="29" t="s">
        <v>34</v>
      </c>
      <c r="I325" s="30" t="s">
        <v>275</v>
      </c>
      <c r="J325" s="29" t="s">
        <v>187</v>
      </c>
      <c r="L325" s="10">
        <v>465</v>
      </c>
      <c r="M325" s="17" t="s">
        <v>36</v>
      </c>
      <c r="N325" s="10">
        <v>15</v>
      </c>
      <c r="Q325" s="42">
        <f t="shared" si="20"/>
        <v>15</v>
      </c>
      <c r="R325" s="10">
        <v>6975</v>
      </c>
      <c r="U325" s="16">
        <f t="shared" si="21"/>
        <v>6975</v>
      </c>
      <c r="V325" s="16">
        <f t="shared" si="22"/>
        <v>6975</v>
      </c>
      <c r="W325" s="19">
        <f t="shared" si="23"/>
        <v>0</v>
      </c>
    </row>
    <row r="326" spans="1:25">
      <c r="A326" s="11" t="s">
        <v>27</v>
      </c>
      <c r="B326" s="29" t="s">
        <v>23</v>
      </c>
      <c r="C326" s="12" t="s">
        <v>24</v>
      </c>
      <c r="D326" s="25">
        <v>9</v>
      </c>
      <c r="E326" s="25">
        <v>1789</v>
      </c>
      <c r="F326" s="38" t="s">
        <v>28</v>
      </c>
      <c r="G326" s="29" t="s">
        <v>183</v>
      </c>
      <c r="H326" s="29" t="s">
        <v>34</v>
      </c>
      <c r="I326" s="30" t="s">
        <v>275</v>
      </c>
      <c r="J326" s="29" t="s">
        <v>188</v>
      </c>
      <c r="L326" s="10">
        <v>370</v>
      </c>
      <c r="M326" s="17" t="s">
        <v>36</v>
      </c>
      <c r="N326" s="10">
        <v>15</v>
      </c>
      <c r="Q326" s="42">
        <f t="shared" si="20"/>
        <v>15</v>
      </c>
      <c r="R326" s="10">
        <v>5550</v>
      </c>
      <c r="U326" s="16">
        <f t="shared" si="21"/>
        <v>5550</v>
      </c>
      <c r="V326" s="16">
        <f t="shared" si="22"/>
        <v>5550</v>
      </c>
      <c r="W326" s="19">
        <f t="shared" si="23"/>
        <v>0</v>
      </c>
    </row>
    <row r="327" spans="1:25">
      <c r="A327" s="11" t="s">
        <v>27</v>
      </c>
      <c r="B327" s="29" t="s">
        <v>23</v>
      </c>
      <c r="C327" s="12" t="s">
        <v>24</v>
      </c>
      <c r="D327" s="25">
        <v>9</v>
      </c>
      <c r="E327" s="25">
        <v>1789</v>
      </c>
      <c r="F327" s="38" t="s">
        <v>28</v>
      </c>
      <c r="G327" s="29" t="s">
        <v>183</v>
      </c>
      <c r="H327" s="29" t="s">
        <v>34</v>
      </c>
      <c r="I327" s="30" t="s">
        <v>275</v>
      </c>
      <c r="J327" s="29" t="s">
        <v>190</v>
      </c>
      <c r="L327" s="10">
        <v>94</v>
      </c>
      <c r="M327" s="17" t="s">
        <v>36</v>
      </c>
      <c r="N327" s="10">
        <v>15</v>
      </c>
      <c r="Q327" s="42">
        <f t="shared" si="20"/>
        <v>15</v>
      </c>
      <c r="R327" s="10">
        <v>1410</v>
      </c>
      <c r="U327" s="16">
        <f t="shared" si="21"/>
        <v>1410</v>
      </c>
      <c r="V327" s="16">
        <f t="shared" si="22"/>
        <v>1410</v>
      </c>
      <c r="W327" s="19">
        <f t="shared" si="23"/>
        <v>0</v>
      </c>
    </row>
    <row r="328" spans="1:25">
      <c r="A328" s="11" t="s">
        <v>27</v>
      </c>
      <c r="B328" s="29" t="s">
        <v>23</v>
      </c>
      <c r="C328" s="12" t="s">
        <v>24</v>
      </c>
      <c r="D328" s="25">
        <v>9</v>
      </c>
      <c r="E328" s="25">
        <v>1789</v>
      </c>
      <c r="F328" s="38" t="s">
        <v>28</v>
      </c>
      <c r="G328" s="29" t="s">
        <v>183</v>
      </c>
      <c r="H328" s="29" t="s">
        <v>34</v>
      </c>
      <c r="I328" s="30" t="s">
        <v>275</v>
      </c>
      <c r="J328" s="29" t="s">
        <v>32</v>
      </c>
      <c r="K328" s="38" t="s">
        <v>194</v>
      </c>
      <c r="L328" s="10">
        <v>809</v>
      </c>
      <c r="M328" s="17" t="s">
        <v>36</v>
      </c>
      <c r="N328" s="10">
        <v>15</v>
      </c>
      <c r="Q328" s="42">
        <f t="shared" ref="Q328:Q392" si="24">N328+(0.05*O328)+(P328/240)</f>
        <v>15</v>
      </c>
      <c r="R328" s="10">
        <v>12135</v>
      </c>
      <c r="U328" s="16">
        <f t="shared" si="21"/>
        <v>12135</v>
      </c>
      <c r="V328" s="16">
        <f t="shared" si="22"/>
        <v>12135</v>
      </c>
      <c r="W328" s="19">
        <f t="shared" si="23"/>
        <v>0</v>
      </c>
    </row>
    <row r="329" spans="1:25">
      <c r="A329" s="11" t="s">
        <v>27</v>
      </c>
      <c r="B329" s="29" t="s">
        <v>23</v>
      </c>
      <c r="C329" s="12" t="s">
        <v>24</v>
      </c>
      <c r="D329" s="25">
        <v>9</v>
      </c>
      <c r="E329" s="25">
        <v>1789</v>
      </c>
      <c r="F329" s="38" t="s">
        <v>28</v>
      </c>
      <c r="G329" s="29" t="s">
        <v>183</v>
      </c>
      <c r="I329" s="30" t="s">
        <v>276</v>
      </c>
      <c r="J329" s="29" t="s">
        <v>92</v>
      </c>
      <c r="L329" s="10">
        <v>1</v>
      </c>
      <c r="M329" s="17" t="s">
        <v>54</v>
      </c>
      <c r="N329" s="10">
        <v>2028</v>
      </c>
      <c r="Q329" s="42">
        <f t="shared" si="24"/>
        <v>2028</v>
      </c>
      <c r="R329" s="10">
        <v>2028</v>
      </c>
      <c r="U329" s="16">
        <f t="shared" si="21"/>
        <v>2028</v>
      </c>
      <c r="V329" s="16">
        <f t="shared" si="22"/>
        <v>2028</v>
      </c>
      <c r="W329" s="19">
        <f t="shared" si="23"/>
        <v>0</v>
      </c>
    </row>
    <row r="330" spans="1:25">
      <c r="A330" s="11" t="s">
        <v>27</v>
      </c>
      <c r="B330" s="29" t="s">
        <v>23</v>
      </c>
      <c r="C330" s="12" t="s">
        <v>24</v>
      </c>
      <c r="D330" s="25">
        <v>9</v>
      </c>
      <c r="E330" s="25">
        <v>1789</v>
      </c>
      <c r="F330" s="38" t="s">
        <v>28</v>
      </c>
      <c r="G330" s="29" t="s">
        <v>183</v>
      </c>
      <c r="H330" s="29" t="s">
        <v>34</v>
      </c>
      <c r="I330" s="30" t="s">
        <v>277</v>
      </c>
      <c r="J330" s="29" t="s">
        <v>92</v>
      </c>
      <c r="L330" s="10">
        <v>522</v>
      </c>
      <c r="M330" s="17" t="s">
        <v>86</v>
      </c>
      <c r="Q330" s="42">
        <f t="shared" si="24"/>
        <v>0</v>
      </c>
      <c r="R330" s="10">
        <v>1149</v>
      </c>
      <c r="U330" s="16">
        <f t="shared" si="21"/>
        <v>1149</v>
      </c>
      <c r="V330" s="16">
        <f t="shared" si="22"/>
        <v>0</v>
      </c>
      <c r="W330" s="19">
        <f t="shared" si="23"/>
        <v>1149</v>
      </c>
      <c r="Y330" s="29" t="s">
        <v>83</v>
      </c>
    </row>
    <row r="331" spans="1:25">
      <c r="A331" s="11" t="s">
        <v>27</v>
      </c>
      <c r="B331" s="29" t="s">
        <v>23</v>
      </c>
      <c r="C331" s="12" t="s">
        <v>24</v>
      </c>
      <c r="D331" s="25">
        <v>9</v>
      </c>
      <c r="E331" s="25">
        <v>1789</v>
      </c>
      <c r="F331" s="38" t="s">
        <v>28</v>
      </c>
      <c r="G331" s="29" t="s">
        <v>183</v>
      </c>
      <c r="H331" s="29" t="s">
        <v>211</v>
      </c>
      <c r="I331" s="30" t="s">
        <v>278</v>
      </c>
      <c r="J331" s="29" t="s">
        <v>92</v>
      </c>
      <c r="L331" s="10">
        <v>575</v>
      </c>
      <c r="M331" s="17" t="s">
        <v>86</v>
      </c>
      <c r="N331" s="10">
        <v>5</v>
      </c>
      <c r="O331" s="10">
        <v>10</v>
      </c>
      <c r="Q331" s="42">
        <f t="shared" si="24"/>
        <v>5.5</v>
      </c>
      <c r="R331" s="10">
        <v>3162</v>
      </c>
      <c r="U331" s="16">
        <f t="shared" si="21"/>
        <v>3162</v>
      </c>
      <c r="V331" s="16">
        <f t="shared" si="22"/>
        <v>3162.5</v>
      </c>
      <c r="W331" s="19">
        <f t="shared" si="23"/>
        <v>-0.5</v>
      </c>
    </row>
    <row r="332" spans="1:25">
      <c r="A332" s="11" t="s">
        <v>27</v>
      </c>
      <c r="B332" s="29" t="s">
        <v>23</v>
      </c>
      <c r="C332" s="12" t="s">
        <v>24</v>
      </c>
      <c r="D332" s="25">
        <v>9</v>
      </c>
      <c r="E332" s="25">
        <v>1789</v>
      </c>
      <c r="F332" s="38" t="s">
        <v>28</v>
      </c>
      <c r="G332" s="29" t="s">
        <v>183</v>
      </c>
      <c r="H332" s="29" t="s">
        <v>80</v>
      </c>
      <c r="I332" s="30" t="s">
        <v>279</v>
      </c>
      <c r="J332" s="29" t="s">
        <v>92</v>
      </c>
      <c r="L332" s="10">
        <v>230</v>
      </c>
      <c r="M332" s="17" t="s">
        <v>86</v>
      </c>
      <c r="N332" s="10">
        <v>4</v>
      </c>
      <c r="O332" s="10">
        <v>10</v>
      </c>
      <c r="Q332" s="42">
        <f t="shared" si="24"/>
        <v>4.5</v>
      </c>
      <c r="R332" s="10">
        <v>1035</v>
      </c>
      <c r="U332" s="16">
        <f t="shared" si="21"/>
        <v>1035</v>
      </c>
      <c r="V332" s="16">
        <f t="shared" si="22"/>
        <v>1035</v>
      </c>
      <c r="W332" s="19">
        <f t="shared" si="23"/>
        <v>0</v>
      </c>
      <c r="X332" s="10">
        <v>550</v>
      </c>
    </row>
    <row r="333" spans="1:25">
      <c r="A333" s="11" t="s">
        <v>27</v>
      </c>
      <c r="B333" s="29" t="s">
        <v>23</v>
      </c>
      <c r="C333" s="12" t="s">
        <v>24</v>
      </c>
      <c r="D333" s="25">
        <v>9</v>
      </c>
      <c r="E333" s="25">
        <v>1789</v>
      </c>
      <c r="F333" s="38" t="s">
        <v>28</v>
      </c>
      <c r="G333" s="29" t="s">
        <v>183</v>
      </c>
      <c r="H333" s="29" t="s">
        <v>64</v>
      </c>
      <c r="I333" s="30" t="s">
        <v>280</v>
      </c>
      <c r="J333" s="29" t="s">
        <v>92</v>
      </c>
      <c r="L333" s="10">
        <v>2002</v>
      </c>
      <c r="M333" s="17" t="s">
        <v>86</v>
      </c>
      <c r="N333" s="10">
        <v>3</v>
      </c>
      <c r="O333" s="10">
        <v>10</v>
      </c>
      <c r="Q333" s="42">
        <f t="shared" si="24"/>
        <v>3.5</v>
      </c>
      <c r="R333" s="10">
        <v>7009</v>
      </c>
      <c r="U333" s="16">
        <f t="shared" ref="U333:U397" si="25">R333+(S333*0.05)+(T333/240)</f>
        <v>7009</v>
      </c>
      <c r="V333" s="16">
        <f t="shared" ref="V333:V397" si="26">L333*Q333</f>
        <v>7007</v>
      </c>
      <c r="W333" s="19">
        <f t="shared" ref="W333:W397" si="27">U333-V333</f>
        <v>2</v>
      </c>
      <c r="X333" s="10">
        <v>900</v>
      </c>
      <c r="Y333" s="29" t="s">
        <v>47</v>
      </c>
    </row>
    <row r="334" spans="1:25">
      <c r="A334" s="11" t="s">
        <v>27</v>
      </c>
      <c r="B334" s="29" t="s">
        <v>23</v>
      </c>
      <c r="C334" s="12" t="s">
        <v>24</v>
      </c>
      <c r="D334" s="25">
        <v>9</v>
      </c>
      <c r="E334" s="25">
        <v>1789</v>
      </c>
      <c r="F334" s="38" t="s">
        <v>28</v>
      </c>
      <c r="G334" s="29" t="s">
        <v>183</v>
      </c>
      <c r="H334" s="29" t="s">
        <v>211</v>
      </c>
      <c r="I334" s="30" t="s">
        <v>280</v>
      </c>
      <c r="J334" s="29" t="s">
        <v>92</v>
      </c>
      <c r="L334" s="10">
        <v>2074</v>
      </c>
      <c r="M334" s="17" t="s">
        <v>86</v>
      </c>
      <c r="N334" s="10">
        <v>4</v>
      </c>
      <c r="Q334" s="42">
        <f t="shared" si="24"/>
        <v>4</v>
      </c>
      <c r="R334" s="10">
        <v>8296</v>
      </c>
      <c r="U334" s="16">
        <f t="shared" si="25"/>
        <v>8296</v>
      </c>
      <c r="V334" s="16">
        <f t="shared" si="26"/>
        <v>8296</v>
      </c>
      <c r="W334" s="19">
        <f t="shared" si="27"/>
        <v>0</v>
      </c>
      <c r="X334" s="10">
        <v>95</v>
      </c>
    </row>
    <row r="335" spans="1:25">
      <c r="A335" s="11" t="s">
        <v>27</v>
      </c>
      <c r="B335" s="29" t="s">
        <v>23</v>
      </c>
      <c r="C335" s="12" t="s">
        <v>24</v>
      </c>
      <c r="D335" s="25">
        <v>9</v>
      </c>
      <c r="E335" s="25">
        <v>1789</v>
      </c>
      <c r="F335" s="38" t="s">
        <v>28</v>
      </c>
      <c r="G335" s="29" t="s">
        <v>183</v>
      </c>
      <c r="H335" s="29" t="s">
        <v>211</v>
      </c>
      <c r="I335" s="30" t="s">
        <v>281</v>
      </c>
      <c r="J335" s="29" t="s">
        <v>92</v>
      </c>
      <c r="L335" s="10">
        <v>168</v>
      </c>
      <c r="M335" s="17" t="s">
        <v>86</v>
      </c>
      <c r="N335" s="10">
        <v>5</v>
      </c>
      <c r="Q335" s="42">
        <f t="shared" si="24"/>
        <v>5</v>
      </c>
      <c r="R335" s="10">
        <v>848</v>
      </c>
      <c r="U335" s="16">
        <f t="shared" si="25"/>
        <v>848</v>
      </c>
      <c r="V335" s="16">
        <f t="shared" si="26"/>
        <v>840</v>
      </c>
      <c r="W335" s="19">
        <f t="shared" si="27"/>
        <v>8</v>
      </c>
      <c r="X335" s="10">
        <v>95</v>
      </c>
      <c r="Y335" s="29" t="s">
        <v>47</v>
      </c>
    </row>
    <row r="336" spans="1:25">
      <c r="A336" s="11" t="s">
        <v>27</v>
      </c>
      <c r="B336" s="29" t="s">
        <v>23</v>
      </c>
      <c r="C336" s="12" t="s">
        <v>24</v>
      </c>
      <c r="D336" s="25">
        <v>9</v>
      </c>
      <c r="E336" s="25">
        <v>1789</v>
      </c>
      <c r="F336" s="38" t="s">
        <v>28</v>
      </c>
      <c r="G336" s="29" t="s">
        <v>183</v>
      </c>
      <c r="H336" s="29" t="s">
        <v>34</v>
      </c>
      <c r="I336" s="30" t="s">
        <v>281</v>
      </c>
      <c r="J336" s="29" t="s">
        <v>92</v>
      </c>
      <c r="L336" s="10">
        <v>240</v>
      </c>
      <c r="M336" s="17" t="s">
        <v>36</v>
      </c>
      <c r="N336" s="10">
        <v>8</v>
      </c>
      <c r="Q336" s="42">
        <f t="shared" si="24"/>
        <v>8</v>
      </c>
      <c r="R336" s="10">
        <v>1920</v>
      </c>
      <c r="U336" s="16">
        <f t="shared" si="25"/>
        <v>1920</v>
      </c>
      <c r="V336" s="16">
        <f t="shared" si="26"/>
        <v>1920</v>
      </c>
      <c r="W336" s="19">
        <f t="shared" si="27"/>
        <v>0</v>
      </c>
    </row>
    <row r="337" spans="1:25">
      <c r="A337" s="11" t="s">
        <v>27</v>
      </c>
      <c r="B337" s="29" t="s">
        <v>23</v>
      </c>
      <c r="C337" s="12" t="s">
        <v>24</v>
      </c>
      <c r="D337" s="25">
        <v>9</v>
      </c>
      <c r="E337" s="25">
        <v>1789</v>
      </c>
      <c r="F337" s="38" t="s">
        <v>28</v>
      </c>
      <c r="G337" s="29" t="s">
        <v>183</v>
      </c>
      <c r="H337" s="29" t="s">
        <v>34</v>
      </c>
      <c r="I337" s="30" t="s">
        <v>282</v>
      </c>
      <c r="J337" s="29" t="s">
        <v>92</v>
      </c>
      <c r="L337" s="10">
        <v>14884</v>
      </c>
      <c r="M337" s="17" t="s">
        <v>36</v>
      </c>
      <c r="N337" s="10">
        <v>2</v>
      </c>
      <c r="Q337" s="42">
        <f t="shared" si="24"/>
        <v>2</v>
      </c>
      <c r="R337" s="10">
        <v>29768</v>
      </c>
      <c r="U337" s="16">
        <f t="shared" si="25"/>
        <v>29768</v>
      </c>
      <c r="V337" s="16">
        <f t="shared" si="26"/>
        <v>29768</v>
      </c>
      <c r="W337" s="19">
        <f t="shared" si="27"/>
        <v>0</v>
      </c>
      <c r="X337" s="10">
        <v>8272</v>
      </c>
    </row>
    <row r="338" spans="1:25">
      <c r="A338" s="11" t="s">
        <v>27</v>
      </c>
      <c r="B338" s="29" t="s">
        <v>23</v>
      </c>
      <c r="C338" s="12" t="s">
        <v>24</v>
      </c>
      <c r="D338" s="25">
        <v>9</v>
      </c>
      <c r="E338" s="25">
        <v>1789</v>
      </c>
      <c r="F338" s="38" t="s">
        <v>28</v>
      </c>
      <c r="G338" s="29" t="s">
        <v>183</v>
      </c>
      <c r="H338" s="29" t="s">
        <v>166</v>
      </c>
      <c r="I338" s="30" t="s">
        <v>283</v>
      </c>
      <c r="J338" s="29" t="s">
        <v>92</v>
      </c>
      <c r="L338" s="10">
        <v>6228</v>
      </c>
      <c r="M338" s="17" t="s">
        <v>86</v>
      </c>
      <c r="N338" s="10">
        <v>3</v>
      </c>
      <c r="O338" s="10">
        <v>5</v>
      </c>
      <c r="Q338" s="42">
        <f t="shared" si="24"/>
        <v>3.25</v>
      </c>
      <c r="R338" s="10">
        <v>20218</v>
      </c>
      <c r="U338" s="16">
        <f t="shared" si="25"/>
        <v>20218</v>
      </c>
      <c r="V338" s="16">
        <f t="shared" si="26"/>
        <v>20241</v>
      </c>
      <c r="W338" s="19">
        <f t="shared" si="27"/>
        <v>-23</v>
      </c>
      <c r="X338" s="10">
        <v>2280</v>
      </c>
      <c r="Y338" s="29" t="s">
        <v>47</v>
      </c>
    </row>
    <row r="339" spans="1:25">
      <c r="A339" s="11" t="s">
        <v>27</v>
      </c>
      <c r="B339" s="29" t="s">
        <v>23</v>
      </c>
      <c r="C339" s="12" t="s">
        <v>24</v>
      </c>
      <c r="D339" s="25">
        <v>9</v>
      </c>
      <c r="E339" s="25">
        <v>1789</v>
      </c>
      <c r="F339" s="38" t="s">
        <v>28</v>
      </c>
      <c r="G339" s="29" t="s">
        <v>183</v>
      </c>
      <c r="H339" s="29" t="s">
        <v>155</v>
      </c>
      <c r="I339" s="30" t="s">
        <v>283</v>
      </c>
      <c r="J339" s="29" t="s">
        <v>92</v>
      </c>
      <c r="L339" s="10">
        <v>3948</v>
      </c>
      <c r="M339" s="17" t="s">
        <v>86</v>
      </c>
      <c r="N339" s="10">
        <v>3</v>
      </c>
      <c r="O339" s="10">
        <v>10</v>
      </c>
      <c r="Q339" s="42">
        <f t="shared" si="24"/>
        <v>3.5</v>
      </c>
      <c r="R339" s="10">
        <v>13818</v>
      </c>
      <c r="U339" s="16">
        <f t="shared" si="25"/>
        <v>13818</v>
      </c>
      <c r="V339" s="16">
        <f t="shared" si="26"/>
        <v>13818</v>
      </c>
      <c r="W339" s="19">
        <f t="shared" si="27"/>
        <v>0</v>
      </c>
    </row>
    <row r="340" spans="1:25">
      <c r="A340" s="11" t="s">
        <v>27</v>
      </c>
      <c r="B340" s="29" t="s">
        <v>23</v>
      </c>
      <c r="C340" s="12" t="s">
        <v>24</v>
      </c>
      <c r="D340" s="25">
        <v>9</v>
      </c>
      <c r="E340" s="25">
        <v>1789</v>
      </c>
      <c r="F340" s="38" t="s">
        <v>28</v>
      </c>
      <c r="G340" s="29" t="s">
        <v>183</v>
      </c>
      <c r="H340" s="29" t="s">
        <v>211</v>
      </c>
      <c r="I340" s="30" t="s">
        <v>283</v>
      </c>
      <c r="J340" s="29" t="s">
        <v>92</v>
      </c>
      <c r="L340" s="10">
        <v>1148</v>
      </c>
      <c r="M340" s="17" t="s">
        <v>86</v>
      </c>
      <c r="Q340" s="42">
        <f t="shared" si="24"/>
        <v>0</v>
      </c>
      <c r="R340" s="10">
        <v>3460</v>
      </c>
      <c r="U340" s="16">
        <f t="shared" si="25"/>
        <v>3460</v>
      </c>
      <c r="V340" s="16">
        <f t="shared" si="26"/>
        <v>0</v>
      </c>
      <c r="W340" s="19">
        <f t="shared" si="27"/>
        <v>3460</v>
      </c>
      <c r="Y340" s="29" t="s">
        <v>83</v>
      </c>
    </row>
    <row r="341" spans="1:25">
      <c r="A341" s="11" t="s">
        <v>27</v>
      </c>
      <c r="B341" s="29" t="s">
        <v>23</v>
      </c>
      <c r="C341" s="12" t="s">
        <v>24</v>
      </c>
      <c r="D341" s="25">
        <v>9</v>
      </c>
      <c r="E341" s="25">
        <v>1789</v>
      </c>
      <c r="F341" s="38" t="s">
        <v>28</v>
      </c>
      <c r="G341" s="29" t="s">
        <v>183</v>
      </c>
      <c r="H341" s="29" t="s">
        <v>155</v>
      </c>
      <c r="I341" s="30" t="s">
        <v>284</v>
      </c>
      <c r="J341" s="29" t="s">
        <v>92</v>
      </c>
      <c r="L341" s="10">
        <v>480</v>
      </c>
      <c r="M341" s="17" t="s">
        <v>86</v>
      </c>
      <c r="N341" s="10">
        <v>3</v>
      </c>
      <c r="O341" s="10">
        <v>10</v>
      </c>
      <c r="Q341" s="42">
        <f t="shared" si="24"/>
        <v>3.5</v>
      </c>
      <c r="R341" s="10">
        <v>1680</v>
      </c>
      <c r="U341" s="16">
        <f t="shared" si="25"/>
        <v>1680</v>
      </c>
      <c r="V341" s="16">
        <f t="shared" si="26"/>
        <v>1680</v>
      </c>
      <c r="W341" s="19">
        <f t="shared" si="27"/>
        <v>0</v>
      </c>
      <c r="X341" s="10">
        <v>246</v>
      </c>
    </row>
    <row r="342" spans="1:25">
      <c r="A342" s="11" t="s">
        <v>27</v>
      </c>
      <c r="B342" s="29" t="s">
        <v>23</v>
      </c>
      <c r="C342" s="12" t="s">
        <v>24</v>
      </c>
      <c r="D342" s="25">
        <v>9</v>
      </c>
      <c r="E342" s="25">
        <v>1789</v>
      </c>
      <c r="F342" s="38" t="s">
        <v>28</v>
      </c>
      <c r="G342" s="29" t="s">
        <v>183</v>
      </c>
      <c r="H342" s="29" t="s">
        <v>166</v>
      </c>
      <c r="I342" s="30" t="s">
        <v>284</v>
      </c>
      <c r="J342" s="29" t="s">
        <v>92</v>
      </c>
      <c r="L342" s="10">
        <v>560</v>
      </c>
      <c r="M342" s="17" t="s">
        <v>36</v>
      </c>
      <c r="N342" s="10">
        <v>8</v>
      </c>
      <c r="Q342" s="42">
        <f t="shared" si="24"/>
        <v>8</v>
      </c>
      <c r="R342" s="10">
        <v>4480</v>
      </c>
      <c r="U342" s="16">
        <f t="shared" si="25"/>
        <v>4480</v>
      </c>
      <c r="V342" s="16">
        <f t="shared" si="26"/>
        <v>4480</v>
      </c>
      <c r="W342" s="19">
        <f t="shared" si="27"/>
        <v>0</v>
      </c>
    </row>
    <row r="343" spans="1:25">
      <c r="A343" s="11" t="s">
        <v>27</v>
      </c>
      <c r="B343" s="29" t="s">
        <v>23</v>
      </c>
      <c r="C343" s="12" t="s">
        <v>24</v>
      </c>
      <c r="D343" s="25">
        <v>9</v>
      </c>
      <c r="E343" s="25">
        <v>1789</v>
      </c>
      <c r="F343" s="38" t="s">
        <v>28</v>
      </c>
      <c r="G343" s="29" t="s">
        <v>183</v>
      </c>
      <c r="H343" s="29" t="s">
        <v>211</v>
      </c>
      <c r="I343" s="30" t="s">
        <v>284</v>
      </c>
      <c r="J343" s="29" t="s">
        <v>92</v>
      </c>
      <c r="L343" s="10">
        <v>670</v>
      </c>
      <c r="M343" s="17" t="s">
        <v>86</v>
      </c>
      <c r="N343" s="10">
        <v>3</v>
      </c>
      <c r="Q343" s="42">
        <f t="shared" si="24"/>
        <v>3</v>
      </c>
      <c r="R343" s="10">
        <v>2010</v>
      </c>
      <c r="U343" s="16">
        <f t="shared" si="25"/>
        <v>2010</v>
      </c>
      <c r="V343" s="16">
        <f t="shared" si="26"/>
        <v>2010</v>
      </c>
      <c r="W343" s="19">
        <f t="shared" si="27"/>
        <v>0</v>
      </c>
      <c r="X343" s="10">
        <v>235</v>
      </c>
    </row>
    <row r="344" spans="1:25">
      <c r="A344" s="11" t="s">
        <v>27</v>
      </c>
      <c r="B344" s="29" t="s">
        <v>23</v>
      </c>
      <c r="C344" s="12" t="s">
        <v>24</v>
      </c>
      <c r="D344" s="25">
        <v>9</v>
      </c>
      <c r="E344" s="25">
        <v>1789</v>
      </c>
      <c r="F344" s="38" t="s">
        <v>28</v>
      </c>
      <c r="G344" s="29" t="s">
        <v>183</v>
      </c>
      <c r="H344" s="29" t="s">
        <v>64</v>
      </c>
      <c r="I344" s="30" t="s">
        <v>285</v>
      </c>
      <c r="J344" s="29" t="s">
        <v>92</v>
      </c>
      <c r="L344" s="10">
        <v>211</v>
      </c>
      <c r="M344" s="17" t="s">
        <v>86</v>
      </c>
      <c r="N344" s="10">
        <v>4</v>
      </c>
      <c r="O344" s="10">
        <v>10</v>
      </c>
      <c r="Q344" s="42">
        <f t="shared" si="24"/>
        <v>4.5</v>
      </c>
      <c r="R344" s="10">
        <v>949</v>
      </c>
      <c r="U344" s="16">
        <f t="shared" si="25"/>
        <v>949</v>
      </c>
      <c r="V344" s="16">
        <f t="shared" si="26"/>
        <v>949.5</v>
      </c>
      <c r="W344" s="19">
        <f t="shared" si="27"/>
        <v>-0.5</v>
      </c>
      <c r="X344" s="10">
        <v>104</v>
      </c>
    </row>
    <row r="345" spans="1:25">
      <c r="A345" s="11" t="s">
        <v>27</v>
      </c>
      <c r="B345" s="29" t="s">
        <v>23</v>
      </c>
      <c r="C345" s="12" t="s">
        <v>24</v>
      </c>
      <c r="D345" s="25">
        <v>9</v>
      </c>
      <c r="E345" s="25">
        <v>1789</v>
      </c>
      <c r="F345" s="38" t="s">
        <v>28</v>
      </c>
      <c r="G345" s="29" t="s">
        <v>183</v>
      </c>
      <c r="H345" s="29" t="s">
        <v>34</v>
      </c>
      <c r="I345" s="30" t="s">
        <v>286</v>
      </c>
      <c r="J345" s="29" t="s">
        <v>92</v>
      </c>
      <c r="L345" s="10">
        <v>527</v>
      </c>
      <c r="M345" s="17" t="s">
        <v>86</v>
      </c>
      <c r="O345" s="10">
        <v>40</v>
      </c>
      <c r="Q345" s="42">
        <f t="shared" si="24"/>
        <v>2</v>
      </c>
      <c r="R345" s="10">
        <v>1054</v>
      </c>
      <c r="U345" s="16">
        <f t="shared" si="25"/>
        <v>1054</v>
      </c>
      <c r="V345" s="16">
        <f t="shared" si="26"/>
        <v>1054</v>
      </c>
      <c r="W345" s="19">
        <f t="shared" si="27"/>
        <v>0</v>
      </c>
      <c r="X345" s="10">
        <v>370</v>
      </c>
    </row>
    <row r="346" spans="1:25">
      <c r="A346" s="11" t="s">
        <v>27</v>
      </c>
      <c r="B346" s="29" t="s">
        <v>23</v>
      </c>
      <c r="C346" s="12" t="s">
        <v>24</v>
      </c>
      <c r="D346" s="25">
        <v>9</v>
      </c>
      <c r="E346" s="25">
        <v>1789</v>
      </c>
      <c r="F346" s="38" t="s">
        <v>28</v>
      </c>
      <c r="G346" s="29" t="s">
        <v>183</v>
      </c>
      <c r="H346" s="29" t="s">
        <v>211</v>
      </c>
      <c r="I346" s="30" t="s">
        <v>287</v>
      </c>
      <c r="J346" s="29" t="s">
        <v>92</v>
      </c>
      <c r="L346" s="10">
        <v>541</v>
      </c>
      <c r="M346" s="17" t="s">
        <v>86</v>
      </c>
      <c r="N346" s="10">
        <v>3</v>
      </c>
      <c r="O346" s="10">
        <v>10</v>
      </c>
      <c r="Q346" s="42">
        <f t="shared" si="24"/>
        <v>3.5</v>
      </c>
      <c r="R346" s="10">
        <v>1893</v>
      </c>
      <c r="U346" s="16">
        <f t="shared" si="25"/>
        <v>1893</v>
      </c>
      <c r="V346" s="16">
        <f t="shared" si="26"/>
        <v>1893.5</v>
      </c>
      <c r="W346" s="19">
        <f t="shared" si="27"/>
        <v>-0.5</v>
      </c>
      <c r="X346" s="10">
        <v>215</v>
      </c>
    </row>
    <row r="347" spans="1:25">
      <c r="A347" s="11" t="s">
        <v>27</v>
      </c>
      <c r="B347" s="29" t="s">
        <v>23</v>
      </c>
      <c r="C347" s="12" t="s">
        <v>24</v>
      </c>
      <c r="D347" s="25">
        <v>9</v>
      </c>
      <c r="E347" s="25">
        <v>1789</v>
      </c>
      <c r="F347" s="38" t="s">
        <v>28</v>
      </c>
      <c r="G347" s="29" t="s">
        <v>183</v>
      </c>
      <c r="H347" s="29" t="s">
        <v>177</v>
      </c>
      <c r="I347" s="30" t="s">
        <v>288</v>
      </c>
      <c r="J347" s="29" t="s">
        <v>92</v>
      </c>
      <c r="L347" s="10">
        <v>2480</v>
      </c>
      <c r="M347" s="17" t="s">
        <v>86</v>
      </c>
      <c r="N347" s="10">
        <v>3</v>
      </c>
      <c r="Q347" s="42">
        <f t="shared" si="24"/>
        <v>3</v>
      </c>
      <c r="R347" s="10">
        <v>7440</v>
      </c>
      <c r="U347" s="16">
        <f t="shared" si="25"/>
        <v>7440</v>
      </c>
      <c r="V347" s="16">
        <f t="shared" si="26"/>
        <v>7440</v>
      </c>
      <c r="W347" s="19">
        <f t="shared" si="27"/>
        <v>0</v>
      </c>
      <c r="X347" s="10">
        <v>3840</v>
      </c>
    </row>
    <row r="348" spans="1:25">
      <c r="A348" s="11" t="s">
        <v>27</v>
      </c>
      <c r="B348" s="29" t="s">
        <v>23</v>
      </c>
      <c r="C348" s="12" t="s">
        <v>24</v>
      </c>
      <c r="D348" s="25">
        <v>9</v>
      </c>
      <c r="E348" s="25">
        <v>1789</v>
      </c>
      <c r="F348" s="38" t="s">
        <v>28</v>
      </c>
      <c r="G348" s="29" t="s">
        <v>183</v>
      </c>
      <c r="H348" s="29" t="s">
        <v>34</v>
      </c>
      <c r="I348" s="30" t="s">
        <v>288</v>
      </c>
      <c r="J348" s="29" t="s">
        <v>92</v>
      </c>
      <c r="L348" s="10">
        <v>627</v>
      </c>
      <c r="M348" s="17" t="s">
        <v>86</v>
      </c>
      <c r="N348" s="10">
        <v>3</v>
      </c>
      <c r="Q348" s="42">
        <f t="shared" si="24"/>
        <v>3</v>
      </c>
      <c r="R348" s="10">
        <v>1887</v>
      </c>
      <c r="U348" s="16">
        <f t="shared" si="25"/>
        <v>1887</v>
      </c>
      <c r="V348" s="16">
        <f t="shared" si="26"/>
        <v>1881</v>
      </c>
      <c r="W348" s="19">
        <f t="shared" si="27"/>
        <v>6</v>
      </c>
      <c r="X348" s="10">
        <v>700</v>
      </c>
      <c r="Y348" s="29" t="s">
        <v>47</v>
      </c>
    </row>
    <row r="349" spans="1:25">
      <c r="A349" s="11" t="s">
        <v>27</v>
      </c>
      <c r="B349" s="29" t="s">
        <v>23</v>
      </c>
      <c r="C349" s="12" t="s">
        <v>24</v>
      </c>
      <c r="D349" s="25">
        <v>9</v>
      </c>
      <c r="E349" s="25">
        <v>1789</v>
      </c>
      <c r="F349" s="38" t="s">
        <v>28</v>
      </c>
      <c r="G349" s="29" t="s">
        <v>183</v>
      </c>
      <c r="H349" s="29" t="s">
        <v>34</v>
      </c>
      <c r="I349" s="30" t="s">
        <v>288</v>
      </c>
      <c r="J349" s="29" t="s">
        <v>229</v>
      </c>
      <c r="L349" s="10">
        <v>70</v>
      </c>
      <c r="M349" s="17" t="s">
        <v>86</v>
      </c>
      <c r="N349" s="10">
        <v>3</v>
      </c>
      <c r="Q349" s="42">
        <f t="shared" si="24"/>
        <v>3</v>
      </c>
      <c r="R349" s="10">
        <v>210</v>
      </c>
      <c r="U349" s="16">
        <f t="shared" si="25"/>
        <v>210</v>
      </c>
      <c r="V349" s="16">
        <f t="shared" si="26"/>
        <v>210</v>
      </c>
      <c r="W349" s="19">
        <f t="shared" si="27"/>
        <v>0</v>
      </c>
      <c r="X349" s="10">
        <v>40</v>
      </c>
      <c r="Y349" s="29"/>
    </row>
    <row r="350" spans="1:25">
      <c r="A350" s="11" t="s">
        <v>27</v>
      </c>
      <c r="B350" s="29" t="s">
        <v>23</v>
      </c>
      <c r="C350" s="12" t="s">
        <v>24</v>
      </c>
      <c r="D350" s="25">
        <v>9</v>
      </c>
      <c r="E350" s="25">
        <v>1789</v>
      </c>
      <c r="F350" s="38" t="s">
        <v>28</v>
      </c>
      <c r="G350" s="29" t="s">
        <v>183</v>
      </c>
      <c r="H350" s="29" t="s">
        <v>211</v>
      </c>
      <c r="I350" s="30" t="s">
        <v>289</v>
      </c>
      <c r="J350" s="29" t="s">
        <v>92</v>
      </c>
      <c r="L350" s="10">
        <v>8166</v>
      </c>
      <c r="M350" s="17" t="s">
        <v>86</v>
      </c>
      <c r="N350" s="10">
        <v>4</v>
      </c>
      <c r="O350" s="10">
        <v>10</v>
      </c>
      <c r="Q350" s="42">
        <f t="shared" si="24"/>
        <v>4.5</v>
      </c>
      <c r="R350" s="10">
        <v>36747</v>
      </c>
      <c r="U350" s="16">
        <f t="shared" si="25"/>
        <v>36747</v>
      </c>
      <c r="V350" s="16">
        <f t="shared" si="26"/>
        <v>36747</v>
      </c>
      <c r="W350" s="19">
        <f t="shared" si="27"/>
        <v>0</v>
      </c>
      <c r="X350" s="10">
        <v>4555</v>
      </c>
    </row>
    <row r="351" spans="1:25">
      <c r="A351" s="11" t="s">
        <v>27</v>
      </c>
      <c r="B351" s="29" t="s">
        <v>23</v>
      </c>
      <c r="C351" s="12" t="s">
        <v>24</v>
      </c>
      <c r="D351" s="25">
        <v>9</v>
      </c>
      <c r="E351" s="25">
        <v>1789</v>
      </c>
      <c r="F351" s="38" t="s">
        <v>28</v>
      </c>
      <c r="G351" s="29" t="s">
        <v>183</v>
      </c>
      <c r="H351" s="29" t="s">
        <v>211</v>
      </c>
      <c r="I351" s="30" t="s">
        <v>290</v>
      </c>
      <c r="J351" s="29" t="s">
        <v>92</v>
      </c>
      <c r="L351" s="10">
        <v>504</v>
      </c>
      <c r="M351" s="17" t="s">
        <v>86</v>
      </c>
      <c r="N351" s="10">
        <v>4</v>
      </c>
      <c r="Q351" s="42">
        <f t="shared" si="24"/>
        <v>4</v>
      </c>
      <c r="R351" s="10">
        <v>2016</v>
      </c>
      <c r="U351" s="16">
        <f t="shared" si="25"/>
        <v>2016</v>
      </c>
      <c r="V351" s="16">
        <f t="shared" si="26"/>
        <v>2016</v>
      </c>
      <c r="W351" s="19">
        <f t="shared" si="27"/>
        <v>0</v>
      </c>
      <c r="X351" s="10">
        <v>180</v>
      </c>
    </row>
    <row r="352" spans="1:25">
      <c r="A352" s="11" t="s">
        <v>27</v>
      </c>
      <c r="B352" s="29" t="s">
        <v>23</v>
      </c>
      <c r="C352" s="12" t="s">
        <v>24</v>
      </c>
      <c r="D352" s="25">
        <v>9</v>
      </c>
      <c r="E352" s="25">
        <v>1789</v>
      </c>
      <c r="F352" s="38" t="s">
        <v>28</v>
      </c>
      <c r="G352" s="29" t="s">
        <v>183</v>
      </c>
      <c r="H352" s="29" t="s">
        <v>34</v>
      </c>
      <c r="I352" s="30" t="s">
        <v>291</v>
      </c>
      <c r="J352" s="29" t="s">
        <v>32</v>
      </c>
      <c r="K352" s="38" t="s">
        <v>30</v>
      </c>
      <c r="L352" s="10">
        <v>275</v>
      </c>
      <c r="M352" s="17" t="s">
        <v>36</v>
      </c>
      <c r="N352" s="10">
        <v>6</v>
      </c>
      <c r="Q352" s="42">
        <f t="shared" si="24"/>
        <v>6</v>
      </c>
      <c r="R352" s="10">
        <v>1650</v>
      </c>
      <c r="U352" s="16">
        <f t="shared" si="25"/>
        <v>1650</v>
      </c>
      <c r="V352" s="16">
        <f t="shared" si="26"/>
        <v>1650</v>
      </c>
      <c r="W352" s="19">
        <f t="shared" si="27"/>
        <v>0</v>
      </c>
    </row>
    <row r="353" spans="1:25">
      <c r="A353" s="11" t="s">
        <v>27</v>
      </c>
      <c r="B353" s="29" t="s">
        <v>23</v>
      </c>
      <c r="C353" s="12" t="s">
        <v>24</v>
      </c>
      <c r="D353" s="25">
        <v>9</v>
      </c>
      <c r="E353" s="25">
        <v>1789</v>
      </c>
      <c r="F353" s="38" t="s">
        <v>28</v>
      </c>
      <c r="G353" s="29" t="s">
        <v>183</v>
      </c>
      <c r="H353" s="29" t="s">
        <v>34</v>
      </c>
      <c r="I353" s="30" t="s">
        <v>291</v>
      </c>
      <c r="J353" s="29" t="s">
        <v>92</v>
      </c>
      <c r="L353" s="10">
        <v>88</v>
      </c>
      <c r="M353" s="17" t="s">
        <v>36</v>
      </c>
      <c r="N353" s="10">
        <v>6</v>
      </c>
      <c r="Q353" s="42">
        <f t="shared" si="24"/>
        <v>6</v>
      </c>
      <c r="R353" s="10">
        <v>528</v>
      </c>
      <c r="U353" s="16">
        <f t="shared" si="25"/>
        <v>528</v>
      </c>
      <c r="V353" s="16">
        <f t="shared" si="26"/>
        <v>528</v>
      </c>
      <c r="W353" s="19">
        <f t="shared" si="27"/>
        <v>0</v>
      </c>
    </row>
    <row r="354" spans="1:25">
      <c r="A354" s="11" t="s">
        <v>27</v>
      </c>
      <c r="B354" s="29" t="s">
        <v>23</v>
      </c>
      <c r="C354" s="12" t="s">
        <v>24</v>
      </c>
      <c r="D354" s="25">
        <v>9</v>
      </c>
      <c r="E354" s="25">
        <v>1789</v>
      </c>
      <c r="F354" s="38" t="s">
        <v>28</v>
      </c>
      <c r="G354" s="29" t="s">
        <v>183</v>
      </c>
      <c r="H354" s="29" t="s">
        <v>34</v>
      </c>
      <c r="I354" s="30" t="s">
        <v>291</v>
      </c>
      <c r="J354" s="29" t="s">
        <v>229</v>
      </c>
      <c r="L354" s="10">
        <v>900</v>
      </c>
      <c r="M354" s="17" t="s">
        <v>36</v>
      </c>
      <c r="N354" s="10">
        <v>6</v>
      </c>
      <c r="Q354" s="42">
        <f t="shared" si="24"/>
        <v>6</v>
      </c>
      <c r="R354" s="10">
        <v>5400</v>
      </c>
      <c r="U354" s="16">
        <f t="shared" si="25"/>
        <v>5400</v>
      </c>
      <c r="V354" s="16">
        <f t="shared" si="26"/>
        <v>5400</v>
      </c>
      <c r="W354" s="19">
        <f t="shared" si="27"/>
        <v>0</v>
      </c>
    </row>
    <row r="355" spans="1:25">
      <c r="A355" s="11" t="s">
        <v>27</v>
      </c>
      <c r="B355" s="29" t="s">
        <v>23</v>
      </c>
      <c r="C355" s="12" t="s">
        <v>24</v>
      </c>
      <c r="D355" s="25">
        <v>10</v>
      </c>
      <c r="E355" s="25">
        <v>1789</v>
      </c>
      <c r="F355" s="38" t="s">
        <v>28</v>
      </c>
      <c r="G355" s="29" t="s">
        <v>183</v>
      </c>
      <c r="H355" s="29" t="s">
        <v>80</v>
      </c>
      <c r="I355" s="30" t="s">
        <v>292</v>
      </c>
      <c r="J355" s="29" t="s">
        <v>92</v>
      </c>
      <c r="L355" s="10">
        <v>250</v>
      </c>
      <c r="M355" s="17" t="s">
        <v>36</v>
      </c>
      <c r="N355" s="10">
        <v>6</v>
      </c>
      <c r="Q355" s="42">
        <f t="shared" si="24"/>
        <v>6</v>
      </c>
      <c r="R355" s="10">
        <v>1500</v>
      </c>
      <c r="U355" s="16">
        <f t="shared" si="25"/>
        <v>1500</v>
      </c>
      <c r="V355" s="16">
        <f t="shared" si="26"/>
        <v>1500</v>
      </c>
      <c r="W355" s="19">
        <f t="shared" si="27"/>
        <v>0</v>
      </c>
    </row>
    <row r="356" spans="1:25">
      <c r="A356" s="11" t="s">
        <v>27</v>
      </c>
      <c r="B356" s="29" t="s">
        <v>23</v>
      </c>
      <c r="C356" s="12" t="s">
        <v>24</v>
      </c>
      <c r="D356" s="25">
        <v>10</v>
      </c>
      <c r="E356" s="25">
        <v>1789</v>
      </c>
      <c r="F356" s="38" t="s">
        <v>28</v>
      </c>
      <c r="G356" s="29" t="s">
        <v>183</v>
      </c>
      <c r="H356" s="29" t="s">
        <v>80</v>
      </c>
      <c r="I356" s="30" t="s">
        <v>292</v>
      </c>
      <c r="J356" s="29" t="s">
        <v>229</v>
      </c>
      <c r="L356" s="10">
        <v>120</v>
      </c>
      <c r="M356" s="17" t="s">
        <v>36</v>
      </c>
      <c r="N356" s="10">
        <v>6</v>
      </c>
      <c r="Q356" s="42">
        <f t="shared" si="24"/>
        <v>6</v>
      </c>
      <c r="R356" s="10">
        <v>720</v>
      </c>
      <c r="U356" s="16">
        <f t="shared" si="25"/>
        <v>720</v>
      </c>
      <c r="V356" s="16">
        <f t="shared" si="26"/>
        <v>720</v>
      </c>
      <c r="W356" s="19">
        <f t="shared" si="27"/>
        <v>0</v>
      </c>
    </row>
    <row r="357" spans="1:25">
      <c r="A357" s="11" t="s">
        <v>27</v>
      </c>
      <c r="B357" s="29" t="s">
        <v>23</v>
      </c>
      <c r="C357" s="12" t="s">
        <v>24</v>
      </c>
      <c r="D357" s="25">
        <v>10</v>
      </c>
      <c r="E357" s="25">
        <v>1789</v>
      </c>
      <c r="F357" s="38" t="s">
        <v>28</v>
      </c>
      <c r="G357" s="29" t="s">
        <v>183</v>
      </c>
      <c r="H357" s="29" t="s">
        <v>211</v>
      </c>
      <c r="I357" s="30" t="s">
        <v>292</v>
      </c>
      <c r="J357" s="29" t="s">
        <v>92</v>
      </c>
      <c r="L357" s="10">
        <v>1370</v>
      </c>
      <c r="M357" s="17" t="s">
        <v>36</v>
      </c>
      <c r="N357" s="10">
        <v>6</v>
      </c>
      <c r="Q357" s="42">
        <f t="shared" si="24"/>
        <v>6</v>
      </c>
      <c r="R357" s="10">
        <v>8220</v>
      </c>
      <c r="U357" s="16">
        <f t="shared" si="25"/>
        <v>8220</v>
      </c>
      <c r="V357" s="16">
        <f t="shared" si="26"/>
        <v>8220</v>
      </c>
      <c r="W357" s="19">
        <f t="shared" si="27"/>
        <v>0</v>
      </c>
    </row>
    <row r="358" spans="1:25">
      <c r="A358" s="11" t="s">
        <v>27</v>
      </c>
      <c r="B358" s="29" t="s">
        <v>23</v>
      </c>
      <c r="C358" s="12" t="s">
        <v>24</v>
      </c>
      <c r="D358" s="25">
        <v>10</v>
      </c>
      <c r="E358" s="25">
        <v>1789</v>
      </c>
      <c r="F358" s="38" t="s">
        <v>28</v>
      </c>
      <c r="G358" s="29" t="s">
        <v>183</v>
      </c>
      <c r="H358" s="29" t="s">
        <v>34</v>
      </c>
      <c r="I358" s="30" t="s">
        <v>292</v>
      </c>
      <c r="J358" s="29" t="s">
        <v>92</v>
      </c>
      <c r="L358" s="10">
        <v>819</v>
      </c>
      <c r="M358" s="17" t="s">
        <v>36</v>
      </c>
      <c r="N358" s="10">
        <v>6</v>
      </c>
      <c r="Q358" s="42">
        <f t="shared" si="24"/>
        <v>6</v>
      </c>
      <c r="R358" s="10">
        <v>4914</v>
      </c>
      <c r="U358" s="16">
        <f t="shared" si="25"/>
        <v>4914</v>
      </c>
      <c r="V358" s="16">
        <f t="shared" si="26"/>
        <v>4914</v>
      </c>
      <c r="W358" s="19">
        <f t="shared" si="27"/>
        <v>0</v>
      </c>
    </row>
    <row r="359" spans="1:25">
      <c r="A359" s="11" t="s">
        <v>27</v>
      </c>
      <c r="B359" s="29" t="s">
        <v>23</v>
      </c>
      <c r="C359" s="12" t="s">
        <v>24</v>
      </c>
      <c r="D359" s="25">
        <v>10</v>
      </c>
      <c r="E359" s="25">
        <v>1789</v>
      </c>
      <c r="F359" s="38" t="s">
        <v>28</v>
      </c>
      <c r="G359" s="29" t="s">
        <v>183</v>
      </c>
      <c r="H359" s="29" t="s">
        <v>211</v>
      </c>
      <c r="I359" s="30" t="s">
        <v>293</v>
      </c>
      <c r="J359" s="29" t="s">
        <v>92</v>
      </c>
      <c r="L359" s="10">
        <v>95</v>
      </c>
      <c r="M359" s="17" t="s">
        <v>36</v>
      </c>
      <c r="N359" s="10">
        <v>10</v>
      </c>
      <c r="Q359" s="42">
        <f t="shared" si="24"/>
        <v>10</v>
      </c>
      <c r="R359" s="10">
        <v>950</v>
      </c>
      <c r="U359" s="16">
        <f t="shared" si="25"/>
        <v>950</v>
      </c>
      <c r="V359" s="16">
        <f t="shared" si="26"/>
        <v>950</v>
      </c>
      <c r="W359" s="19">
        <f t="shared" si="27"/>
        <v>0</v>
      </c>
    </row>
    <row r="360" spans="1:25">
      <c r="A360" s="11" t="s">
        <v>27</v>
      </c>
      <c r="B360" s="29" t="s">
        <v>23</v>
      </c>
      <c r="C360" s="12" t="s">
        <v>24</v>
      </c>
      <c r="D360" s="25">
        <v>10</v>
      </c>
      <c r="E360" s="25">
        <v>1789</v>
      </c>
      <c r="F360" s="38" t="s">
        <v>28</v>
      </c>
      <c r="G360" s="29" t="s">
        <v>183</v>
      </c>
      <c r="H360" s="29" t="s">
        <v>211</v>
      </c>
      <c r="I360" s="30" t="s">
        <v>294</v>
      </c>
      <c r="J360" s="29" t="s">
        <v>92</v>
      </c>
      <c r="L360" s="10">
        <v>1662970</v>
      </c>
      <c r="M360" s="17" t="s">
        <v>36</v>
      </c>
      <c r="N360" s="10">
        <v>6.0000000000000001E-3</v>
      </c>
      <c r="O360" s="10">
        <v>0.01</v>
      </c>
      <c r="Q360" s="42">
        <f t="shared" si="24"/>
        <v>6.5000000000000006E-3</v>
      </c>
      <c r="R360" s="10">
        <v>10803</v>
      </c>
      <c r="U360" s="16">
        <f t="shared" si="25"/>
        <v>10803</v>
      </c>
      <c r="V360" s="16">
        <f t="shared" si="26"/>
        <v>10809.305</v>
      </c>
      <c r="W360" s="19">
        <f t="shared" si="27"/>
        <v>-6.305000000000291</v>
      </c>
      <c r="Y360" s="29" t="s">
        <v>295</v>
      </c>
    </row>
    <row r="361" spans="1:25">
      <c r="A361" s="11" t="s">
        <v>27</v>
      </c>
      <c r="B361" s="29" t="s">
        <v>23</v>
      </c>
      <c r="C361" s="12" t="s">
        <v>24</v>
      </c>
      <c r="D361" s="25">
        <v>10</v>
      </c>
      <c r="E361" s="25">
        <v>1789</v>
      </c>
      <c r="F361" s="38" t="s">
        <v>28</v>
      </c>
      <c r="G361" s="29" t="s">
        <v>183</v>
      </c>
      <c r="H361" s="29" t="s">
        <v>211</v>
      </c>
      <c r="I361" s="30" t="s">
        <v>296</v>
      </c>
      <c r="J361" s="29" t="s">
        <v>92</v>
      </c>
      <c r="L361" s="10">
        <v>275</v>
      </c>
      <c r="M361" s="17" t="s">
        <v>36</v>
      </c>
      <c r="N361" s="10">
        <v>12</v>
      </c>
      <c r="Q361" s="42">
        <f t="shared" si="24"/>
        <v>12</v>
      </c>
      <c r="R361" s="10">
        <v>3300</v>
      </c>
      <c r="U361" s="16">
        <f t="shared" si="25"/>
        <v>3300</v>
      </c>
      <c r="V361" s="16">
        <f t="shared" si="26"/>
        <v>3300</v>
      </c>
      <c r="W361" s="19">
        <f t="shared" si="27"/>
        <v>0</v>
      </c>
    </row>
    <row r="362" spans="1:25">
      <c r="A362" s="11" t="s">
        <v>27</v>
      </c>
      <c r="B362" s="29" t="s">
        <v>23</v>
      </c>
      <c r="C362" s="12" t="s">
        <v>24</v>
      </c>
      <c r="D362" s="25">
        <v>10</v>
      </c>
      <c r="E362" s="25">
        <v>1789</v>
      </c>
      <c r="F362" s="38" t="s">
        <v>28</v>
      </c>
      <c r="G362" s="29" t="s">
        <v>183</v>
      </c>
      <c r="H362" s="29" t="s">
        <v>211</v>
      </c>
      <c r="I362" s="30" t="s">
        <v>297</v>
      </c>
      <c r="J362" s="29" t="s">
        <v>92</v>
      </c>
      <c r="L362" s="10">
        <v>346</v>
      </c>
      <c r="M362" s="17" t="s">
        <v>86</v>
      </c>
      <c r="N362" s="10">
        <v>8</v>
      </c>
      <c r="Q362" s="42">
        <f t="shared" si="24"/>
        <v>8</v>
      </c>
      <c r="R362" s="10">
        <v>2768</v>
      </c>
      <c r="U362" s="16">
        <f t="shared" si="25"/>
        <v>2768</v>
      </c>
      <c r="V362" s="16">
        <f t="shared" si="26"/>
        <v>2768</v>
      </c>
      <c r="W362" s="19">
        <f t="shared" si="27"/>
        <v>0</v>
      </c>
      <c r="X362" s="10">
        <v>115</v>
      </c>
    </row>
    <row r="363" spans="1:25">
      <c r="A363" s="11" t="s">
        <v>27</v>
      </c>
      <c r="B363" s="29" t="s">
        <v>23</v>
      </c>
      <c r="C363" s="12" t="s">
        <v>24</v>
      </c>
      <c r="D363" s="25">
        <v>10</v>
      </c>
      <c r="E363" s="25">
        <v>1789</v>
      </c>
      <c r="F363" s="38" t="s">
        <v>28</v>
      </c>
      <c r="G363" s="29" t="s">
        <v>183</v>
      </c>
      <c r="H363" s="29" t="s">
        <v>34</v>
      </c>
      <c r="I363" s="30" t="s">
        <v>297</v>
      </c>
      <c r="J363" s="29" t="s">
        <v>92</v>
      </c>
      <c r="L363" s="10">
        <v>1124</v>
      </c>
      <c r="M363" s="17" t="s">
        <v>86</v>
      </c>
      <c r="N363" s="10">
        <v>6</v>
      </c>
      <c r="Q363" s="42">
        <f t="shared" si="24"/>
        <v>6</v>
      </c>
      <c r="R363" s="10">
        <v>6744</v>
      </c>
      <c r="U363" s="16">
        <f t="shared" si="25"/>
        <v>6744</v>
      </c>
      <c r="V363" s="16">
        <f t="shared" si="26"/>
        <v>6744</v>
      </c>
      <c r="W363" s="19">
        <f t="shared" si="27"/>
        <v>0</v>
      </c>
    </row>
    <row r="364" spans="1:25">
      <c r="A364" s="11" t="s">
        <v>27</v>
      </c>
      <c r="B364" s="29" t="s">
        <v>23</v>
      </c>
      <c r="C364" s="12" t="s">
        <v>24</v>
      </c>
      <c r="D364" s="25">
        <v>10</v>
      </c>
      <c r="E364" s="25">
        <v>1789</v>
      </c>
      <c r="F364" s="38" t="s">
        <v>28</v>
      </c>
      <c r="G364" s="29" t="s">
        <v>183</v>
      </c>
      <c r="H364" s="29" t="s">
        <v>34</v>
      </c>
      <c r="I364" s="30" t="s">
        <v>299</v>
      </c>
      <c r="J364" s="29" t="s">
        <v>92</v>
      </c>
      <c r="L364" s="10">
        <v>142.5</v>
      </c>
      <c r="M364" s="17" t="s">
        <v>36</v>
      </c>
      <c r="N364" s="10">
        <v>50</v>
      </c>
      <c r="Q364" s="42">
        <f t="shared" si="24"/>
        <v>50</v>
      </c>
      <c r="R364" s="10">
        <v>7125</v>
      </c>
      <c r="U364" s="16">
        <f t="shared" si="25"/>
        <v>7125</v>
      </c>
      <c r="V364" s="16">
        <f t="shared" si="26"/>
        <v>7125</v>
      </c>
      <c r="W364" s="19">
        <f t="shared" si="27"/>
        <v>0</v>
      </c>
    </row>
    <row r="365" spans="1:25">
      <c r="A365" s="11" t="s">
        <v>27</v>
      </c>
      <c r="B365" s="29" t="s">
        <v>23</v>
      </c>
      <c r="C365" s="12" t="s">
        <v>24</v>
      </c>
      <c r="D365" s="25">
        <v>10</v>
      </c>
      <c r="E365" s="25">
        <v>1789</v>
      </c>
      <c r="F365" s="38" t="s">
        <v>28</v>
      </c>
      <c r="G365" s="29" t="s">
        <v>183</v>
      </c>
      <c r="H365" s="29" t="s">
        <v>34</v>
      </c>
      <c r="I365" s="30" t="s">
        <v>299</v>
      </c>
      <c r="J365" s="29" t="s">
        <v>187</v>
      </c>
      <c r="L365" s="10">
        <v>13</v>
      </c>
      <c r="M365" s="17" t="s">
        <v>36</v>
      </c>
      <c r="N365" s="10">
        <v>50</v>
      </c>
      <c r="Q365" s="42">
        <f t="shared" si="24"/>
        <v>50</v>
      </c>
      <c r="R365" s="10">
        <v>650</v>
      </c>
      <c r="U365" s="16">
        <f t="shared" si="25"/>
        <v>650</v>
      </c>
      <c r="V365" s="16">
        <f t="shared" si="26"/>
        <v>650</v>
      </c>
      <c r="W365" s="19">
        <f t="shared" si="27"/>
        <v>0</v>
      </c>
    </row>
    <row r="366" spans="1:25">
      <c r="A366" s="11" t="s">
        <v>27</v>
      </c>
      <c r="B366" s="29" t="s">
        <v>23</v>
      </c>
      <c r="C366" s="12" t="s">
        <v>24</v>
      </c>
      <c r="D366" s="25">
        <v>10</v>
      </c>
      <c r="E366" s="25">
        <v>1789</v>
      </c>
      <c r="F366" s="38" t="s">
        <v>28</v>
      </c>
      <c r="G366" s="29" t="s">
        <v>183</v>
      </c>
      <c r="H366" s="32" t="s">
        <v>298</v>
      </c>
      <c r="I366" s="30" t="s">
        <v>299</v>
      </c>
      <c r="J366" s="29" t="s">
        <v>92</v>
      </c>
      <c r="L366" s="10">
        <v>32</v>
      </c>
      <c r="M366" s="17" t="s">
        <v>36</v>
      </c>
      <c r="N366" s="10">
        <v>50</v>
      </c>
      <c r="Q366" s="42">
        <f t="shared" si="24"/>
        <v>50</v>
      </c>
      <c r="R366" s="10">
        <v>1600</v>
      </c>
      <c r="U366" s="16">
        <f t="shared" si="25"/>
        <v>1600</v>
      </c>
      <c r="V366" s="16">
        <f t="shared" si="26"/>
        <v>1600</v>
      </c>
      <c r="W366" s="19">
        <f t="shared" si="27"/>
        <v>0</v>
      </c>
    </row>
    <row r="367" spans="1:25">
      <c r="A367" s="11" t="s">
        <v>27</v>
      </c>
      <c r="B367" s="29" t="s">
        <v>23</v>
      </c>
      <c r="C367" s="12" t="s">
        <v>24</v>
      </c>
      <c r="D367" s="25">
        <v>10</v>
      </c>
      <c r="E367" s="25">
        <v>1789</v>
      </c>
      <c r="F367" s="38" t="s">
        <v>28</v>
      </c>
      <c r="G367" s="29" t="s">
        <v>183</v>
      </c>
      <c r="H367" s="29" t="s">
        <v>90</v>
      </c>
      <c r="I367" s="30" t="s">
        <v>299</v>
      </c>
      <c r="J367" s="29" t="s">
        <v>92</v>
      </c>
      <c r="L367" s="10">
        <v>462</v>
      </c>
      <c r="M367" s="17" t="s">
        <v>36</v>
      </c>
      <c r="N367" s="10">
        <v>55</v>
      </c>
      <c r="Q367" s="42">
        <f t="shared" si="24"/>
        <v>55</v>
      </c>
      <c r="R367" s="10">
        <v>25410</v>
      </c>
      <c r="U367" s="16">
        <f t="shared" si="25"/>
        <v>25410</v>
      </c>
      <c r="V367" s="16">
        <f t="shared" si="26"/>
        <v>25410</v>
      </c>
      <c r="W367" s="19">
        <f t="shared" si="27"/>
        <v>0</v>
      </c>
    </row>
    <row r="368" spans="1:25">
      <c r="A368" s="11" t="s">
        <v>27</v>
      </c>
      <c r="B368" s="29" t="s">
        <v>23</v>
      </c>
      <c r="C368" s="12" t="s">
        <v>24</v>
      </c>
      <c r="D368" s="25">
        <v>10</v>
      </c>
      <c r="E368" s="25">
        <v>1789</v>
      </c>
      <c r="F368" s="38" t="s">
        <v>28</v>
      </c>
      <c r="G368" s="29" t="s">
        <v>183</v>
      </c>
      <c r="H368" s="29" t="s">
        <v>34</v>
      </c>
      <c r="I368" s="30" t="s">
        <v>300</v>
      </c>
      <c r="J368" s="29" t="s">
        <v>193</v>
      </c>
      <c r="L368" s="10">
        <v>1010</v>
      </c>
      <c r="M368" s="17" t="s">
        <v>36</v>
      </c>
      <c r="N368" s="10">
        <v>0.3</v>
      </c>
      <c r="Q368" s="42">
        <f t="shared" si="24"/>
        <v>0.3</v>
      </c>
      <c r="R368" s="10">
        <v>303</v>
      </c>
      <c r="U368" s="16">
        <f t="shared" si="25"/>
        <v>303</v>
      </c>
      <c r="V368" s="16">
        <f t="shared" si="26"/>
        <v>303</v>
      </c>
      <c r="W368" s="19">
        <f t="shared" si="27"/>
        <v>0</v>
      </c>
    </row>
    <row r="369" spans="1:25">
      <c r="A369" s="11" t="s">
        <v>27</v>
      </c>
      <c r="B369" s="29" t="s">
        <v>23</v>
      </c>
      <c r="C369" s="12" t="s">
        <v>24</v>
      </c>
      <c r="D369" s="25">
        <v>10</v>
      </c>
      <c r="E369" s="25">
        <v>1789</v>
      </c>
      <c r="F369" s="38" t="s">
        <v>28</v>
      </c>
      <c r="G369" s="29" t="s">
        <v>183</v>
      </c>
      <c r="H369" s="29" t="s">
        <v>34</v>
      </c>
      <c r="I369" s="30" t="s">
        <v>301</v>
      </c>
      <c r="J369" s="29" t="s">
        <v>32</v>
      </c>
      <c r="K369" s="38" t="s">
        <v>30</v>
      </c>
      <c r="L369" s="10">
        <v>9942</v>
      </c>
      <c r="M369" s="17" t="s">
        <v>36</v>
      </c>
      <c r="N369" s="10">
        <v>0.05</v>
      </c>
      <c r="O369" s="10">
        <v>0.1</v>
      </c>
      <c r="Q369" s="42">
        <f t="shared" si="24"/>
        <v>5.5000000000000007E-2</v>
      </c>
      <c r="R369" s="10">
        <v>547</v>
      </c>
      <c r="U369" s="16">
        <f t="shared" si="25"/>
        <v>547</v>
      </c>
      <c r="V369" s="16">
        <f t="shared" si="26"/>
        <v>546.81000000000006</v>
      </c>
      <c r="W369" s="19">
        <f t="shared" si="27"/>
        <v>0.18999999999994088</v>
      </c>
    </row>
    <row r="370" spans="1:25">
      <c r="A370" s="11" t="s">
        <v>27</v>
      </c>
      <c r="B370" s="29" t="s">
        <v>23</v>
      </c>
      <c r="C370" s="12" t="s">
        <v>24</v>
      </c>
      <c r="D370" s="25">
        <v>10</v>
      </c>
      <c r="E370" s="25">
        <v>1789</v>
      </c>
      <c r="F370" s="38" t="s">
        <v>28</v>
      </c>
      <c r="G370" s="29" t="s">
        <v>183</v>
      </c>
      <c r="H370" s="29" t="s">
        <v>34</v>
      </c>
      <c r="I370" s="30" t="s">
        <v>301</v>
      </c>
      <c r="J370" s="29" t="s">
        <v>229</v>
      </c>
      <c r="L370" s="10">
        <v>17150</v>
      </c>
      <c r="M370" s="17" t="s">
        <v>36</v>
      </c>
      <c r="N370" s="10">
        <v>0.05</v>
      </c>
      <c r="O370" s="10">
        <v>0.1</v>
      </c>
      <c r="Q370" s="42">
        <f t="shared" si="24"/>
        <v>5.5000000000000007E-2</v>
      </c>
      <c r="R370" s="10">
        <v>943</v>
      </c>
      <c r="U370" s="16">
        <f t="shared" si="25"/>
        <v>943</v>
      </c>
      <c r="V370" s="16">
        <f t="shared" si="26"/>
        <v>943.25000000000011</v>
      </c>
      <c r="W370" s="19">
        <f t="shared" si="27"/>
        <v>-0.25000000000011369</v>
      </c>
    </row>
    <row r="371" spans="1:25">
      <c r="A371" s="11" t="s">
        <v>27</v>
      </c>
      <c r="B371" s="29" t="s">
        <v>23</v>
      </c>
      <c r="C371" s="12" t="s">
        <v>24</v>
      </c>
      <c r="D371" s="25">
        <v>10</v>
      </c>
      <c r="E371" s="25">
        <v>1789</v>
      </c>
      <c r="F371" s="38" t="s">
        <v>28</v>
      </c>
      <c r="G371" s="29" t="s">
        <v>183</v>
      </c>
      <c r="H371" s="29" t="s">
        <v>34</v>
      </c>
      <c r="I371" s="30" t="s">
        <v>91</v>
      </c>
      <c r="J371" s="29" t="s">
        <v>187</v>
      </c>
      <c r="L371" s="10">
        <v>360</v>
      </c>
      <c r="M371" s="17" t="s">
        <v>36</v>
      </c>
      <c r="N371" s="10">
        <v>5</v>
      </c>
      <c r="Q371" s="42">
        <f t="shared" si="24"/>
        <v>5</v>
      </c>
      <c r="R371" s="10">
        <v>1080</v>
      </c>
      <c r="U371" s="16">
        <f t="shared" si="25"/>
        <v>1080</v>
      </c>
      <c r="V371" s="16">
        <f t="shared" si="26"/>
        <v>1800</v>
      </c>
      <c r="W371" s="19">
        <f t="shared" si="27"/>
        <v>-720</v>
      </c>
      <c r="Y371" s="29" t="s">
        <v>503</v>
      </c>
    </row>
    <row r="372" spans="1:25">
      <c r="A372" s="11" t="s">
        <v>27</v>
      </c>
      <c r="B372" s="29" t="s">
        <v>23</v>
      </c>
      <c r="C372" s="12" t="s">
        <v>24</v>
      </c>
      <c r="D372" s="25">
        <v>10</v>
      </c>
      <c r="E372" s="25">
        <v>1789</v>
      </c>
      <c r="F372" s="38" t="s">
        <v>28</v>
      </c>
      <c r="G372" s="29" t="s">
        <v>183</v>
      </c>
      <c r="H372" s="29" t="s">
        <v>34</v>
      </c>
      <c r="I372" s="30" t="s">
        <v>302</v>
      </c>
      <c r="J372" s="29" t="s">
        <v>32</v>
      </c>
      <c r="K372" s="38" t="s">
        <v>30</v>
      </c>
      <c r="L372" s="10">
        <v>242</v>
      </c>
      <c r="M372" s="17" t="s">
        <v>36</v>
      </c>
      <c r="N372" s="10">
        <v>0.5</v>
      </c>
      <c r="Q372" s="42">
        <f t="shared" si="24"/>
        <v>0.5</v>
      </c>
      <c r="R372" s="10">
        <v>121</v>
      </c>
      <c r="U372" s="16">
        <f t="shared" si="25"/>
        <v>121</v>
      </c>
      <c r="V372" s="16">
        <f t="shared" si="26"/>
        <v>121</v>
      </c>
      <c r="W372" s="19">
        <f t="shared" si="27"/>
        <v>0</v>
      </c>
    </row>
    <row r="373" spans="1:25">
      <c r="A373" s="11" t="s">
        <v>27</v>
      </c>
      <c r="B373" s="29" t="s">
        <v>23</v>
      </c>
      <c r="C373" s="12" t="s">
        <v>24</v>
      </c>
      <c r="D373" s="25">
        <v>10</v>
      </c>
      <c r="E373" s="25">
        <v>1789</v>
      </c>
      <c r="F373" s="38" t="s">
        <v>28</v>
      </c>
      <c r="G373" s="29" t="s">
        <v>183</v>
      </c>
      <c r="H373" s="29" t="s">
        <v>34</v>
      </c>
      <c r="I373" s="30" t="s">
        <v>302</v>
      </c>
      <c r="J373" s="29" t="s">
        <v>187</v>
      </c>
      <c r="L373" s="10">
        <v>296</v>
      </c>
      <c r="M373" s="17" t="s">
        <v>36</v>
      </c>
      <c r="N373" s="10">
        <v>0.5</v>
      </c>
      <c r="Q373" s="42">
        <f t="shared" si="24"/>
        <v>0.5</v>
      </c>
      <c r="R373" s="10">
        <v>148</v>
      </c>
      <c r="U373" s="16">
        <f t="shared" si="25"/>
        <v>148</v>
      </c>
      <c r="V373" s="16">
        <f t="shared" si="26"/>
        <v>148</v>
      </c>
      <c r="W373" s="19">
        <f t="shared" si="27"/>
        <v>0</v>
      </c>
    </row>
    <row r="374" spans="1:25">
      <c r="A374" s="11" t="s">
        <v>27</v>
      </c>
      <c r="B374" s="29" t="s">
        <v>23</v>
      </c>
      <c r="C374" s="12" t="s">
        <v>24</v>
      </c>
      <c r="D374" s="25">
        <v>10</v>
      </c>
      <c r="E374" s="25">
        <v>1789</v>
      </c>
      <c r="F374" s="38" t="s">
        <v>28</v>
      </c>
      <c r="G374" s="29" t="s">
        <v>183</v>
      </c>
      <c r="H374" s="29" t="s">
        <v>34</v>
      </c>
      <c r="I374" s="30" t="s">
        <v>302</v>
      </c>
      <c r="J374" s="29" t="s">
        <v>188</v>
      </c>
      <c r="L374" s="10">
        <v>942</v>
      </c>
      <c r="M374" s="17" t="s">
        <v>36</v>
      </c>
      <c r="N374" s="10">
        <v>0.5</v>
      </c>
      <c r="Q374" s="42">
        <f t="shared" si="24"/>
        <v>0.5</v>
      </c>
      <c r="R374" s="10">
        <v>471</v>
      </c>
      <c r="U374" s="16">
        <f t="shared" si="25"/>
        <v>471</v>
      </c>
      <c r="V374" s="16">
        <f t="shared" si="26"/>
        <v>471</v>
      </c>
      <c r="W374" s="19">
        <f t="shared" si="27"/>
        <v>0</v>
      </c>
    </row>
    <row r="375" spans="1:25">
      <c r="A375" s="11" t="s">
        <v>27</v>
      </c>
      <c r="B375" s="29" t="s">
        <v>23</v>
      </c>
      <c r="C375" s="12" t="s">
        <v>24</v>
      </c>
      <c r="D375" s="25">
        <v>10</v>
      </c>
      <c r="E375" s="25">
        <v>1789</v>
      </c>
      <c r="F375" s="38" t="s">
        <v>28</v>
      </c>
      <c r="G375" s="29" t="s">
        <v>183</v>
      </c>
      <c r="H375" s="29" t="s">
        <v>34</v>
      </c>
      <c r="I375" s="30" t="s">
        <v>303</v>
      </c>
      <c r="J375" s="29" t="s">
        <v>32</v>
      </c>
      <c r="K375" s="38" t="s">
        <v>30</v>
      </c>
      <c r="L375" s="10">
        <v>3467</v>
      </c>
      <c r="M375" s="17"/>
      <c r="Q375" s="42">
        <f t="shared" si="24"/>
        <v>0</v>
      </c>
      <c r="R375" s="10">
        <v>2080</v>
      </c>
      <c r="U375" s="16">
        <f t="shared" si="25"/>
        <v>2080</v>
      </c>
      <c r="V375" s="16">
        <f t="shared" si="26"/>
        <v>0</v>
      </c>
      <c r="W375" s="19">
        <f t="shared" si="27"/>
        <v>2080</v>
      </c>
      <c r="Y375" s="29" t="s">
        <v>33</v>
      </c>
    </row>
    <row r="376" spans="1:25">
      <c r="A376" s="11" t="s">
        <v>27</v>
      </c>
      <c r="B376" s="29" t="s">
        <v>23</v>
      </c>
      <c r="C376" s="12" t="s">
        <v>24</v>
      </c>
      <c r="D376" s="25">
        <v>10</v>
      </c>
      <c r="E376" s="25">
        <v>1789</v>
      </c>
      <c r="F376" s="38" t="s">
        <v>28</v>
      </c>
      <c r="G376" s="29" t="s">
        <v>183</v>
      </c>
      <c r="H376" s="29" t="s">
        <v>34</v>
      </c>
      <c r="I376" s="30" t="s">
        <v>303</v>
      </c>
      <c r="J376" s="29" t="s">
        <v>189</v>
      </c>
      <c r="L376" s="10">
        <v>408</v>
      </c>
      <c r="M376" s="17"/>
      <c r="Q376" s="42">
        <f t="shared" si="24"/>
        <v>0</v>
      </c>
      <c r="R376" s="10">
        <v>245</v>
      </c>
      <c r="U376" s="16">
        <f t="shared" si="25"/>
        <v>245</v>
      </c>
      <c r="V376" s="16">
        <f t="shared" si="26"/>
        <v>0</v>
      </c>
      <c r="W376" s="19">
        <f t="shared" si="27"/>
        <v>245</v>
      </c>
      <c r="Y376" s="29" t="s">
        <v>33</v>
      </c>
    </row>
    <row r="377" spans="1:25">
      <c r="A377" s="11" t="s">
        <v>27</v>
      </c>
      <c r="B377" s="29" t="s">
        <v>23</v>
      </c>
      <c r="C377" s="12" t="s">
        <v>24</v>
      </c>
      <c r="D377" s="25">
        <v>10</v>
      </c>
      <c r="E377" s="25">
        <v>1789</v>
      </c>
      <c r="F377" s="38" t="s">
        <v>28</v>
      </c>
      <c r="G377" s="29" t="s">
        <v>183</v>
      </c>
      <c r="H377" s="29" t="s">
        <v>34</v>
      </c>
      <c r="I377" s="30" t="s">
        <v>304</v>
      </c>
      <c r="J377" s="29" t="s">
        <v>32</v>
      </c>
      <c r="K377" s="38" t="s">
        <v>194</v>
      </c>
      <c r="L377" s="10">
        <v>300</v>
      </c>
      <c r="M377" s="17" t="s">
        <v>36</v>
      </c>
      <c r="N377" s="10">
        <v>0.8</v>
      </c>
      <c r="Q377" s="42">
        <f t="shared" si="24"/>
        <v>0.8</v>
      </c>
      <c r="R377" s="10">
        <v>240</v>
      </c>
      <c r="U377" s="16">
        <f t="shared" si="25"/>
        <v>240</v>
      </c>
      <c r="V377" s="16">
        <f t="shared" si="26"/>
        <v>240</v>
      </c>
      <c r="W377" s="19">
        <f t="shared" si="27"/>
        <v>0</v>
      </c>
    </row>
    <row r="378" spans="1:25">
      <c r="A378" s="11" t="s">
        <v>27</v>
      </c>
      <c r="B378" s="29" t="s">
        <v>23</v>
      </c>
      <c r="C378" s="12" t="s">
        <v>24</v>
      </c>
      <c r="D378" s="25">
        <v>10</v>
      </c>
      <c r="E378" s="25">
        <v>1789</v>
      </c>
      <c r="F378" s="38" t="s">
        <v>28</v>
      </c>
      <c r="G378" s="29" t="s">
        <v>183</v>
      </c>
      <c r="H378" s="29" t="s">
        <v>34</v>
      </c>
      <c r="I378" s="30" t="s">
        <v>304</v>
      </c>
      <c r="J378" s="29" t="s">
        <v>187</v>
      </c>
      <c r="L378" s="10">
        <v>2671</v>
      </c>
      <c r="M378" s="17" t="s">
        <v>36</v>
      </c>
      <c r="N378" s="10">
        <v>0.8</v>
      </c>
      <c r="Q378" s="42">
        <f t="shared" si="24"/>
        <v>0.8</v>
      </c>
      <c r="R378" s="10">
        <v>2137</v>
      </c>
      <c r="U378" s="16">
        <f t="shared" si="25"/>
        <v>2137</v>
      </c>
      <c r="V378" s="16">
        <f t="shared" si="26"/>
        <v>2136.8000000000002</v>
      </c>
      <c r="W378" s="19">
        <f t="shared" si="27"/>
        <v>0.1999999999998181</v>
      </c>
    </row>
    <row r="379" spans="1:25">
      <c r="A379" s="11" t="s">
        <v>27</v>
      </c>
      <c r="B379" s="29" t="s">
        <v>23</v>
      </c>
      <c r="C379" s="12" t="s">
        <v>24</v>
      </c>
      <c r="D379" s="25">
        <v>10</v>
      </c>
      <c r="E379" s="25">
        <v>1789</v>
      </c>
      <c r="F379" s="38" t="s">
        <v>28</v>
      </c>
      <c r="G379" s="29" t="s">
        <v>183</v>
      </c>
      <c r="H379" s="29" t="s">
        <v>34</v>
      </c>
      <c r="I379" s="30" t="s">
        <v>304</v>
      </c>
      <c r="J379" s="29" t="s">
        <v>188</v>
      </c>
      <c r="L379" s="10">
        <v>1597</v>
      </c>
      <c r="M379" s="17" t="s">
        <v>36</v>
      </c>
      <c r="N379" s="10">
        <v>0.8</v>
      </c>
      <c r="Q379" s="42">
        <f t="shared" si="24"/>
        <v>0.8</v>
      </c>
      <c r="R379" s="10">
        <v>1278</v>
      </c>
      <c r="U379" s="16">
        <f t="shared" si="25"/>
        <v>1278</v>
      </c>
      <c r="V379" s="16">
        <f t="shared" si="26"/>
        <v>1277.6000000000001</v>
      </c>
      <c r="W379" s="19">
        <f t="shared" si="27"/>
        <v>0.39999999999986358</v>
      </c>
    </row>
    <row r="380" spans="1:25">
      <c r="A380" s="11" t="s">
        <v>27</v>
      </c>
      <c r="B380" s="29" t="s">
        <v>23</v>
      </c>
      <c r="C380" s="12" t="s">
        <v>24</v>
      </c>
      <c r="D380" s="25">
        <v>10</v>
      </c>
      <c r="E380" s="25">
        <v>1789</v>
      </c>
      <c r="F380" s="38" t="s">
        <v>28</v>
      </c>
      <c r="G380" s="29" t="s">
        <v>183</v>
      </c>
      <c r="H380" s="29" t="s">
        <v>34</v>
      </c>
      <c r="I380" s="30" t="s">
        <v>304</v>
      </c>
      <c r="J380" s="29" t="s">
        <v>192</v>
      </c>
      <c r="L380" s="10">
        <v>488</v>
      </c>
      <c r="M380" s="17" t="s">
        <v>36</v>
      </c>
      <c r="N380" s="10">
        <v>0.8</v>
      </c>
      <c r="Q380" s="42">
        <f t="shared" si="24"/>
        <v>0.8</v>
      </c>
      <c r="R380" s="10">
        <v>390</v>
      </c>
      <c r="U380" s="16">
        <f t="shared" si="25"/>
        <v>390</v>
      </c>
      <c r="V380" s="16">
        <f t="shared" si="26"/>
        <v>390.40000000000003</v>
      </c>
      <c r="W380" s="19">
        <f t="shared" si="27"/>
        <v>-0.40000000000003411</v>
      </c>
    </row>
    <row r="381" spans="1:25">
      <c r="A381" s="11" t="s">
        <v>27</v>
      </c>
      <c r="B381" s="29" t="s">
        <v>23</v>
      </c>
      <c r="C381" s="12" t="s">
        <v>24</v>
      </c>
      <c r="D381" s="25">
        <v>10</v>
      </c>
      <c r="E381" s="25">
        <v>1789</v>
      </c>
      <c r="F381" s="38" t="s">
        <v>28</v>
      </c>
      <c r="G381" s="29" t="s">
        <v>183</v>
      </c>
      <c r="H381" s="29" t="s">
        <v>34</v>
      </c>
      <c r="I381" s="30" t="s">
        <v>304</v>
      </c>
      <c r="J381" s="29" t="s">
        <v>193</v>
      </c>
      <c r="L381" s="10">
        <v>1824</v>
      </c>
      <c r="M381" s="17" t="s">
        <v>36</v>
      </c>
      <c r="N381" s="10">
        <v>0.8</v>
      </c>
      <c r="Q381" s="42">
        <f t="shared" si="24"/>
        <v>0.8</v>
      </c>
      <c r="R381" s="10">
        <v>1459</v>
      </c>
      <c r="U381" s="16">
        <f t="shared" si="25"/>
        <v>1459</v>
      </c>
      <c r="V381" s="16">
        <f t="shared" si="26"/>
        <v>1459.2</v>
      </c>
      <c r="W381" s="19">
        <f t="shared" si="27"/>
        <v>-0.20000000000004547</v>
      </c>
    </row>
    <row r="382" spans="1:25">
      <c r="A382" s="11" t="s">
        <v>27</v>
      </c>
      <c r="B382" s="29" t="s">
        <v>23</v>
      </c>
      <c r="C382" s="12" t="s">
        <v>24</v>
      </c>
      <c r="D382" s="25">
        <v>10</v>
      </c>
      <c r="E382" s="25">
        <v>1789</v>
      </c>
      <c r="F382" s="38" t="s">
        <v>28</v>
      </c>
      <c r="G382" s="29" t="s">
        <v>183</v>
      </c>
      <c r="H382" s="29" t="s">
        <v>34</v>
      </c>
      <c r="I382" s="30" t="s">
        <v>305</v>
      </c>
      <c r="J382" s="29" t="s">
        <v>32</v>
      </c>
      <c r="K382" s="38" t="s">
        <v>194</v>
      </c>
      <c r="L382" s="10">
        <v>283</v>
      </c>
      <c r="M382" s="17" t="s">
        <v>36</v>
      </c>
      <c r="N382" s="10">
        <v>0.8</v>
      </c>
      <c r="Q382" s="42">
        <f t="shared" si="24"/>
        <v>0.8</v>
      </c>
      <c r="R382" s="10">
        <v>226</v>
      </c>
      <c r="U382" s="16">
        <f t="shared" si="25"/>
        <v>226</v>
      </c>
      <c r="V382" s="16">
        <f t="shared" si="26"/>
        <v>226.4</v>
      </c>
      <c r="W382" s="19">
        <f t="shared" si="27"/>
        <v>-0.40000000000000568</v>
      </c>
    </row>
    <row r="383" spans="1:25">
      <c r="A383" s="11" t="s">
        <v>27</v>
      </c>
      <c r="B383" s="29" t="s">
        <v>23</v>
      </c>
      <c r="C383" s="12" t="s">
        <v>24</v>
      </c>
      <c r="D383" s="25">
        <v>10</v>
      </c>
      <c r="E383" s="25">
        <v>1789</v>
      </c>
      <c r="F383" s="38" t="s">
        <v>28</v>
      </c>
      <c r="G383" s="29" t="s">
        <v>183</v>
      </c>
      <c r="H383" s="29" t="s">
        <v>34</v>
      </c>
      <c r="I383" s="30" t="s">
        <v>305</v>
      </c>
      <c r="J383" s="29" t="s">
        <v>187</v>
      </c>
      <c r="L383" s="10">
        <v>485</v>
      </c>
      <c r="M383" s="17" t="s">
        <v>36</v>
      </c>
      <c r="N383" s="10">
        <v>0.8</v>
      </c>
      <c r="Q383" s="42">
        <f t="shared" si="24"/>
        <v>0.8</v>
      </c>
      <c r="R383" s="10">
        <v>388</v>
      </c>
      <c r="U383" s="16">
        <f t="shared" si="25"/>
        <v>388</v>
      </c>
      <c r="V383" s="16">
        <f t="shared" si="26"/>
        <v>388</v>
      </c>
      <c r="W383" s="19">
        <f t="shared" si="27"/>
        <v>0</v>
      </c>
    </row>
    <row r="384" spans="1:25">
      <c r="A384" s="11" t="s">
        <v>27</v>
      </c>
      <c r="B384" s="29" t="s">
        <v>23</v>
      </c>
      <c r="C384" s="12" t="s">
        <v>24</v>
      </c>
      <c r="D384" s="25">
        <v>10</v>
      </c>
      <c r="E384" s="25">
        <v>1789</v>
      </c>
      <c r="F384" s="38" t="s">
        <v>28</v>
      </c>
      <c r="G384" s="29" t="s">
        <v>183</v>
      </c>
      <c r="H384" s="29" t="s">
        <v>34</v>
      </c>
      <c r="I384" s="30" t="s">
        <v>305</v>
      </c>
      <c r="J384" s="29" t="s">
        <v>188</v>
      </c>
      <c r="L384" s="10">
        <v>485</v>
      </c>
      <c r="M384" s="17" t="s">
        <v>36</v>
      </c>
      <c r="N384" s="10">
        <v>0.8</v>
      </c>
      <c r="Q384" s="42">
        <f t="shared" si="24"/>
        <v>0.8</v>
      </c>
      <c r="R384" s="10">
        <v>388</v>
      </c>
      <c r="U384" s="16">
        <f t="shared" si="25"/>
        <v>388</v>
      </c>
      <c r="V384" s="16">
        <f t="shared" si="26"/>
        <v>388</v>
      </c>
      <c r="W384" s="19">
        <f t="shared" si="27"/>
        <v>0</v>
      </c>
    </row>
    <row r="385" spans="1:23">
      <c r="A385" s="11" t="s">
        <v>27</v>
      </c>
      <c r="B385" s="29" t="s">
        <v>23</v>
      </c>
      <c r="C385" s="12" t="s">
        <v>24</v>
      </c>
      <c r="D385" s="25">
        <v>10</v>
      </c>
      <c r="E385" s="25">
        <v>1789</v>
      </c>
      <c r="F385" s="38" t="s">
        <v>28</v>
      </c>
      <c r="G385" s="29" t="s">
        <v>183</v>
      </c>
      <c r="H385" s="29" t="s">
        <v>34</v>
      </c>
      <c r="I385" s="30" t="s">
        <v>305</v>
      </c>
      <c r="J385" s="29" t="s">
        <v>192</v>
      </c>
      <c r="L385" s="10">
        <v>250</v>
      </c>
      <c r="M385" s="17" t="s">
        <v>36</v>
      </c>
      <c r="N385" s="10">
        <v>0.8</v>
      </c>
      <c r="Q385" s="42">
        <f t="shared" si="24"/>
        <v>0.8</v>
      </c>
      <c r="R385" s="10">
        <v>200</v>
      </c>
      <c r="U385" s="16">
        <f t="shared" si="25"/>
        <v>200</v>
      </c>
      <c r="V385" s="16">
        <f t="shared" si="26"/>
        <v>200</v>
      </c>
      <c r="W385" s="19">
        <f t="shared" si="27"/>
        <v>0</v>
      </c>
    </row>
    <row r="386" spans="1:23">
      <c r="A386" s="11" t="s">
        <v>27</v>
      </c>
      <c r="B386" s="29" t="s">
        <v>23</v>
      </c>
      <c r="C386" s="12" t="s">
        <v>24</v>
      </c>
      <c r="D386" s="25">
        <v>10</v>
      </c>
      <c r="E386" s="25">
        <v>1789</v>
      </c>
      <c r="F386" s="38" t="s">
        <v>28</v>
      </c>
      <c r="G386" s="29" t="s">
        <v>183</v>
      </c>
      <c r="H386" s="29" t="s">
        <v>34</v>
      </c>
      <c r="I386" s="30" t="s">
        <v>305</v>
      </c>
      <c r="J386" s="29" t="s">
        <v>193</v>
      </c>
      <c r="L386" s="10">
        <v>1019</v>
      </c>
      <c r="M386" s="17" t="s">
        <v>36</v>
      </c>
      <c r="N386" s="10">
        <v>0.8</v>
      </c>
      <c r="Q386" s="42">
        <f t="shared" si="24"/>
        <v>0.8</v>
      </c>
      <c r="R386" s="10">
        <v>815</v>
      </c>
      <c r="U386" s="16">
        <f t="shared" si="25"/>
        <v>815</v>
      </c>
      <c r="V386" s="16">
        <f t="shared" si="26"/>
        <v>815.2</v>
      </c>
      <c r="W386" s="19">
        <f t="shared" si="27"/>
        <v>-0.20000000000004547</v>
      </c>
    </row>
    <row r="387" spans="1:23">
      <c r="A387" s="11" t="s">
        <v>27</v>
      </c>
      <c r="B387" s="29" t="s">
        <v>23</v>
      </c>
      <c r="C387" s="12" t="s">
        <v>24</v>
      </c>
      <c r="D387" s="25">
        <v>10</v>
      </c>
      <c r="E387" s="25">
        <v>1789</v>
      </c>
      <c r="F387" s="38" t="s">
        <v>28</v>
      </c>
      <c r="G387" s="29" t="s">
        <v>183</v>
      </c>
      <c r="H387" s="29" t="s">
        <v>34</v>
      </c>
      <c r="I387" s="30" t="s">
        <v>306</v>
      </c>
      <c r="J387" s="29" t="s">
        <v>32</v>
      </c>
      <c r="K387" s="38" t="s">
        <v>194</v>
      </c>
      <c r="L387" s="10">
        <v>385</v>
      </c>
      <c r="M387" s="17" t="s">
        <v>36</v>
      </c>
      <c r="N387" s="10">
        <v>0.5</v>
      </c>
      <c r="Q387" s="42">
        <f t="shared" si="24"/>
        <v>0.5</v>
      </c>
      <c r="R387" s="10">
        <v>192</v>
      </c>
      <c r="U387" s="16">
        <f t="shared" si="25"/>
        <v>192</v>
      </c>
      <c r="V387" s="16">
        <f t="shared" si="26"/>
        <v>192.5</v>
      </c>
      <c r="W387" s="19">
        <f t="shared" si="27"/>
        <v>-0.5</v>
      </c>
    </row>
    <row r="388" spans="1:23">
      <c r="A388" s="11" t="s">
        <v>27</v>
      </c>
      <c r="B388" s="29" t="s">
        <v>23</v>
      </c>
      <c r="C388" s="12" t="s">
        <v>24</v>
      </c>
      <c r="D388" s="25">
        <v>10</v>
      </c>
      <c r="E388" s="25">
        <v>1789</v>
      </c>
      <c r="F388" s="38" t="s">
        <v>28</v>
      </c>
      <c r="G388" s="29" t="s">
        <v>183</v>
      </c>
      <c r="H388" s="29" t="s">
        <v>34</v>
      </c>
      <c r="I388" s="30" t="s">
        <v>306</v>
      </c>
      <c r="J388" s="29" t="s">
        <v>187</v>
      </c>
      <c r="L388" s="10">
        <v>1220</v>
      </c>
      <c r="M388" s="17" t="s">
        <v>36</v>
      </c>
      <c r="N388" s="10">
        <v>0.5</v>
      </c>
      <c r="Q388" s="42">
        <f t="shared" si="24"/>
        <v>0.5</v>
      </c>
      <c r="R388" s="10">
        <v>610</v>
      </c>
      <c r="U388" s="16">
        <f t="shared" si="25"/>
        <v>610</v>
      </c>
      <c r="V388" s="16">
        <f t="shared" si="26"/>
        <v>610</v>
      </c>
      <c r="W388" s="19">
        <f t="shared" si="27"/>
        <v>0</v>
      </c>
    </row>
    <row r="389" spans="1:23">
      <c r="A389" s="11" t="s">
        <v>27</v>
      </c>
      <c r="B389" s="29" t="s">
        <v>23</v>
      </c>
      <c r="C389" s="12" t="s">
        <v>24</v>
      </c>
      <c r="D389" s="25">
        <v>10</v>
      </c>
      <c r="E389" s="25">
        <v>1789</v>
      </c>
      <c r="F389" s="38" t="s">
        <v>28</v>
      </c>
      <c r="G389" s="29" t="s">
        <v>183</v>
      </c>
      <c r="H389" s="29" t="s">
        <v>34</v>
      </c>
      <c r="I389" s="30" t="s">
        <v>306</v>
      </c>
      <c r="J389" s="29" t="s">
        <v>188</v>
      </c>
      <c r="L389" s="10">
        <v>2190</v>
      </c>
      <c r="M389" s="17" t="s">
        <v>36</v>
      </c>
      <c r="N389" s="10">
        <v>0.5</v>
      </c>
      <c r="Q389" s="42">
        <f t="shared" si="24"/>
        <v>0.5</v>
      </c>
      <c r="R389" s="10">
        <v>1095</v>
      </c>
      <c r="U389" s="16">
        <f t="shared" si="25"/>
        <v>1095</v>
      </c>
      <c r="V389" s="16">
        <f t="shared" si="26"/>
        <v>1095</v>
      </c>
      <c r="W389" s="19">
        <f t="shared" si="27"/>
        <v>0</v>
      </c>
    </row>
    <row r="390" spans="1:23">
      <c r="A390" s="11" t="s">
        <v>27</v>
      </c>
      <c r="B390" s="29" t="s">
        <v>23</v>
      </c>
      <c r="C390" s="12" t="s">
        <v>24</v>
      </c>
      <c r="D390" s="25">
        <v>10</v>
      </c>
      <c r="E390" s="25">
        <v>1789</v>
      </c>
      <c r="F390" s="38" t="s">
        <v>28</v>
      </c>
      <c r="G390" s="29" t="s">
        <v>183</v>
      </c>
      <c r="H390" s="29" t="s">
        <v>34</v>
      </c>
      <c r="I390" s="30" t="s">
        <v>306</v>
      </c>
      <c r="J390" s="29" t="s">
        <v>189</v>
      </c>
      <c r="L390" s="10">
        <v>1249</v>
      </c>
      <c r="M390" s="17" t="s">
        <v>36</v>
      </c>
      <c r="N390" s="10">
        <v>0.5</v>
      </c>
      <c r="Q390" s="42">
        <f t="shared" si="24"/>
        <v>0.5</v>
      </c>
      <c r="R390" s="10">
        <v>624</v>
      </c>
      <c r="U390" s="16">
        <f t="shared" si="25"/>
        <v>624</v>
      </c>
      <c r="V390" s="16">
        <f t="shared" si="26"/>
        <v>624.5</v>
      </c>
      <c r="W390" s="19">
        <f t="shared" si="27"/>
        <v>-0.5</v>
      </c>
    </row>
    <row r="391" spans="1:23">
      <c r="A391" s="11" t="s">
        <v>27</v>
      </c>
      <c r="B391" s="29" t="s">
        <v>23</v>
      </c>
      <c r="C391" s="12" t="s">
        <v>24</v>
      </c>
      <c r="D391" s="25">
        <v>10</v>
      </c>
      <c r="E391" s="25">
        <v>1789</v>
      </c>
      <c r="F391" s="38" t="s">
        <v>28</v>
      </c>
      <c r="G391" s="29" t="s">
        <v>183</v>
      </c>
      <c r="H391" s="29" t="s">
        <v>34</v>
      </c>
      <c r="I391" s="30" t="s">
        <v>306</v>
      </c>
      <c r="J391" s="29" t="s">
        <v>190</v>
      </c>
      <c r="L391" s="10">
        <v>1110</v>
      </c>
      <c r="M391" s="17" t="s">
        <v>36</v>
      </c>
      <c r="N391" s="10">
        <v>0.5</v>
      </c>
      <c r="Q391" s="42">
        <f t="shared" si="24"/>
        <v>0.5</v>
      </c>
      <c r="R391" s="10">
        <v>555</v>
      </c>
      <c r="U391" s="16">
        <f t="shared" si="25"/>
        <v>555</v>
      </c>
      <c r="V391" s="16">
        <f t="shared" si="26"/>
        <v>555</v>
      </c>
      <c r="W391" s="19">
        <f t="shared" si="27"/>
        <v>0</v>
      </c>
    </row>
    <row r="392" spans="1:23">
      <c r="A392" s="11" t="s">
        <v>27</v>
      </c>
      <c r="B392" s="29" t="s">
        <v>23</v>
      </c>
      <c r="C392" s="12" t="s">
        <v>24</v>
      </c>
      <c r="D392" s="25">
        <v>10</v>
      </c>
      <c r="E392" s="25">
        <v>1789</v>
      </c>
      <c r="F392" s="38" t="s">
        <v>28</v>
      </c>
      <c r="G392" s="29" t="s">
        <v>183</v>
      </c>
      <c r="H392" s="29" t="s">
        <v>34</v>
      </c>
      <c r="I392" s="30" t="s">
        <v>306</v>
      </c>
      <c r="J392" s="29" t="s">
        <v>191</v>
      </c>
      <c r="L392" s="10">
        <v>230</v>
      </c>
      <c r="M392" s="17" t="s">
        <v>36</v>
      </c>
      <c r="N392" s="10">
        <v>0.5</v>
      </c>
      <c r="Q392" s="42">
        <f t="shared" si="24"/>
        <v>0.5</v>
      </c>
      <c r="R392" s="10">
        <v>115</v>
      </c>
      <c r="U392" s="16">
        <f t="shared" si="25"/>
        <v>115</v>
      </c>
      <c r="V392" s="16">
        <f t="shared" si="26"/>
        <v>115</v>
      </c>
      <c r="W392" s="19">
        <f t="shared" si="27"/>
        <v>0</v>
      </c>
    </row>
    <row r="393" spans="1:23">
      <c r="A393" s="11" t="s">
        <v>27</v>
      </c>
      <c r="B393" s="29" t="s">
        <v>23</v>
      </c>
      <c r="C393" s="12" t="s">
        <v>24</v>
      </c>
      <c r="D393" s="25">
        <v>10</v>
      </c>
      <c r="E393" s="25">
        <v>1789</v>
      </c>
      <c r="F393" s="38" t="s">
        <v>28</v>
      </c>
      <c r="G393" s="29" t="s">
        <v>183</v>
      </c>
      <c r="H393" s="29" t="s">
        <v>34</v>
      </c>
      <c r="I393" s="30" t="s">
        <v>306</v>
      </c>
      <c r="J393" s="29" t="s">
        <v>192</v>
      </c>
      <c r="L393" s="10">
        <v>5034</v>
      </c>
      <c r="M393" s="17" t="s">
        <v>36</v>
      </c>
      <c r="N393" s="10">
        <v>0.5</v>
      </c>
      <c r="Q393" s="42">
        <f t="shared" ref="Q393:Q456" si="28">N393+(0.05*O393)+(P393/240)</f>
        <v>0.5</v>
      </c>
      <c r="R393" s="10">
        <v>2517</v>
      </c>
      <c r="U393" s="16">
        <f t="shared" si="25"/>
        <v>2517</v>
      </c>
      <c r="V393" s="16">
        <f t="shared" si="26"/>
        <v>2517</v>
      </c>
      <c r="W393" s="19">
        <f t="shared" si="27"/>
        <v>0</v>
      </c>
    </row>
    <row r="394" spans="1:23">
      <c r="A394" s="11" t="s">
        <v>27</v>
      </c>
      <c r="B394" s="29" t="s">
        <v>23</v>
      </c>
      <c r="C394" s="12" t="s">
        <v>24</v>
      </c>
      <c r="D394" s="25">
        <v>10</v>
      </c>
      <c r="E394" s="25">
        <v>1789</v>
      </c>
      <c r="F394" s="38" t="s">
        <v>28</v>
      </c>
      <c r="G394" s="29" t="s">
        <v>183</v>
      </c>
      <c r="H394" s="29" t="s">
        <v>34</v>
      </c>
      <c r="I394" s="30" t="s">
        <v>306</v>
      </c>
      <c r="J394" s="29" t="s">
        <v>193</v>
      </c>
      <c r="L394" s="10">
        <v>6013</v>
      </c>
      <c r="M394" s="17" t="s">
        <v>36</v>
      </c>
      <c r="N394" s="10">
        <v>0.5</v>
      </c>
      <c r="Q394" s="42">
        <f t="shared" si="28"/>
        <v>0.5</v>
      </c>
      <c r="R394" s="10">
        <v>3006</v>
      </c>
      <c r="U394" s="16">
        <f t="shared" si="25"/>
        <v>3006</v>
      </c>
      <c r="V394" s="16">
        <f t="shared" si="26"/>
        <v>3006.5</v>
      </c>
      <c r="W394" s="19">
        <f t="shared" si="27"/>
        <v>-0.5</v>
      </c>
    </row>
    <row r="395" spans="1:23">
      <c r="A395" s="11" t="s">
        <v>27</v>
      </c>
      <c r="B395" s="29" t="s">
        <v>23</v>
      </c>
      <c r="C395" s="12" t="s">
        <v>24</v>
      </c>
      <c r="D395" s="25">
        <v>10</v>
      </c>
      <c r="E395" s="25">
        <v>1789</v>
      </c>
      <c r="F395" s="38" t="s">
        <v>28</v>
      </c>
      <c r="G395" s="29" t="s">
        <v>183</v>
      </c>
      <c r="H395" s="29" t="s">
        <v>34</v>
      </c>
      <c r="I395" s="30" t="s">
        <v>306</v>
      </c>
      <c r="J395" s="29" t="s">
        <v>32</v>
      </c>
      <c r="K395" s="38" t="s">
        <v>30</v>
      </c>
      <c r="L395" s="10">
        <v>815</v>
      </c>
      <c r="M395" s="17" t="s">
        <v>36</v>
      </c>
      <c r="N395" s="10">
        <v>0.5</v>
      </c>
      <c r="Q395" s="42">
        <f t="shared" si="28"/>
        <v>0.5</v>
      </c>
      <c r="R395" s="10">
        <v>407</v>
      </c>
      <c r="U395" s="16">
        <f t="shared" si="25"/>
        <v>407</v>
      </c>
      <c r="V395" s="16">
        <f t="shared" si="26"/>
        <v>407.5</v>
      </c>
      <c r="W395" s="19">
        <f t="shared" si="27"/>
        <v>-0.5</v>
      </c>
    </row>
    <row r="396" spans="1:23">
      <c r="A396" s="11" t="s">
        <v>27</v>
      </c>
      <c r="B396" s="29" t="s">
        <v>23</v>
      </c>
      <c r="C396" s="12" t="s">
        <v>24</v>
      </c>
      <c r="D396" s="25">
        <v>10</v>
      </c>
      <c r="E396" s="25">
        <v>1789</v>
      </c>
      <c r="F396" s="38" t="s">
        <v>28</v>
      </c>
      <c r="G396" s="29" t="s">
        <v>183</v>
      </c>
      <c r="H396" s="29" t="s">
        <v>34</v>
      </c>
      <c r="I396" s="30" t="s">
        <v>307</v>
      </c>
      <c r="J396" s="29" t="s">
        <v>32</v>
      </c>
      <c r="K396" s="38" t="s">
        <v>194</v>
      </c>
      <c r="L396" s="10">
        <v>684</v>
      </c>
      <c r="M396" s="17" t="s">
        <v>36</v>
      </c>
      <c r="N396" s="10">
        <v>0.25</v>
      </c>
      <c r="Q396" s="42">
        <f t="shared" si="28"/>
        <v>0.25</v>
      </c>
      <c r="R396" s="10">
        <v>171</v>
      </c>
      <c r="U396" s="16">
        <f t="shared" si="25"/>
        <v>171</v>
      </c>
      <c r="V396" s="16">
        <f t="shared" si="26"/>
        <v>171</v>
      </c>
      <c r="W396" s="19">
        <f t="shared" si="27"/>
        <v>0</v>
      </c>
    </row>
    <row r="397" spans="1:23">
      <c r="A397" s="11" t="s">
        <v>27</v>
      </c>
      <c r="B397" s="29" t="s">
        <v>23</v>
      </c>
      <c r="C397" s="12" t="s">
        <v>24</v>
      </c>
      <c r="D397" s="25">
        <v>10</v>
      </c>
      <c r="E397" s="25">
        <v>1789</v>
      </c>
      <c r="F397" s="38" t="s">
        <v>28</v>
      </c>
      <c r="G397" s="29" t="s">
        <v>183</v>
      </c>
      <c r="H397" s="29" t="s">
        <v>34</v>
      </c>
      <c r="I397" s="30" t="s">
        <v>307</v>
      </c>
      <c r="J397" s="29" t="s">
        <v>92</v>
      </c>
      <c r="L397" s="10">
        <v>595</v>
      </c>
      <c r="M397" s="17" t="s">
        <v>36</v>
      </c>
      <c r="N397" s="10">
        <v>0.25</v>
      </c>
      <c r="Q397" s="42">
        <f t="shared" si="28"/>
        <v>0.25</v>
      </c>
      <c r="R397" s="10">
        <v>149</v>
      </c>
      <c r="U397" s="16">
        <f t="shared" si="25"/>
        <v>149</v>
      </c>
      <c r="V397" s="16">
        <f t="shared" si="26"/>
        <v>148.75</v>
      </c>
      <c r="W397" s="19">
        <f t="shared" si="27"/>
        <v>0.25</v>
      </c>
    </row>
    <row r="398" spans="1:23">
      <c r="A398" s="11" t="s">
        <v>27</v>
      </c>
      <c r="B398" s="29" t="s">
        <v>23</v>
      </c>
      <c r="C398" s="12" t="s">
        <v>24</v>
      </c>
      <c r="D398" s="25">
        <v>10</v>
      </c>
      <c r="E398" s="25">
        <v>1789</v>
      </c>
      <c r="F398" s="38" t="s">
        <v>28</v>
      </c>
      <c r="G398" s="29" t="s">
        <v>183</v>
      </c>
      <c r="H398" s="29" t="s">
        <v>34</v>
      </c>
      <c r="I398" s="30" t="s">
        <v>307</v>
      </c>
      <c r="J398" s="29" t="s">
        <v>111</v>
      </c>
      <c r="L398" s="10">
        <v>1280</v>
      </c>
      <c r="M398" s="17" t="s">
        <v>36</v>
      </c>
      <c r="N398" s="10">
        <v>0.25</v>
      </c>
      <c r="Q398" s="42">
        <f t="shared" si="28"/>
        <v>0.25</v>
      </c>
      <c r="R398" s="10">
        <v>320</v>
      </c>
      <c r="U398" s="16">
        <f t="shared" ref="U398:U461" si="29">R398+(S398*0.05)+(T398/240)</f>
        <v>320</v>
      </c>
      <c r="V398" s="16">
        <f t="shared" ref="V398:V461" si="30">L398*Q398</f>
        <v>320</v>
      </c>
      <c r="W398" s="19">
        <f t="shared" ref="W398:W461" si="31">U398-V398</f>
        <v>0</v>
      </c>
    </row>
    <row r="399" spans="1:23">
      <c r="A399" s="11" t="s">
        <v>27</v>
      </c>
      <c r="B399" s="29" t="s">
        <v>23</v>
      </c>
      <c r="C399" s="12" t="s">
        <v>24</v>
      </c>
      <c r="D399" s="25">
        <v>10</v>
      </c>
      <c r="E399" s="25">
        <v>1789</v>
      </c>
      <c r="F399" s="38" t="s">
        <v>28</v>
      </c>
      <c r="G399" s="29" t="s">
        <v>183</v>
      </c>
      <c r="H399" s="29" t="s">
        <v>34</v>
      </c>
      <c r="I399" s="30" t="s">
        <v>307</v>
      </c>
      <c r="J399" s="29" t="s">
        <v>187</v>
      </c>
      <c r="L399" s="10">
        <v>1339</v>
      </c>
      <c r="M399" s="17" t="s">
        <v>36</v>
      </c>
      <c r="N399" s="10">
        <v>0.25</v>
      </c>
      <c r="Q399" s="42">
        <f t="shared" si="28"/>
        <v>0.25</v>
      </c>
      <c r="R399" s="10">
        <v>335</v>
      </c>
      <c r="U399" s="16">
        <f t="shared" si="29"/>
        <v>335</v>
      </c>
      <c r="V399" s="16">
        <f t="shared" si="30"/>
        <v>334.75</v>
      </c>
      <c r="W399" s="19">
        <f t="shared" si="31"/>
        <v>0.25</v>
      </c>
    </row>
    <row r="400" spans="1:23">
      <c r="A400" s="11" t="s">
        <v>27</v>
      </c>
      <c r="B400" s="29" t="s">
        <v>23</v>
      </c>
      <c r="C400" s="12" t="s">
        <v>24</v>
      </c>
      <c r="D400" s="25">
        <v>10</v>
      </c>
      <c r="E400" s="25">
        <v>1789</v>
      </c>
      <c r="F400" s="38" t="s">
        <v>28</v>
      </c>
      <c r="G400" s="29" t="s">
        <v>183</v>
      </c>
      <c r="H400" s="29" t="s">
        <v>34</v>
      </c>
      <c r="I400" s="30" t="s">
        <v>307</v>
      </c>
      <c r="J400" s="29" t="s">
        <v>188</v>
      </c>
      <c r="L400" s="10">
        <v>1025</v>
      </c>
      <c r="M400" s="17" t="s">
        <v>36</v>
      </c>
      <c r="N400" s="10">
        <v>0.25</v>
      </c>
      <c r="Q400" s="42">
        <f t="shared" si="28"/>
        <v>0.25</v>
      </c>
      <c r="R400" s="10">
        <v>256</v>
      </c>
      <c r="U400" s="16">
        <f t="shared" si="29"/>
        <v>256</v>
      </c>
      <c r="V400" s="16">
        <f t="shared" si="30"/>
        <v>256.25</v>
      </c>
      <c r="W400" s="19">
        <f t="shared" si="31"/>
        <v>-0.25</v>
      </c>
    </row>
    <row r="401" spans="1:23">
      <c r="A401" s="11" t="s">
        <v>27</v>
      </c>
      <c r="B401" s="29" t="s">
        <v>23</v>
      </c>
      <c r="C401" s="12" t="s">
        <v>24</v>
      </c>
      <c r="D401" s="25">
        <v>10</v>
      </c>
      <c r="E401" s="25">
        <v>1789</v>
      </c>
      <c r="F401" s="38" t="s">
        <v>28</v>
      </c>
      <c r="G401" s="29" t="s">
        <v>183</v>
      </c>
      <c r="H401" s="29" t="s">
        <v>34</v>
      </c>
      <c r="I401" s="30" t="s">
        <v>307</v>
      </c>
      <c r="J401" s="29" t="s">
        <v>189</v>
      </c>
      <c r="L401" s="10">
        <v>644</v>
      </c>
      <c r="M401" s="17" t="s">
        <v>36</v>
      </c>
      <c r="N401" s="10">
        <v>0.25</v>
      </c>
      <c r="Q401" s="42">
        <f t="shared" si="28"/>
        <v>0.25</v>
      </c>
      <c r="R401" s="10">
        <v>161</v>
      </c>
      <c r="U401" s="16">
        <f t="shared" si="29"/>
        <v>161</v>
      </c>
      <c r="V401" s="16">
        <f t="shared" si="30"/>
        <v>161</v>
      </c>
      <c r="W401" s="19">
        <f t="shared" si="31"/>
        <v>0</v>
      </c>
    </row>
    <row r="402" spans="1:23">
      <c r="A402" s="11" t="s">
        <v>27</v>
      </c>
      <c r="B402" s="29" t="s">
        <v>23</v>
      </c>
      <c r="C402" s="12" t="s">
        <v>24</v>
      </c>
      <c r="D402" s="25">
        <v>10</v>
      </c>
      <c r="E402" s="25">
        <v>1789</v>
      </c>
      <c r="F402" s="38" t="s">
        <v>28</v>
      </c>
      <c r="G402" s="29" t="s">
        <v>183</v>
      </c>
      <c r="H402" s="29" t="s">
        <v>34</v>
      </c>
      <c r="I402" s="30" t="s">
        <v>307</v>
      </c>
      <c r="J402" s="29" t="s">
        <v>190</v>
      </c>
      <c r="L402" s="10">
        <v>1085</v>
      </c>
      <c r="M402" s="17" t="s">
        <v>36</v>
      </c>
      <c r="N402" s="10">
        <v>0.25</v>
      </c>
      <c r="Q402" s="42">
        <f t="shared" si="28"/>
        <v>0.25</v>
      </c>
      <c r="R402" s="10">
        <v>271</v>
      </c>
      <c r="U402" s="16">
        <f t="shared" si="29"/>
        <v>271</v>
      </c>
      <c r="V402" s="16">
        <f t="shared" si="30"/>
        <v>271.25</v>
      </c>
      <c r="W402" s="19">
        <f t="shared" si="31"/>
        <v>-0.25</v>
      </c>
    </row>
    <row r="403" spans="1:23">
      <c r="A403" s="11" t="s">
        <v>27</v>
      </c>
      <c r="B403" s="29" t="s">
        <v>23</v>
      </c>
      <c r="C403" s="12" t="s">
        <v>24</v>
      </c>
      <c r="D403" s="25">
        <v>10</v>
      </c>
      <c r="E403" s="25">
        <v>1789</v>
      </c>
      <c r="F403" s="38" t="s">
        <v>28</v>
      </c>
      <c r="G403" s="29" t="s">
        <v>183</v>
      </c>
      <c r="H403" s="29" t="s">
        <v>34</v>
      </c>
      <c r="I403" s="30" t="s">
        <v>307</v>
      </c>
      <c r="J403" s="29" t="s">
        <v>191</v>
      </c>
      <c r="L403" s="10">
        <v>450</v>
      </c>
      <c r="M403" s="17" t="s">
        <v>36</v>
      </c>
      <c r="N403" s="10">
        <v>0.25</v>
      </c>
      <c r="Q403" s="42">
        <f t="shared" si="28"/>
        <v>0.25</v>
      </c>
      <c r="R403" s="10">
        <v>112</v>
      </c>
      <c r="U403" s="16">
        <f t="shared" si="29"/>
        <v>112</v>
      </c>
      <c r="V403" s="16">
        <f t="shared" si="30"/>
        <v>112.5</v>
      </c>
      <c r="W403" s="19">
        <f t="shared" si="31"/>
        <v>-0.5</v>
      </c>
    </row>
    <row r="404" spans="1:23">
      <c r="A404" s="11" t="s">
        <v>27</v>
      </c>
      <c r="B404" s="29" t="s">
        <v>23</v>
      </c>
      <c r="C404" s="12" t="s">
        <v>24</v>
      </c>
      <c r="D404" s="25">
        <v>10</v>
      </c>
      <c r="E404" s="25">
        <v>1789</v>
      </c>
      <c r="F404" s="38" t="s">
        <v>28</v>
      </c>
      <c r="G404" s="29" t="s">
        <v>183</v>
      </c>
      <c r="H404" s="29" t="s">
        <v>34</v>
      </c>
      <c r="I404" s="30" t="s">
        <v>307</v>
      </c>
      <c r="J404" s="29" t="s">
        <v>192</v>
      </c>
      <c r="L404" s="10">
        <v>3431</v>
      </c>
      <c r="M404" s="17" t="s">
        <v>36</v>
      </c>
      <c r="N404" s="10">
        <v>0.25</v>
      </c>
      <c r="Q404" s="42">
        <f t="shared" si="28"/>
        <v>0.25</v>
      </c>
      <c r="R404" s="10">
        <v>858</v>
      </c>
      <c r="U404" s="16">
        <f t="shared" si="29"/>
        <v>858</v>
      </c>
      <c r="V404" s="16">
        <f t="shared" si="30"/>
        <v>857.75</v>
      </c>
      <c r="W404" s="19">
        <f t="shared" si="31"/>
        <v>0.25</v>
      </c>
    </row>
    <row r="405" spans="1:23">
      <c r="A405" s="11" t="s">
        <v>27</v>
      </c>
      <c r="B405" s="29" t="s">
        <v>23</v>
      </c>
      <c r="C405" s="12" t="s">
        <v>24</v>
      </c>
      <c r="D405" s="25">
        <v>10</v>
      </c>
      <c r="E405" s="25">
        <v>1789</v>
      </c>
      <c r="F405" s="38" t="s">
        <v>28</v>
      </c>
      <c r="G405" s="29" t="s">
        <v>183</v>
      </c>
      <c r="H405" s="29" t="s">
        <v>34</v>
      </c>
      <c r="I405" s="30" t="s">
        <v>307</v>
      </c>
      <c r="J405" s="29" t="s">
        <v>193</v>
      </c>
      <c r="L405" s="10">
        <v>15269</v>
      </c>
      <c r="M405" s="17" t="s">
        <v>36</v>
      </c>
      <c r="N405" s="10">
        <v>0.25</v>
      </c>
      <c r="Q405" s="42">
        <f t="shared" si="28"/>
        <v>0.25</v>
      </c>
      <c r="R405" s="10">
        <v>3817</v>
      </c>
      <c r="U405" s="16">
        <f t="shared" si="29"/>
        <v>3817</v>
      </c>
      <c r="V405" s="16">
        <f t="shared" si="30"/>
        <v>3817.25</v>
      </c>
      <c r="W405" s="19">
        <f t="shared" si="31"/>
        <v>-0.25</v>
      </c>
    </row>
    <row r="406" spans="1:23">
      <c r="A406" s="11" t="s">
        <v>27</v>
      </c>
      <c r="B406" s="29" t="s">
        <v>23</v>
      </c>
      <c r="C406" s="12" t="s">
        <v>24</v>
      </c>
      <c r="D406" s="25">
        <v>10</v>
      </c>
      <c r="E406" s="25">
        <v>1789</v>
      </c>
      <c r="F406" s="38" t="s">
        <v>28</v>
      </c>
      <c r="G406" s="29" t="s">
        <v>183</v>
      </c>
      <c r="H406" s="29" t="s">
        <v>34</v>
      </c>
      <c r="I406" s="30" t="s">
        <v>307</v>
      </c>
      <c r="J406" s="29" t="s">
        <v>32</v>
      </c>
      <c r="K406" s="38" t="s">
        <v>30</v>
      </c>
      <c r="L406" s="10">
        <v>10414</v>
      </c>
      <c r="M406" s="17" t="s">
        <v>36</v>
      </c>
      <c r="N406" s="10">
        <v>0.25</v>
      </c>
      <c r="Q406" s="42">
        <f t="shared" si="28"/>
        <v>0.25</v>
      </c>
      <c r="R406" s="10">
        <v>2603</v>
      </c>
      <c r="U406" s="16">
        <f t="shared" si="29"/>
        <v>2603</v>
      </c>
      <c r="V406" s="16">
        <f t="shared" si="30"/>
        <v>2603.5</v>
      </c>
      <c r="W406" s="19">
        <f t="shared" si="31"/>
        <v>-0.5</v>
      </c>
    </row>
    <row r="407" spans="1:23">
      <c r="A407" s="11" t="s">
        <v>27</v>
      </c>
      <c r="B407" s="29" t="s">
        <v>23</v>
      </c>
      <c r="C407" s="12" t="s">
        <v>24</v>
      </c>
      <c r="D407" s="25">
        <v>10</v>
      </c>
      <c r="E407" s="25">
        <v>1789</v>
      </c>
      <c r="F407" s="38" t="s">
        <v>28</v>
      </c>
      <c r="G407" s="29" t="s">
        <v>183</v>
      </c>
      <c r="H407" s="29" t="s">
        <v>87</v>
      </c>
      <c r="I407" s="30" t="s">
        <v>308</v>
      </c>
      <c r="J407" s="29" t="s">
        <v>32</v>
      </c>
      <c r="K407" s="38" t="s">
        <v>194</v>
      </c>
      <c r="L407" s="10">
        <v>5000</v>
      </c>
      <c r="M407" s="17" t="s">
        <v>39</v>
      </c>
      <c r="O407" s="10">
        <v>1</v>
      </c>
      <c r="Q407" s="42">
        <f t="shared" si="28"/>
        <v>0.05</v>
      </c>
      <c r="R407" s="10">
        <v>250</v>
      </c>
      <c r="U407" s="16">
        <f t="shared" si="29"/>
        <v>250</v>
      </c>
      <c r="V407" s="16">
        <f t="shared" si="30"/>
        <v>250</v>
      </c>
      <c r="W407" s="19">
        <f t="shared" si="31"/>
        <v>0</v>
      </c>
    </row>
    <row r="408" spans="1:23">
      <c r="A408" s="11" t="s">
        <v>27</v>
      </c>
      <c r="B408" s="29" t="s">
        <v>23</v>
      </c>
      <c r="C408" s="12" t="s">
        <v>24</v>
      </c>
      <c r="D408" s="25">
        <v>10</v>
      </c>
      <c r="E408" s="25">
        <v>1789</v>
      </c>
      <c r="F408" s="38" t="s">
        <v>28</v>
      </c>
      <c r="G408" s="29" t="s">
        <v>183</v>
      </c>
      <c r="H408" s="29" t="s">
        <v>87</v>
      </c>
      <c r="I408" s="30" t="s">
        <v>308</v>
      </c>
      <c r="J408" s="29" t="s">
        <v>92</v>
      </c>
      <c r="L408" s="10">
        <v>10750</v>
      </c>
      <c r="M408" s="17" t="s">
        <v>39</v>
      </c>
      <c r="O408" s="10">
        <v>1</v>
      </c>
      <c r="Q408" s="42">
        <f t="shared" si="28"/>
        <v>0.05</v>
      </c>
      <c r="R408" s="10">
        <v>537</v>
      </c>
      <c r="U408" s="16">
        <f t="shared" si="29"/>
        <v>537</v>
      </c>
      <c r="V408" s="16">
        <f t="shared" si="30"/>
        <v>537.5</v>
      </c>
      <c r="W408" s="19">
        <f t="shared" si="31"/>
        <v>-0.5</v>
      </c>
    </row>
    <row r="409" spans="1:23">
      <c r="A409" s="11" t="s">
        <v>27</v>
      </c>
      <c r="B409" s="29" t="s">
        <v>23</v>
      </c>
      <c r="C409" s="12" t="s">
        <v>24</v>
      </c>
      <c r="D409" s="25">
        <v>10</v>
      </c>
      <c r="E409" s="25">
        <v>1789</v>
      </c>
      <c r="F409" s="38" t="s">
        <v>28</v>
      </c>
      <c r="G409" s="29" t="s">
        <v>183</v>
      </c>
      <c r="H409" s="29" t="s">
        <v>34</v>
      </c>
      <c r="I409" s="30" t="s">
        <v>309</v>
      </c>
      <c r="J409" s="29" t="s">
        <v>32</v>
      </c>
      <c r="K409" s="38" t="s">
        <v>30</v>
      </c>
      <c r="L409" s="10">
        <v>24146</v>
      </c>
      <c r="M409" s="17" t="s">
        <v>36</v>
      </c>
      <c r="N409" s="10">
        <v>0.1</v>
      </c>
      <c r="Q409" s="42">
        <f t="shared" si="28"/>
        <v>0.1</v>
      </c>
      <c r="R409" s="10">
        <v>2415</v>
      </c>
      <c r="U409" s="16">
        <f t="shared" si="29"/>
        <v>2415</v>
      </c>
      <c r="V409" s="16">
        <f t="shared" si="30"/>
        <v>2414.6</v>
      </c>
      <c r="W409" s="19">
        <f t="shared" si="31"/>
        <v>0.40000000000009095</v>
      </c>
    </row>
    <row r="410" spans="1:23">
      <c r="A410" s="11" t="s">
        <v>27</v>
      </c>
      <c r="B410" s="29" t="s">
        <v>23</v>
      </c>
      <c r="C410" s="12" t="s">
        <v>24</v>
      </c>
      <c r="D410" s="25">
        <v>10</v>
      </c>
      <c r="E410" s="25">
        <v>1789</v>
      </c>
      <c r="F410" s="38" t="s">
        <v>28</v>
      </c>
      <c r="G410" s="29" t="s">
        <v>183</v>
      </c>
      <c r="I410" s="30" t="s">
        <v>310</v>
      </c>
      <c r="J410" s="29" t="s">
        <v>187</v>
      </c>
      <c r="L410" s="10">
        <v>1</v>
      </c>
      <c r="M410" s="17" t="s">
        <v>54</v>
      </c>
      <c r="N410" s="10">
        <v>417</v>
      </c>
      <c r="Q410" s="42">
        <f t="shared" si="28"/>
        <v>417</v>
      </c>
      <c r="R410" s="10">
        <v>417</v>
      </c>
      <c r="U410" s="16">
        <f t="shared" si="29"/>
        <v>417</v>
      </c>
      <c r="V410" s="16">
        <f t="shared" si="30"/>
        <v>417</v>
      </c>
      <c r="W410" s="19">
        <f t="shared" si="31"/>
        <v>0</v>
      </c>
    </row>
    <row r="411" spans="1:23">
      <c r="A411" s="11" t="s">
        <v>27</v>
      </c>
      <c r="B411" s="29" t="s">
        <v>23</v>
      </c>
      <c r="C411" s="12" t="s">
        <v>24</v>
      </c>
      <c r="D411" s="25">
        <v>10</v>
      </c>
      <c r="E411" s="25">
        <v>1789</v>
      </c>
      <c r="F411" s="38" t="s">
        <v>28</v>
      </c>
      <c r="G411" s="29" t="s">
        <v>183</v>
      </c>
      <c r="H411" s="29" t="s">
        <v>34</v>
      </c>
      <c r="I411" s="30" t="s">
        <v>311</v>
      </c>
      <c r="J411" s="29" t="s">
        <v>187</v>
      </c>
      <c r="L411" s="10">
        <v>596</v>
      </c>
      <c r="M411" s="17" t="s">
        <v>36</v>
      </c>
      <c r="N411" s="10">
        <v>0.25</v>
      </c>
      <c r="Q411" s="42">
        <f t="shared" si="28"/>
        <v>0.25</v>
      </c>
      <c r="R411" s="10">
        <v>149</v>
      </c>
      <c r="U411" s="16">
        <f t="shared" si="29"/>
        <v>149</v>
      </c>
      <c r="V411" s="16">
        <f t="shared" si="30"/>
        <v>149</v>
      </c>
      <c r="W411" s="19">
        <f t="shared" si="31"/>
        <v>0</v>
      </c>
    </row>
    <row r="412" spans="1:23">
      <c r="A412" s="11" t="s">
        <v>27</v>
      </c>
      <c r="B412" s="29" t="s">
        <v>23</v>
      </c>
      <c r="C412" s="12" t="s">
        <v>24</v>
      </c>
      <c r="D412" s="25">
        <v>10</v>
      </c>
      <c r="E412" s="25">
        <v>1789</v>
      </c>
      <c r="F412" s="38" t="s">
        <v>28</v>
      </c>
      <c r="G412" s="29" t="s">
        <v>183</v>
      </c>
      <c r="H412" s="29" t="s">
        <v>34</v>
      </c>
      <c r="I412" s="30" t="s">
        <v>311</v>
      </c>
      <c r="J412" s="29" t="s">
        <v>188</v>
      </c>
      <c r="L412" s="10">
        <v>558</v>
      </c>
      <c r="M412" s="17" t="s">
        <v>36</v>
      </c>
      <c r="N412" s="10">
        <v>0.25</v>
      </c>
      <c r="Q412" s="42">
        <f t="shared" si="28"/>
        <v>0.25</v>
      </c>
      <c r="R412" s="10">
        <v>139</v>
      </c>
      <c r="U412" s="16">
        <f t="shared" si="29"/>
        <v>139</v>
      </c>
      <c r="V412" s="16">
        <f t="shared" si="30"/>
        <v>139.5</v>
      </c>
      <c r="W412" s="19">
        <f t="shared" si="31"/>
        <v>-0.5</v>
      </c>
    </row>
    <row r="413" spans="1:23">
      <c r="A413" s="11" t="s">
        <v>27</v>
      </c>
      <c r="B413" s="29" t="s">
        <v>23</v>
      </c>
      <c r="C413" s="12" t="s">
        <v>24</v>
      </c>
      <c r="D413" s="25">
        <v>10</v>
      </c>
      <c r="E413" s="25">
        <v>1789</v>
      </c>
      <c r="F413" s="38" t="s">
        <v>28</v>
      </c>
      <c r="G413" s="29" t="s">
        <v>183</v>
      </c>
      <c r="H413" s="29" t="s">
        <v>34</v>
      </c>
      <c r="I413" s="30" t="s">
        <v>311</v>
      </c>
      <c r="J413" s="29" t="s">
        <v>192</v>
      </c>
      <c r="L413" s="10">
        <v>553</v>
      </c>
      <c r="M413" s="17" t="s">
        <v>36</v>
      </c>
      <c r="N413" s="10">
        <v>0.25</v>
      </c>
      <c r="Q413" s="42">
        <f t="shared" si="28"/>
        <v>0.25</v>
      </c>
      <c r="R413" s="10">
        <v>138</v>
      </c>
      <c r="U413" s="16">
        <f t="shared" si="29"/>
        <v>138</v>
      </c>
      <c r="V413" s="16">
        <f t="shared" si="30"/>
        <v>138.25</v>
      </c>
      <c r="W413" s="19">
        <f t="shared" si="31"/>
        <v>-0.25</v>
      </c>
    </row>
    <row r="414" spans="1:23">
      <c r="A414" s="11" t="s">
        <v>27</v>
      </c>
      <c r="B414" s="29" t="s">
        <v>23</v>
      </c>
      <c r="C414" s="12" t="s">
        <v>24</v>
      </c>
      <c r="D414" s="25">
        <v>10</v>
      </c>
      <c r="E414" s="25">
        <v>1789</v>
      </c>
      <c r="F414" s="38" t="s">
        <v>28</v>
      </c>
      <c r="G414" s="29" t="s">
        <v>183</v>
      </c>
      <c r="H414" s="29" t="s">
        <v>34</v>
      </c>
      <c r="I414" s="30" t="s">
        <v>311</v>
      </c>
      <c r="J414" s="29" t="s">
        <v>193</v>
      </c>
      <c r="L414" s="10">
        <v>713</v>
      </c>
      <c r="M414" s="17" t="s">
        <v>36</v>
      </c>
      <c r="N414" s="10">
        <v>0.25</v>
      </c>
      <c r="Q414" s="42">
        <f t="shared" si="28"/>
        <v>0.25</v>
      </c>
      <c r="R414" s="10">
        <v>178</v>
      </c>
      <c r="U414" s="16">
        <f t="shared" si="29"/>
        <v>178</v>
      </c>
      <c r="V414" s="16">
        <f t="shared" si="30"/>
        <v>178.25</v>
      </c>
      <c r="W414" s="19">
        <f t="shared" si="31"/>
        <v>-0.25</v>
      </c>
    </row>
    <row r="415" spans="1:23">
      <c r="A415" s="11" t="s">
        <v>27</v>
      </c>
      <c r="B415" s="29" t="s">
        <v>23</v>
      </c>
      <c r="C415" s="12" t="s">
        <v>24</v>
      </c>
      <c r="D415" s="25">
        <v>10</v>
      </c>
      <c r="E415" s="25">
        <v>1789</v>
      </c>
      <c r="F415" s="38" t="s">
        <v>28</v>
      </c>
      <c r="G415" s="29" t="s">
        <v>183</v>
      </c>
      <c r="H415" s="29" t="s">
        <v>34</v>
      </c>
      <c r="I415" s="30" t="s">
        <v>312</v>
      </c>
      <c r="J415" s="29" t="s">
        <v>32</v>
      </c>
      <c r="K415" s="38" t="s">
        <v>30</v>
      </c>
      <c r="L415" s="10">
        <v>490</v>
      </c>
      <c r="M415" s="17" t="s">
        <v>36</v>
      </c>
      <c r="N415" s="10">
        <v>0.25</v>
      </c>
      <c r="Q415" s="42">
        <f t="shared" si="28"/>
        <v>0.25</v>
      </c>
      <c r="R415" s="10">
        <v>122</v>
      </c>
      <c r="U415" s="16">
        <f t="shared" si="29"/>
        <v>122</v>
      </c>
      <c r="V415" s="16">
        <f t="shared" si="30"/>
        <v>122.5</v>
      </c>
      <c r="W415" s="19">
        <f t="shared" si="31"/>
        <v>-0.5</v>
      </c>
    </row>
    <row r="416" spans="1:23">
      <c r="A416" s="11" t="s">
        <v>27</v>
      </c>
      <c r="B416" s="29" t="s">
        <v>23</v>
      </c>
      <c r="C416" s="12" t="s">
        <v>24</v>
      </c>
      <c r="D416" s="25">
        <v>10</v>
      </c>
      <c r="E416" s="25">
        <v>1789</v>
      </c>
      <c r="F416" s="38" t="s">
        <v>28</v>
      </c>
      <c r="G416" s="29" t="s">
        <v>183</v>
      </c>
      <c r="H416" s="29" t="s">
        <v>34</v>
      </c>
      <c r="I416" s="30" t="s">
        <v>312</v>
      </c>
      <c r="J416" s="29" t="s">
        <v>229</v>
      </c>
      <c r="L416" s="10">
        <v>4800</v>
      </c>
      <c r="M416" s="17" t="s">
        <v>36</v>
      </c>
      <c r="N416" s="10">
        <v>0.25</v>
      </c>
      <c r="Q416" s="42">
        <f t="shared" si="28"/>
        <v>0.25</v>
      </c>
      <c r="R416" s="10">
        <v>1200</v>
      </c>
      <c r="U416" s="16">
        <f t="shared" si="29"/>
        <v>1200</v>
      </c>
      <c r="V416" s="16">
        <f t="shared" si="30"/>
        <v>1200</v>
      </c>
      <c r="W416" s="19">
        <f t="shared" si="31"/>
        <v>0</v>
      </c>
    </row>
    <row r="417" spans="1:25">
      <c r="A417" s="11" t="s">
        <v>27</v>
      </c>
      <c r="B417" s="29" t="s">
        <v>23</v>
      </c>
      <c r="C417" s="12" t="s">
        <v>24</v>
      </c>
      <c r="D417" s="25">
        <v>10</v>
      </c>
      <c r="E417" s="25">
        <v>1789</v>
      </c>
      <c r="F417" s="38" t="s">
        <v>28</v>
      </c>
      <c r="G417" s="29" t="s">
        <v>183</v>
      </c>
      <c r="H417" s="29" t="s">
        <v>34</v>
      </c>
      <c r="I417" s="30" t="s">
        <v>312</v>
      </c>
      <c r="J417" s="29" t="s">
        <v>189</v>
      </c>
      <c r="L417" s="10">
        <v>618</v>
      </c>
      <c r="M417" s="17" t="s">
        <v>36</v>
      </c>
      <c r="N417" s="10">
        <v>0.25</v>
      </c>
      <c r="Q417" s="42">
        <f t="shared" si="28"/>
        <v>0.25</v>
      </c>
      <c r="R417" s="10">
        <v>129</v>
      </c>
      <c r="U417" s="16">
        <f t="shared" si="29"/>
        <v>129</v>
      </c>
      <c r="V417" s="16">
        <f t="shared" si="30"/>
        <v>154.5</v>
      </c>
      <c r="W417" s="19">
        <f t="shared" si="31"/>
        <v>-25.5</v>
      </c>
    </row>
    <row r="418" spans="1:25">
      <c r="A418" s="11" t="s">
        <v>27</v>
      </c>
      <c r="B418" s="29" t="s">
        <v>23</v>
      </c>
      <c r="C418" s="12" t="s">
        <v>24</v>
      </c>
      <c r="D418" s="25">
        <v>10</v>
      </c>
      <c r="E418" s="25">
        <v>1789</v>
      </c>
      <c r="F418" s="38" t="s">
        <v>28</v>
      </c>
      <c r="G418" s="29" t="s">
        <v>183</v>
      </c>
      <c r="H418" s="29" t="s">
        <v>34</v>
      </c>
      <c r="I418" s="30" t="s">
        <v>312</v>
      </c>
      <c r="J418" s="29" t="s">
        <v>191</v>
      </c>
      <c r="L418" s="10">
        <v>660</v>
      </c>
      <c r="M418" s="17" t="s">
        <v>36</v>
      </c>
      <c r="N418" s="10">
        <v>0.25</v>
      </c>
      <c r="Q418" s="42">
        <f t="shared" si="28"/>
        <v>0.25</v>
      </c>
      <c r="R418" s="10">
        <v>165</v>
      </c>
      <c r="U418" s="16">
        <f t="shared" si="29"/>
        <v>165</v>
      </c>
      <c r="V418" s="16">
        <f t="shared" si="30"/>
        <v>165</v>
      </c>
      <c r="W418" s="19">
        <f t="shared" si="31"/>
        <v>0</v>
      </c>
    </row>
    <row r="419" spans="1:25">
      <c r="A419" s="11" t="s">
        <v>27</v>
      </c>
      <c r="B419" s="29" t="s">
        <v>23</v>
      </c>
      <c r="C419" s="12" t="s">
        <v>24</v>
      </c>
      <c r="D419" s="25">
        <v>10</v>
      </c>
      <c r="E419" s="25">
        <v>1789</v>
      </c>
      <c r="F419" s="38" t="s">
        <v>28</v>
      </c>
      <c r="G419" s="29" t="s">
        <v>183</v>
      </c>
      <c r="H419" s="29" t="s">
        <v>34</v>
      </c>
      <c r="I419" s="30" t="s">
        <v>313</v>
      </c>
      <c r="J419" s="29" t="s">
        <v>187</v>
      </c>
      <c r="L419" s="10">
        <v>1590</v>
      </c>
      <c r="M419" s="17" t="s">
        <v>36</v>
      </c>
      <c r="N419" s="10">
        <v>0.15</v>
      </c>
      <c r="Q419" s="42">
        <f t="shared" si="28"/>
        <v>0.15</v>
      </c>
      <c r="R419" s="10">
        <v>238</v>
      </c>
      <c r="U419" s="16">
        <f t="shared" si="29"/>
        <v>238</v>
      </c>
      <c r="V419" s="16">
        <f t="shared" si="30"/>
        <v>238.5</v>
      </c>
      <c r="W419" s="19">
        <f t="shared" si="31"/>
        <v>-0.5</v>
      </c>
    </row>
    <row r="420" spans="1:25">
      <c r="A420" s="11" t="s">
        <v>27</v>
      </c>
      <c r="B420" s="29" t="s">
        <v>23</v>
      </c>
      <c r="C420" s="12" t="s">
        <v>24</v>
      </c>
      <c r="D420" s="25">
        <v>10</v>
      </c>
      <c r="E420" s="25">
        <v>1789</v>
      </c>
      <c r="F420" s="38" t="s">
        <v>28</v>
      </c>
      <c r="G420" s="29" t="s">
        <v>183</v>
      </c>
      <c r="H420" s="29" t="s">
        <v>34</v>
      </c>
      <c r="I420" s="30" t="s">
        <v>313</v>
      </c>
      <c r="J420" s="29" t="s">
        <v>188</v>
      </c>
      <c r="L420" s="10">
        <v>1830</v>
      </c>
      <c r="M420" s="17" t="s">
        <v>36</v>
      </c>
      <c r="N420" s="10">
        <v>0.15</v>
      </c>
      <c r="Q420" s="42">
        <f t="shared" si="28"/>
        <v>0.15</v>
      </c>
      <c r="R420" s="10">
        <v>274</v>
      </c>
      <c r="U420" s="16">
        <f t="shared" si="29"/>
        <v>274</v>
      </c>
      <c r="V420" s="16">
        <f t="shared" si="30"/>
        <v>274.5</v>
      </c>
      <c r="W420" s="19">
        <f t="shared" si="31"/>
        <v>-0.5</v>
      </c>
    </row>
    <row r="421" spans="1:25">
      <c r="A421" s="11" t="s">
        <v>27</v>
      </c>
      <c r="B421" s="29" t="s">
        <v>23</v>
      </c>
      <c r="C421" s="12" t="s">
        <v>24</v>
      </c>
      <c r="D421" s="25">
        <v>10</v>
      </c>
      <c r="E421" s="25">
        <v>1789</v>
      </c>
      <c r="F421" s="38" t="s">
        <v>28</v>
      </c>
      <c r="G421" s="29" t="s">
        <v>183</v>
      </c>
      <c r="H421" s="29" t="s">
        <v>34</v>
      </c>
      <c r="I421" s="30" t="s">
        <v>313</v>
      </c>
      <c r="J421" s="29" t="s">
        <v>189</v>
      </c>
      <c r="L421" s="10">
        <v>681</v>
      </c>
      <c r="M421" s="17" t="s">
        <v>36</v>
      </c>
      <c r="N421" s="10">
        <v>0.15</v>
      </c>
      <c r="Q421" s="42">
        <f t="shared" si="28"/>
        <v>0.15</v>
      </c>
      <c r="R421" s="10">
        <v>102</v>
      </c>
      <c r="U421" s="16">
        <f t="shared" si="29"/>
        <v>102</v>
      </c>
      <c r="V421" s="16">
        <f t="shared" si="30"/>
        <v>102.14999999999999</v>
      </c>
      <c r="W421" s="19">
        <f t="shared" si="31"/>
        <v>-0.14999999999999147</v>
      </c>
    </row>
    <row r="422" spans="1:25">
      <c r="A422" s="11" t="s">
        <v>27</v>
      </c>
      <c r="B422" s="29" t="s">
        <v>23</v>
      </c>
      <c r="C422" s="12" t="s">
        <v>24</v>
      </c>
      <c r="D422" s="25">
        <v>10</v>
      </c>
      <c r="E422" s="25">
        <v>1789</v>
      </c>
      <c r="F422" s="38" t="s">
        <v>28</v>
      </c>
      <c r="G422" s="29" t="s">
        <v>183</v>
      </c>
      <c r="H422" s="29" t="s">
        <v>90</v>
      </c>
      <c r="I422" s="30" t="s">
        <v>314</v>
      </c>
      <c r="J422" s="29" t="s">
        <v>92</v>
      </c>
      <c r="L422" s="10">
        <v>144</v>
      </c>
      <c r="M422" s="17" t="s">
        <v>36</v>
      </c>
      <c r="N422" s="10">
        <v>80</v>
      </c>
      <c r="Q422" s="42">
        <f t="shared" si="28"/>
        <v>80</v>
      </c>
      <c r="R422" s="10">
        <v>11520</v>
      </c>
      <c r="U422" s="16">
        <f t="shared" si="29"/>
        <v>11520</v>
      </c>
      <c r="V422" s="16">
        <f t="shared" si="30"/>
        <v>11520</v>
      </c>
      <c r="W422" s="19">
        <f t="shared" si="31"/>
        <v>0</v>
      </c>
    </row>
    <row r="423" spans="1:25">
      <c r="A423" s="11" t="s">
        <v>27</v>
      </c>
      <c r="B423" s="29" t="s">
        <v>23</v>
      </c>
      <c r="C423" s="12" t="s">
        <v>24</v>
      </c>
      <c r="D423" s="25">
        <v>10</v>
      </c>
      <c r="E423" s="25">
        <v>1789</v>
      </c>
      <c r="F423" s="38" t="s">
        <v>28</v>
      </c>
      <c r="G423" s="29" t="s">
        <v>183</v>
      </c>
      <c r="H423" s="29" t="s">
        <v>90</v>
      </c>
      <c r="I423" s="30" t="s">
        <v>314</v>
      </c>
      <c r="J423" s="29" t="s">
        <v>193</v>
      </c>
      <c r="L423" s="10">
        <v>8</v>
      </c>
      <c r="M423" s="17" t="s">
        <v>36</v>
      </c>
      <c r="N423" s="10">
        <v>80</v>
      </c>
      <c r="Q423" s="42">
        <f t="shared" si="28"/>
        <v>80</v>
      </c>
      <c r="R423" s="10">
        <v>640</v>
      </c>
      <c r="U423" s="16">
        <f t="shared" si="29"/>
        <v>640</v>
      </c>
      <c r="V423" s="16">
        <f t="shared" si="30"/>
        <v>640</v>
      </c>
      <c r="W423" s="19">
        <f t="shared" si="31"/>
        <v>0</v>
      </c>
    </row>
    <row r="424" spans="1:25">
      <c r="A424" s="11" t="s">
        <v>27</v>
      </c>
      <c r="B424" s="29" t="s">
        <v>23</v>
      </c>
      <c r="C424" s="12" t="s">
        <v>24</v>
      </c>
      <c r="D424" s="25">
        <v>10</v>
      </c>
      <c r="E424" s="25">
        <v>1789</v>
      </c>
      <c r="F424" s="38" t="s">
        <v>28</v>
      </c>
      <c r="G424" s="29" t="s">
        <v>183</v>
      </c>
      <c r="H424" s="29" t="s">
        <v>112</v>
      </c>
      <c r="I424" s="30" t="s">
        <v>314</v>
      </c>
      <c r="J424" s="29" t="s">
        <v>92</v>
      </c>
      <c r="L424" s="10">
        <v>9</v>
      </c>
      <c r="M424" s="17" t="s">
        <v>36</v>
      </c>
      <c r="N424" s="10">
        <v>80</v>
      </c>
      <c r="Q424" s="42">
        <f t="shared" si="28"/>
        <v>80</v>
      </c>
      <c r="R424" s="10">
        <v>720</v>
      </c>
      <c r="U424" s="16">
        <f t="shared" si="29"/>
        <v>720</v>
      </c>
      <c r="V424" s="16">
        <f t="shared" si="30"/>
        <v>720</v>
      </c>
      <c r="W424" s="19">
        <f t="shared" si="31"/>
        <v>0</v>
      </c>
    </row>
    <row r="425" spans="1:25">
      <c r="A425" s="11" t="s">
        <v>27</v>
      </c>
      <c r="B425" s="29" t="s">
        <v>23</v>
      </c>
      <c r="C425" s="12" t="s">
        <v>24</v>
      </c>
      <c r="D425" s="25">
        <v>10</v>
      </c>
      <c r="E425" s="25">
        <v>1789</v>
      </c>
      <c r="F425" s="38" t="s">
        <v>28</v>
      </c>
      <c r="G425" s="29" t="s">
        <v>183</v>
      </c>
      <c r="H425" s="29" t="s">
        <v>90</v>
      </c>
      <c r="I425" s="30" t="s">
        <v>486</v>
      </c>
      <c r="J425" s="29" t="s">
        <v>92</v>
      </c>
      <c r="L425" s="10">
        <v>11.75</v>
      </c>
      <c r="M425" s="17" t="s">
        <v>36</v>
      </c>
      <c r="N425" s="10">
        <v>80</v>
      </c>
      <c r="Q425" s="42">
        <f t="shared" si="28"/>
        <v>80</v>
      </c>
      <c r="R425" s="10">
        <v>940</v>
      </c>
      <c r="U425" s="16">
        <f t="shared" si="29"/>
        <v>940</v>
      </c>
      <c r="V425" s="16">
        <f t="shared" si="30"/>
        <v>940</v>
      </c>
      <c r="W425" s="19">
        <f t="shared" si="31"/>
        <v>0</v>
      </c>
    </row>
    <row r="426" spans="1:25">
      <c r="A426" s="11" t="s">
        <v>27</v>
      </c>
      <c r="B426" s="29" t="s">
        <v>23</v>
      </c>
      <c r="C426" s="12" t="s">
        <v>24</v>
      </c>
      <c r="D426" s="25">
        <v>10</v>
      </c>
      <c r="E426" s="25">
        <v>1789</v>
      </c>
      <c r="F426" s="38" t="s">
        <v>28</v>
      </c>
      <c r="G426" s="29" t="s">
        <v>183</v>
      </c>
      <c r="H426" s="29" t="s">
        <v>112</v>
      </c>
      <c r="I426" s="30" t="s">
        <v>486</v>
      </c>
      <c r="J426" s="29" t="s">
        <v>92</v>
      </c>
      <c r="L426" s="10">
        <v>7.5</v>
      </c>
      <c r="M426" s="17"/>
      <c r="Q426" s="42">
        <f t="shared" si="28"/>
        <v>0</v>
      </c>
      <c r="R426" s="10">
        <v>600</v>
      </c>
      <c r="U426" s="16">
        <f t="shared" si="29"/>
        <v>600</v>
      </c>
      <c r="V426" s="16">
        <f t="shared" si="30"/>
        <v>0</v>
      </c>
      <c r="W426" s="19">
        <f t="shared" si="31"/>
        <v>600</v>
      </c>
      <c r="Y426" s="29" t="s">
        <v>33</v>
      </c>
    </row>
    <row r="427" spans="1:25">
      <c r="A427" s="11" t="s">
        <v>27</v>
      </c>
      <c r="B427" s="29" t="s">
        <v>23</v>
      </c>
      <c r="C427" s="12" t="s">
        <v>24</v>
      </c>
      <c r="D427" s="25">
        <v>10</v>
      </c>
      <c r="E427" s="25">
        <v>1789</v>
      </c>
      <c r="F427" s="38" t="s">
        <v>28</v>
      </c>
      <c r="G427" s="29" t="s">
        <v>183</v>
      </c>
      <c r="I427" s="30" t="s">
        <v>100</v>
      </c>
      <c r="J427" s="29" t="s">
        <v>32</v>
      </c>
      <c r="K427" s="38" t="s">
        <v>30</v>
      </c>
      <c r="L427" s="10">
        <v>1</v>
      </c>
      <c r="M427" s="17" t="s">
        <v>54</v>
      </c>
      <c r="N427" s="10">
        <v>274</v>
      </c>
      <c r="Q427" s="42">
        <f t="shared" si="28"/>
        <v>274</v>
      </c>
      <c r="R427" s="10">
        <v>274</v>
      </c>
      <c r="U427" s="16">
        <f t="shared" si="29"/>
        <v>274</v>
      </c>
      <c r="V427" s="16">
        <f t="shared" si="30"/>
        <v>274</v>
      </c>
      <c r="W427" s="19">
        <f t="shared" si="31"/>
        <v>0</v>
      </c>
    </row>
    <row r="428" spans="1:25">
      <c r="A428" s="11" t="s">
        <v>27</v>
      </c>
      <c r="B428" s="29" t="s">
        <v>23</v>
      </c>
      <c r="C428" s="12" t="s">
        <v>24</v>
      </c>
      <c r="D428" s="25">
        <v>10</v>
      </c>
      <c r="E428" s="25">
        <v>1789</v>
      </c>
      <c r="F428" s="38" t="s">
        <v>28</v>
      </c>
      <c r="G428" s="29" t="s">
        <v>183</v>
      </c>
      <c r="I428" s="30" t="s">
        <v>100</v>
      </c>
      <c r="J428" s="29" t="s">
        <v>188</v>
      </c>
      <c r="L428" s="10">
        <v>1</v>
      </c>
      <c r="M428" s="17" t="s">
        <v>54</v>
      </c>
      <c r="N428" s="10">
        <v>120</v>
      </c>
      <c r="Q428" s="42">
        <f t="shared" si="28"/>
        <v>120</v>
      </c>
      <c r="R428" s="10">
        <v>120</v>
      </c>
      <c r="U428" s="16">
        <f t="shared" si="29"/>
        <v>120</v>
      </c>
      <c r="V428" s="16">
        <f t="shared" si="30"/>
        <v>120</v>
      </c>
      <c r="W428" s="19">
        <f t="shared" si="31"/>
        <v>0</v>
      </c>
    </row>
    <row r="429" spans="1:25">
      <c r="A429" s="11" t="s">
        <v>27</v>
      </c>
      <c r="B429" s="29" t="s">
        <v>23</v>
      </c>
      <c r="C429" s="12" t="s">
        <v>24</v>
      </c>
      <c r="D429" s="25">
        <v>10</v>
      </c>
      <c r="E429" s="25">
        <v>1789</v>
      </c>
      <c r="F429" s="38" t="s">
        <v>28</v>
      </c>
      <c r="G429" s="29" t="s">
        <v>183</v>
      </c>
      <c r="H429" s="29" t="s">
        <v>34</v>
      </c>
      <c r="I429" s="30" t="s">
        <v>315</v>
      </c>
      <c r="J429" s="29" t="s">
        <v>32</v>
      </c>
      <c r="K429" s="38" t="s">
        <v>30</v>
      </c>
      <c r="L429" s="10">
        <v>9820</v>
      </c>
      <c r="M429" s="17" t="s">
        <v>36</v>
      </c>
      <c r="N429" s="10">
        <v>0.25</v>
      </c>
      <c r="Q429" s="42">
        <f t="shared" si="28"/>
        <v>0.25</v>
      </c>
      <c r="R429" s="10">
        <v>2455</v>
      </c>
      <c r="U429" s="16">
        <f t="shared" si="29"/>
        <v>2455</v>
      </c>
      <c r="V429" s="16">
        <f t="shared" si="30"/>
        <v>2455</v>
      </c>
      <c r="W429" s="19">
        <f t="shared" si="31"/>
        <v>0</v>
      </c>
    </row>
    <row r="430" spans="1:25">
      <c r="A430" s="11" t="s">
        <v>27</v>
      </c>
      <c r="B430" s="29" t="s">
        <v>23</v>
      </c>
      <c r="C430" s="12" t="s">
        <v>24</v>
      </c>
      <c r="D430" s="25">
        <v>10</v>
      </c>
      <c r="E430" s="25">
        <v>1789</v>
      </c>
      <c r="F430" s="38" t="s">
        <v>28</v>
      </c>
      <c r="G430" s="29" t="s">
        <v>183</v>
      </c>
      <c r="H430" s="29" t="s">
        <v>34</v>
      </c>
      <c r="I430" s="30" t="s">
        <v>316</v>
      </c>
      <c r="J430" s="29" t="s">
        <v>32</v>
      </c>
      <c r="K430" s="38" t="s">
        <v>30</v>
      </c>
      <c r="L430" s="10">
        <v>1660</v>
      </c>
      <c r="M430" s="17" t="s">
        <v>36</v>
      </c>
      <c r="N430" s="10">
        <v>0.6</v>
      </c>
      <c r="Q430" s="42">
        <f t="shared" si="28"/>
        <v>0.6</v>
      </c>
      <c r="R430" s="10">
        <v>996</v>
      </c>
      <c r="U430" s="16">
        <f t="shared" si="29"/>
        <v>996</v>
      </c>
      <c r="V430" s="16">
        <f t="shared" si="30"/>
        <v>996</v>
      </c>
      <c r="W430" s="19">
        <f t="shared" si="31"/>
        <v>0</v>
      </c>
    </row>
    <row r="431" spans="1:25">
      <c r="A431" s="11" t="s">
        <v>27</v>
      </c>
      <c r="B431" s="29" t="s">
        <v>23</v>
      </c>
      <c r="C431" s="12" t="s">
        <v>24</v>
      </c>
      <c r="D431" s="25">
        <v>10</v>
      </c>
      <c r="E431" s="25">
        <v>1789</v>
      </c>
      <c r="F431" s="38" t="s">
        <v>28</v>
      </c>
      <c r="G431" s="29" t="s">
        <v>183</v>
      </c>
      <c r="H431" s="29" t="s">
        <v>34</v>
      </c>
      <c r="I431" s="30" t="s">
        <v>317</v>
      </c>
      <c r="J431" s="29" t="s">
        <v>32</v>
      </c>
      <c r="K431" s="38" t="s">
        <v>30</v>
      </c>
      <c r="L431" s="10">
        <v>13315</v>
      </c>
      <c r="M431" s="17" t="s">
        <v>36</v>
      </c>
      <c r="N431" s="10">
        <v>0.75</v>
      </c>
      <c r="Q431" s="42">
        <f t="shared" si="28"/>
        <v>0.75</v>
      </c>
      <c r="R431" s="10">
        <v>9985</v>
      </c>
      <c r="U431" s="16">
        <f t="shared" si="29"/>
        <v>9985</v>
      </c>
      <c r="V431" s="16">
        <f t="shared" si="30"/>
        <v>9986.25</v>
      </c>
      <c r="W431" s="19">
        <f t="shared" si="31"/>
        <v>-1.25</v>
      </c>
    </row>
    <row r="432" spans="1:25">
      <c r="A432" s="11" t="s">
        <v>27</v>
      </c>
      <c r="B432" s="29" t="s">
        <v>23</v>
      </c>
      <c r="C432" s="12" t="s">
        <v>24</v>
      </c>
      <c r="D432" s="25">
        <v>10</v>
      </c>
      <c r="E432" s="25">
        <v>1789</v>
      </c>
      <c r="F432" s="38" t="s">
        <v>28</v>
      </c>
      <c r="G432" s="29" t="s">
        <v>183</v>
      </c>
      <c r="H432" s="29" t="s">
        <v>34</v>
      </c>
      <c r="I432" s="30" t="s">
        <v>317</v>
      </c>
      <c r="J432" s="29" t="s">
        <v>187</v>
      </c>
      <c r="L432" s="10">
        <v>9004</v>
      </c>
      <c r="M432" s="17" t="s">
        <v>36</v>
      </c>
      <c r="N432" s="10">
        <v>0.75</v>
      </c>
      <c r="Q432" s="42">
        <f t="shared" si="28"/>
        <v>0.75</v>
      </c>
      <c r="R432" s="10">
        <v>6753</v>
      </c>
      <c r="U432" s="16">
        <f t="shared" si="29"/>
        <v>6753</v>
      </c>
      <c r="V432" s="16">
        <f t="shared" si="30"/>
        <v>6753</v>
      </c>
      <c r="W432" s="19">
        <f t="shared" si="31"/>
        <v>0</v>
      </c>
    </row>
    <row r="433" spans="1:23">
      <c r="A433" s="11" t="s">
        <v>27</v>
      </c>
      <c r="B433" s="29" t="s">
        <v>23</v>
      </c>
      <c r="C433" s="12" t="s">
        <v>24</v>
      </c>
      <c r="D433" s="25">
        <v>10</v>
      </c>
      <c r="E433" s="25">
        <v>1789</v>
      </c>
      <c r="F433" s="38" t="s">
        <v>28</v>
      </c>
      <c r="G433" s="29" t="s">
        <v>183</v>
      </c>
      <c r="H433" s="29" t="s">
        <v>34</v>
      </c>
      <c r="I433" s="30" t="s">
        <v>317</v>
      </c>
      <c r="J433" s="29" t="s">
        <v>188</v>
      </c>
      <c r="L433" s="10">
        <v>29062</v>
      </c>
      <c r="M433" s="17" t="s">
        <v>36</v>
      </c>
      <c r="N433" s="10">
        <v>0.75</v>
      </c>
      <c r="Q433" s="42">
        <f t="shared" si="28"/>
        <v>0.75</v>
      </c>
      <c r="R433" s="10">
        <v>21796</v>
      </c>
      <c r="U433" s="16">
        <f t="shared" si="29"/>
        <v>21796</v>
      </c>
      <c r="V433" s="16">
        <f t="shared" si="30"/>
        <v>21796.5</v>
      </c>
      <c r="W433" s="19">
        <f t="shared" si="31"/>
        <v>-0.5</v>
      </c>
    </row>
    <row r="434" spans="1:23">
      <c r="A434" s="11" t="s">
        <v>27</v>
      </c>
      <c r="B434" s="29" t="s">
        <v>23</v>
      </c>
      <c r="C434" s="12" t="s">
        <v>24</v>
      </c>
      <c r="D434" s="25">
        <v>10</v>
      </c>
      <c r="E434" s="25">
        <v>1789</v>
      </c>
      <c r="F434" s="38" t="s">
        <v>28</v>
      </c>
      <c r="G434" s="29" t="s">
        <v>183</v>
      </c>
      <c r="H434" s="29" t="s">
        <v>34</v>
      </c>
      <c r="I434" s="30" t="s">
        <v>317</v>
      </c>
      <c r="J434" s="29" t="s">
        <v>189</v>
      </c>
      <c r="L434" s="10">
        <v>4080</v>
      </c>
      <c r="M434" s="17" t="s">
        <v>36</v>
      </c>
      <c r="N434" s="10">
        <v>0.75</v>
      </c>
      <c r="Q434" s="42">
        <f t="shared" si="28"/>
        <v>0.75</v>
      </c>
      <c r="R434" s="10">
        <v>3060</v>
      </c>
      <c r="U434" s="16">
        <f t="shared" si="29"/>
        <v>3060</v>
      </c>
      <c r="V434" s="16">
        <f t="shared" si="30"/>
        <v>3060</v>
      </c>
      <c r="W434" s="19">
        <f t="shared" si="31"/>
        <v>0</v>
      </c>
    </row>
    <row r="435" spans="1:23">
      <c r="A435" s="11" t="s">
        <v>27</v>
      </c>
      <c r="B435" s="29" t="s">
        <v>23</v>
      </c>
      <c r="C435" s="12" t="s">
        <v>24</v>
      </c>
      <c r="D435" s="25">
        <v>10</v>
      </c>
      <c r="E435" s="25">
        <v>1789</v>
      </c>
      <c r="F435" s="38" t="s">
        <v>28</v>
      </c>
      <c r="G435" s="29" t="s">
        <v>183</v>
      </c>
      <c r="H435" s="29" t="s">
        <v>34</v>
      </c>
      <c r="I435" s="30" t="s">
        <v>317</v>
      </c>
      <c r="J435" s="29" t="s">
        <v>190</v>
      </c>
      <c r="L435" s="10">
        <v>1685</v>
      </c>
      <c r="M435" s="17" t="s">
        <v>36</v>
      </c>
      <c r="N435" s="10">
        <v>0.75</v>
      </c>
      <c r="Q435" s="42">
        <f t="shared" si="28"/>
        <v>0.75</v>
      </c>
      <c r="R435" s="10">
        <v>1264</v>
      </c>
      <c r="U435" s="16">
        <f t="shared" si="29"/>
        <v>1264</v>
      </c>
      <c r="V435" s="16">
        <f t="shared" si="30"/>
        <v>1263.75</v>
      </c>
      <c r="W435" s="19">
        <f t="shared" si="31"/>
        <v>0.25</v>
      </c>
    </row>
    <row r="436" spans="1:23">
      <c r="A436" s="11" t="s">
        <v>27</v>
      </c>
      <c r="B436" s="29" t="s">
        <v>23</v>
      </c>
      <c r="C436" s="12" t="s">
        <v>24</v>
      </c>
      <c r="D436" s="25">
        <v>10</v>
      </c>
      <c r="E436" s="25">
        <v>1789</v>
      </c>
      <c r="F436" s="38" t="s">
        <v>28</v>
      </c>
      <c r="G436" s="29" t="s">
        <v>183</v>
      </c>
      <c r="H436" s="29" t="s">
        <v>34</v>
      </c>
      <c r="I436" s="30" t="s">
        <v>318</v>
      </c>
      <c r="J436" s="29" t="s">
        <v>32</v>
      </c>
      <c r="K436" s="38" t="s">
        <v>30</v>
      </c>
      <c r="L436" s="10">
        <v>10933</v>
      </c>
      <c r="M436" s="17" t="s">
        <v>36</v>
      </c>
      <c r="N436" s="10">
        <v>0.4</v>
      </c>
      <c r="Q436" s="42">
        <f t="shared" si="28"/>
        <v>0.4</v>
      </c>
      <c r="R436" s="10">
        <v>4373</v>
      </c>
      <c r="U436" s="16">
        <f t="shared" si="29"/>
        <v>4373</v>
      </c>
      <c r="V436" s="16">
        <f t="shared" si="30"/>
        <v>4373.2</v>
      </c>
      <c r="W436" s="19">
        <f t="shared" si="31"/>
        <v>-0.1999999999998181</v>
      </c>
    </row>
    <row r="437" spans="1:23">
      <c r="A437" s="11" t="s">
        <v>27</v>
      </c>
      <c r="B437" s="29" t="s">
        <v>23</v>
      </c>
      <c r="C437" s="12" t="s">
        <v>24</v>
      </c>
      <c r="D437" s="25">
        <v>10</v>
      </c>
      <c r="E437" s="25">
        <v>1789</v>
      </c>
      <c r="F437" s="38" t="s">
        <v>28</v>
      </c>
      <c r="G437" s="29" t="s">
        <v>183</v>
      </c>
      <c r="H437" s="29" t="s">
        <v>34</v>
      </c>
      <c r="I437" s="30" t="s">
        <v>318</v>
      </c>
      <c r="J437" s="29" t="s">
        <v>186</v>
      </c>
      <c r="L437" s="10">
        <v>1204</v>
      </c>
      <c r="M437" s="17" t="s">
        <v>36</v>
      </c>
      <c r="N437" s="10">
        <v>0.4</v>
      </c>
      <c r="Q437" s="42">
        <f t="shared" si="28"/>
        <v>0.4</v>
      </c>
      <c r="R437" s="10">
        <v>482</v>
      </c>
      <c r="U437" s="16">
        <f t="shared" si="29"/>
        <v>482</v>
      </c>
      <c r="V437" s="16">
        <f t="shared" si="30"/>
        <v>481.6</v>
      </c>
      <c r="W437" s="19">
        <f t="shared" si="31"/>
        <v>0.39999999999997726</v>
      </c>
    </row>
    <row r="438" spans="1:23">
      <c r="A438" s="11" t="s">
        <v>27</v>
      </c>
      <c r="B438" s="29" t="s">
        <v>23</v>
      </c>
      <c r="C438" s="12" t="s">
        <v>24</v>
      </c>
      <c r="D438" s="25">
        <v>10</v>
      </c>
      <c r="E438" s="25">
        <v>1789</v>
      </c>
      <c r="F438" s="38" t="s">
        <v>28</v>
      </c>
      <c r="G438" s="29" t="s">
        <v>183</v>
      </c>
      <c r="H438" s="29" t="s">
        <v>34</v>
      </c>
      <c r="I438" s="30" t="s">
        <v>318</v>
      </c>
      <c r="J438" s="29" t="s">
        <v>189</v>
      </c>
      <c r="L438" s="10">
        <v>810</v>
      </c>
      <c r="M438" s="17" t="s">
        <v>36</v>
      </c>
      <c r="N438" s="10">
        <v>0.4</v>
      </c>
      <c r="Q438" s="42">
        <f t="shared" si="28"/>
        <v>0.4</v>
      </c>
      <c r="R438" s="10">
        <v>324</v>
      </c>
      <c r="U438" s="16">
        <f t="shared" si="29"/>
        <v>324</v>
      </c>
      <c r="V438" s="16">
        <f t="shared" si="30"/>
        <v>324</v>
      </c>
      <c r="W438" s="19">
        <f t="shared" si="31"/>
        <v>0</v>
      </c>
    </row>
    <row r="439" spans="1:23">
      <c r="A439" s="11" t="s">
        <v>27</v>
      </c>
      <c r="B439" s="29" t="s">
        <v>23</v>
      </c>
      <c r="C439" s="12" t="s">
        <v>24</v>
      </c>
      <c r="D439" s="25">
        <v>10</v>
      </c>
      <c r="E439" s="25">
        <v>1789</v>
      </c>
      <c r="F439" s="38" t="s">
        <v>28</v>
      </c>
      <c r="G439" s="29" t="s">
        <v>183</v>
      </c>
      <c r="H439" s="29" t="s">
        <v>34</v>
      </c>
      <c r="I439" s="30" t="s">
        <v>318</v>
      </c>
      <c r="J439" s="29" t="s">
        <v>32</v>
      </c>
      <c r="K439" s="38" t="s">
        <v>194</v>
      </c>
      <c r="L439" s="10">
        <v>15717</v>
      </c>
      <c r="M439" s="17" t="s">
        <v>36</v>
      </c>
      <c r="N439" s="10">
        <v>0.4</v>
      </c>
      <c r="Q439" s="42">
        <f t="shared" si="28"/>
        <v>0.4</v>
      </c>
      <c r="R439" s="10">
        <v>6287</v>
      </c>
      <c r="U439" s="16">
        <f t="shared" si="29"/>
        <v>6287</v>
      </c>
      <c r="V439" s="16">
        <f t="shared" si="30"/>
        <v>6286.8</v>
      </c>
      <c r="W439" s="19">
        <f t="shared" si="31"/>
        <v>0.1999999999998181</v>
      </c>
    </row>
    <row r="440" spans="1:23">
      <c r="A440" s="11" t="s">
        <v>27</v>
      </c>
      <c r="B440" s="29" t="s">
        <v>23</v>
      </c>
      <c r="C440" s="12" t="s">
        <v>24</v>
      </c>
      <c r="D440" s="25">
        <v>10</v>
      </c>
      <c r="E440" s="25">
        <v>1789</v>
      </c>
      <c r="F440" s="38" t="s">
        <v>28</v>
      </c>
      <c r="G440" s="29" t="s">
        <v>183</v>
      </c>
      <c r="H440" s="29" t="s">
        <v>34</v>
      </c>
      <c r="I440" s="30" t="s">
        <v>319</v>
      </c>
      <c r="J440" s="29" t="s">
        <v>32</v>
      </c>
      <c r="K440" s="38" t="s">
        <v>30</v>
      </c>
      <c r="L440" s="10">
        <v>3400</v>
      </c>
      <c r="M440" s="17" t="s">
        <v>36</v>
      </c>
      <c r="N440" s="10">
        <v>0.35</v>
      </c>
      <c r="Q440" s="42">
        <f t="shared" si="28"/>
        <v>0.35</v>
      </c>
      <c r="R440" s="10">
        <v>1190</v>
      </c>
      <c r="U440" s="16">
        <f t="shared" si="29"/>
        <v>1190</v>
      </c>
      <c r="V440" s="16">
        <f t="shared" si="30"/>
        <v>1190</v>
      </c>
      <c r="W440" s="19">
        <f t="shared" si="31"/>
        <v>0</v>
      </c>
    </row>
    <row r="441" spans="1:23">
      <c r="A441" s="11" t="s">
        <v>27</v>
      </c>
      <c r="B441" s="29" t="s">
        <v>23</v>
      </c>
      <c r="C441" s="12" t="s">
        <v>24</v>
      </c>
      <c r="D441" s="25">
        <v>10</v>
      </c>
      <c r="E441" s="25">
        <v>1789</v>
      </c>
      <c r="F441" s="38" t="s">
        <v>28</v>
      </c>
      <c r="G441" s="29" t="s">
        <v>183</v>
      </c>
      <c r="H441" s="29" t="s">
        <v>34</v>
      </c>
      <c r="I441" s="30" t="s">
        <v>319</v>
      </c>
      <c r="J441" s="29" t="s">
        <v>92</v>
      </c>
      <c r="L441" s="10">
        <v>1040</v>
      </c>
      <c r="M441" s="17" t="s">
        <v>36</v>
      </c>
      <c r="N441" s="10">
        <v>0.35</v>
      </c>
      <c r="Q441" s="42">
        <f t="shared" si="28"/>
        <v>0.35</v>
      </c>
      <c r="R441" s="10">
        <v>364</v>
      </c>
      <c r="U441" s="16">
        <f t="shared" si="29"/>
        <v>364</v>
      </c>
      <c r="V441" s="16">
        <f t="shared" si="30"/>
        <v>364</v>
      </c>
      <c r="W441" s="19">
        <f t="shared" si="31"/>
        <v>0</v>
      </c>
    </row>
    <row r="442" spans="1:23">
      <c r="A442" s="11" t="s">
        <v>27</v>
      </c>
      <c r="B442" s="29" t="s">
        <v>23</v>
      </c>
      <c r="C442" s="12" t="s">
        <v>24</v>
      </c>
      <c r="D442" s="25">
        <v>10</v>
      </c>
      <c r="E442" s="25">
        <v>1789</v>
      </c>
      <c r="F442" s="38" t="s">
        <v>28</v>
      </c>
      <c r="G442" s="29" t="s">
        <v>183</v>
      </c>
      <c r="H442" s="29" t="s">
        <v>34</v>
      </c>
      <c r="I442" s="30" t="s">
        <v>320</v>
      </c>
      <c r="J442" s="29" t="s">
        <v>111</v>
      </c>
      <c r="L442" s="10">
        <v>5692</v>
      </c>
      <c r="M442" s="17" t="s">
        <v>36</v>
      </c>
      <c r="N442" s="10">
        <v>0.02</v>
      </c>
      <c r="Q442" s="42">
        <f t="shared" si="28"/>
        <v>0.02</v>
      </c>
      <c r="R442" s="10">
        <v>113</v>
      </c>
      <c r="U442" s="16">
        <f t="shared" si="29"/>
        <v>113</v>
      </c>
      <c r="V442" s="16">
        <f t="shared" si="30"/>
        <v>113.84</v>
      </c>
      <c r="W442" s="19">
        <f t="shared" si="31"/>
        <v>-0.84000000000000341</v>
      </c>
    </row>
    <row r="443" spans="1:23">
      <c r="A443" s="11" t="s">
        <v>27</v>
      </c>
      <c r="B443" s="29" t="s">
        <v>23</v>
      </c>
      <c r="C443" s="12" t="s">
        <v>24</v>
      </c>
      <c r="D443" s="25">
        <v>10</v>
      </c>
      <c r="E443" s="25">
        <v>1789</v>
      </c>
      <c r="F443" s="38" t="s">
        <v>28</v>
      </c>
      <c r="G443" s="29" t="s">
        <v>183</v>
      </c>
      <c r="H443" s="29" t="s">
        <v>34</v>
      </c>
      <c r="I443" s="30" t="s">
        <v>320</v>
      </c>
      <c r="J443" s="29" t="s">
        <v>229</v>
      </c>
      <c r="L443" s="10">
        <v>32200</v>
      </c>
      <c r="M443" s="17" t="s">
        <v>36</v>
      </c>
      <c r="N443" s="10">
        <v>0.02</v>
      </c>
      <c r="Q443" s="42">
        <f t="shared" si="28"/>
        <v>0.02</v>
      </c>
      <c r="R443" s="10">
        <v>644</v>
      </c>
      <c r="U443" s="16">
        <f t="shared" si="29"/>
        <v>644</v>
      </c>
      <c r="V443" s="16">
        <f t="shared" si="30"/>
        <v>644</v>
      </c>
      <c r="W443" s="19">
        <f t="shared" si="31"/>
        <v>0</v>
      </c>
    </row>
    <row r="444" spans="1:23">
      <c r="A444" s="11" t="s">
        <v>27</v>
      </c>
      <c r="B444" s="29" t="s">
        <v>23</v>
      </c>
      <c r="C444" s="12" t="s">
        <v>24</v>
      </c>
      <c r="D444" s="25">
        <v>10</v>
      </c>
      <c r="E444" s="25">
        <v>1789</v>
      </c>
      <c r="F444" s="38" t="s">
        <v>28</v>
      </c>
      <c r="G444" s="29" t="s">
        <v>183</v>
      </c>
      <c r="I444" s="30" t="s">
        <v>103</v>
      </c>
      <c r="J444" s="29" t="s">
        <v>32</v>
      </c>
      <c r="K444" s="38" t="s">
        <v>30</v>
      </c>
      <c r="L444" s="10">
        <v>1</v>
      </c>
      <c r="M444" s="17" t="s">
        <v>54</v>
      </c>
      <c r="N444" s="10">
        <v>514</v>
      </c>
      <c r="Q444" s="42">
        <f t="shared" si="28"/>
        <v>514</v>
      </c>
      <c r="R444" s="10">
        <v>514</v>
      </c>
      <c r="U444" s="16">
        <f t="shared" si="29"/>
        <v>514</v>
      </c>
      <c r="V444" s="16">
        <f t="shared" si="30"/>
        <v>514</v>
      </c>
      <c r="W444" s="19">
        <f t="shared" si="31"/>
        <v>0</v>
      </c>
    </row>
    <row r="445" spans="1:23">
      <c r="A445" s="11" t="s">
        <v>27</v>
      </c>
      <c r="B445" s="29" t="s">
        <v>23</v>
      </c>
      <c r="C445" s="12" t="s">
        <v>24</v>
      </c>
      <c r="D445" s="25">
        <v>10</v>
      </c>
      <c r="E445" s="25">
        <v>1789</v>
      </c>
      <c r="F445" s="38" t="s">
        <v>28</v>
      </c>
      <c r="G445" s="29" t="s">
        <v>183</v>
      </c>
      <c r="I445" s="30" t="s">
        <v>103</v>
      </c>
      <c r="J445" s="29" t="s">
        <v>111</v>
      </c>
      <c r="L445" s="10">
        <v>1</v>
      </c>
      <c r="M445" s="17" t="s">
        <v>54</v>
      </c>
      <c r="N445" s="10">
        <v>120</v>
      </c>
      <c r="Q445" s="42">
        <f t="shared" si="28"/>
        <v>120</v>
      </c>
      <c r="R445" s="10">
        <v>120</v>
      </c>
      <c r="U445" s="16">
        <f t="shared" si="29"/>
        <v>120</v>
      </c>
      <c r="V445" s="16">
        <f t="shared" si="30"/>
        <v>120</v>
      </c>
      <c r="W445" s="19">
        <f t="shared" si="31"/>
        <v>0</v>
      </c>
    </row>
    <row r="446" spans="1:23">
      <c r="A446" s="11" t="s">
        <v>27</v>
      </c>
      <c r="B446" s="29" t="s">
        <v>23</v>
      </c>
      <c r="C446" s="12" t="s">
        <v>24</v>
      </c>
      <c r="D446" s="25">
        <v>10</v>
      </c>
      <c r="E446" s="25">
        <v>1789</v>
      </c>
      <c r="F446" s="38" t="s">
        <v>28</v>
      </c>
      <c r="G446" s="29" t="s">
        <v>183</v>
      </c>
      <c r="I446" s="30" t="s">
        <v>103</v>
      </c>
      <c r="J446" s="29" t="s">
        <v>187</v>
      </c>
      <c r="L446" s="10">
        <v>1</v>
      </c>
      <c r="M446" s="17" t="s">
        <v>54</v>
      </c>
      <c r="N446" s="10">
        <v>280</v>
      </c>
      <c r="Q446" s="42">
        <f t="shared" si="28"/>
        <v>280</v>
      </c>
      <c r="R446" s="10">
        <v>280</v>
      </c>
      <c r="U446" s="16">
        <f t="shared" si="29"/>
        <v>280</v>
      </c>
      <c r="V446" s="16">
        <f t="shared" si="30"/>
        <v>280</v>
      </c>
      <c r="W446" s="19">
        <f t="shared" si="31"/>
        <v>0</v>
      </c>
    </row>
    <row r="447" spans="1:23">
      <c r="A447" s="11" t="s">
        <v>27</v>
      </c>
      <c r="B447" s="29" t="s">
        <v>23</v>
      </c>
      <c r="C447" s="12" t="s">
        <v>24</v>
      </c>
      <c r="D447" s="25">
        <v>10</v>
      </c>
      <c r="E447" s="25">
        <v>1789</v>
      </c>
      <c r="F447" s="38" t="s">
        <v>28</v>
      </c>
      <c r="G447" s="29" t="s">
        <v>183</v>
      </c>
      <c r="I447" s="30" t="s">
        <v>103</v>
      </c>
      <c r="J447" s="29" t="s">
        <v>188</v>
      </c>
      <c r="L447" s="10">
        <v>1</v>
      </c>
      <c r="M447" s="17" t="s">
        <v>54</v>
      </c>
      <c r="N447" s="10">
        <v>406</v>
      </c>
      <c r="Q447" s="42">
        <f t="shared" si="28"/>
        <v>406</v>
      </c>
      <c r="R447" s="10">
        <v>406</v>
      </c>
      <c r="U447" s="16">
        <f t="shared" si="29"/>
        <v>406</v>
      </c>
      <c r="V447" s="16">
        <f t="shared" si="30"/>
        <v>406</v>
      </c>
      <c r="W447" s="19">
        <f t="shared" si="31"/>
        <v>0</v>
      </c>
    </row>
    <row r="448" spans="1:23">
      <c r="A448" s="11" t="s">
        <v>27</v>
      </c>
      <c r="B448" s="29" t="s">
        <v>23</v>
      </c>
      <c r="C448" s="12" t="s">
        <v>24</v>
      </c>
      <c r="D448" s="25">
        <v>10</v>
      </c>
      <c r="E448" s="25">
        <v>1789</v>
      </c>
      <c r="F448" s="38" t="s">
        <v>28</v>
      </c>
      <c r="G448" s="29" t="s">
        <v>183</v>
      </c>
      <c r="I448" s="30" t="s">
        <v>103</v>
      </c>
      <c r="M448" s="17"/>
      <c r="Q448" s="42">
        <f t="shared" si="28"/>
        <v>0</v>
      </c>
      <c r="U448" s="16">
        <f t="shared" si="29"/>
        <v>0</v>
      </c>
      <c r="V448" s="16">
        <f t="shared" si="30"/>
        <v>0</v>
      </c>
      <c r="W448" s="19">
        <f t="shared" si="31"/>
        <v>0</v>
      </c>
    </row>
    <row r="449" spans="1:25">
      <c r="A449" s="11" t="s">
        <v>27</v>
      </c>
      <c r="B449" s="29" t="s">
        <v>23</v>
      </c>
      <c r="C449" s="12" t="s">
        <v>24</v>
      </c>
      <c r="D449" s="25">
        <v>10</v>
      </c>
      <c r="E449" s="25">
        <v>1789</v>
      </c>
      <c r="F449" s="38" t="s">
        <v>28</v>
      </c>
      <c r="G449" s="29" t="s">
        <v>183</v>
      </c>
      <c r="H449" s="29" t="s">
        <v>34</v>
      </c>
      <c r="I449" s="30" t="s">
        <v>321</v>
      </c>
      <c r="J449" s="29" t="s">
        <v>32</v>
      </c>
      <c r="K449" s="38" t="s">
        <v>194</v>
      </c>
      <c r="L449" s="10">
        <v>16057</v>
      </c>
      <c r="M449" s="17" t="s">
        <v>36</v>
      </c>
      <c r="N449" s="10">
        <v>0.6</v>
      </c>
      <c r="Q449" s="42">
        <f t="shared" si="28"/>
        <v>0.6</v>
      </c>
      <c r="R449" s="10">
        <v>9634</v>
      </c>
      <c r="U449" s="16">
        <f t="shared" si="29"/>
        <v>9634</v>
      </c>
      <c r="V449" s="16">
        <f t="shared" si="30"/>
        <v>9634.1999999999989</v>
      </c>
      <c r="W449" s="19">
        <f t="shared" si="31"/>
        <v>-0.19999999999890861</v>
      </c>
    </row>
    <row r="450" spans="1:25">
      <c r="A450" s="11" t="s">
        <v>27</v>
      </c>
      <c r="B450" s="29" t="s">
        <v>23</v>
      </c>
      <c r="C450" s="12" t="s">
        <v>24</v>
      </c>
      <c r="D450" s="25">
        <v>10</v>
      </c>
      <c r="E450" s="25">
        <v>1789</v>
      </c>
      <c r="F450" s="38" t="s">
        <v>28</v>
      </c>
      <c r="G450" s="29" t="s">
        <v>183</v>
      </c>
      <c r="H450" s="29" t="s">
        <v>34</v>
      </c>
      <c r="I450" s="30" t="s">
        <v>321</v>
      </c>
      <c r="J450" s="29" t="s">
        <v>186</v>
      </c>
      <c r="L450" s="10">
        <v>530</v>
      </c>
      <c r="M450" s="17" t="s">
        <v>36</v>
      </c>
      <c r="N450" s="10">
        <v>0.6</v>
      </c>
      <c r="Q450" s="42">
        <f t="shared" si="28"/>
        <v>0.6</v>
      </c>
      <c r="R450" s="10">
        <v>318</v>
      </c>
      <c r="U450" s="16">
        <f t="shared" si="29"/>
        <v>318</v>
      </c>
      <c r="V450" s="16">
        <f t="shared" si="30"/>
        <v>318</v>
      </c>
      <c r="W450" s="19">
        <f t="shared" si="31"/>
        <v>0</v>
      </c>
    </row>
    <row r="451" spans="1:25">
      <c r="A451" s="11" t="s">
        <v>27</v>
      </c>
      <c r="B451" s="29" t="s">
        <v>23</v>
      </c>
      <c r="C451" s="12" t="s">
        <v>24</v>
      </c>
      <c r="D451" s="25">
        <v>10</v>
      </c>
      <c r="E451" s="25">
        <v>1789</v>
      </c>
      <c r="F451" s="38" t="s">
        <v>28</v>
      </c>
      <c r="G451" s="29" t="s">
        <v>183</v>
      </c>
      <c r="H451" s="29" t="s">
        <v>34</v>
      </c>
      <c r="I451" s="30" t="s">
        <v>321</v>
      </c>
      <c r="J451" s="29" t="s">
        <v>187</v>
      </c>
      <c r="L451" s="10">
        <v>8266</v>
      </c>
      <c r="M451" s="17" t="s">
        <v>36</v>
      </c>
      <c r="N451" s="10">
        <v>0.6</v>
      </c>
      <c r="Q451" s="42">
        <f t="shared" si="28"/>
        <v>0.6</v>
      </c>
      <c r="R451" s="10">
        <v>4959</v>
      </c>
      <c r="U451" s="16">
        <f t="shared" si="29"/>
        <v>4959</v>
      </c>
      <c r="V451" s="16">
        <f t="shared" si="30"/>
        <v>4959.5999999999995</v>
      </c>
      <c r="W451" s="19">
        <f t="shared" si="31"/>
        <v>-0.5999999999994543</v>
      </c>
    </row>
    <row r="452" spans="1:25">
      <c r="A452" s="11" t="s">
        <v>27</v>
      </c>
      <c r="B452" s="29" t="s">
        <v>23</v>
      </c>
      <c r="C452" s="12" t="s">
        <v>24</v>
      </c>
      <c r="D452" s="25">
        <v>10</v>
      </c>
      <c r="E452" s="25">
        <v>1789</v>
      </c>
      <c r="F452" s="38" t="s">
        <v>28</v>
      </c>
      <c r="G452" s="29" t="s">
        <v>183</v>
      </c>
      <c r="H452" s="29" t="s">
        <v>34</v>
      </c>
      <c r="I452" s="30" t="s">
        <v>321</v>
      </c>
      <c r="J452" s="29" t="s">
        <v>188</v>
      </c>
      <c r="L452" s="10">
        <v>10525</v>
      </c>
      <c r="M452" s="17" t="s">
        <v>36</v>
      </c>
      <c r="N452" s="10">
        <v>0.6</v>
      </c>
      <c r="Q452" s="42">
        <f t="shared" si="28"/>
        <v>0.6</v>
      </c>
      <c r="R452" s="10">
        <v>6315</v>
      </c>
      <c r="U452" s="16">
        <f t="shared" si="29"/>
        <v>6315</v>
      </c>
      <c r="V452" s="16">
        <f t="shared" si="30"/>
        <v>6315</v>
      </c>
      <c r="W452" s="19">
        <f t="shared" si="31"/>
        <v>0</v>
      </c>
    </row>
    <row r="453" spans="1:25">
      <c r="A453" s="11" t="s">
        <v>27</v>
      </c>
      <c r="B453" s="29" t="s">
        <v>23</v>
      </c>
      <c r="C453" s="12" t="s">
        <v>24</v>
      </c>
      <c r="D453" s="25">
        <v>10</v>
      </c>
      <c r="E453" s="25">
        <v>1789</v>
      </c>
      <c r="F453" s="38" t="s">
        <v>28</v>
      </c>
      <c r="G453" s="29" t="s">
        <v>183</v>
      </c>
      <c r="H453" s="29" t="s">
        <v>34</v>
      </c>
      <c r="I453" s="30" t="s">
        <v>321</v>
      </c>
      <c r="J453" s="29" t="s">
        <v>189</v>
      </c>
      <c r="L453" s="10">
        <v>49116</v>
      </c>
      <c r="M453" s="17" t="s">
        <v>36</v>
      </c>
      <c r="N453" s="10">
        <v>0.6</v>
      </c>
      <c r="Q453" s="42">
        <f t="shared" si="28"/>
        <v>0.6</v>
      </c>
      <c r="R453" s="10">
        <v>29469</v>
      </c>
      <c r="U453" s="16">
        <f t="shared" si="29"/>
        <v>29469</v>
      </c>
      <c r="V453" s="16">
        <f t="shared" si="30"/>
        <v>29469.599999999999</v>
      </c>
      <c r="W453" s="19">
        <f t="shared" si="31"/>
        <v>-0.59999999999854481</v>
      </c>
    </row>
    <row r="454" spans="1:25">
      <c r="A454" s="11" t="s">
        <v>27</v>
      </c>
      <c r="B454" s="29" t="s">
        <v>23</v>
      </c>
      <c r="C454" s="12" t="s">
        <v>24</v>
      </c>
      <c r="D454" s="25">
        <v>10</v>
      </c>
      <c r="E454" s="25">
        <v>1789</v>
      </c>
      <c r="F454" s="38" t="s">
        <v>28</v>
      </c>
      <c r="G454" s="29" t="s">
        <v>183</v>
      </c>
      <c r="H454" s="29" t="s">
        <v>34</v>
      </c>
      <c r="I454" s="30" t="s">
        <v>321</v>
      </c>
      <c r="J454" s="29" t="s">
        <v>190</v>
      </c>
      <c r="L454" s="10">
        <v>2694</v>
      </c>
      <c r="M454" s="17" t="s">
        <v>36</v>
      </c>
      <c r="N454" s="10">
        <v>0.6</v>
      </c>
      <c r="Q454" s="42">
        <f t="shared" si="28"/>
        <v>0.6</v>
      </c>
      <c r="R454" s="10">
        <v>1616</v>
      </c>
      <c r="U454" s="16">
        <f t="shared" si="29"/>
        <v>1616</v>
      </c>
      <c r="V454" s="16">
        <f t="shared" si="30"/>
        <v>1616.3999999999999</v>
      </c>
      <c r="W454" s="19">
        <f t="shared" si="31"/>
        <v>-0.39999999999986358</v>
      </c>
    </row>
    <row r="455" spans="1:25">
      <c r="A455" s="11" t="s">
        <v>27</v>
      </c>
      <c r="B455" s="29" t="s">
        <v>23</v>
      </c>
      <c r="C455" s="12" t="s">
        <v>24</v>
      </c>
      <c r="D455" s="25">
        <v>10</v>
      </c>
      <c r="E455" s="25">
        <v>1789</v>
      </c>
      <c r="F455" s="38" t="s">
        <v>28</v>
      </c>
      <c r="G455" s="29" t="s">
        <v>183</v>
      </c>
      <c r="H455" s="29" t="s">
        <v>34</v>
      </c>
      <c r="I455" s="30" t="s">
        <v>321</v>
      </c>
      <c r="J455" s="29" t="s">
        <v>191</v>
      </c>
      <c r="L455" s="10">
        <v>1424</v>
      </c>
      <c r="M455" s="17" t="s">
        <v>36</v>
      </c>
      <c r="N455" s="10">
        <v>0.6</v>
      </c>
      <c r="Q455" s="42">
        <f t="shared" si="28"/>
        <v>0.6</v>
      </c>
      <c r="R455" s="10">
        <v>854</v>
      </c>
      <c r="U455" s="16">
        <f t="shared" si="29"/>
        <v>854</v>
      </c>
      <c r="V455" s="16">
        <f t="shared" si="30"/>
        <v>854.4</v>
      </c>
      <c r="W455" s="19">
        <f t="shared" si="31"/>
        <v>-0.39999999999997726</v>
      </c>
    </row>
    <row r="456" spans="1:25">
      <c r="A456" s="11" t="s">
        <v>27</v>
      </c>
      <c r="B456" s="29" t="s">
        <v>23</v>
      </c>
      <c r="C456" s="12" t="s">
        <v>24</v>
      </c>
      <c r="D456" s="25">
        <v>10</v>
      </c>
      <c r="E456" s="25">
        <v>1789</v>
      </c>
      <c r="F456" s="38" t="s">
        <v>28</v>
      </c>
      <c r="G456" s="29" t="s">
        <v>183</v>
      </c>
      <c r="H456" s="29" t="s">
        <v>34</v>
      </c>
      <c r="I456" s="30" t="s">
        <v>321</v>
      </c>
      <c r="J456" s="29" t="s">
        <v>192</v>
      </c>
      <c r="L456" s="10">
        <v>20601</v>
      </c>
      <c r="M456" s="17" t="s">
        <v>36</v>
      </c>
      <c r="N456" s="10">
        <v>0.6</v>
      </c>
      <c r="Q456" s="42">
        <f t="shared" si="28"/>
        <v>0.6</v>
      </c>
      <c r="R456" s="10">
        <v>12360</v>
      </c>
      <c r="U456" s="16">
        <f t="shared" si="29"/>
        <v>12360</v>
      </c>
      <c r="V456" s="16">
        <f t="shared" si="30"/>
        <v>12360.6</v>
      </c>
      <c r="W456" s="19">
        <f t="shared" si="31"/>
        <v>-0.6000000000003638</v>
      </c>
    </row>
    <row r="457" spans="1:25">
      <c r="A457" s="11" t="s">
        <v>27</v>
      </c>
      <c r="B457" s="29" t="s">
        <v>23</v>
      </c>
      <c r="C457" s="12" t="s">
        <v>24</v>
      </c>
      <c r="D457" s="25">
        <v>11</v>
      </c>
      <c r="E457" s="25">
        <v>1789</v>
      </c>
      <c r="F457" s="38" t="s">
        <v>28</v>
      </c>
      <c r="G457" s="29" t="s">
        <v>183</v>
      </c>
      <c r="H457" s="29" t="s">
        <v>34</v>
      </c>
      <c r="I457" s="30" t="s">
        <v>322</v>
      </c>
      <c r="J457" s="29" t="s">
        <v>32</v>
      </c>
      <c r="K457" s="38" t="s">
        <v>30</v>
      </c>
      <c r="L457" s="10">
        <v>595</v>
      </c>
      <c r="M457" s="17" t="s">
        <v>36</v>
      </c>
      <c r="O457" s="10">
        <v>40</v>
      </c>
      <c r="Q457" s="42">
        <f t="shared" ref="Q457:Q520" si="32">N457+(0.05*O457)+(P457/240)</f>
        <v>2</v>
      </c>
      <c r="R457" s="10">
        <v>1190</v>
      </c>
      <c r="U457" s="16">
        <f t="shared" si="29"/>
        <v>1190</v>
      </c>
      <c r="V457" s="16">
        <f t="shared" si="30"/>
        <v>1190</v>
      </c>
      <c r="W457" s="19">
        <f t="shared" si="31"/>
        <v>0</v>
      </c>
      <c r="Y457" s="10" t="s">
        <v>487</v>
      </c>
    </row>
    <row r="458" spans="1:25">
      <c r="A458" s="11" t="s">
        <v>27</v>
      </c>
      <c r="B458" s="29" t="s">
        <v>23</v>
      </c>
      <c r="C458" s="12" t="s">
        <v>24</v>
      </c>
      <c r="D458" s="25">
        <v>11</v>
      </c>
      <c r="E458" s="25">
        <v>1789</v>
      </c>
      <c r="F458" s="38" t="s">
        <v>28</v>
      </c>
      <c r="G458" s="29" t="s">
        <v>183</v>
      </c>
      <c r="H458" s="29" t="s">
        <v>34</v>
      </c>
      <c r="I458" s="30" t="s">
        <v>104</v>
      </c>
      <c r="J458" s="29" t="s">
        <v>92</v>
      </c>
      <c r="L458" s="10">
        <v>450</v>
      </c>
      <c r="M458" s="17" t="s">
        <v>36</v>
      </c>
      <c r="N458" s="10">
        <v>2.5</v>
      </c>
      <c r="Q458" s="42">
        <f t="shared" si="32"/>
        <v>2.5</v>
      </c>
      <c r="R458" s="10">
        <v>1125</v>
      </c>
      <c r="U458" s="16">
        <f t="shared" si="29"/>
        <v>1125</v>
      </c>
      <c r="V458" s="16">
        <f t="shared" si="30"/>
        <v>1125</v>
      </c>
      <c r="W458" s="19">
        <f t="shared" si="31"/>
        <v>0</v>
      </c>
    </row>
    <row r="459" spans="1:25">
      <c r="A459" s="11" t="s">
        <v>27</v>
      </c>
      <c r="B459" s="29" t="s">
        <v>23</v>
      </c>
      <c r="C459" s="12" t="s">
        <v>24</v>
      </c>
      <c r="D459" s="25">
        <v>11</v>
      </c>
      <c r="E459" s="25">
        <v>1789</v>
      </c>
      <c r="F459" s="38" t="s">
        <v>28</v>
      </c>
      <c r="G459" s="29" t="s">
        <v>183</v>
      </c>
      <c r="H459" s="29" t="s">
        <v>34</v>
      </c>
      <c r="I459" s="30" t="s">
        <v>323</v>
      </c>
      <c r="J459" s="29" t="s">
        <v>190</v>
      </c>
      <c r="L459" s="10">
        <v>1271</v>
      </c>
      <c r="M459" s="17" t="s">
        <v>36</v>
      </c>
      <c r="O459" s="10">
        <v>30</v>
      </c>
      <c r="Q459" s="42">
        <f t="shared" si="32"/>
        <v>1.5</v>
      </c>
      <c r="R459" s="10">
        <v>1806</v>
      </c>
      <c r="U459" s="16">
        <f t="shared" si="29"/>
        <v>1806</v>
      </c>
      <c r="V459" s="16">
        <f t="shared" si="30"/>
        <v>1906.5</v>
      </c>
      <c r="W459" s="19">
        <f t="shared" si="31"/>
        <v>-100.5</v>
      </c>
      <c r="Y459" s="29" t="s">
        <v>47</v>
      </c>
    </row>
    <row r="460" spans="1:25">
      <c r="A460" s="11" t="s">
        <v>27</v>
      </c>
      <c r="B460" s="29" t="s">
        <v>23</v>
      </c>
      <c r="C460" s="12" t="s">
        <v>24</v>
      </c>
      <c r="D460" s="25">
        <v>11</v>
      </c>
      <c r="E460" s="25">
        <v>1789</v>
      </c>
      <c r="F460" s="38" t="s">
        <v>28</v>
      </c>
      <c r="G460" s="29" t="s">
        <v>183</v>
      </c>
      <c r="H460" s="29" t="s">
        <v>34</v>
      </c>
      <c r="I460" s="30" t="s">
        <v>324</v>
      </c>
      <c r="J460" s="29" t="s">
        <v>32</v>
      </c>
      <c r="K460" s="38" t="s">
        <v>30</v>
      </c>
      <c r="L460" s="10">
        <v>400</v>
      </c>
      <c r="M460" s="17" t="s">
        <v>36</v>
      </c>
      <c r="N460" s="10">
        <v>0.4</v>
      </c>
      <c r="Q460" s="42">
        <f t="shared" si="32"/>
        <v>0.4</v>
      </c>
      <c r="R460" s="10">
        <v>160</v>
      </c>
      <c r="U460" s="16">
        <f t="shared" si="29"/>
        <v>160</v>
      </c>
      <c r="V460" s="16">
        <f t="shared" si="30"/>
        <v>160</v>
      </c>
      <c r="W460" s="19">
        <f t="shared" si="31"/>
        <v>0</v>
      </c>
    </row>
    <row r="461" spans="1:25">
      <c r="A461" s="11" t="s">
        <v>27</v>
      </c>
      <c r="B461" s="29" t="s">
        <v>23</v>
      </c>
      <c r="C461" s="12" t="s">
        <v>24</v>
      </c>
      <c r="D461" s="25">
        <v>11</v>
      </c>
      <c r="E461" s="25">
        <v>1789</v>
      </c>
      <c r="F461" s="38" t="s">
        <v>28</v>
      </c>
      <c r="G461" s="29" t="s">
        <v>183</v>
      </c>
      <c r="H461" s="29" t="s">
        <v>34</v>
      </c>
      <c r="I461" s="30" t="s">
        <v>324</v>
      </c>
      <c r="J461" s="29" t="s">
        <v>111</v>
      </c>
      <c r="L461" s="10">
        <v>380</v>
      </c>
      <c r="M461" s="17" t="s">
        <v>36</v>
      </c>
      <c r="N461" s="10">
        <v>0.4</v>
      </c>
      <c r="Q461" s="42">
        <f t="shared" si="32"/>
        <v>0.4</v>
      </c>
      <c r="R461" s="10">
        <v>152</v>
      </c>
      <c r="U461" s="16">
        <f t="shared" si="29"/>
        <v>152</v>
      </c>
      <c r="V461" s="16">
        <f t="shared" si="30"/>
        <v>152</v>
      </c>
      <c r="W461" s="19">
        <f t="shared" si="31"/>
        <v>0</v>
      </c>
    </row>
    <row r="462" spans="1:25">
      <c r="A462" s="11" t="s">
        <v>27</v>
      </c>
      <c r="B462" s="29" t="s">
        <v>23</v>
      </c>
      <c r="C462" s="12" t="s">
        <v>24</v>
      </c>
      <c r="D462" s="25">
        <v>11</v>
      </c>
      <c r="E462" s="25">
        <v>1789</v>
      </c>
      <c r="F462" s="38" t="s">
        <v>28</v>
      </c>
      <c r="G462" s="29" t="s">
        <v>183</v>
      </c>
      <c r="H462" s="29" t="s">
        <v>34</v>
      </c>
      <c r="I462" s="30" t="s">
        <v>324</v>
      </c>
      <c r="J462" s="29" t="s">
        <v>187</v>
      </c>
      <c r="L462" s="10">
        <v>380</v>
      </c>
      <c r="M462" s="17" t="s">
        <v>36</v>
      </c>
      <c r="N462" s="10">
        <v>0.4</v>
      </c>
      <c r="Q462" s="42">
        <f t="shared" si="32"/>
        <v>0.4</v>
      </c>
      <c r="R462" s="10">
        <v>152</v>
      </c>
      <c r="U462" s="16">
        <f t="shared" ref="U462:U525" si="33">R462+(S462*0.05)+(T462/240)</f>
        <v>152</v>
      </c>
      <c r="V462" s="16">
        <f t="shared" ref="V462:V525" si="34">L462*Q462</f>
        <v>152</v>
      </c>
      <c r="W462" s="19">
        <f t="shared" ref="W462:W525" si="35">U462-V462</f>
        <v>0</v>
      </c>
    </row>
    <row r="463" spans="1:25">
      <c r="A463" s="11" t="s">
        <v>27</v>
      </c>
      <c r="B463" s="29" t="s">
        <v>23</v>
      </c>
      <c r="C463" s="12" t="s">
        <v>24</v>
      </c>
      <c r="D463" s="25">
        <v>11</v>
      </c>
      <c r="E463" s="25">
        <v>1789</v>
      </c>
      <c r="F463" s="38" t="s">
        <v>28</v>
      </c>
      <c r="G463" s="29" t="s">
        <v>183</v>
      </c>
      <c r="H463" s="29" t="s">
        <v>34</v>
      </c>
      <c r="I463" s="30" t="s">
        <v>324</v>
      </c>
      <c r="J463" s="29" t="s">
        <v>188</v>
      </c>
      <c r="L463" s="10">
        <v>1940</v>
      </c>
      <c r="M463" s="17" t="s">
        <v>36</v>
      </c>
      <c r="N463" s="10">
        <v>0.4</v>
      </c>
      <c r="Q463" s="42">
        <f t="shared" si="32"/>
        <v>0.4</v>
      </c>
      <c r="R463" s="10">
        <v>776</v>
      </c>
      <c r="U463" s="16">
        <f t="shared" si="33"/>
        <v>776</v>
      </c>
      <c r="V463" s="16">
        <f t="shared" si="34"/>
        <v>776</v>
      </c>
      <c r="W463" s="19">
        <f t="shared" si="35"/>
        <v>0</v>
      </c>
    </row>
    <row r="464" spans="1:25">
      <c r="A464" s="11" t="s">
        <v>27</v>
      </c>
      <c r="B464" s="29" t="s">
        <v>23</v>
      </c>
      <c r="C464" s="12" t="s">
        <v>24</v>
      </c>
      <c r="D464" s="25">
        <v>11</v>
      </c>
      <c r="E464" s="25">
        <v>1789</v>
      </c>
      <c r="F464" s="38" t="s">
        <v>28</v>
      </c>
      <c r="G464" s="29" t="s">
        <v>183</v>
      </c>
      <c r="H464" s="29" t="s">
        <v>34</v>
      </c>
      <c r="I464" s="30" t="s">
        <v>324</v>
      </c>
      <c r="J464" s="29" t="s">
        <v>325</v>
      </c>
      <c r="L464" s="10">
        <v>5387</v>
      </c>
      <c r="M464" s="17" t="s">
        <v>36</v>
      </c>
      <c r="N464" s="10">
        <v>0.4</v>
      </c>
      <c r="Q464" s="42">
        <f t="shared" si="32"/>
        <v>0.4</v>
      </c>
      <c r="R464" s="10">
        <v>2155</v>
      </c>
      <c r="U464" s="16">
        <f t="shared" si="33"/>
        <v>2155</v>
      </c>
      <c r="V464" s="16">
        <f t="shared" si="34"/>
        <v>2154.8000000000002</v>
      </c>
      <c r="W464" s="19">
        <f t="shared" si="35"/>
        <v>0.1999999999998181</v>
      </c>
    </row>
    <row r="465" spans="1:25">
      <c r="A465" s="11" t="s">
        <v>27</v>
      </c>
      <c r="B465" s="29" t="s">
        <v>23</v>
      </c>
      <c r="C465" s="12" t="s">
        <v>24</v>
      </c>
      <c r="D465" s="25">
        <v>11</v>
      </c>
      <c r="E465" s="25">
        <v>1789</v>
      </c>
      <c r="F465" s="38" t="s">
        <v>28</v>
      </c>
      <c r="G465" s="29" t="s">
        <v>183</v>
      </c>
      <c r="H465" s="29" t="s">
        <v>34</v>
      </c>
      <c r="I465" s="30" t="s">
        <v>324</v>
      </c>
      <c r="J465" s="29" t="s">
        <v>190</v>
      </c>
      <c r="L465" s="10">
        <v>5839</v>
      </c>
      <c r="M465" s="17" t="s">
        <v>36</v>
      </c>
      <c r="N465" s="10">
        <v>0.4</v>
      </c>
      <c r="Q465" s="42">
        <f t="shared" si="32"/>
        <v>0.4</v>
      </c>
      <c r="R465" s="10">
        <v>2336</v>
      </c>
      <c r="U465" s="16">
        <f t="shared" si="33"/>
        <v>2336</v>
      </c>
      <c r="V465" s="16">
        <f t="shared" si="34"/>
        <v>2335.6</v>
      </c>
      <c r="W465" s="19">
        <f t="shared" si="35"/>
        <v>0.40000000000009095</v>
      </c>
    </row>
    <row r="466" spans="1:25">
      <c r="A466" s="11" t="s">
        <v>27</v>
      </c>
      <c r="B466" s="29" t="s">
        <v>23</v>
      </c>
      <c r="C466" s="12" t="s">
        <v>24</v>
      </c>
      <c r="D466" s="25">
        <v>11</v>
      </c>
      <c r="E466" s="25">
        <v>1789</v>
      </c>
      <c r="F466" s="38" t="s">
        <v>28</v>
      </c>
      <c r="G466" s="29" t="s">
        <v>183</v>
      </c>
      <c r="H466" s="29" t="s">
        <v>34</v>
      </c>
      <c r="I466" s="30" t="s">
        <v>324</v>
      </c>
      <c r="J466" s="29" t="s">
        <v>191</v>
      </c>
      <c r="L466" s="10">
        <v>500</v>
      </c>
      <c r="M466" s="17" t="s">
        <v>36</v>
      </c>
      <c r="N466" s="10">
        <v>0.4</v>
      </c>
      <c r="Q466" s="42">
        <f t="shared" si="32"/>
        <v>0.4</v>
      </c>
      <c r="R466" s="10">
        <v>200</v>
      </c>
      <c r="U466" s="16">
        <f t="shared" si="33"/>
        <v>200</v>
      </c>
      <c r="V466" s="16">
        <f t="shared" si="34"/>
        <v>200</v>
      </c>
      <c r="W466" s="19">
        <f t="shared" si="35"/>
        <v>0</v>
      </c>
    </row>
    <row r="467" spans="1:25">
      <c r="A467" s="11" t="s">
        <v>27</v>
      </c>
      <c r="B467" s="29" t="s">
        <v>23</v>
      </c>
      <c r="C467" s="12" t="s">
        <v>24</v>
      </c>
      <c r="D467" s="25">
        <v>11</v>
      </c>
      <c r="E467" s="25">
        <v>1789</v>
      </c>
      <c r="F467" s="38" t="s">
        <v>28</v>
      </c>
      <c r="G467" s="29" t="s">
        <v>183</v>
      </c>
      <c r="H467" s="29" t="s">
        <v>34</v>
      </c>
      <c r="I467" s="30" t="s">
        <v>324</v>
      </c>
      <c r="J467" s="29" t="s">
        <v>192</v>
      </c>
      <c r="L467" s="10">
        <v>6490</v>
      </c>
      <c r="M467" s="17" t="s">
        <v>36</v>
      </c>
      <c r="N467" s="10">
        <v>0.4</v>
      </c>
      <c r="Q467" s="42">
        <f t="shared" si="32"/>
        <v>0.4</v>
      </c>
      <c r="R467" s="10">
        <v>2596</v>
      </c>
      <c r="U467" s="16">
        <f t="shared" si="33"/>
        <v>2596</v>
      </c>
      <c r="V467" s="16">
        <f t="shared" si="34"/>
        <v>2596</v>
      </c>
      <c r="W467" s="19">
        <f t="shared" si="35"/>
        <v>0</v>
      </c>
    </row>
    <row r="468" spans="1:25">
      <c r="A468" s="11" t="s">
        <v>27</v>
      </c>
      <c r="B468" s="29" t="s">
        <v>23</v>
      </c>
      <c r="C468" s="12" t="s">
        <v>24</v>
      </c>
      <c r="D468" s="25">
        <v>11</v>
      </c>
      <c r="E468" s="25">
        <v>1789</v>
      </c>
      <c r="F468" s="38" t="s">
        <v>28</v>
      </c>
      <c r="G468" s="29" t="s">
        <v>183</v>
      </c>
      <c r="H468" s="29" t="s">
        <v>34</v>
      </c>
      <c r="I468" s="30" t="s">
        <v>324</v>
      </c>
      <c r="J468" s="29" t="s">
        <v>32</v>
      </c>
      <c r="K468" s="38" t="s">
        <v>194</v>
      </c>
      <c r="L468" s="10">
        <v>10854</v>
      </c>
      <c r="M468" s="17" t="s">
        <v>36</v>
      </c>
      <c r="N468" s="10">
        <v>0.4</v>
      </c>
      <c r="Q468" s="42">
        <f t="shared" si="32"/>
        <v>0.4</v>
      </c>
      <c r="R468" s="10">
        <v>4342</v>
      </c>
      <c r="U468" s="16">
        <f t="shared" si="33"/>
        <v>4342</v>
      </c>
      <c r="V468" s="16">
        <f t="shared" si="34"/>
        <v>4341.6000000000004</v>
      </c>
      <c r="W468" s="19">
        <f t="shared" si="35"/>
        <v>0.3999999999996362</v>
      </c>
    </row>
    <row r="469" spans="1:25">
      <c r="A469" s="11" t="s">
        <v>27</v>
      </c>
      <c r="B469" s="29" t="s">
        <v>23</v>
      </c>
      <c r="C469" s="12" t="s">
        <v>24</v>
      </c>
      <c r="D469" s="25">
        <v>11</v>
      </c>
      <c r="E469" s="25">
        <v>1789</v>
      </c>
      <c r="F469" s="38" t="s">
        <v>28</v>
      </c>
      <c r="G469" s="29" t="s">
        <v>183</v>
      </c>
      <c r="H469" s="29" t="s">
        <v>87</v>
      </c>
      <c r="I469" s="30" t="s">
        <v>488</v>
      </c>
      <c r="J469" s="29" t="s">
        <v>32</v>
      </c>
      <c r="K469" s="38" t="s">
        <v>194</v>
      </c>
      <c r="L469" s="10">
        <v>21649</v>
      </c>
      <c r="M469" s="17" t="s">
        <v>36</v>
      </c>
      <c r="N469" s="10">
        <v>0.18</v>
      </c>
      <c r="Q469" s="42">
        <f t="shared" si="32"/>
        <v>0.18</v>
      </c>
      <c r="R469" s="10">
        <v>3897</v>
      </c>
      <c r="U469" s="16">
        <f t="shared" si="33"/>
        <v>3897</v>
      </c>
      <c r="V469" s="16">
        <f t="shared" si="34"/>
        <v>3896.8199999999997</v>
      </c>
      <c r="W469" s="19">
        <f t="shared" si="35"/>
        <v>0.18000000000029104</v>
      </c>
    </row>
    <row r="470" spans="1:25">
      <c r="A470" s="11" t="s">
        <v>27</v>
      </c>
      <c r="B470" s="29" t="s">
        <v>23</v>
      </c>
      <c r="C470" s="12" t="s">
        <v>24</v>
      </c>
      <c r="D470" s="25">
        <v>11</v>
      </c>
      <c r="E470" s="25">
        <v>1789</v>
      </c>
      <c r="F470" s="38" t="s">
        <v>28</v>
      </c>
      <c r="G470" s="29" t="s">
        <v>183</v>
      </c>
      <c r="H470" s="29" t="s">
        <v>87</v>
      </c>
      <c r="I470" s="30" t="s">
        <v>488</v>
      </c>
      <c r="J470" s="29" t="s">
        <v>186</v>
      </c>
      <c r="L470" s="10">
        <v>1320</v>
      </c>
      <c r="M470" s="17" t="s">
        <v>36</v>
      </c>
      <c r="N470" s="10">
        <v>0.18</v>
      </c>
      <c r="Q470" s="42">
        <f t="shared" si="32"/>
        <v>0.18</v>
      </c>
      <c r="R470" s="10">
        <v>238</v>
      </c>
      <c r="U470" s="16">
        <f t="shared" si="33"/>
        <v>238</v>
      </c>
      <c r="V470" s="16">
        <f t="shared" si="34"/>
        <v>237.6</v>
      </c>
      <c r="W470" s="19">
        <f t="shared" si="35"/>
        <v>0.40000000000000568</v>
      </c>
    </row>
    <row r="471" spans="1:25">
      <c r="A471" s="11" t="s">
        <v>27</v>
      </c>
      <c r="B471" s="29" t="s">
        <v>23</v>
      </c>
      <c r="C471" s="12" t="s">
        <v>24</v>
      </c>
      <c r="D471" s="25">
        <v>11</v>
      </c>
      <c r="E471" s="25">
        <v>1789</v>
      </c>
      <c r="F471" s="38" t="s">
        <v>28</v>
      </c>
      <c r="G471" s="29" t="s">
        <v>183</v>
      </c>
      <c r="H471" s="29" t="s">
        <v>87</v>
      </c>
      <c r="I471" s="30" t="s">
        <v>488</v>
      </c>
      <c r="J471" s="29" t="s">
        <v>187</v>
      </c>
      <c r="L471" s="10">
        <v>101224</v>
      </c>
      <c r="M471" s="17" t="s">
        <v>36</v>
      </c>
      <c r="N471" s="10">
        <v>0.18</v>
      </c>
      <c r="Q471" s="42">
        <f t="shared" si="32"/>
        <v>0.18</v>
      </c>
      <c r="R471" s="10">
        <v>18220</v>
      </c>
      <c r="U471" s="16">
        <f t="shared" si="33"/>
        <v>18220</v>
      </c>
      <c r="V471" s="16">
        <f t="shared" si="34"/>
        <v>18220.32</v>
      </c>
      <c r="W471" s="19">
        <f t="shared" si="35"/>
        <v>-0.31999999999970896</v>
      </c>
    </row>
    <row r="472" spans="1:25">
      <c r="A472" s="11" t="s">
        <v>27</v>
      </c>
      <c r="B472" s="29" t="s">
        <v>23</v>
      </c>
      <c r="C472" s="12" t="s">
        <v>24</v>
      </c>
      <c r="D472" s="25">
        <v>11</v>
      </c>
      <c r="E472" s="25">
        <v>1789</v>
      </c>
      <c r="F472" s="38" t="s">
        <v>28</v>
      </c>
      <c r="G472" s="29" t="s">
        <v>183</v>
      </c>
      <c r="H472" s="29" t="s">
        <v>87</v>
      </c>
      <c r="I472" s="30" t="s">
        <v>488</v>
      </c>
      <c r="J472" s="29" t="s">
        <v>188</v>
      </c>
      <c r="L472" s="10">
        <v>30090</v>
      </c>
      <c r="M472" s="17" t="s">
        <v>36</v>
      </c>
      <c r="N472" s="10">
        <v>0.18</v>
      </c>
      <c r="Q472" s="42">
        <f t="shared" si="32"/>
        <v>0.18</v>
      </c>
      <c r="R472" s="10">
        <v>5416</v>
      </c>
      <c r="U472" s="16">
        <f t="shared" si="33"/>
        <v>5416</v>
      </c>
      <c r="V472" s="16">
        <f t="shared" si="34"/>
        <v>5416.2</v>
      </c>
      <c r="W472" s="19">
        <f t="shared" si="35"/>
        <v>-0.1999999999998181</v>
      </c>
    </row>
    <row r="473" spans="1:25">
      <c r="A473" s="11" t="s">
        <v>27</v>
      </c>
      <c r="B473" s="29" t="s">
        <v>23</v>
      </c>
      <c r="C473" s="12" t="s">
        <v>24</v>
      </c>
      <c r="D473" s="25">
        <v>11</v>
      </c>
      <c r="E473" s="25">
        <v>1789</v>
      </c>
      <c r="F473" s="38" t="s">
        <v>28</v>
      </c>
      <c r="G473" s="29" t="s">
        <v>183</v>
      </c>
      <c r="H473" s="29" t="s">
        <v>87</v>
      </c>
      <c r="I473" s="30" t="s">
        <v>488</v>
      </c>
      <c r="J473" s="29" t="s">
        <v>325</v>
      </c>
      <c r="L473" s="10">
        <v>70907</v>
      </c>
      <c r="M473" s="17" t="s">
        <v>36</v>
      </c>
      <c r="N473" s="10">
        <v>0.18</v>
      </c>
      <c r="Q473" s="42">
        <f t="shared" si="32"/>
        <v>0.18</v>
      </c>
      <c r="R473" s="10">
        <v>12763</v>
      </c>
      <c r="U473" s="16">
        <f t="shared" si="33"/>
        <v>12763</v>
      </c>
      <c r="V473" s="16">
        <f t="shared" si="34"/>
        <v>12763.26</v>
      </c>
      <c r="W473" s="19">
        <f t="shared" si="35"/>
        <v>-0.26000000000021828</v>
      </c>
    </row>
    <row r="474" spans="1:25">
      <c r="A474" s="11" t="s">
        <v>27</v>
      </c>
      <c r="B474" s="29" t="s">
        <v>23</v>
      </c>
      <c r="C474" s="12" t="s">
        <v>24</v>
      </c>
      <c r="D474" s="25">
        <v>11</v>
      </c>
      <c r="E474" s="25">
        <v>1789</v>
      </c>
      <c r="F474" s="38" t="s">
        <v>28</v>
      </c>
      <c r="G474" s="29" t="s">
        <v>183</v>
      </c>
      <c r="H474" s="29" t="s">
        <v>87</v>
      </c>
      <c r="I474" s="30" t="s">
        <v>488</v>
      </c>
      <c r="J474" s="29" t="s">
        <v>191</v>
      </c>
      <c r="L474" s="10">
        <v>12626</v>
      </c>
      <c r="M474" s="17" t="s">
        <v>36</v>
      </c>
      <c r="N474" s="10">
        <v>0.18</v>
      </c>
      <c r="Q474" s="42">
        <f t="shared" si="32"/>
        <v>0.18</v>
      </c>
      <c r="R474" s="10">
        <v>2273</v>
      </c>
      <c r="U474" s="16">
        <f t="shared" si="33"/>
        <v>2273</v>
      </c>
      <c r="V474" s="16">
        <f t="shared" si="34"/>
        <v>2272.6799999999998</v>
      </c>
      <c r="W474" s="19">
        <f t="shared" si="35"/>
        <v>0.32000000000016371</v>
      </c>
    </row>
    <row r="475" spans="1:25">
      <c r="A475" s="11" t="s">
        <v>27</v>
      </c>
      <c r="B475" s="29" t="s">
        <v>23</v>
      </c>
      <c r="C475" s="12" t="s">
        <v>24</v>
      </c>
      <c r="D475" s="25">
        <v>11</v>
      </c>
      <c r="E475" s="25">
        <v>1789</v>
      </c>
      <c r="F475" s="38" t="s">
        <v>28</v>
      </c>
      <c r="G475" s="29" t="s">
        <v>183</v>
      </c>
      <c r="H475" s="29" t="s">
        <v>87</v>
      </c>
      <c r="I475" s="30" t="s">
        <v>488</v>
      </c>
      <c r="J475" s="29" t="s">
        <v>192</v>
      </c>
      <c r="L475" s="10">
        <v>57772</v>
      </c>
      <c r="M475" s="17" t="s">
        <v>36</v>
      </c>
      <c r="N475" s="10">
        <v>0.18</v>
      </c>
      <c r="Q475" s="42">
        <f t="shared" si="32"/>
        <v>0.18</v>
      </c>
      <c r="R475" s="10">
        <v>10399</v>
      </c>
      <c r="U475" s="16">
        <f t="shared" si="33"/>
        <v>10399</v>
      </c>
      <c r="V475" s="16">
        <f t="shared" si="34"/>
        <v>10398.959999999999</v>
      </c>
      <c r="W475" s="19">
        <f t="shared" si="35"/>
        <v>4.0000000000873115E-2</v>
      </c>
    </row>
    <row r="476" spans="1:25">
      <c r="A476" s="11" t="s">
        <v>27</v>
      </c>
      <c r="B476" s="29" t="s">
        <v>23</v>
      </c>
      <c r="C476" s="12" t="s">
        <v>24</v>
      </c>
      <c r="D476" s="25">
        <v>11</v>
      </c>
      <c r="E476" s="25">
        <v>1789</v>
      </c>
      <c r="F476" s="38" t="s">
        <v>28</v>
      </c>
      <c r="G476" s="29" t="s">
        <v>183</v>
      </c>
      <c r="H476" s="29" t="s">
        <v>34</v>
      </c>
      <c r="I476" s="30" t="s">
        <v>326</v>
      </c>
      <c r="J476" s="29" t="s">
        <v>32</v>
      </c>
      <c r="K476" s="38" t="s">
        <v>194</v>
      </c>
      <c r="L476" s="10">
        <f>(4*288)+242</f>
        <v>1394</v>
      </c>
      <c r="M476" s="17" t="s">
        <v>82</v>
      </c>
      <c r="O476" s="10">
        <v>40</v>
      </c>
      <c r="Q476" s="42">
        <f t="shared" si="32"/>
        <v>2</v>
      </c>
      <c r="R476" s="10">
        <v>2788</v>
      </c>
      <c r="U476" s="16">
        <f t="shared" si="33"/>
        <v>2788</v>
      </c>
      <c r="V476" s="16">
        <f t="shared" si="34"/>
        <v>2788</v>
      </c>
      <c r="W476" s="19">
        <f t="shared" si="35"/>
        <v>0</v>
      </c>
      <c r="Y476" s="29" t="s">
        <v>327</v>
      </c>
    </row>
    <row r="477" spans="1:25">
      <c r="A477" s="11" t="s">
        <v>27</v>
      </c>
      <c r="B477" s="29" t="s">
        <v>23</v>
      </c>
      <c r="C477" s="12" t="s">
        <v>24</v>
      </c>
      <c r="D477" s="25">
        <v>11</v>
      </c>
      <c r="E477" s="25">
        <v>1789</v>
      </c>
      <c r="F477" s="38" t="s">
        <v>28</v>
      </c>
      <c r="G477" s="29" t="s">
        <v>183</v>
      </c>
      <c r="H477" s="29" t="s">
        <v>34</v>
      </c>
      <c r="I477" s="30" t="s">
        <v>326</v>
      </c>
      <c r="J477" s="29" t="s">
        <v>92</v>
      </c>
      <c r="L477" s="10">
        <v>261</v>
      </c>
      <c r="M477" s="17" t="s">
        <v>82</v>
      </c>
      <c r="O477" s="10">
        <v>40</v>
      </c>
      <c r="Q477" s="42">
        <f t="shared" si="32"/>
        <v>2</v>
      </c>
      <c r="R477" s="10">
        <v>522</v>
      </c>
      <c r="U477" s="16">
        <f t="shared" si="33"/>
        <v>522</v>
      </c>
      <c r="V477" s="16">
        <f t="shared" si="34"/>
        <v>522</v>
      </c>
      <c r="W477" s="19">
        <f t="shared" si="35"/>
        <v>0</v>
      </c>
    </row>
    <row r="478" spans="1:25">
      <c r="A478" s="11" t="s">
        <v>27</v>
      </c>
      <c r="B478" s="29" t="s">
        <v>23</v>
      </c>
      <c r="C478" s="12" t="s">
        <v>24</v>
      </c>
      <c r="D478" s="25">
        <v>11</v>
      </c>
      <c r="E478" s="25">
        <v>1789</v>
      </c>
      <c r="F478" s="38" t="s">
        <v>28</v>
      </c>
      <c r="G478" s="29" t="s">
        <v>183</v>
      </c>
      <c r="H478" s="29" t="s">
        <v>34</v>
      </c>
      <c r="I478" s="30" t="s">
        <v>326</v>
      </c>
      <c r="J478" s="29" t="s">
        <v>111</v>
      </c>
      <c r="L478" s="10">
        <f>(3*288)+153</f>
        <v>1017</v>
      </c>
      <c r="M478" s="17" t="s">
        <v>82</v>
      </c>
      <c r="O478" s="10">
        <v>40</v>
      </c>
      <c r="Q478" s="42">
        <f t="shared" si="32"/>
        <v>2</v>
      </c>
      <c r="R478" s="10">
        <v>2035</v>
      </c>
      <c r="U478" s="16">
        <f t="shared" si="33"/>
        <v>2035</v>
      </c>
      <c r="V478" s="16">
        <f t="shared" si="34"/>
        <v>2034</v>
      </c>
      <c r="W478" s="19">
        <f t="shared" si="35"/>
        <v>1</v>
      </c>
    </row>
    <row r="479" spans="1:25">
      <c r="A479" s="11" t="s">
        <v>27</v>
      </c>
      <c r="B479" s="29" t="s">
        <v>23</v>
      </c>
      <c r="C479" s="12" t="s">
        <v>24</v>
      </c>
      <c r="D479" s="25">
        <v>11</v>
      </c>
      <c r="E479" s="25">
        <v>1789</v>
      </c>
      <c r="F479" s="38" t="s">
        <v>28</v>
      </c>
      <c r="G479" s="29" t="s">
        <v>183</v>
      </c>
      <c r="H479" s="29" t="s">
        <v>34</v>
      </c>
      <c r="I479" s="30" t="s">
        <v>326</v>
      </c>
      <c r="J479" s="29" t="s">
        <v>229</v>
      </c>
      <c r="L479" s="10">
        <f>(3*288)+66</f>
        <v>930</v>
      </c>
      <c r="M479" s="17" t="s">
        <v>82</v>
      </c>
      <c r="O479" s="10">
        <v>40</v>
      </c>
      <c r="Q479" s="42">
        <f t="shared" si="32"/>
        <v>2</v>
      </c>
      <c r="R479" s="10">
        <v>1860</v>
      </c>
      <c r="U479" s="16">
        <f t="shared" si="33"/>
        <v>1860</v>
      </c>
      <c r="V479" s="16">
        <f t="shared" si="34"/>
        <v>1860</v>
      </c>
      <c r="W479" s="19">
        <f t="shared" si="35"/>
        <v>0</v>
      </c>
    </row>
    <row r="480" spans="1:25">
      <c r="A480" s="11" t="s">
        <v>27</v>
      </c>
      <c r="B480" s="29" t="s">
        <v>23</v>
      </c>
      <c r="C480" s="12" t="s">
        <v>24</v>
      </c>
      <c r="D480" s="25">
        <v>11</v>
      </c>
      <c r="E480" s="25">
        <v>1789</v>
      </c>
      <c r="F480" s="38" t="s">
        <v>28</v>
      </c>
      <c r="G480" s="29" t="s">
        <v>183</v>
      </c>
      <c r="H480" s="29" t="s">
        <v>34</v>
      </c>
      <c r="I480" s="30" t="s">
        <v>326</v>
      </c>
      <c r="J480" s="29" t="s">
        <v>187</v>
      </c>
      <c r="L480" s="10">
        <f>(10*288)+92</f>
        <v>2972</v>
      </c>
      <c r="M480" s="17" t="s">
        <v>82</v>
      </c>
      <c r="O480" s="10">
        <v>40</v>
      </c>
      <c r="Q480" s="42">
        <f t="shared" si="32"/>
        <v>2</v>
      </c>
      <c r="R480" s="10">
        <v>5944</v>
      </c>
      <c r="U480" s="16">
        <f t="shared" si="33"/>
        <v>5944</v>
      </c>
      <c r="V480" s="16">
        <f t="shared" si="34"/>
        <v>5944</v>
      </c>
      <c r="W480" s="19">
        <f t="shared" si="35"/>
        <v>0</v>
      </c>
    </row>
    <row r="481" spans="1:25">
      <c r="A481" s="11" t="s">
        <v>27</v>
      </c>
      <c r="B481" s="29" t="s">
        <v>23</v>
      </c>
      <c r="C481" s="12" t="s">
        <v>24</v>
      </c>
      <c r="D481" s="25">
        <v>11</v>
      </c>
      <c r="E481" s="25">
        <v>1789</v>
      </c>
      <c r="F481" s="38" t="s">
        <v>28</v>
      </c>
      <c r="G481" s="29" t="s">
        <v>183</v>
      </c>
      <c r="H481" s="29" t="s">
        <v>34</v>
      </c>
      <c r="I481" s="30" t="s">
        <v>326</v>
      </c>
      <c r="J481" s="29" t="s">
        <v>188</v>
      </c>
      <c r="L481" s="10">
        <v>265</v>
      </c>
      <c r="M481" s="17" t="s">
        <v>82</v>
      </c>
      <c r="O481" s="10">
        <v>40</v>
      </c>
      <c r="Q481" s="42">
        <f t="shared" si="32"/>
        <v>2</v>
      </c>
      <c r="R481" s="10">
        <v>530</v>
      </c>
      <c r="U481" s="16">
        <f t="shared" si="33"/>
        <v>530</v>
      </c>
      <c r="V481" s="16">
        <f t="shared" si="34"/>
        <v>530</v>
      </c>
      <c r="W481" s="19">
        <f t="shared" si="35"/>
        <v>0</v>
      </c>
    </row>
    <row r="482" spans="1:25">
      <c r="A482" s="11" t="s">
        <v>27</v>
      </c>
      <c r="B482" s="29" t="s">
        <v>23</v>
      </c>
      <c r="C482" s="12" t="s">
        <v>24</v>
      </c>
      <c r="D482" s="25">
        <v>11</v>
      </c>
      <c r="E482" s="25">
        <v>1789</v>
      </c>
      <c r="F482" s="38" t="s">
        <v>28</v>
      </c>
      <c r="G482" s="29" t="s">
        <v>183</v>
      </c>
      <c r="H482" s="29" t="s">
        <v>34</v>
      </c>
      <c r="I482" s="30" t="s">
        <v>326</v>
      </c>
      <c r="J482" s="29" t="s">
        <v>190</v>
      </c>
      <c r="L482" s="10">
        <v>281</v>
      </c>
      <c r="M482" s="17" t="s">
        <v>82</v>
      </c>
      <c r="O482" s="10">
        <v>40</v>
      </c>
      <c r="Q482" s="42">
        <f t="shared" si="32"/>
        <v>2</v>
      </c>
      <c r="R482" s="10">
        <v>563</v>
      </c>
      <c r="U482" s="16">
        <f t="shared" si="33"/>
        <v>563</v>
      </c>
      <c r="V482" s="16">
        <f t="shared" si="34"/>
        <v>562</v>
      </c>
      <c r="W482" s="19">
        <f t="shared" si="35"/>
        <v>1</v>
      </c>
    </row>
    <row r="483" spans="1:25">
      <c r="A483" s="11" t="s">
        <v>27</v>
      </c>
      <c r="B483" s="29" t="s">
        <v>23</v>
      </c>
      <c r="C483" s="12" t="s">
        <v>24</v>
      </c>
      <c r="D483" s="25">
        <v>11</v>
      </c>
      <c r="E483" s="25">
        <v>1789</v>
      </c>
      <c r="F483" s="38" t="s">
        <v>28</v>
      </c>
      <c r="G483" s="29" t="s">
        <v>183</v>
      </c>
      <c r="H483" s="29" t="s">
        <v>34</v>
      </c>
      <c r="I483" s="30" t="s">
        <v>326</v>
      </c>
      <c r="J483" s="29" t="s">
        <v>191</v>
      </c>
      <c r="L483" s="29">
        <f>288+72</f>
        <v>360</v>
      </c>
      <c r="M483" s="17" t="s">
        <v>82</v>
      </c>
      <c r="O483" s="10">
        <v>40</v>
      </c>
      <c r="Q483" s="42">
        <f t="shared" si="32"/>
        <v>2</v>
      </c>
      <c r="R483" s="10">
        <v>720</v>
      </c>
      <c r="U483" s="16">
        <f t="shared" si="33"/>
        <v>720</v>
      </c>
      <c r="V483" s="16">
        <f t="shared" si="34"/>
        <v>720</v>
      </c>
      <c r="W483" s="19">
        <f t="shared" si="35"/>
        <v>0</v>
      </c>
    </row>
    <row r="484" spans="1:25">
      <c r="A484" s="11" t="s">
        <v>27</v>
      </c>
      <c r="B484" s="29" t="s">
        <v>23</v>
      </c>
      <c r="C484" s="12" t="s">
        <v>24</v>
      </c>
      <c r="D484" s="25">
        <v>11</v>
      </c>
      <c r="E484" s="25">
        <v>1789</v>
      </c>
      <c r="F484" s="38" t="s">
        <v>28</v>
      </c>
      <c r="G484" s="29" t="s">
        <v>183</v>
      </c>
      <c r="H484" s="29" t="s">
        <v>34</v>
      </c>
      <c r="I484" s="30" t="s">
        <v>326</v>
      </c>
      <c r="J484" s="29" t="s">
        <v>192</v>
      </c>
      <c r="L484" s="10">
        <f>(3*288)+198</f>
        <v>1062</v>
      </c>
      <c r="M484" s="17" t="s">
        <v>82</v>
      </c>
      <c r="O484" s="10">
        <v>40</v>
      </c>
      <c r="Q484" s="42">
        <f t="shared" si="32"/>
        <v>2</v>
      </c>
      <c r="R484" s="10">
        <v>2125</v>
      </c>
      <c r="U484" s="16">
        <f t="shared" si="33"/>
        <v>2125</v>
      </c>
      <c r="V484" s="16">
        <f t="shared" si="34"/>
        <v>2124</v>
      </c>
      <c r="W484" s="19">
        <f t="shared" si="35"/>
        <v>1</v>
      </c>
    </row>
    <row r="485" spans="1:25">
      <c r="A485" s="11" t="s">
        <v>27</v>
      </c>
      <c r="B485" s="29" t="s">
        <v>23</v>
      </c>
      <c r="C485" s="12" t="s">
        <v>24</v>
      </c>
      <c r="D485" s="25">
        <v>11</v>
      </c>
      <c r="E485" s="25">
        <v>1789</v>
      </c>
      <c r="F485" s="38" t="s">
        <v>28</v>
      </c>
      <c r="G485" s="29" t="s">
        <v>183</v>
      </c>
      <c r="H485" s="29" t="s">
        <v>34</v>
      </c>
      <c r="I485" s="30" t="s">
        <v>326</v>
      </c>
      <c r="J485" s="29" t="s">
        <v>193</v>
      </c>
      <c r="L485" s="29">
        <f>(32*288)+46</f>
        <v>9262</v>
      </c>
      <c r="M485" s="17" t="s">
        <v>82</v>
      </c>
      <c r="O485" s="10">
        <v>40</v>
      </c>
      <c r="Q485" s="42">
        <f t="shared" si="32"/>
        <v>2</v>
      </c>
      <c r="R485" s="10">
        <v>18725</v>
      </c>
      <c r="U485" s="16">
        <f t="shared" si="33"/>
        <v>18725</v>
      </c>
      <c r="V485" s="16">
        <f t="shared" si="34"/>
        <v>18524</v>
      </c>
      <c r="W485" s="19">
        <f t="shared" si="35"/>
        <v>201</v>
      </c>
      <c r="Y485" s="29" t="s">
        <v>47</v>
      </c>
    </row>
    <row r="486" spans="1:25">
      <c r="A486" s="11" t="s">
        <v>27</v>
      </c>
      <c r="B486" s="29" t="s">
        <v>23</v>
      </c>
      <c r="C486" s="12" t="s">
        <v>24</v>
      </c>
      <c r="D486" s="25">
        <v>11</v>
      </c>
      <c r="E486" s="25">
        <v>1789</v>
      </c>
      <c r="F486" s="38" t="s">
        <v>28</v>
      </c>
      <c r="G486" s="29" t="s">
        <v>183</v>
      </c>
      <c r="H486" s="29" t="s">
        <v>34</v>
      </c>
      <c r="I486" s="30" t="s">
        <v>326</v>
      </c>
      <c r="J486" s="29" t="s">
        <v>32</v>
      </c>
      <c r="K486" s="38" t="s">
        <v>30</v>
      </c>
      <c r="L486" s="10">
        <f>(3*288)+45</f>
        <v>909</v>
      </c>
      <c r="M486" s="17" t="s">
        <v>82</v>
      </c>
      <c r="O486" s="10">
        <v>40</v>
      </c>
      <c r="Q486" s="42">
        <f t="shared" si="32"/>
        <v>2</v>
      </c>
      <c r="R486" s="10">
        <v>1818</v>
      </c>
      <c r="U486" s="16">
        <f t="shared" si="33"/>
        <v>1818</v>
      </c>
      <c r="V486" s="16">
        <f t="shared" si="34"/>
        <v>1818</v>
      </c>
      <c r="W486" s="19">
        <f t="shared" si="35"/>
        <v>0</v>
      </c>
    </row>
    <row r="487" spans="1:25">
      <c r="A487" s="11" t="s">
        <v>27</v>
      </c>
      <c r="B487" s="29" t="s">
        <v>23</v>
      </c>
      <c r="C487" s="12" t="s">
        <v>24</v>
      </c>
      <c r="D487" s="25">
        <v>11</v>
      </c>
      <c r="E487" s="25">
        <v>1789</v>
      </c>
      <c r="F487" s="38" t="s">
        <v>28</v>
      </c>
      <c r="G487" s="29" t="s">
        <v>183</v>
      </c>
      <c r="H487" s="29" t="s">
        <v>34</v>
      </c>
      <c r="I487" s="30" t="s">
        <v>328</v>
      </c>
      <c r="J487" s="29" t="s">
        <v>32</v>
      </c>
      <c r="K487" s="38" t="s">
        <v>30</v>
      </c>
      <c r="L487" s="10">
        <v>8400</v>
      </c>
      <c r="M487" s="17" t="s">
        <v>36</v>
      </c>
      <c r="N487" s="10">
        <v>0.06</v>
      </c>
      <c r="Q487" s="42">
        <f t="shared" si="32"/>
        <v>0.06</v>
      </c>
      <c r="R487" s="10">
        <v>504</v>
      </c>
      <c r="U487" s="16">
        <f t="shared" si="33"/>
        <v>504</v>
      </c>
      <c r="V487" s="16">
        <f t="shared" si="34"/>
        <v>504</v>
      </c>
      <c r="W487" s="19">
        <f t="shared" si="35"/>
        <v>0</v>
      </c>
    </row>
    <row r="488" spans="1:25">
      <c r="A488" s="11" t="s">
        <v>27</v>
      </c>
      <c r="B488" s="29" t="s">
        <v>23</v>
      </c>
      <c r="C488" s="12" t="s">
        <v>24</v>
      </c>
      <c r="D488" s="25">
        <v>11</v>
      </c>
      <c r="E488" s="25">
        <v>1789</v>
      </c>
      <c r="F488" s="38" t="s">
        <v>28</v>
      </c>
      <c r="G488" s="29" t="s">
        <v>183</v>
      </c>
      <c r="I488" s="30" t="s">
        <v>329</v>
      </c>
      <c r="J488" s="29" t="s">
        <v>32</v>
      </c>
      <c r="K488" s="38" t="s">
        <v>30</v>
      </c>
      <c r="L488" s="10">
        <v>1</v>
      </c>
      <c r="M488" s="17" t="s">
        <v>54</v>
      </c>
      <c r="N488" s="10">
        <v>732</v>
      </c>
      <c r="Q488" s="42">
        <f t="shared" si="32"/>
        <v>732</v>
      </c>
      <c r="R488" s="10">
        <v>732</v>
      </c>
      <c r="U488" s="16">
        <f t="shared" si="33"/>
        <v>732</v>
      </c>
      <c r="V488" s="16">
        <f t="shared" si="34"/>
        <v>732</v>
      </c>
      <c r="W488" s="19">
        <f t="shared" si="35"/>
        <v>0</v>
      </c>
    </row>
    <row r="489" spans="1:25">
      <c r="A489" s="11" t="s">
        <v>27</v>
      </c>
      <c r="B489" s="29" t="s">
        <v>23</v>
      </c>
      <c r="C489" s="12" t="s">
        <v>24</v>
      </c>
      <c r="D489" s="25">
        <v>11</v>
      </c>
      <c r="E489" s="25">
        <v>1789</v>
      </c>
      <c r="F489" s="38" t="s">
        <v>28</v>
      </c>
      <c r="G489" s="29" t="s">
        <v>183</v>
      </c>
      <c r="I489" s="30" t="s">
        <v>329</v>
      </c>
      <c r="J489" s="29" t="s">
        <v>92</v>
      </c>
      <c r="L489" s="10">
        <v>1</v>
      </c>
      <c r="M489" s="17" t="s">
        <v>54</v>
      </c>
      <c r="N489" s="10">
        <v>4112</v>
      </c>
      <c r="Q489" s="42">
        <f t="shared" si="32"/>
        <v>4112</v>
      </c>
      <c r="R489" s="10">
        <v>4112</v>
      </c>
      <c r="U489" s="16">
        <f t="shared" si="33"/>
        <v>4112</v>
      </c>
      <c r="V489" s="16">
        <f t="shared" si="34"/>
        <v>4112</v>
      </c>
      <c r="W489" s="19">
        <f t="shared" si="35"/>
        <v>0</v>
      </c>
    </row>
    <row r="490" spans="1:25">
      <c r="A490" s="11" t="s">
        <v>27</v>
      </c>
      <c r="B490" s="29" t="s">
        <v>23</v>
      </c>
      <c r="C490" s="12" t="s">
        <v>24</v>
      </c>
      <c r="D490" s="25">
        <v>11</v>
      </c>
      <c r="E490" s="25">
        <v>1789</v>
      </c>
      <c r="F490" s="38" t="s">
        <v>28</v>
      </c>
      <c r="G490" s="29" t="s">
        <v>183</v>
      </c>
      <c r="I490" s="30" t="s">
        <v>329</v>
      </c>
      <c r="J490" s="29" t="s">
        <v>111</v>
      </c>
      <c r="L490" s="10">
        <v>1</v>
      </c>
      <c r="M490" s="17" t="s">
        <v>54</v>
      </c>
      <c r="N490" s="10">
        <v>505</v>
      </c>
      <c r="Q490" s="42">
        <f t="shared" si="32"/>
        <v>505</v>
      </c>
      <c r="R490" s="10">
        <v>505</v>
      </c>
      <c r="U490" s="16">
        <f t="shared" si="33"/>
        <v>505</v>
      </c>
      <c r="V490" s="16">
        <f t="shared" si="34"/>
        <v>505</v>
      </c>
      <c r="W490" s="19">
        <f t="shared" si="35"/>
        <v>0</v>
      </c>
    </row>
    <row r="491" spans="1:25">
      <c r="A491" s="11" t="s">
        <v>27</v>
      </c>
      <c r="B491" s="29" t="s">
        <v>23</v>
      </c>
      <c r="C491" s="12" t="s">
        <v>24</v>
      </c>
      <c r="D491" s="25">
        <v>11</v>
      </c>
      <c r="E491" s="25">
        <v>1789</v>
      </c>
      <c r="F491" s="38" t="s">
        <v>28</v>
      </c>
      <c r="G491" s="29" t="s">
        <v>183</v>
      </c>
      <c r="I491" s="30" t="s">
        <v>329</v>
      </c>
      <c r="J491" s="29" t="s">
        <v>229</v>
      </c>
      <c r="L491" s="10">
        <v>1</v>
      </c>
      <c r="M491" s="17" t="s">
        <v>54</v>
      </c>
      <c r="N491" s="10">
        <v>217</v>
      </c>
      <c r="Q491" s="42">
        <f t="shared" si="32"/>
        <v>217</v>
      </c>
      <c r="R491" s="10">
        <v>217</v>
      </c>
      <c r="U491" s="16">
        <f t="shared" si="33"/>
        <v>217</v>
      </c>
      <c r="V491" s="16">
        <f t="shared" si="34"/>
        <v>217</v>
      </c>
      <c r="W491" s="19">
        <f t="shared" si="35"/>
        <v>0</v>
      </c>
    </row>
    <row r="492" spans="1:25">
      <c r="A492" s="11" t="s">
        <v>27</v>
      </c>
      <c r="B492" s="29" t="s">
        <v>23</v>
      </c>
      <c r="C492" s="12" t="s">
        <v>24</v>
      </c>
      <c r="D492" s="25">
        <v>11</v>
      </c>
      <c r="E492" s="25">
        <v>1789</v>
      </c>
      <c r="F492" s="38" t="s">
        <v>28</v>
      </c>
      <c r="G492" s="29" t="s">
        <v>183</v>
      </c>
      <c r="I492" s="30" t="s">
        <v>329</v>
      </c>
      <c r="J492" s="29" t="s">
        <v>186</v>
      </c>
      <c r="L492" s="10">
        <v>1</v>
      </c>
      <c r="M492" s="17" t="s">
        <v>54</v>
      </c>
      <c r="N492" s="10">
        <v>447</v>
      </c>
      <c r="Q492" s="42">
        <f t="shared" si="32"/>
        <v>447</v>
      </c>
      <c r="R492" s="10">
        <v>447</v>
      </c>
      <c r="U492" s="16">
        <f t="shared" si="33"/>
        <v>447</v>
      </c>
      <c r="V492" s="16">
        <f t="shared" si="34"/>
        <v>447</v>
      </c>
      <c r="W492" s="19">
        <f t="shared" si="35"/>
        <v>0</v>
      </c>
    </row>
    <row r="493" spans="1:25">
      <c r="A493" s="11" t="s">
        <v>27</v>
      </c>
      <c r="B493" s="29" t="s">
        <v>23</v>
      </c>
      <c r="C493" s="12" t="s">
        <v>24</v>
      </c>
      <c r="D493" s="25">
        <v>11</v>
      </c>
      <c r="E493" s="25">
        <v>1789</v>
      </c>
      <c r="F493" s="38" t="s">
        <v>28</v>
      </c>
      <c r="G493" s="29" t="s">
        <v>183</v>
      </c>
      <c r="I493" s="30" t="s">
        <v>329</v>
      </c>
      <c r="J493" s="29" t="s">
        <v>187</v>
      </c>
      <c r="L493" s="10">
        <v>1</v>
      </c>
      <c r="M493" s="17" t="s">
        <v>54</v>
      </c>
      <c r="N493" s="10">
        <v>445</v>
      </c>
      <c r="Q493" s="42">
        <f t="shared" si="32"/>
        <v>445</v>
      </c>
      <c r="R493" s="10">
        <v>445</v>
      </c>
      <c r="U493" s="16">
        <f t="shared" si="33"/>
        <v>445</v>
      </c>
      <c r="V493" s="16">
        <f t="shared" si="34"/>
        <v>445</v>
      </c>
      <c r="W493" s="19">
        <f t="shared" si="35"/>
        <v>0</v>
      </c>
    </row>
    <row r="494" spans="1:25">
      <c r="A494" s="11" t="s">
        <v>27</v>
      </c>
      <c r="B494" s="29" t="s">
        <v>23</v>
      </c>
      <c r="C494" s="12" t="s">
        <v>24</v>
      </c>
      <c r="D494" s="25">
        <v>11</v>
      </c>
      <c r="E494" s="25">
        <v>1789</v>
      </c>
      <c r="F494" s="38" t="s">
        <v>28</v>
      </c>
      <c r="G494" s="29" t="s">
        <v>183</v>
      </c>
      <c r="I494" s="30" t="s">
        <v>329</v>
      </c>
      <c r="J494" s="29" t="s">
        <v>188</v>
      </c>
      <c r="L494" s="10">
        <v>1</v>
      </c>
      <c r="M494" s="17" t="s">
        <v>54</v>
      </c>
      <c r="N494" s="10">
        <v>159</v>
      </c>
      <c r="Q494" s="42">
        <f t="shared" si="32"/>
        <v>159</v>
      </c>
      <c r="R494" s="10">
        <v>159</v>
      </c>
      <c r="U494" s="16">
        <f t="shared" si="33"/>
        <v>159</v>
      </c>
      <c r="V494" s="16">
        <f t="shared" si="34"/>
        <v>159</v>
      </c>
      <c r="W494" s="19">
        <f t="shared" si="35"/>
        <v>0</v>
      </c>
    </row>
    <row r="495" spans="1:25">
      <c r="A495" s="11" t="s">
        <v>27</v>
      </c>
      <c r="B495" s="29" t="s">
        <v>23</v>
      </c>
      <c r="C495" s="12" t="s">
        <v>24</v>
      </c>
      <c r="D495" s="25">
        <v>11</v>
      </c>
      <c r="E495" s="25">
        <v>1789</v>
      </c>
      <c r="F495" s="38" t="s">
        <v>28</v>
      </c>
      <c r="G495" s="29" t="s">
        <v>183</v>
      </c>
      <c r="I495" s="30" t="s">
        <v>329</v>
      </c>
      <c r="J495" s="29" t="s">
        <v>325</v>
      </c>
      <c r="L495" s="10">
        <v>1</v>
      </c>
      <c r="M495" s="17" t="s">
        <v>54</v>
      </c>
      <c r="N495" s="10">
        <v>326</v>
      </c>
      <c r="Q495" s="42">
        <f t="shared" si="32"/>
        <v>326</v>
      </c>
      <c r="R495" s="10">
        <v>326</v>
      </c>
      <c r="U495" s="16">
        <f t="shared" si="33"/>
        <v>326</v>
      </c>
      <c r="V495" s="16">
        <f t="shared" si="34"/>
        <v>326</v>
      </c>
      <c r="W495" s="19">
        <f t="shared" si="35"/>
        <v>0</v>
      </c>
    </row>
    <row r="496" spans="1:25">
      <c r="A496" s="11" t="s">
        <v>27</v>
      </c>
      <c r="B496" s="29" t="s">
        <v>23</v>
      </c>
      <c r="C496" s="12" t="s">
        <v>24</v>
      </c>
      <c r="D496" s="25">
        <v>11</v>
      </c>
      <c r="E496" s="25">
        <v>1789</v>
      </c>
      <c r="F496" s="38" t="s">
        <v>28</v>
      </c>
      <c r="G496" s="29" t="s">
        <v>183</v>
      </c>
      <c r="I496" s="30" t="s">
        <v>329</v>
      </c>
      <c r="J496" s="29" t="s">
        <v>190</v>
      </c>
      <c r="L496" s="10">
        <v>1</v>
      </c>
      <c r="M496" s="17" t="s">
        <v>54</v>
      </c>
      <c r="N496" s="10">
        <v>117</v>
      </c>
      <c r="Q496" s="42">
        <f t="shared" si="32"/>
        <v>117</v>
      </c>
      <c r="R496" s="10">
        <v>117</v>
      </c>
      <c r="U496" s="16">
        <f t="shared" si="33"/>
        <v>117</v>
      </c>
      <c r="V496" s="16">
        <f t="shared" si="34"/>
        <v>117</v>
      </c>
      <c r="W496" s="19">
        <f t="shared" si="35"/>
        <v>0</v>
      </c>
    </row>
    <row r="497" spans="1:25">
      <c r="A497" s="11" t="s">
        <v>27</v>
      </c>
      <c r="B497" s="29" t="s">
        <v>23</v>
      </c>
      <c r="C497" s="12" t="s">
        <v>24</v>
      </c>
      <c r="D497" s="25">
        <v>11</v>
      </c>
      <c r="E497" s="25">
        <v>1789</v>
      </c>
      <c r="F497" s="38" t="s">
        <v>28</v>
      </c>
      <c r="G497" s="29" t="s">
        <v>183</v>
      </c>
      <c r="I497" s="30" t="s">
        <v>329</v>
      </c>
      <c r="J497" s="29" t="s">
        <v>191</v>
      </c>
      <c r="L497" s="10">
        <v>1</v>
      </c>
      <c r="M497" s="17" t="s">
        <v>54</v>
      </c>
      <c r="N497" s="10">
        <v>233</v>
      </c>
      <c r="Q497" s="42">
        <f t="shared" si="32"/>
        <v>233</v>
      </c>
      <c r="R497" s="10">
        <v>233</v>
      </c>
      <c r="U497" s="16">
        <f t="shared" si="33"/>
        <v>233</v>
      </c>
      <c r="V497" s="16">
        <f t="shared" si="34"/>
        <v>233</v>
      </c>
      <c r="W497" s="19">
        <f t="shared" si="35"/>
        <v>0</v>
      </c>
    </row>
    <row r="498" spans="1:25">
      <c r="A498" s="11" t="s">
        <v>27</v>
      </c>
      <c r="B498" s="29" t="s">
        <v>23</v>
      </c>
      <c r="C498" s="12" t="s">
        <v>24</v>
      </c>
      <c r="D498" s="25">
        <v>11</v>
      </c>
      <c r="E498" s="25">
        <v>1789</v>
      </c>
      <c r="F498" s="38" t="s">
        <v>28</v>
      </c>
      <c r="G498" s="29" t="s">
        <v>183</v>
      </c>
      <c r="I498" s="30" t="s">
        <v>329</v>
      </c>
      <c r="J498" s="29" t="s">
        <v>192</v>
      </c>
      <c r="L498" s="10">
        <v>1</v>
      </c>
      <c r="M498" s="17" t="s">
        <v>54</v>
      </c>
      <c r="N498" s="10">
        <v>260</v>
      </c>
      <c r="Q498" s="42">
        <f t="shared" si="32"/>
        <v>260</v>
      </c>
      <c r="R498" s="10">
        <v>260</v>
      </c>
      <c r="U498" s="16">
        <f t="shared" si="33"/>
        <v>260</v>
      </c>
      <c r="V498" s="16">
        <f t="shared" si="34"/>
        <v>260</v>
      </c>
      <c r="W498" s="19">
        <f t="shared" si="35"/>
        <v>0</v>
      </c>
    </row>
    <row r="499" spans="1:25">
      <c r="A499" s="11" t="s">
        <v>27</v>
      </c>
      <c r="B499" s="29" t="s">
        <v>23</v>
      </c>
      <c r="C499" s="12" t="s">
        <v>24</v>
      </c>
      <c r="D499" s="25">
        <v>11</v>
      </c>
      <c r="E499" s="25">
        <v>1789</v>
      </c>
      <c r="F499" s="38" t="s">
        <v>28</v>
      </c>
      <c r="G499" s="29" t="s">
        <v>183</v>
      </c>
      <c r="I499" s="30" t="s">
        <v>329</v>
      </c>
      <c r="J499" s="29" t="s">
        <v>193</v>
      </c>
      <c r="L499" s="10">
        <v>1</v>
      </c>
      <c r="M499" s="17" t="s">
        <v>54</v>
      </c>
      <c r="N499" s="10">
        <v>100</v>
      </c>
      <c r="Q499" s="42">
        <f t="shared" si="32"/>
        <v>100</v>
      </c>
      <c r="R499" s="10">
        <v>100</v>
      </c>
      <c r="U499" s="16">
        <f t="shared" si="33"/>
        <v>100</v>
      </c>
      <c r="V499" s="16">
        <f t="shared" si="34"/>
        <v>100</v>
      </c>
      <c r="W499" s="19">
        <f t="shared" si="35"/>
        <v>0</v>
      </c>
    </row>
    <row r="500" spans="1:25">
      <c r="A500" s="11" t="s">
        <v>27</v>
      </c>
      <c r="B500" s="29" t="s">
        <v>23</v>
      </c>
      <c r="C500" s="12" t="s">
        <v>24</v>
      </c>
      <c r="D500" s="25">
        <v>11</v>
      </c>
      <c r="E500" s="25">
        <v>1789</v>
      </c>
      <c r="F500" s="38" t="s">
        <v>28</v>
      </c>
      <c r="G500" s="29" t="s">
        <v>183</v>
      </c>
      <c r="I500" s="30" t="s">
        <v>329</v>
      </c>
      <c r="J500" s="29" t="s">
        <v>32</v>
      </c>
      <c r="K500" s="38" t="s">
        <v>194</v>
      </c>
      <c r="L500" s="10">
        <v>1</v>
      </c>
      <c r="M500" s="17" t="s">
        <v>54</v>
      </c>
      <c r="N500" s="10">
        <v>323</v>
      </c>
      <c r="Q500" s="42">
        <f t="shared" si="32"/>
        <v>323</v>
      </c>
      <c r="R500" s="10">
        <v>323</v>
      </c>
      <c r="U500" s="16">
        <f t="shared" si="33"/>
        <v>323</v>
      </c>
      <c r="V500" s="16">
        <f t="shared" si="34"/>
        <v>323</v>
      </c>
      <c r="W500" s="19">
        <f t="shared" si="35"/>
        <v>0</v>
      </c>
    </row>
    <row r="501" spans="1:25">
      <c r="A501" s="11" t="s">
        <v>27</v>
      </c>
      <c r="B501" s="29" t="s">
        <v>23</v>
      </c>
      <c r="C501" s="12" t="s">
        <v>24</v>
      </c>
      <c r="D501" s="25">
        <v>11</v>
      </c>
      <c r="E501" s="25">
        <v>1789</v>
      </c>
      <c r="F501" s="38" t="s">
        <v>28</v>
      </c>
      <c r="G501" s="29" t="s">
        <v>183</v>
      </c>
      <c r="H501" s="29" t="s">
        <v>34</v>
      </c>
      <c r="I501" s="30" t="s">
        <v>110</v>
      </c>
      <c r="J501" s="29" t="s">
        <v>32</v>
      </c>
      <c r="K501" s="38" t="s">
        <v>194</v>
      </c>
      <c r="L501" s="10">
        <v>600</v>
      </c>
      <c r="M501" s="17" t="s">
        <v>36</v>
      </c>
      <c r="O501" s="10">
        <v>40</v>
      </c>
      <c r="Q501" s="42">
        <f t="shared" si="32"/>
        <v>2</v>
      </c>
      <c r="R501" s="10">
        <v>1200</v>
      </c>
      <c r="U501" s="16">
        <f t="shared" si="33"/>
        <v>1200</v>
      </c>
      <c r="V501" s="16">
        <f t="shared" si="34"/>
        <v>1200</v>
      </c>
      <c r="W501" s="19">
        <f t="shared" si="35"/>
        <v>0</v>
      </c>
    </row>
    <row r="502" spans="1:25">
      <c r="A502" s="11" t="s">
        <v>27</v>
      </c>
      <c r="B502" s="29" t="s">
        <v>23</v>
      </c>
      <c r="C502" s="12" t="s">
        <v>24</v>
      </c>
      <c r="D502" s="25">
        <v>11</v>
      </c>
      <c r="E502" s="25">
        <v>1789</v>
      </c>
      <c r="F502" s="38" t="s">
        <v>28</v>
      </c>
      <c r="G502" s="29" t="s">
        <v>183</v>
      </c>
      <c r="H502" s="29" t="s">
        <v>34</v>
      </c>
      <c r="I502" s="30" t="s">
        <v>110</v>
      </c>
      <c r="J502" s="29" t="s">
        <v>92</v>
      </c>
      <c r="L502" s="10">
        <v>2117</v>
      </c>
      <c r="M502" s="17" t="s">
        <v>36</v>
      </c>
      <c r="O502" s="10">
        <v>40</v>
      </c>
      <c r="Q502" s="42">
        <f t="shared" si="32"/>
        <v>2</v>
      </c>
      <c r="R502" s="10">
        <v>4234</v>
      </c>
      <c r="U502" s="16">
        <f t="shared" si="33"/>
        <v>4234</v>
      </c>
      <c r="V502" s="16">
        <f t="shared" si="34"/>
        <v>4234</v>
      </c>
      <c r="W502" s="19">
        <f t="shared" si="35"/>
        <v>0</v>
      </c>
    </row>
    <row r="503" spans="1:25">
      <c r="A503" s="11" t="s">
        <v>27</v>
      </c>
      <c r="B503" s="29" t="s">
        <v>23</v>
      </c>
      <c r="C503" s="12" t="s">
        <v>24</v>
      </c>
      <c r="D503" s="25">
        <v>11</v>
      </c>
      <c r="E503" s="25">
        <v>1789</v>
      </c>
      <c r="F503" s="38" t="s">
        <v>28</v>
      </c>
      <c r="G503" s="29" t="s">
        <v>183</v>
      </c>
      <c r="H503" s="29" t="s">
        <v>34</v>
      </c>
      <c r="I503" s="30" t="s">
        <v>110</v>
      </c>
      <c r="J503" s="29" t="s">
        <v>229</v>
      </c>
      <c r="L503" s="10">
        <v>200</v>
      </c>
      <c r="M503" s="17" t="s">
        <v>36</v>
      </c>
      <c r="O503" s="10">
        <v>40</v>
      </c>
      <c r="Q503" s="42">
        <f t="shared" si="32"/>
        <v>2</v>
      </c>
      <c r="R503" s="10">
        <v>400</v>
      </c>
      <c r="U503" s="16">
        <f t="shared" si="33"/>
        <v>400</v>
      </c>
      <c r="V503" s="16">
        <f t="shared" si="34"/>
        <v>400</v>
      </c>
      <c r="W503" s="19">
        <f t="shared" si="35"/>
        <v>0</v>
      </c>
    </row>
    <row r="504" spans="1:25">
      <c r="A504" s="11" t="s">
        <v>27</v>
      </c>
      <c r="B504" s="29" t="s">
        <v>23</v>
      </c>
      <c r="C504" s="12" t="s">
        <v>24</v>
      </c>
      <c r="D504" s="25">
        <v>11</v>
      </c>
      <c r="E504" s="25">
        <v>1789</v>
      </c>
      <c r="F504" s="38" t="s">
        <v>28</v>
      </c>
      <c r="G504" s="29" t="s">
        <v>183</v>
      </c>
      <c r="H504" s="29" t="s">
        <v>330</v>
      </c>
      <c r="I504" s="30" t="s">
        <v>110</v>
      </c>
      <c r="J504" s="29" t="s">
        <v>92</v>
      </c>
      <c r="L504" s="10">
        <v>500</v>
      </c>
      <c r="M504" s="17" t="s">
        <v>36</v>
      </c>
      <c r="O504" s="10">
        <v>40</v>
      </c>
      <c r="Q504" s="42">
        <f t="shared" si="32"/>
        <v>2</v>
      </c>
      <c r="R504" s="10">
        <v>1000</v>
      </c>
      <c r="U504" s="16">
        <f t="shared" si="33"/>
        <v>1000</v>
      </c>
      <c r="V504" s="16">
        <f t="shared" si="34"/>
        <v>1000</v>
      </c>
      <c r="W504" s="19">
        <f t="shared" si="35"/>
        <v>0</v>
      </c>
    </row>
    <row r="505" spans="1:25">
      <c r="A505" s="11" t="s">
        <v>27</v>
      </c>
      <c r="B505" s="29" t="s">
        <v>23</v>
      </c>
      <c r="C505" s="12" t="s">
        <v>24</v>
      </c>
      <c r="D505" s="25">
        <v>11</v>
      </c>
      <c r="E505" s="25">
        <v>1789</v>
      </c>
      <c r="F505" s="38" t="s">
        <v>28</v>
      </c>
      <c r="G505" s="29" t="s">
        <v>183</v>
      </c>
      <c r="H505" s="29" t="s">
        <v>66</v>
      </c>
      <c r="I505" s="30" t="s">
        <v>110</v>
      </c>
      <c r="J505" s="29" t="s">
        <v>92</v>
      </c>
      <c r="L505" s="10">
        <v>2660</v>
      </c>
      <c r="M505" s="17"/>
      <c r="Q505" s="42">
        <f t="shared" si="32"/>
        <v>0</v>
      </c>
      <c r="R505" s="10">
        <v>3870</v>
      </c>
      <c r="U505" s="16">
        <f t="shared" si="33"/>
        <v>3870</v>
      </c>
      <c r="V505" s="16">
        <f t="shared" si="34"/>
        <v>0</v>
      </c>
      <c r="W505" s="19">
        <f t="shared" si="35"/>
        <v>3870</v>
      </c>
      <c r="Y505" s="29" t="s">
        <v>33</v>
      </c>
    </row>
    <row r="506" spans="1:25">
      <c r="A506" s="11" t="s">
        <v>27</v>
      </c>
      <c r="B506" s="29" t="s">
        <v>23</v>
      </c>
      <c r="C506" s="12" t="s">
        <v>24</v>
      </c>
      <c r="D506" s="25">
        <v>11</v>
      </c>
      <c r="E506" s="25">
        <v>1789</v>
      </c>
      <c r="F506" s="38" t="s">
        <v>28</v>
      </c>
      <c r="G506" s="29" t="s">
        <v>183</v>
      </c>
      <c r="H506" s="29" t="s">
        <v>112</v>
      </c>
      <c r="I506" s="30" t="s">
        <v>110</v>
      </c>
      <c r="J506" s="29" t="s">
        <v>92</v>
      </c>
      <c r="L506" s="10">
        <v>1</v>
      </c>
      <c r="M506" s="17" t="s">
        <v>54</v>
      </c>
      <c r="N506" s="10">
        <v>1950</v>
      </c>
      <c r="Q506" s="42">
        <f t="shared" si="32"/>
        <v>1950</v>
      </c>
      <c r="R506" s="10">
        <v>1950</v>
      </c>
      <c r="U506" s="16">
        <f t="shared" si="33"/>
        <v>1950</v>
      </c>
      <c r="V506" s="16">
        <f t="shared" si="34"/>
        <v>1950</v>
      </c>
      <c r="W506" s="19">
        <f t="shared" si="35"/>
        <v>0</v>
      </c>
    </row>
    <row r="507" spans="1:25">
      <c r="A507" s="11" t="s">
        <v>27</v>
      </c>
      <c r="B507" s="29" t="s">
        <v>23</v>
      </c>
      <c r="C507" s="12" t="s">
        <v>24</v>
      </c>
      <c r="D507" s="25">
        <v>11</v>
      </c>
      <c r="E507" s="25">
        <v>1789</v>
      </c>
      <c r="F507" s="38" t="s">
        <v>28</v>
      </c>
      <c r="G507" s="29" t="s">
        <v>183</v>
      </c>
      <c r="H507" s="29" t="s">
        <v>90</v>
      </c>
      <c r="I507" s="30" t="s">
        <v>110</v>
      </c>
      <c r="J507" s="29" t="s">
        <v>92</v>
      </c>
      <c r="L507" s="10">
        <v>34898</v>
      </c>
      <c r="M507" s="17" t="s">
        <v>36</v>
      </c>
      <c r="O507" s="10">
        <v>40</v>
      </c>
      <c r="Q507" s="42">
        <f t="shared" si="32"/>
        <v>2</v>
      </c>
      <c r="R507" s="10">
        <v>69796</v>
      </c>
      <c r="U507" s="16">
        <f t="shared" si="33"/>
        <v>69796</v>
      </c>
      <c r="V507" s="16">
        <f t="shared" si="34"/>
        <v>69796</v>
      </c>
      <c r="W507" s="19">
        <f t="shared" si="35"/>
        <v>0</v>
      </c>
    </row>
    <row r="508" spans="1:25">
      <c r="A508" s="11" t="s">
        <v>27</v>
      </c>
      <c r="B508" s="29" t="s">
        <v>23</v>
      </c>
      <c r="C508" s="12" t="s">
        <v>24</v>
      </c>
      <c r="D508" s="25">
        <v>11</v>
      </c>
      <c r="E508" s="25">
        <v>1789</v>
      </c>
      <c r="F508" s="38" t="s">
        <v>28</v>
      </c>
      <c r="G508" s="29" t="s">
        <v>183</v>
      </c>
      <c r="H508" s="29" t="s">
        <v>34</v>
      </c>
      <c r="I508" s="30" t="s">
        <v>331</v>
      </c>
      <c r="J508" s="29" t="s">
        <v>32</v>
      </c>
      <c r="K508" s="38" t="s">
        <v>194</v>
      </c>
      <c r="L508" s="10">
        <v>1</v>
      </c>
      <c r="M508" s="17" t="s">
        <v>54</v>
      </c>
      <c r="N508" s="10">
        <v>180</v>
      </c>
      <c r="Q508" s="42">
        <f t="shared" si="32"/>
        <v>180</v>
      </c>
      <c r="R508" s="10">
        <v>180</v>
      </c>
      <c r="U508" s="16">
        <f t="shared" si="33"/>
        <v>180</v>
      </c>
      <c r="V508" s="16">
        <f t="shared" si="34"/>
        <v>180</v>
      </c>
      <c r="W508" s="19">
        <f t="shared" si="35"/>
        <v>0</v>
      </c>
    </row>
    <row r="509" spans="1:25">
      <c r="A509" s="11" t="s">
        <v>27</v>
      </c>
      <c r="B509" s="29" t="s">
        <v>23</v>
      </c>
      <c r="C509" s="12" t="s">
        <v>24</v>
      </c>
      <c r="D509" s="25">
        <v>11</v>
      </c>
      <c r="E509" s="25">
        <v>1789</v>
      </c>
      <c r="F509" s="38" t="s">
        <v>28</v>
      </c>
      <c r="G509" s="29" t="s">
        <v>183</v>
      </c>
      <c r="H509" s="29" t="s">
        <v>34</v>
      </c>
      <c r="I509" s="30" t="s">
        <v>331</v>
      </c>
      <c r="J509" s="29" t="s">
        <v>111</v>
      </c>
      <c r="L509" s="10">
        <v>1</v>
      </c>
      <c r="M509" s="17" t="s">
        <v>54</v>
      </c>
      <c r="N509" s="10">
        <v>108</v>
      </c>
      <c r="Q509" s="42">
        <f t="shared" si="32"/>
        <v>108</v>
      </c>
      <c r="R509" s="10">
        <v>108</v>
      </c>
      <c r="U509" s="16">
        <f t="shared" si="33"/>
        <v>108</v>
      </c>
      <c r="V509" s="16">
        <f t="shared" si="34"/>
        <v>108</v>
      </c>
      <c r="W509" s="19">
        <f t="shared" si="35"/>
        <v>0</v>
      </c>
    </row>
    <row r="510" spans="1:25">
      <c r="A510" s="11" t="s">
        <v>27</v>
      </c>
      <c r="B510" s="29" t="s">
        <v>23</v>
      </c>
      <c r="C510" s="12" t="s">
        <v>24</v>
      </c>
      <c r="D510" s="25">
        <v>11</v>
      </c>
      <c r="E510" s="25">
        <v>1789</v>
      </c>
      <c r="F510" s="38" t="s">
        <v>28</v>
      </c>
      <c r="G510" s="29" t="s">
        <v>183</v>
      </c>
      <c r="H510" s="29" t="s">
        <v>34</v>
      </c>
      <c r="I510" s="30" t="s">
        <v>114</v>
      </c>
      <c r="J510" s="29" t="s">
        <v>32</v>
      </c>
      <c r="K510" s="38" t="s">
        <v>194</v>
      </c>
      <c r="L510" s="10">
        <v>260</v>
      </c>
      <c r="M510" s="17" t="s">
        <v>36</v>
      </c>
      <c r="N510" s="10">
        <v>0.6</v>
      </c>
      <c r="Q510" s="42">
        <f t="shared" si="32"/>
        <v>0.6</v>
      </c>
      <c r="R510" s="10">
        <v>156</v>
      </c>
      <c r="U510" s="16">
        <f t="shared" si="33"/>
        <v>156</v>
      </c>
      <c r="V510" s="16">
        <f t="shared" si="34"/>
        <v>156</v>
      </c>
      <c r="W510" s="19">
        <f t="shared" si="35"/>
        <v>0</v>
      </c>
    </row>
    <row r="511" spans="1:25">
      <c r="A511" s="11" t="s">
        <v>27</v>
      </c>
      <c r="B511" s="29" t="s">
        <v>23</v>
      </c>
      <c r="C511" s="12" t="s">
        <v>24</v>
      </c>
      <c r="D511" s="25">
        <v>11</v>
      </c>
      <c r="E511" s="25">
        <v>1789</v>
      </c>
      <c r="F511" s="38" t="s">
        <v>28</v>
      </c>
      <c r="G511" s="29" t="s">
        <v>183</v>
      </c>
      <c r="H511" s="29" t="s">
        <v>34</v>
      </c>
      <c r="I511" s="30" t="s">
        <v>114</v>
      </c>
      <c r="J511" s="29" t="s">
        <v>187</v>
      </c>
      <c r="L511" s="10">
        <v>1034</v>
      </c>
      <c r="M511" s="17" t="s">
        <v>36</v>
      </c>
      <c r="N511" s="10">
        <v>0.6</v>
      </c>
      <c r="Q511" s="42">
        <f t="shared" si="32"/>
        <v>0.6</v>
      </c>
      <c r="R511" s="10">
        <v>620</v>
      </c>
      <c r="U511" s="16">
        <f t="shared" si="33"/>
        <v>620</v>
      </c>
      <c r="V511" s="16">
        <f t="shared" si="34"/>
        <v>620.4</v>
      </c>
      <c r="W511" s="19">
        <f t="shared" si="35"/>
        <v>-0.39999999999997726</v>
      </c>
    </row>
    <row r="512" spans="1:25">
      <c r="A512" s="11" t="s">
        <v>27</v>
      </c>
      <c r="B512" s="29" t="s">
        <v>23</v>
      </c>
      <c r="C512" s="12" t="s">
        <v>24</v>
      </c>
      <c r="D512" s="25">
        <v>11</v>
      </c>
      <c r="E512" s="25">
        <v>1789</v>
      </c>
      <c r="F512" s="38" t="s">
        <v>28</v>
      </c>
      <c r="G512" s="29" t="s">
        <v>183</v>
      </c>
      <c r="H512" s="29" t="s">
        <v>34</v>
      </c>
      <c r="I512" s="30" t="s">
        <v>114</v>
      </c>
      <c r="J512" s="29" t="s">
        <v>190</v>
      </c>
      <c r="L512" s="10">
        <v>260</v>
      </c>
      <c r="M512" s="17" t="s">
        <v>36</v>
      </c>
      <c r="N512" s="10">
        <v>0.6</v>
      </c>
      <c r="Q512" s="42">
        <f t="shared" si="32"/>
        <v>0.6</v>
      </c>
      <c r="R512" s="10">
        <v>156</v>
      </c>
      <c r="U512" s="16">
        <f t="shared" si="33"/>
        <v>156</v>
      </c>
      <c r="V512" s="16">
        <f t="shared" si="34"/>
        <v>156</v>
      </c>
      <c r="W512" s="19">
        <f t="shared" si="35"/>
        <v>0</v>
      </c>
    </row>
    <row r="513" spans="1:25">
      <c r="A513" s="11" t="s">
        <v>27</v>
      </c>
      <c r="B513" s="29" t="s">
        <v>23</v>
      </c>
      <c r="C513" s="12" t="s">
        <v>24</v>
      </c>
      <c r="D513" s="25">
        <v>11</v>
      </c>
      <c r="E513" s="25">
        <v>1789</v>
      </c>
      <c r="F513" s="38" t="s">
        <v>28</v>
      </c>
      <c r="G513" s="29" t="s">
        <v>183</v>
      </c>
      <c r="H513" s="29" t="s">
        <v>34</v>
      </c>
      <c r="I513" s="30" t="s">
        <v>114</v>
      </c>
      <c r="J513" s="29" t="s">
        <v>191</v>
      </c>
      <c r="L513" s="10">
        <v>199</v>
      </c>
      <c r="M513" s="17" t="s">
        <v>36</v>
      </c>
      <c r="N513" s="10">
        <v>0.6</v>
      </c>
      <c r="Q513" s="42">
        <f t="shared" si="32"/>
        <v>0.6</v>
      </c>
      <c r="R513" s="10">
        <v>120</v>
      </c>
      <c r="U513" s="16">
        <f t="shared" si="33"/>
        <v>120</v>
      </c>
      <c r="V513" s="16">
        <f t="shared" si="34"/>
        <v>119.39999999999999</v>
      </c>
      <c r="W513" s="19">
        <f t="shared" si="35"/>
        <v>0.60000000000000853</v>
      </c>
    </row>
    <row r="514" spans="1:25">
      <c r="A514" s="11" t="s">
        <v>27</v>
      </c>
      <c r="B514" s="29" t="s">
        <v>23</v>
      </c>
      <c r="C514" s="12" t="s">
        <v>24</v>
      </c>
      <c r="D514" s="25">
        <v>11</v>
      </c>
      <c r="E514" s="25">
        <v>1789</v>
      </c>
      <c r="F514" s="38" t="s">
        <v>28</v>
      </c>
      <c r="G514" s="29" t="s">
        <v>183</v>
      </c>
      <c r="I514" s="30" t="s">
        <v>332</v>
      </c>
      <c r="J514" s="29" t="s">
        <v>32</v>
      </c>
      <c r="K514" s="38" t="s">
        <v>194</v>
      </c>
      <c r="L514" s="10">
        <v>1</v>
      </c>
      <c r="M514" s="17" t="s">
        <v>54</v>
      </c>
      <c r="N514" s="10">
        <v>549</v>
      </c>
      <c r="Q514" s="42">
        <f t="shared" si="32"/>
        <v>549</v>
      </c>
      <c r="R514" s="10">
        <v>549</v>
      </c>
      <c r="U514" s="16">
        <f t="shared" si="33"/>
        <v>549</v>
      </c>
      <c r="V514" s="16">
        <f t="shared" si="34"/>
        <v>549</v>
      </c>
      <c r="W514" s="19">
        <f t="shared" si="35"/>
        <v>0</v>
      </c>
    </row>
    <row r="515" spans="1:25">
      <c r="A515" s="11" t="s">
        <v>27</v>
      </c>
      <c r="B515" s="29" t="s">
        <v>23</v>
      </c>
      <c r="C515" s="12" t="s">
        <v>24</v>
      </c>
      <c r="D515" s="25">
        <v>11</v>
      </c>
      <c r="E515" s="25">
        <v>1789</v>
      </c>
      <c r="F515" s="38" t="s">
        <v>28</v>
      </c>
      <c r="G515" s="29" t="s">
        <v>183</v>
      </c>
      <c r="I515" s="30" t="s">
        <v>332</v>
      </c>
      <c r="J515" s="29" t="s">
        <v>92</v>
      </c>
      <c r="L515" s="10">
        <v>1</v>
      </c>
      <c r="M515" s="17" t="s">
        <v>54</v>
      </c>
      <c r="N515" s="10">
        <v>684</v>
      </c>
      <c r="Q515" s="42">
        <f t="shared" si="32"/>
        <v>684</v>
      </c>
      <c r="R515" s="10">
        <v>684</v>
      </c>
      <c r="U515" s="16">
        <f t="shared" si="33"/>
        <v>684</v>
      </c>
      <c r="V515" s="16">
        <f t="shared" si="34"/>
        <v>684</v>
      </c>
      <c r="W515" s="19">
        <f t="shared" si="35"/>
        <v>0</v>
      </c>
    </row>
    <row r="516" spans="1:25">
      <c r="A516" s="11" t="s">
        <v>27</v>
      </c>
      <c r="B516" s="29" t="s">
        <v>23</v>
      </c>
      <c r="C516" s="12" t="s">
        <v>24</v>
      </c>
      <c r="D516" s="25">
        <v>11</v>
      </c>
      <c r="E516" s="25">
        <v>1789</v>
      </c>
      <c r="F516" s="38" t="s">
        <v>28</v>
      </c>
      <c r="G516" s="29" t="s">
        <v>183</v>
      </c>
      <c r="H516" s="29" t="s">
        <v>34</v>
      </c>
      <c r="I516" s="30" t="s">
        <v>117</v>
      </c>
      <c r="J516" s="29" t="s">
        <v>111</v>
      </c>
      <c r="L516" s="10">
        <v>395</v>
      </c>
      <c r="M516" s="17" t="s">
        <v>39</v>
      </c>
      <c r="N516" s="10">
        <v>2</v>
      </c>
      <c r="Q516" s="42">
        <f t="shared" si="32"/>
        <v>2</v>
      </c>
      <c r="R516" s="10">
        <v>790</v>
      </c>
      <c r="U516" s="16">
        <f t="shared" si="33"/>
        <v>790</v>
      </c>
      <c r="V516" s="16">
        <f t="shared" si="34"/>
        <v>790</v>
      </c>
      <c r="W516" s="19">
        <f t="shared" si="35"/>
        <v>0</v>
      </c>
    </row>
    <row r="517" spans="1:25">
      <c r="A517" s="11" t="s">
        <v>27</v>
      </c>
      <c r="B517" s="29" t="s">
        <v>23</v>
      </c>
      <c r="C517" s="12" t="s">
        <v>24</v>
      </c>
      <c r="D517" s="25">
        <v>11</v>
      </c>
      <c r="E517" s="25">
        <v>1789</v>
      </c>
      <c r="F517" s="38" t="s">
        <v>28</v>
      </c>
      <c r="G517" s="29" t="s">
        <v>183</v>
      </c>
      <c r="H517" s="29" t="s">
        <v>34</v>
      </c>
      <c r="I517" s="30" t="s">
        <v>115</v>
      </c>
      <c r="J517" s="29" t="s">
        <v>32</v>
      </c>
      <c r="K517" s="38" t="s">
        <v>194</v>
      </c>
      <c r="L517" s="10">
        <v>324</v>
      </c>
      <c r="M517" s="17" t="s">
        <v>39</v>
      </c>
      <c r="N517" s="10">
        <v>2</v>
      </c>
      <c r="Q517" s="42">
        <f t="shared" si="32"/>
        <v>2</v>
      </c>
      <c r="R517" s="10">
        <v>648</v>
      </c>
      <c r="U517" s="16">
        <f t="shared" si="33"/>
        <v>648</v>
      </c>
      <c r="V517" s="16">
        <f t="shared" si="34"/>
        <v>648</v>
      </c>
      <c r="W517" s="19">
        <f t="shared" si="35"/>
        <v>0</v>
      </c>
    </row>
    <row r="518" spans="1:25">
      <c r="A518" s="11" t="s">
        <v>27</v>
      </c>
      <c r="B518" s="29" t="s">
        <v>23</v>
      </c>
      <c r="C518" s="12" t="s">
        <v>24</v>
      </c>
      <c r="D518" s="25">
        <v>11</v>
      </c>
      <c r="E518" s="25">
        <v>1789</v>
      </c>
      <c r="F518" s="38" t="s">
        <v>28</v>
      </c>
      <c r="G518" s="29" t="s">
        <v>183</v>
      </c>
      <c r="H518" s="29" t="s">
        <v>34</v>
      </c>
      <c r="I518" s="30" t="s">
        <v>115</v>
      </c>
      <c r="J518" s="29" t="s">
        <v>92</v>
      </c>
      <c r="L518" s="10">
        <v>170</v>
      </c>
      <c r="M518" s="17" t="s">
        <v>39</v>
      </c>
      <c r="N518" s="10">
        <v>2</v>
      </c>
      <c r="Q518" s="42">
        <f t="shared" si="32"/>
        <v>2</v>
      </c>
      <c r="R518" s="10">
        <v>340</v>
      </c>
      <c r="U518" s="16">
        <f t="shared" si="33"/>
        <v>340</v>
      </c>
      <c r="V518" s="16">
        <f t="shared" si="34"/>
        <v>340</v>
      </c>
      <c r="W518" s="19">
        <f t="shared" si="35"/>
        <v>0</v>
      </c>
    </row>
    <row r="519" spans="1:25">
      <c r="A519" s="11" t="s">
        <v>27</v>
      </c>
      <c r="B519" s="29" t="s">
        <v>23</v>
      </c>
      <c r="C519" s="12" t="s">
        <v>24</v>
      </c>
      <c r="D519" s="25">
        <v>11</v>
      </c>
      <c r="E519" s="25">
        <v>1789</v>
      </c>
      <c r="F519" s="38" t="s">
        <v>28</v>
      </c>
      <c r="G519" s="29" t="s">
        <v>183</v>
      </c>
      <c r="H519" s="29" t="s">
        <v>125</v>
      </c>
      <c r="I519" s="30" t="s">
        <v>115</v>
      </c>
      <c r="J519" s="29" t="s">
        <v>92</v>
      </c>
      <c r="L519" s="10">
        <v>457</v>
      </c>
      <c r="M519" s="17" t="s">
        <v>39</v>
      </c>
      <c r="N519" s="10">
        <v>3</v>
      </c>
      <c r="Q519" s="42">
        <f t="shared" si="32"/>
        <v>3</v>
      </c>
      <c r="R519" s="10">
        <v>1371</v>
      </c>
      <c r="U519" s="16">
        <f t="shared" si="33"/>
        <v>1371</v>
      </c>
      <c r="V519" s="16">
        <f t="shared" si="34"/>
        <v>1371</v>
      </c>
      <c r="W519" s="19">
        <f t="shared" si="35"/>
        <v>0</v>
      </c>
    </row>
    <row r="520" spans="1:25">
      <c r="A520" s="11" t="s">
        <v>27</v>
      </c>
      <c r="B520" s="29" t="s">
        <v>23</v>
      </c>
      <c r="C520" s="12" t="s">
        <v>24</v>
      </c>
      <c r="D520" s="25">
        <v>11</v>
      </c>
      <c r="E520" s="25">
        <v>1789</v>
      </c>
      <c r="F520" s="38" t="s">
        <v>28</v>
      </c>
      <c r="G520" s="29" t="s">
        <v>183</v>
      </c>
      <c r="H520" s="29" t="s">
        <v>125</v>
      </c>
      <c r="I520" s="30" t="s">
        <v>333</v>
      </c>
      <c r="J520" s="29" t="s">
        <v>92</v>
      </c>
      <c r="L520" s="10">
        <v>264</v>
      </c>
      <c r="M520" s="17" t="s">
        <v>39</v>
      </c>
      <c r="N520" s="10">
        <v>3</v>
      </c>
      <c r="Q520" s="42">
        <f t="shared" si="32"/>
        <v>3</v>
      </c>
      <c r="R520" s="10">
        <v>792</v>
      </c>
      <c r="U520" s="16">
        <f t="shared" si="33"/>
        <v>792</v>
      </c>
      <c r="V520" s="16">
        <f t="shared" si="34"/>
        <v>792</v>
      </c>
      <c r="W520" s="19">
        <f t="shared" si="35"/>
        <v>0</v>
      </c>
    </row>
    <row r="521" spans="1:25">
      <c r="A521" s="11" t="s">
        <v>27</v>
      </c>
      <c r="B521" s="29" t="s">
        <v>23</v>
      </c>
      <c r="C521" s="12" t="s">
        <v>24</v>
      </c>
      <c r="D521" s="25">
        <v>11</v>
      </c>
      <c r="E521" s="25">
        <v>1789</v>
      </c>
      <c r="F521" s="38" t="s">
        <v>28</v>
      </c>
      <c r="G521" s="29" t="s">
        <v>183</v>
      </c>
      <c r="H521" s="29" t="s">
        <v>116</v>
      </c>
      <c r="I521" s="30" t="s">
        <v>333</v>
      </c>
      <c r="J521" s="29" t="s">
        <v>92</v>
      </c>
      <c r="L521" s="10">
        <v>2005</v>
      </c>
      <c r="M521" s="17" t="s">
        <v>39</v>
      </c>
      <c r="N521" s="10">
        <v>3</v>
      </c>
      <c r="Q521" s="42">
        <f t="shared" ref="Q521:Q584" si="36">N521+(0.05*O521)+(P521/240)</f>
        <v>3</v>
      </c>
      <c r="R521" s="10">
        <v>6015</v>
      </c>
      <c r="U521" s="16">
        <f t="shared" si="33"/>
        <v>6015</v>
      </c>
      <c r="V521" s="16">
        <f t="shared" si="34"/>
        <v>6015</v>
      </c>
      <c r="W521" s="19">
        <f t="shared" si="35"/>
        <v>0</v>
      </c>
    </row>
    <row r="522" spans="1:25">
      <c r="A522" s="11" t="s">
        <v>27</v>
      </c>
      <c r="B522" s="29" t="s">
        <v>23</v>
      </c>
      <c r="C522" s="12" t="s">
        <v>24</v>
      </c>
      <c r="D522" s="25">
        <v>11</v>
      </c>
      <c r="E522" s="25">
        <v>1789</v>
      </c>
      <c r="F522" s="38" t="s">
        <v>28</v>
      </c>
      <c r="G522" s="29" t="s">
        <v>183</v>
      </c>
      <c r="H522" s="29" t="s">
        <v>34</v>
      </c>
      <c r="I522" s="30" t="s">
        <v>333</v>
      </c>
      <c r="J522" s="29" t="s">
        <v>92</v>
      </c>
      <c r="L522" s="10">
        <v>72</v>
      </c>
      <c r="M522" s="17" t="s">
        <v>39</v>
      </c>
      <c r="N522" s="10">
        <v>3</v>
      </c>
      <c r="Q522" s="42">
        <f t="shared" si="36"/>
        <v>3</v>
      </c>
      <c r="R522" s="10">
        <v>216</v>
      </c>
      <c r="U522" s="16">
        <f t="shared" si="33"/>
        <v>216</v>
      </c>
      <c r="V522" s="16">
        <f t="shared" si="34"/>
        <v>216</v>
      </c>
      <c r="W522" s="19">
        <f t="shared" si="35"/>
        <v>0</v>
      </c>
    </row>
    <row r="523" spans="1:25">
      <c r="A523" s="11" t="s">
        <v>27</v>
      </c>
      <c r="B523" s="29" t="s">
        <v>23</v>
      </c>
      <c r="C523" s="12" t="s">
        <v>24</v>
      </c>
      <c r="D523" s="25">
        <v>11</v>
      </c>
      <c r="E523" s="25">
        <v>1789</v>
      </c>
      <c r="F523" s="38" t="s">
        <v>28</v>
      </c>
      <c r="G523" s="29" t="s">
        <v>183</v>
      </c>
      <c r="H523" s="29" t="s">
        <v>34</v>
      </c>
      <c r="I523" s="30" t="s">
        <v>489</v>
      </c>
      <c r="J523" s="29" t="s">
        <v>334</v>
      </c>
      <c r="L523" s="10">
        <v>450</v>
      </c>
      <c r="M523" s="17" t="s">
        <v>36</v>
      </c>
      <c r="N523" s="10">
        <v>108</v>
      </c>
      <c r="Q523" s="42">
        <f t="shared" si="36"/>
        <v>108</v>
      </c>
      <c r="R523" s="10">
        <v>48600</v>
      </c>
      <c r="U523" s="16">
        <f t="shared" si="33"/>
        <v>48600</v>
      </c>
      <c r="V523" s="16">
        <f t="shared" si="34"/>
        <v>48600</v>
      </c>
      <c r="W523" s="19">
        <f t="shared" si="35"/>
        <v>0</v>
      </c>
      <c r="Y523" s="29" t="s">
        <v>508</v>
      </c>
    </row>
    <row r="524" spans="1:25">
      <c r="A524" s="11" t="s">
        <v>27</v>
      </c>
      <c r="B524" s="29" t="s">
        <v>23</v>
      </c>
      <c r="C524" s="12" t="s">
        <v>24</v>
      </c>
      <c r="D524" s="25">
        <v>11</v>
      </c>
      <c r="E524" s="25">
        <v>1789</v>
      </c>
      <c r="F524" s="38" t="s">
        <v>28</v>
      </c>
      <c r="G524" s="29" t="s">
        <v>183</v>
      </c>
      <c r="I524" s="30" t="s">
        <v>118</v>
      </c>
      <c r="J524" s="29" t="s">
        <v>32</v>
      </c>
      <c r="K524" s="38" t="s">
        <v>194</v>
      </c>
      <c r="L524" s="10">
        <v>1</v>
      </c>
      <c r="M524" s="17" t="s">
        <v>54</v>
      </c>
      <c r="N524" s="10">
        <v>150</v>
      </c>
      <c r="Q524" s="42">
        <f t="shared" si="36"/>
        <v>150</v>
      </c>
      <c r="R524" s="10">
        <v>150</v>
      </c>
      <c r="U524" s="16">
        <f t="shared" si="33"/>
        <v>150</v>
      </c>
      <c r="V524" s="16">
        <f t="shared" si="34"/>
        <v>150</v>
      </c>
      <c r="W524" s="19">
        <f t="shared" si="35"/>
        <v>0</v>
      </c>
    </row>
    <row r="525" spans="1:25">
      <c r="A525" s="11" t="s">
        <v>27</v>
      </c>
      <c r="B525" s="29" t="s">
        <v>23</v>
      </c>
      <c r="C525" s="12" t="s">
        <v>24</v>
      </c>
      <c r="D525" s="25">
        <v>11</v>
      </c>
      <c r="E525" s="25">
        <v>1789</v>
      </c>
      <c r="F525" s="38" t="s">
        <v>28</v>
      </c>
      <c r="G525" s="29" t="s">
        <v>183</v>
      </c>
      <c r="I525" s="30" t="s">
        <v>118</v>
      </c>
      <c r="J525" s="29" t="s">
        <v>92</v>
      </c>
      <c r="L525" s="10">
        <v>1</v>
      </c>
      <c r="M525" s="17" t="s">
        <v>54</v>
      </c>
      <c r="N525" s="10">
        <v>200</v>
      </c>
      <c r="Q525" s="42">
        <f t="shared" si="36"/>
        <v>200</v>
      </c>
      <c r="R525" s="10">
        <v>200</v>
      </c>
      <c r="U525" s="16">
        <f t="shared" si="33"/>
        <v>200</v>
      </c>
      <c r="V525" s="16">
        <f t="shared" si="34"/>
        <v>200</v>
      </c>
      <c r="W525" s="19">
        <f t="shared" si="35"/>
        <v>0</v>
      </c>
    </row>
    <row r="526" spans="1:25">
      <c r="A526" s="11" t="s">
        <v>27</v>
      </c>
      <c r="B526" s="29" t="s">
        <v>23</v>
      </c>
      <c r="C526" s="12" t="s">
        <v>24</v>
      </c>
      <c r="D526" s="25">
        <v>11</v>
      </c>
      <c r="E526" s="25">
        <v>1789</v>
      </c>
      <c r="F526" s="38" t="s">
        <v>28</v>
      </c>
      <c r="G526" s="29" t="s">
        <v>183</v>
      </c>
      <c r="I526" s="30" t="s">
        <v>118</v>
      </c>
      <c r="J526" s="29" t="s">
        <v>229</v>
      </c>
      <c r="L526" s="10">
        <v>1</v>
      </c>
      <c r="M526" s="17" t="s">
        <v>54</v>
      </c>
      <c r="N526" s="10">
        <v>150</v>
      </c>
      <c r="Q526" s="42">
        <f t="shared" si="36"/>
        <v>150</v>
      </c>
      <c r="R526" s="10">
        <v>150</v>
      </c>
      <c r="U526" s="16">
        <f t="shared" ref="U526:U589" si="37">R526+(S526*0.05)+(T526/240)</f>
        <v>150</v>
      </c>
      <c r="V526" s="16">
        <f t="shared" ref="V526:V589" si="38">L526*Q526</f>
        <v>150</v>
      </c>
      <c r="W526" s="19">
        <f t="shared" ref="W526:W589" si="39">U526-V526</f>
        <v>0</v>
      </c>
    </row>
    <row r="527" spans="1:25">
      <c r="A527" s="11" t="s">
        <v>27</v>
      </c>
      <c r="B527" s="29" t="s">
        <v>23</v>
      </c>
      <c r="C527" s="12" t="s">
        <v>24</v>
      </c>
      <c r="D527" s="25">
        <v>11</v>
      </c>
      <c r="E527" s="25">
        <v>1789</v>
      </c>
      <c r="F527" s="38" t="s">
        <v>28</v>
      </c>
      <c r="G527" s="29" t="s">
        <v>183</v>
      </c>
      <c r="I527" s="30" t="s">
        <v>118</v>
      </c>
      <c r="J527" s="29" t="s">
        <v>32</v>
      </c>
      <c r="K527" s="38" t="s">
        <v>30</v>
      </c>
      <c r="L527" s="10">
        <v>1</v>
      </c>
      <c r="M527" s="17" t="s">
        <v>54</v>
      </c>
      <c r="N527" s="10">
        <v>851</v>
      </c>
      <c r="Q527" s="42">
        <f t="shared" si="36"/>
        <v>851</v>
      </c>
      <c r="R527" s="10">
        <v>851</v>
      </c>
      <c r="U527" s="16">
        <f t="shared" si="37"/>
        <v>851</v>
      </c>
      <c r="V527" s="16">
        <f t="shared" si="38"/>
        <v>851</v>
      </c>
      <c r="W527" s="19">
        <f t="shared" si="39"/>
        <v>0</v>
      </c>
    </row>
    <row r="528" spans="1:25">
      <c r="A528" s="11" t="s">
        <v>27</v>
      </c>
      <c r="B528" s="29" t="s">
        <v>23</v>
      </c>
      <c r="C528" s="12" t="s">
        <v>24</v>
      </c>
      <c r="D528" s="25">
        <v>11</v>
      </c>
      <c r="E528" s="25">
        <v>1789</v>
      </c>
      <c r="F528" s="38" t="s">
        <v>28</v>
      </c>
      <c r="G528" s="29" t="s">
        <v>183</v>
      </c>
      <c r="H528" s="29" t="s">
        <v>34</v>
      </c>
      <c r="I528" s="30" t="s">
        <v>335</v>
      </c>
      <c r="J528" s="29" t="s">
        <v>32</v>
      </c>
      <c r="K528" s="38" t="s">
        <v>30</v>
      </c>
      <c r="L528" s="10">
        <v>136</v>
      </c>
      <c r="M528" s="17" t="s">
        <v>36</v>
      </c>
      <c r="N528" s="10">
        <v>1.2</v>
      </c>
      <c r="Q528" s="42">
        <f t="shared" si="36"/>
        <v>1.2</v>
      </c>
      <c r="R528" s="10">
        <v>163</v>
      </c>
      <c r="U528" s="16">
        <f t="shared" si="37"/>
        <v>163</v>
      </c>
      <c r="V528" s="16">
        <f t="shared" si="38"/>
        <v>163.19999999999999</v>
      </c>
      <c r="W528" s="19">
        <f t="shared" si="39"/>
        <v>-0.19999999999998863</v>
      </c>
    </row>
    <row r="529" spans="1:25">
      <c r="A529" s="11" t="s">
        <v>27</v>
      </c>
      <c r="B529" s="29" t="s">
        <v>23</v>
      </c>
      <c r="C529" s="12" t="s">
        <v>24</v>
      </c>
      <c r="D529" s="25">
        <v>11</v>
      </c>
      <c r="E529" s="25">
        <v>1789</v>
      </c>
      <c r="F529" s="38" t="s">
        <v>28</v>
      </c>
      <c r="G529" s="29" t="s">
        <v>183</v>
      </c>
      <c r="H529" s="29" t="s">
        <v>34</v>
      </c>
      <c r="I529" s="30" t="s">
        <v>335</v>
      </c>
      <c r="J529" s="29" t="s">
        <v>229</v>
      </c>
      <c r="L529" s="10">
        <v>1214</v>
      </c>
      <c r="M529" s="17" t="s">
        <v>36</v>
      </c>
      <c r="N529" s="10">
        <v>1.2</v>
      </c>
      <c r="Q529" s="42">
        <f t="shared" si="36"/>
        <v>1.2</v>
      </c>
      <c r="R529" s="10">
        <v>1457</v>
      </c>
      <c r="U529" s="16">
        <f t="shared" si="37"/>
        <v>1457</v>
      </c>
      <c r="V529" s="16">
        <f t="shared" si="38"/>
        <v>1456.8</v>
      </c>
      <c r="W529" s="19">
        <f t="shared" si="39"/>
        <v>0.20000000000004547</v>
      </c>
    </row>
    <row r="530" spans="1:25">
      <c r="A530" s="11" t="s">
        <v>27</v>
      </c>
      <c r="B530" s="29" t="s">
        <v>23</v>
      </c>
      <c r="C530" s="12" t="s">
        <v>24</v>
      </c>
      <c r="D530" s="25">
        <v>11</v>
      </c>
      <c r="E530" s="25">
        <v>1789</v>
      </c>
      <c r="F530" s="38" t="s">
        <v>28</v>
      </c>
      <c r="G530" s="29" t="s">
        <v>183</v>
      </c>
      <c r="H530" s="29" t="s">
        <v>34</v>
      </c>
      <c r="I530" s="31" t="s">
        <v>490</v>
      </c>
      <c r="J530" s="29" t="s">
        <v>32</v>
      </c>
      <c r="K530" s="38" t="s">
        <v>30</v>
      </c>
      <c r="L530" s="10">
        <v>690</v>
      </c>
      <c r="M530" s="17" t="s">
        <v>61</v>
      </c>
      <c r="N530" s="10">
        <v>5</v>
      </c>
      <c r="O530" s="10">
        <v>10</v>
      </c>
      <c r="Q530" s="42">
        <f t="shared" si="36"/>
        <v>5.5</v>
      </c>
      <c r="R530" s="10">
        <v>3795</v>
      </c>
      <c r="U530" s="16">
        <f t="shared" si="37"/>
        <v>3795</v>
      </c>
      <c r="V530" s="16">
        <f t="shared" si="38"/>
        <v>3795</v>
      </c>
      <c r="W530" s="19">
        <f t="shared" si="39"/>
        <v>0</v>
      </c>
    </row>
    <row r="531" spans="1:25">
      <c r="A531" s="11" t="s">
        <v>27</v>
      </c>
      <c r="B531" s="29" t="s">
        <v>23</v>
      </c>
      <c r="C531" s="12" t="s">
        <v>24</v>
      </c>
      <c r="D531" s="25">
        <v>11</v>
      </c>
      <c r="E531" s="25">
        <v>1789</v>
      </c>
      <c r="F531" s="38" t="s">
        <v>28</v>
      </c>
      <c r="G531" s="29" t="s">
        <v>183</v>
      </c>
      <c r="H531" s="29" t="s">
        <v>34</v>
      </c>
      <c r="I531" s="30" t="s">
        <v>336</v>
      </c>
      <c r="J531" s="29" t="s">
        <v>92</v>
      </c>
      <c r="L531" s="10">
        <v>196</v>
      </c>
      <c r="M531" s="17" t="s">
        <v>337</v>
      </c>
      <c r="N531" s="10">
        <v>4</v>
      </c>
      <c r="Q531" s="42">
        <f t="shared" si="36"/>
        <v>4</v>
      </c>
      <c r="R531" s="10">
        <v>732</v>
      </c>
      <c r="U531" s="16">
        <f t="shared" si="37"/>
        <v>732</v>
      </c>
      <c r="V531" s="16">
        <f t="shared" si="38"/>
        <v>784</v>
      </c>
      <c r="W531" s="19">
        <f t="shared" si="39"/>
        <v>-52</v>
      </c>
      <c r="X531" s="10" t="s">
        <v>505</v>
      </c>
      <c r="Y531" s="29" t="s">
        <v>47</v>
      </c>
    </row>
    <row r="532" spans="1:25">
      <c r="A532" s="11" t="s">
        <v>27</v>
      </c>
      <c r="B532" s="29" t="s">
        <v>23</v>
      </c>
      <c r="C532" s="12" t="s">
        <v>24</v>
      </c>
      <c r="D532" s="25">
        <v>11</v>
      </c>
      <c r="E532" s="25">
        <v>1789</v>
      </c>
      <c r="F532" s="38" t="s">
        <v>28</v>
      </c>
      <c r="G532" s="29" t="s">
        <v>183</v>
      </c>
      <c r="H532" s="29" t="s">
        <v>34</v>
      </c>
      <c r="I532" s="30" t="s">
        <v>338</v>
      </c>
      <c r="J532" s="29" t="s">
        <v>32</v>
      </c>
      <c r="K532" s="38" t="s">
        <v>30</v>
      </c>
      <c r="L532" s="10">
        <v>1608</v>
      </c>
      <c r="M532" s="17" t="s">
        <v>337</v>
      </c>
      <c r="N532" s="10">
        <v>5</v>
      </c>
      <c r="Q532" s="42">
        <f t="shared" si="36"/>
        <v>5</v>
      </c>
      <c r="R532" s="10">
        <v>8040</v>
      </c>
      <c r="U532" s="16">
        <f t="shared" si="37"/>
        <v>8040</v>
      </c>
      <c r="V532" s="16">
        <f t="shared" si="38"/>
        <v>8040</v>
      </c>
      <c r="W532" s="19">
        <f t="shared" si="39"/>
        <v>0</v>
      </c>
      <c r="X532" s="10" t="s">
        <v>506</v>
      </c>
    </row>
    <row r="533" spans="1:25">
      <c r="A533" s="11" t="s">
        <v>27</v>
      </c>
      <c r="B533" s="29" t="s">
        <v>23</v>
      </c>
      <c r="C533" s="12" t="s">
        <v>24</v>
      </c>
      <c r="D533" s="25">
        <v>11</v>
      </c>
      <c r="E533" s="25">
        <v>1789</v>
      </c>
      <c r="F533" s="38" t="s">
        <v>28</v>
      </c>
      <c r="G533" s="29" t="s">
        <v>183</v>
      </c>
      <c r="H533" s="29" t="s">
        <v>34</v>
      </c>
      <c r="I533" s="30" t="s">
        <v>338</v>
      </c>
      <c r="J533" s="29" t="s">
        <v>92</v>
      </c>
      <c r="L533" s="10">
        <v>29</v>
      </c>
      <c r="M533" s="17" t="s">
        <v>337</v>
      </c>
      <c r="N533" s="10">
        <v>5</v>
      </c>
      <c r="Q533" s="42">
        <f t="shared" si="36"/>
        <v>5</v>
      </c>
      <c r="R533" s="10">
        <v>145</v>
      </c>
      <c r="U533" s="16">
        <f t="shared" si="37"/>
        <v>145</v>
      </c>
      <c r="V533" s="16">
        <f t="shared" si="38"/>
        <v>145</v>
      </c>
      <c r="W533" s="19">
        <f t="shared" si="39"/>
        <v>0</v>
      </c>
      <c r="X533" s="10" t="s">
        <v>507</v>
      </c>
    </row>
    <row r="534" spans="1:25">
      <c r="A534" s="11" t="s">
        <v>27</v>
      </c>
      <c r="B534" s="29" t="s">
        <v>23</v>
      </c>
      <c r="C534" s="12" t="s">
        <v>24</v>
      </c>
      <c r="D534" s="25">
        <v>11</v>
      </c>
      <c r="E534" s="25">
        <v>1789</v>
      </c>
      <c r="F534" s="38" t="s">
        <v>28</v>
      </c>
      <c r="G534" s="29" t="s">
        <v>183</v>
      </c>
      <c r="H534" s="29" t="s">
        <v>34</v>
      </c>
      <c r="I534" s="30" t="s">
        <v>339</v>
      </c>
      <c r="J534" s="29" t="s">
        <v>92</v>
      </c>
      <c r="L534" s="10">
        <v>12</v>
      </c>
      <c r="M534" s="17" t="s">
        <v>39</v>
      </c>
      <c r="N534" s="10">
        <v>10</v>
      </c>
      <c r="Q534" s="42">
        <f t="shared" si="36"/>
        <v>10</v>
      </c>
      <c r="R534" s="10">
        <v>120</v>
      </c>
      <c r="U534" s="16">
        <f t="shared" si="37"/>
        <v>120</v>
      </c>
      <c r="V534" s="16">
        <f t="shared" si="38"/>
        <v>120</v>
      </c>
      <c r="W534" s="19">
        <f t="shared" si="39"/>
        <v>0</v>
      </c>
    </row>
    <row r="535" spans="1:25">
      <c r="A535" s="11" t="s">
        <v>27</v>
      </c>
      <c r="B535" s="29" t="s">
        <v>23</v>
      </c>
      <c r="C535" s="12" t="s">
        <v>24</v>
      </c>
      <c r="D535" s="25">
        <v>11</v>
      </c>
      <c r="E535" s="25">
        <v>1789</v>
      </c>
      <c r="F535" s="38" t="s">
        <v>28</v>
      </c>
      <c r="G535" s="29" t="s">
        <v>183</v>
      </c>
      <c r="H535" s="29" t="s">
        <v>34</v>
      </c>
      <c r="I535" s="30" t="s">
        <v>339</v>
      </c>
      <c r="J535" s="29" t="s">
        <v>186</v>
      </c>
      <c r="L535" s="10">
        <v>30</v>
      </c>
      <c r="M535" s="17" t="s">
        <v>39</v>
      </c>
      <c r="N535" s="10">
        <v>10</v>
      </c>
      <c r="Q535" s="42">
        <f t="shared" si="36"/>
        <v>10</v>
      </c>
      <c r="R535" s="10">
        <v>300</v>
      </c>
      <c r="U535" s="16">
        <f t="shared" si="37"/>
        <v>300</v>
      </c>
      <c r="V535" s="16">
        <f t="shared" si="38"/>
        <v>300</v>
      </c>
      <c r="W535" s="19">
        <f t="shared" si="39"/>
        <v>0</v>
      </c>
    </row>
    <row r="536" spans="1:25">
      <c r="A536" s="11" t="s">
        <v>27</v>
      </c>
      <c r="B536" s="29" t="s">
        <v>23</v>
      </c>
      <c r="C536" s="12" t="s">
        <v>24</v>
      </c>
      <c r="D536" s="25">
        <v>11</v>
      </c>
      <c r="E536" s="25">
        <v>1789</v>
      </c>
      <c r="F536" s="38" t="s">
        <v>28</v>
      </c>
      <c r="G536" s="29" t="s">
        <v>183</v>
      </c>
      <c r="H536" s="29" t="s">
        <v>34</v>
      </c>
      <c r="I536" s="30" t="s">
        <v>340</v>
      </c>
      <c r="J536" s="29" t="s">
        <v>32</v>
      </c>
      <c r="K536" s="38" t="s">
        <v>30</v>
      </c>
      <c r="L536" s="10">
        <v>32.75</v>
      </c>
      <c r="M536" s="17" t="s">
        <v>341</v>
      </c>
      <c r="N536" s="10">
        <v>12</v>
      </c>
      <c r="Q536" s="42">
        <f t="shared" si="36"/>
        <v>12</v>
      </c>
      <c r="R536" s="10">
        <v>393</v>
      </c>
      <c r="U536" s="16">
        <f t="shared" si="37"/>
        <v>393</v>
      </c>
      <c r="V536" s="16">
        <f t="shared" si="38"/>
        <v>393</v>
      </c>
      <c r="W536" s="19">
        <f t="shared" si="39"/>
        <v>0</v>
      </c>
    </row>
    <row r="537" spans="1:25">
      <c r="A537" s="11" t="s">
        <v>27</v>
      </c>
      <c r="B537" s="29" t="s">
        <v>23</v>
      </c>
      <c r="C537" s="12" t="s">
        <v>24</v>
      </c>
      <c r="D537" s="25">
        <v>11</v>
      </c>
      <c r="E537" s="25">
        <v>1789</v>
      </c>
      <c r="F537" s="38" t="s">
        <v>28</v>
      </c>
      <c r="G537" s="29" t="s">
        <v>183</v>
      </c>
      <c r="H537" s="29" t="s">
        <v>34</v>
      </c>
      <c r="I537" s="30" t="s">
        <v>340</v>
      </c>
      <c r="J537" s="29" t="s">
        <v>229</v>
      </c>
      <c r="L537" s="10">
        <v>10</v>
      </c>
      <c r="M537" s="17" t="s">
        <v>341</v>
      </c>
      <c r="N537" s="10">
        <v>12</v>
      </c>
      <c r="Q537" s="42">
        <f t="shared" si="36"/>
        <v>12</v>
      </c>
      <c r="R537" s="10">
        <v>120</v>
      </c>
      <c r="U537" s="16">
        <f t="shared" si="37"/>
        <v>120</v>
      </c>
      <c r="V537" s="16">
        <f t="shared" si="38"/>
        <v>120</v>
      </c>
      <c r="W537" s="19">
        <f t="shared" si="39"/>
        <v>0</v>
      </c>
    </row>
    <row r="538" spans="1:25">
      <c r="A538" s="11" t="s">
        <v>27</v>
      </c>
      <c r="B538" s="29" t="s">
        <v>23</v>
      </c>
      <c r="C538" s="12" t="s">
        <v>24</v>
      </c>
      <c r="D538" s="25">
        <v>11</v>
      </c>
      <c r="E538" s="25">
        <v>1789</v>
      </c>
      <c r="F538" s="38" t="s">
        <v>28</v>
      </c>
      <c r="G538" s="29" t="s">
        <v>183</v>
      </c>
      <c r="H538" s="29" t="s">
        <v>34</v>
      </c>
      <c r="I538" s="30" t="s">
        <v>342</v>
      </c>
      <c r="J538" s="29" t="s">
        <v>92</v>
      </c>
      <c r="L538" s="10">
        <v>892</v>
      </c>
      <c r="M538" s="17" t="s">
        <v>36</v>
      </c>
      <c r="N538" s="10">
        <v>4</v>
      </c>
      <c r="Q538" s="42">
        <f t="shared" si="36"/>
        <v>4</v>
      </c>
      <c r="R538" s="10">
        <v>3568</v>
      </c>
      <c r="U538" s="16">
        <f t="shared" si="37"/>
        <v>3568</v>
      </c>
      <c r="V538" s="16">
        <f t="shared" si="38"/>
        <v>3568</v>
      </c>
      <c r="W538" s="19">
        <f t="shared" si="39"/>
        <v>0</v>
      </c>
    </row>
    <row r="539" spans="1:25">
      <c r="A539" s="11" t="s">
        <v>27</v>
      </c>
      <c r="B539" s="29" t="s">
        <v>23</v>
      </c>
      <c r="C539" s="12" t="s">
        <v>24</v>
      </c>
      <c r="D539" s="25">
        <v>11</v>
      </c>
      <c r="E539" s="25">
        <v>1789</v>
      </c>
      <c r="F539" s="38" t="s">
        <v>28</v>
      </c>
      <c r="G539" s="29" t="s">
        <v>183</v>
      </c>
      <c r="H539" s="29" t="s">
        <v>34</v>
      </c>
      <c r="I539" s="30" t="s">
        <v>342</v>
      </c>
      <c r="J539" s="29" t="s">
        <v>186</v>
      </c>
      <c r="L539" s="10">
        <v>160</v>
      </c>
      <c r="M539" s="17" t="s">
        <v>36</v>
      </c>
      <c r="N539" s="10">
        <v>4</v>
      </c>
      <c r="Q539" s="42">
        <f t="shared" si="36"/>
        <v>4</v>
      </c>
      <c r="R539" s="10">
        <v>640</v>
      </c>
      <c r="U539" s="16">
        <f t="shared" si="37"/>
        <v>640</v>
      </c>
      <c r="V539" s="16">
        <f t="shared" si="38"/>
        <v>640</v>
      </c>
      <c r="W539" s="19">
        <f t="shared" si="39"/>
        <v>0</v>
      </c>
    </row>
    <row r="540" spans="1:25">
      <c r="A540" s="11" t="s">
        <v>27</v>
      </c>
      <c r="B540" s="29" t="s">
        <v>23</v>
      </c>
      <c r="C540" s="12" t="s">
        <v>24</v>
      </c>
      <c r="D540" s="25">
        <v>11</v>
      </c>
      <c r="E540" s="25">
        <v>1789</v>
      </c>
      <c r="F540" s="38" t="s">
        <v>28</v>
      </c>
      <c r="G540" s="29" t="s">
        <v>183</v>
      </c>
      <c r="H540" s="29" t="s">
        <v>34</v>
      </c>
      <c r="I540" s="30" t="s">
        <v>342</v>
      </c>
      <c r="J540" s="29" t="s">
        <v>188</v>
      </c>
      <c r="L540" s="10">
        <v>86</v>
      </c>
      <c r="M540" s="17" t="s">
        <v>36</v>
      </c>
      <c r="N540" s="10">
        <v>4</v>
      </c>
      <c r="Q540" s="42">
        <f t="shared" si="36"/>
        <v>4</v>
      </c>
      <c r="R540" s="10">
        <v>344</v>
      </c>
      <c r="U540" s="16">
        <f t="shared" si="37"/>
        <v>344</v>
      </c>
      <c r="V540" s="16">
        <f t="shared" si="38"/>
        <v>344</v>
      </c>
      <c r="W540" s="19">
        <f t="shared" si="39"/>
        <v>0</v>
      </c>
    </row>
    <row r="541" spans="1:25">
      <c r="A541" s="11" t="s">
        <v>27</v>
      </c>
      <c r="B541" s="29" t="s">
        <v>23</v>
      </c>
      <c r="C541" s="12" t="s">
        <v>24</v>
      </c>
      <c r="D541" s="25">
        <v>11</v>
      </c>
      <c r="E541" s="25">
        <v>1789</v>
      </c>
      <c r="F541" s="38" t="s">
        <v>28</v>
      </c>
      <c r="G541" s="29" t="s">
        <v>183</v>
      </c>
      <c r="H541" s="29" t="s">
        <v>34</v>
      </c>
      <c r="I541" s="30" t="s">
        <v>342</v>
      </c>
      <c r="J541" s="29" t="s">
        <v>325</v>
      </c>
      <c r="L541" s="10">
        <v>188</v>
      </c>
      <c r="M541" s="17" t="s">
        <v>36</v>
      </c>
      <c r="N541" s="10">
        <v>4</v>
      </c>
      <c r="Q541" s="42">
        <f t="shared" si="36"/>
        <v>4</v>
      </c>
      <c r="R541" s="10">
        <v>752</v>
      </c>
      <c r="U541" s="16">
        <f t="shared" si="37"/>
        <v>752</v>
      </c>
      <c r="V541" s="16">
        <f t="shared" si="38"/>
        <v>752</v>
      </c>
      <c r="W541" s="19">
        <f t="shared" si="39"/>
        <v>0</v>
      </c>
    </row>
    <row r="542" spans="1:25">
      <c r="A542" s="11" t="s">
        <v>27</v>
      </c>
      <c r="B542" s="29" t="s">
        <v>23</v>
      </c>
      <c r="C542" s="12" t="s">
        <v>24</v>
      </c>
      <c r="D542" s="25">
        <v>11</v>
      </c>
      <c r="E542" s="25">
        <v>1789</v>
      </c>
      <c r="F542" s="38" t="s">
        <v>28</v>
      </c>
      <c r="G542" s="29" t="s">
        <v>183</v>
      </c>
      <c r="H542" s="29" t="s">
        <v>34</v>
      </c>
      <c r="I542" s="30" t="s">
        <v>342</v>
      </c>
      <c r="J542" s="29" t="s">
        <v>192</v>
      </c>
      <c r="L542" s="10">
        <v>30</v>
      </c>
      <c r="M542" s="17" t="s">
        <v>36</v>
      </c>
      <c r="N542" s="10">
        <v>4</v>
      </c>
      <c r="Q542" s="42">
        <f t="shared" si="36"/>
        <v>4</v>
      </c>
      <c r="R542" s="10">
        <v>120</v>
      </c>
      <c r="U542" s="16">
        <f t="shared" si="37"/>
        <v>120</v>
      </c>
      <c r="V542" s="16">
        <f t="shared" si="38"/>
        <v>120</v>
      </c>
      <c r="W542" s="19">
        <f t="shared" si="39"/>
        <v>0</v>
      </c>
    </row>
    <row r="543" spans="1:25">
      <c r="A543" s="11" t="s">
        <v>27</v>
      </c>
      <c r="B543" s="29" t="s">
        <v>23</v>
      </c>
      <c r="C543" s="12" t="s">
        <v>24</v>
      </c>
      <c r="D543" s="25">
        <v>11</v>
      </c>
      <c r="E543" s="25">
        <v>1789</v>
      </c>
      <c r="F543" s="38" t="s">
        <v>28</v>
      </c>
      <c r="G543" s="29" t="s">
        <v>183</v>
      </c>
      <c r="H543" s="29" t="s">
        <v>34</v>
      </c>
      <c r="I543" s="30" t="s">
        <v>343</v>
      </c>
      <c r="J543" s="29" t="s">
        <v>32</v>
      </c>
      <c r="K543" s="38" t="s">
        <v>30</v>
      </c>
      <c r="L543" s="10">
        <v>66</v>
      </c>
      <c r="M543" s="17" t="s">
        <v>36</v>
      </c>
      <c r="N543" s="10">
        <v>4</v>
      </c>
      <c r="Q543" s="42">
        <f t="shared" si="36"/>
        <v>4</v>
      </c>
      <c r="R543" s="10">
        <v>264</v>
      </c>
      <c r="U543" s="16">
        <f t="shared" si="37"/>
        <v>264</v>
      </c>
      <c r="V543" s="16">
        <f t="shared" si="38"/>
        <v>264</v>
      </c>
      <c r="W543" s="19">
        <f t="shared" si="39"/>
        <v>0</v>
      </c>
    </row>
    <row r="544" spans="1:25">
      <c r="A544" s="11" t="s">
        <v>27</v>
      </c>
      <c r="B544" s="29" t="s">
        <v>23</v>
      </c>
      <c r="C544" s="12" t="s">
        <v>24</v>
      </c>
      <c r="D544" s="25">
        <v>11</v>
      </c>
      <c r="E544" s="25">
        <v>1789</v>
      </c>
      <c r="F544" s="38" t="s">
        <v>28</v>
      </c>
      <c r="G544" s="29" t="s">
        <v>183</v>
      </c>
      <c r="H544" s="29" t="s">
        <v>34</v>
      </c>
      <c r="I544" s="30" t="s">
        <v>343</v>
      </c>
      <c r="J544" s="29" t="s">
        <v>334</v>
      </c>
      <c r="L544" s="10">
        <v>38</v>
      </c>
      <c r="M544" s="17" t="s">
        <v>36</v>
      </c>
      <c r="N544" s="10">
        <v>4</v>
      </c>
      <c r="Q544" s="42">
        <f t="shared" si="36"/>
        <v>4</v>
      </c>
      <c r="R544" s="10">
        <v>152</v>
      </c>
      <c r="U544" s="16">
        <f t="shared" si="37"/>
        <v>152</v>
      </c>
      <c r="V544" s="16">
        <f t="shared" si="38"/>
        <v>152</v>
      </c>
      <c r="W544" s="19">
        <f t="shared" si="39"/>
        <v>0</v>
      </c>
    </row>
    <row r="545" spans="1:25">
      <c r="A545" s="11" t="s">
        <v>27</v>
      </c>
      <c r="B545" s="29" t="s">
        <v>23</v>
      </c>
      <c r="C545" s="12" t="s">
        <v>24</v>
      </c>
      <c r="D545" s="25">
        <v>11</v>
      </c>
      <c r="E545" s="25">
        <v>1789</v>
      </c>
      <c r="F545" s="38" t="s">
        <v>28</v>
      </c>
      <c r="G545" s="29" t="s">
        <v>183</v>
      </c>
      <c r="H545" s="29" t="s">
        <v>34</v>
      </c>
      <c r="I545" s="30" t="s">
        <v>343</v>
      </c>
      <c r="J545" s="29" t="s">
        <v>187</v>
      </c>
      <c r="L545" s="10">
        <v>36</v>
      </c>
      <c r="M545" s="17" t="s">
        <v>36</v>
      </c>
      <c r="N545" s="10">
        <v>4</v>
      </c>
      <c r="Q545" s="42">
        <f t="shared" si="36"/>
        <v>4</v>
      </c>
      <c r="R545" s="10">
        <v>144</v>
      </c>
      <c r="U545" s="16">
        <f t="shared" si="37"/>
        <v>144</v>
      </c>
      <c r="V545" s="16">
        <f t="shared" si="38"/>
        <v>144</v>
      </c>
      <c r="W545" s="19">
        <f t="shared" si="39"/>
        <v>0</v>
      </c>
    </row>
    <row r="546" spans="1:25">
      <c r="A546" s="11" t="s">
        <v>27</v>
      </c>
      <c r="B546" s="29" t="s">
        <v>23</v>
      </c>
      <c r="C546" s="12" t="s">
        <v>24</v>
      </c>
      <c r="D546" s="25">
        <v>11</v>
      </c>
      <c r="E546" s="25">
        <v>1789</v>
      </c>
      <c r="F546" s="38" t="s">
        <v>28</v>
      </c>
      <c r="G546" s="29" t="s">
        <v>183</v>
      </c>
      <c r="H546" s="29" t="s">
        <v>34</v>
      </c>
      <c r="I546" s="30" t="s">
        <v>343</v>
      </c>
      <c r="J546" s="29" t="s">
        <v>188</v>
      </c>
      <c r="L546" s="10">
        <v>82</v>
      </c>
      <c r="M546" s="17" t="s">
        <v>36</v>
      </c>
      <c r="N546" s="10">
        <v>4</v>
      </c>
      <c r="Q546" s="42">
        <f t="shared" si="36"/>
        <v>4</v>
      </c>
      <c r="R546" s="10">
        <v>328</v>
      </c>
      <c r="U546" s="16">
        <f t="shared" si="37"/>
        <v>328</v>
      </c>
      <c r="V546" s="16">
        <f t="shared" si="38"/>
        <v>328</v>
      </c>
      <c r="W546" s="19">
        <f t="shared" si="39"/>
        <v>0</v>
      </c>
    </row>
    <row r="547" spans="1:25">
      <c r="A547" s="11" t="s">
        <v>27</v>
      </c>
      <c r="B547" s="29" t="s">
        <v>23</v>
      </c>
      <c r="C547" s="12" t="s">
        <v>24</v>
      </c>
      <c r="D547" s="25">
        <v>11</v>
      </c>
      <c r="E547" s="25">
        <v>1789</v>
      </c>
      <c r="F547" s="38" t="s">
        <v>28</v>
      </c>
      <c r="G547" s="29" t="s">
        <v>183</v>
      </c>
      <c r="H547" s="29" t="s">
        <v>34</v>
      </c>
      <c r="I547" s="30" t="s">
        <v>343</v>
      </c>
      <c r="J547" s="29" t="s">
        <v>325</v>
      </c>
      <c r="L547" s="10">
        <v>71</v>
      </c>
      <c r="M547" s="17" t="s">
        <v>36</v>
      </c>
      <c r="N547" s="10">
        <v>4</v>
      </c>
      <c r="Q547" s="42">
        <f t="shared" si="36"/>
        <v>4</v>
      </c>
      <c r="R547" s="10">
        <v>284</v>
      </c>
      <c r="U547" s="16">
        <f t="shared" si="37"/>
        <v>284</v>
      </c>
      <c r="V547" s="16">
        <f t="shared" si="38"/>
        <v>284</v>
      </c>
      <c r="W547" s="19">
        <f t="shared" si="39"/>
        <v>0</v>
      </c>
    </row>
    <row r="548" spans="1:25">
      <c r="A548" s="11" t="s">
        <v>27</v>
      </c>
      <c r="B548" s="29" t="s">
        <v>23</v>
      </c>
      <c r="C548" s="12" t="s">
        <v>24</v>
      </c>
      <c r="D548" s="25">
        <v>11</v>
      </c>
      <c r="E548" s="25">
        <v>1789</v>
      </c>
      <c r="F548" s="38" t="s">
        <v>28</v>
      </c>
      <c r="G548" s="29" t="s">
        <v>183</v>
      </c>
      <c r="H548" s="29" t="s">
        <v>34</v>
      </c>
      <c r="I548" s="30" t="s">
        <v>343</v>
      </c>
      <c r="J548" s="29" t="s">
        <v>190</v>
      </c>
      <c r="L548" s="10">
        <v>349</v>
      </c>
      <c r="M548" s="17" t="s">
        <v>36</v>
      </c>
      <c r="N548" s="10">
        <v>4</v>
      </c>
      <c r="Q548" s="42">
        <f t="shared" si="36"/>
        <v>4</v>
      </c>
      <c r="R548" s="10">
        <v>1396</v>
      </c>
      <c r="U548" s="16">
        <f t="shared" si="37"/>
        <v>1396</v>
      </c>
      <c r="V548" s="16">
        <f t="shared" si="38"/>
        <v>1396</v>
      </c>
      <c r="W548" s="19">
        <f t="shared" si="39"/>
        <v>0</v>
      </c>
    </row>
    <row r="549" spans="1:25">
      <c r="A549" s="11" t="s">
        <v>27</v>
      </c>
      <c r="B549" s="29" t="s">
        <v>23</v>
      </c>
      <c r="C549" s="12" t="s">
        <v>24</v>
      </c>
      <c r="D549" s="25">
        <v>11</v>
      </c>
      <c r="E549" s="25">
        <v>1789</v>
      </c>
      <c r="F549" s="38" t="s">
        <v>28</v>
      </c>
      <c r="G549" s="29" t="s">
        <v>183</v>
      </c>
      <c r="H549" s="29" t="s">
        <v>34</v>
      </c>
      <c r="I549" s="30" t="s">
        <v>343</v>
      </c>
      <c r="J549" s="29" t="s">
        <v>191</v>
      </c>
      <c r="L549" s="10">
        <v>30</v>
      </c>
      <c r="M549" s="17" t="s">
        <v>36</v>
      </c>
      <c r="N549" s="10">
        <v>4</v>
      </c>
      <c r="Q549" s="42">
        <f t="shared" si="36"/>
        <v>4</v>
      </c>
      <c r="R549" s="10">
        <v>120</v>
      </c>
      <c r="U549" s="16">
        <f t="shared" si="37"/>
        <v>120</v>
      </c>
      <c r="V549" s="16">
        <f t="shared" si="38"/>
        <v>120</v>
      </c>
      <c r="W549" s="19">
        <f t="shared" si="39"/>
        <v>0</v>
      </c>
    </row>
    <row r="550" spans="1:25">
      <c r="A550" s="11" t="s">
        <v>27</v>
      </c>
      <c r="B550" s="29" t="s">
        <v>23</v>
      </c>
      <c r="C550" s="12" t="s">
        <v>24</v>
      </c>
      <c r="D550" s="25">
        <v>11</v>
      </c>
      <c r="E550" s="25">
        <v>1789</v>
      </c>
      <c r="F550" s="38" t="s">
        <v>28</v>
      </c>
      <c r="G550" s="29" t="s">
        <v>183</v>
      </c>
      <c r="H550" s="29" t="s">
        <v>34</v>
      </c>
      <c r="I550" s="30" t="s">
        <v>343</v>
      </c>
      <c r="J550" s="29" t="s">
        <v>192</v>
      </c>
      <c r="L550" s="10">
        <v>428</v>
      </c>
      <c r="M550" s="17" t="s">
        <v>36</v>
      </c>
      <c r="N550" s="10">
        <v>4</v>
      </c>
      <c r="Q550" s="42">
        <f t="shared" si="36"/>
        <v>4</v>
      </c>
      <c r="R550" s="10">
        <v>1712</v>
      </c>
      <c r="U550" s="16">
        <f t="shared" si="37"/>
        <v>1712</v>
      </c>
      <c r="V550" s="16">
        <f t="shared" si="38"/>
        <v>1712</v>
      </c>
      <c r="W550" s="19">
        <f t="shared" si="39"/>
        <v>0</v>
      </c>
    </row>
    <row r="551" spans="1:25">
      <c r="A551" s="11" t="s">
        <v>27</v>
      </c>
      <c r="B551" s="29" t="s">
        <v>23</v>
      </c>
      <c r="C551" s="12" t="s">
        <v>24</v>
      </c>
      <c r="D551" s="25">
        <v>11</v>
      </c>
      <c r="E551" s="25">
        <v>1789</v>
      </c>
      <c r="F551" s="38" t="s">
        <v>28</v>
      </c>
      <c r="G551" s="29" t="s">
        <v>183</v>
      </c>
      <c r="H551" s="29" t="s">
        <v>34</v>
      </c>
      <c r="I551" s="30" t="s">
        <v>343</v>
      </c>
      <c r="J551" s="29" t="s">
        <v>193</v>
      </c>
      <c r="L551" s="10">
        <v>1647</v>
      </c>
      <c r="M551" s="17" t="s">
        <v>36</v>
      </c>
      <c r="N551" s="10">
        <v>4</v>
      </c>
      <c r="Q551" s="42">
        <f t="shared" si="36"/>
        <v>4</v>
      </c>
      <c r="R551" s="10">
        <v>6588</v>
      </c>
      <c r="U551" s="16">
        <f t="shared" si="37"/>
        <v>6588</v>
      </c>
      <c r="V551" s="16">
        <f t="shared" si="38"/>
        <v>6588</v>
      </c>
      <c r="W551" s="19">
        <f t="shared" si="39"/>
        <v>0</v>
      </c>
    </row>
    <row r="552" spans="1:25">
      <c r="A552" s="11" t="s">
        <v>27</v>
      </c>
      <c r="B552" s="29" t="s">
        <v>23</v>
      </c>
      <c r="C552" s="12" t="s">
        <v>24</v>
      </c>
      <c r="D552" s="25">
        <v>11</v>
      </c>
      <c r="E552" s="25">
        <v>1789</v>
      </c>
      <c r="F552" s="38" t="s">
        <v>28</v>
      </c>
      <c r="G552" s="29" t="s">
        <v>183</v>
      </c>
      <c r="H552" s="29" t="s">
        <v>34</v>
      </c>
      <c r="I552" s="30" t="s">
        <v>344</v>
      </c>
      <c r="J552" s="29" t="s">
        <v>92</v>
      </c>
      <c r="L552" s="10">
        <v>206</v>
      </c>
      <c r="M552" s="17" t="s">
        <v>61</v>
      </c>
      <c r="Q552" s="42">
        <f t="shared" si="36"/>
        <v>0</v>
      </c>
      <c r="R552" s="10">
        <v>620</v>
      </c>
      <c r="U552" s="16">
        <f t="shared" si="37"/>
        <v>620</v>
      </c>
      <c r="V552" s="16">
        <f t="shared" si="38"/>
        <v>0</v>
      </c>
      <c r="W552" s="19">
        <f t="shared" si="39"/>
        <v>620</v>
      </c>
      <c r="Y552" s="29" t="s">
        <v>77</v>
      </c>
    </row>
    <row r="553" spans="1:25">
      <c r="A553" s="11" t="s">
        <v>27</v>
      </c>
      <c r="B553" s="29" t="s">
        <v>23</v>
      </c>
      <c r="C553" s="12" t="s">
        <v>24</v>
      </c>
      <c r="D553" s="25">
        <v>11</v>
      </c>
      <c r="E553" s="25">
        <v>1789</v>
      </c>
      <c r="F553" s="38" t="s">
        <v>28</v>
      </c>
      <c r="G553" s="29" t="s">
        <v>183</v>
      </c>
      <c r="H553" s="29" t="s">
        <v>34</v>
      </c>
      <c r="I553" s="30" t="s">
        <v>344</v>
      </c>
      <c r="J553" s="29" t="s">
        <v>325</v>
      </c>
      <c r="L553" s="10">
        <v>78</v>
      </c>
      <c r="M553" s="17" t="s">
        <v>61</v>
      </c>
      <c r="Q553" s="42">
        <f t="shared" si="36"/>
        <v>0</v>
      </c>
      <c r="R553" s="10">
        <v>234</v>
      </c>
      <c r="U553" s="16">
        <f t="shared" si="37"/>
        <v>234</v>
      </c>
      <c r="V553" s="16">
        <f t="shared" si="38"/>
        <v>0</v>
      </c>
      <c r="W553" s="19">
        <f t="shared" si="39"/>
        <v>234</v>
      </c>
      <c r="Y553" s="29" t="s">
        <v>77</v>
      </c>
    </row>
    <row r="554" spans="1:25">
      <c r="A554" s="11" t="s">
        <v>27</v>
      </c>
      <c r="B554" s="29" t="s">
        <v>23</v>
      </c>
      <c r="C554" s="12" t="s">
        <v>24</v>
      </c>
      <c r="D554" s="25">
        <v>11</v>
      </c>
      <c r="E554" s="25">
        <v>1789</v>
      </c>
      <c r="F554" s="38" t="s">
        <v>28</v>
      </c>
      <c r="G554" s="29" t="s">
        <v>183</v>
      </c>
      <c r="H554" s="29" t="s">
        <v>34</v>
      </c>
      <c r="I554" s="30" t="s">
        <v>344</v>
      </c>
      <c r="J554" s="29" t="s">
        <v>192</v>
      </c>
      <c r="L554" s="10">
        <v>43</v>
      </c>
      <c r="M554" s="17" t="s">
        <v>61</v>
      </c>
      <c r="Q554" s="42">
        <f t="shared" si="36"/>
        <v>0</v>
      </c>
      <c r="R554" s="10">
        <v>129</v>
      </c>
      <c r="U554" s="16">
        <f t="shared" si="37"/>
        <v>129</v>
      </c>
      <c r="V554" s="16">
        <f t="shared" si="38"/>
        <v>0</v>
      </c>
      <c r="W554" s="19">
        <f t="shared" si="39"/>
        <v>129</v>
      </c>
      <c r="Y554" s="29" t="s">
        <v>77</v>
      </c>
    </row>
    <row r="555" spans="1:25">
      <c r="A555" s="11" t="s">
        <v>27</v>
      </c>
      <c r="B555" s="29" t="s">
        <v>23</v>
      </c>
      <c r="C555" s="12" t="s">
        <v>24</v>
      </c>
      <c r="D555" s="25">
        <v>12</v>
      </c>
      <c r="E555" s="25">
        <v>1789</v>
      </c>
      <c r="F555" s="38" t="s">
        <v>28</v>
      </c>
      <c r="G555" s="29" t="s">
        <v>183</v>
      </c>
      <c r="H555" s="29" t="s">
        <v>34</v>
      </c>
      <c r="I555" s="30" t="s">
        <v>345</v>
      </c>
      <c r="J555" s="29" t="s">
        <v>325</v>
      </c>
      <c r="L555" s="10">
        <v>578</v>
      </c>
      <c r="M555" s="17" t="s">
        <v>36</v>
      </c>
      <c r="N555" s="10">
        <v>0.3</v>
      </c>
      <c r="Q555" s="42">
        <f t="shared" si="36"/>
        <v>0.3</v>
      </c>
      <c r="R555" s="10">
        <v>173</v>
      </c>
      <c r="U555" s="16">
        <f t="shared" si="37"/>
        <v>173</v>
      </c>
      <c r="V555" s="16">
        <f t="shared" si="38"/>
        <v>173.4</v>
      </c>
      <c r="W555" s="19">
        <f t="shared" si="39"/>
        <v>-0.40000000000000568</v>
      </c>
    </row>
    <row r="556" spans="1:25">
      <c r="A556" s="11" t="s">
        <v>27</v>
      </c>
      <c r="B556" s="29" t="s">
        <v>23</v>
      </c>
      <c r="C556" s="12" t="s">
        <v>24</v>
      </c>
      <c r="D556" s="25">
        <v>12</v>
      </c>
      <c r="E556" s="25">
        <v>1789</v>
      </c>
      <c r="F556" s="38" t="s">
        <v>28</v>
      </c>
      <c r="G556" s="29" t="s">
        <v>183</v>
      </c>
      <c r="H556" s="29" t="s">
        <v>34</v>
      </c>
      <c r="I556" s="30" t="s">
        <v>346</v>
      </c>
      <c r="J556" s="29" t="s">
        <v>92</v>
      </c>
      <c r="L556" s="10">
        <v>4555.25</v>
      </c>
      <c r="M556" s="17" t="s">
        <v>61</v>
      </c>
      <c r="N556" s="10">
        <v>60</v>
      </c>
      <c r="Q556" s="42">
        <f t="shared" si="36"/>
        <v>60</v>
      </c>
      <c r="R556" s="10">
        <v>273315</v>
      </c>
      <c r="U556" s="16">
        <f t="shared" si="37"/>
        <v>273315</v>
      </c>
      <c r="V556" s="16">
        <f t="shared" si="38"/>
        <v>273315</v>
      </c>
      <c r="W556" s="19">
        <f t="shared" si="39"/>
        <v>0</v>
      </c>
    </row>
    <row r="557" spans="1:25">
      <c r="A557" s="11" t="s">
        <v>27</v>
      </c>
      <c r="B557" s="29" t="s">
        <v>23</v>
      </c>
      <c r="C557" s="12" t="s">
        <v>24</v>
      </c>
      <c r="D557" s="25">
        <v>12</v>
      </c>
      <c r="E557" s="25">
        <v>1789</v>
      </c>
      <c r="F557" s="38" t="s">
        <v>28</v>
      </c>
      <c r="G557" s="29" t="s">
        <v>183</v>
      </c>
      <c r="H557" s="29" t="s">
        <v>34</v>
      </c>
      <c r="I557" s="30" t="s">
        <v>347</v>
      </c>
      <c r="J557" s="29" t="s">
        <v>92</v>
      </c>
      <c r="L557" s="10">
        <v>3574</v>
      </c>
      <c r="M557" s="17" t="s">
        <v>36</v>
      </c>
      <c r="N557" s="10">
        <v>3</v>
      </c>
      <c r="Q557" s="42">
        <f t="shared" si="36"/>
        <v>3</v>
      </c>
      <c r="R557" s="10">
        <v>10722</v>
      </c>
      <c r="U557" s="16">
        <f t="shared" si="37"/>
        <v>10722</v>
      </c>
      <c r="V557" s="16">
        <f t="shared" si="38"/>
        <v>10722</v>
      </c>
      <c r="W557" s="19">
        <f t="shared" si="39"/>
        <v>0</v>
      </c>
    </row>
    <row r="558" spans="1:25">
      <c r="A558" s="11" t="s">
        <v>27</v>
      </c>
      <c r="B558" s="29" t="s">
        <v>23</v>
      </c>
      <c r="C558" s="12" t="s">
        <v>24</v>
      </c>
      <c r="D558" s="25">
        <v>12</v>
      </c>
      <c r="E558" s="25">
        <v>1789</v>
      </c>
      <c r="F558" s="38" t="s">
        <v>28</v>
      </c>
      <c r="G558" s="29" t="s">
        <v>183</v>
      </c>
      <c r="H558" s="29" t="s">
        <v>34</v>
      </c>
      <c r="I558" s="30" t="s">
        <v>348</v>
      </c>
      <c r="J558" s="29" t="s">
        <v>325</v>
      </c>
      <c r="L558" s="10">
        <v>1459</v>
      </c>
      <c r="M558" s="17" t="s">
        <v>36</v>
      </c>
      <c r="N558" s="10">
        <v>0.8</v>
      </c>
      <c r="Q558" s="42">
        <f t="shared" si="36"/>
        <v>0.8</v>
      </c>
      <c r="R558" s="10">
        <v>1167</v>
      </c>
      <c r="U558" s="16">
        <f t="shared" si="37"/>
        <v>1167</v>
      </c>
      <c r="V558" s="16">
        <f t="shared" si="38"/>
        <v>1167.2</v>
      </c>
      <c r="W558" s="19">
        <f t="shared" si="39"/>
        <v>-0.20000000000004547</v>
      </c>
    </row>
    <row r="559" spans="1:25">
      <c r="A559" s="11" t="s">
        <v>27</v>
      </c>
      <c r="B559" s="29" t="s">
        <v>23</v>
      </c>
      <c r="C559" s="12" t="s">
        <v>24</v>
      </c>
      <c r="D559" s="25">
        <v>12</v>
      </c>
      <c r="E559" s="25">
        <v>1789</v>
      </c>
      <c r="F559" s="38" t="s">
        <v>28</v>
      </c>
      <c r="G559" s="29" t="s">
        <v>183</v>
      </c>
      <c r="H559" s="29" t="s">
        <v>34</v>
      </c>
      <c r="I559" s="30" t="s">
        <v>491</v>
      </c>
      <c r="J559" s="29" t="s">
        <v>32</v>
      </c>
      <c r="K559" s="38" t="s">
        <v>30</v>
      </c>
      <c r="L559" s="10">
        <v>1439</v>
      </c>
      <c r="M559" s="17" t="s">
        <v>36</v>
      </c>
      <c r="N559" s="10">
        <v>0.8</v>
      </c>
      <c r="Q559" s="42">
        <f t="shared" si="36"/>
        <v>0.8</v>
      </c>
      <c r="R559" s="10">
        <v>1151</v>
      </c>
      <c r="U559" s="16">
        <f t="shared" si="37"/>
        <v>1151</v>
      </c>
      <c r="V559" s="16">
        <f t="shared" si="38"/>
        <v>1151.2</v>
      </c>
      <c r="W559" s="19">
        <f t="shared" si="39"/>
        <v>-0.20000000000004547</v>
      </c>
    </row>
    <row r="560" spans="1:25">
      <c r="A560" s="11" t="s">
        <v>27</v>
      </c>
      <c r="B560" s="29" t="s">
        <v>23</v>
      </c>
      <c r="C560" s="12" t="s">
        <v>24</v>
      </c>
      <c r="D560" s="25">
        <v>12</v>
      </c>
      <c r="E560" s="25">
        <v>1789</v>
      </c>
      <c r="F560" s="38" t="s">
        <v>28</v>
      </c>
      <c r="G560" s="29" t="s">
        <v>183</v>
      </c>
      <c r="H560" s="29" t="s">
        <v>34</v>
      </c>
      <c r="I560" s="30" t="s">
        <v>491</v>
      </c>
      <c r="J560" s="29" t="s">
        <v>92</v>
      </c>
      <c r="L560" s="10">
        <v>466</v>
      </c>
      <c r="M560" s="17" t="s">
        <v>36</v>
      </c>
      <c r="N560" s="10">
        <v>0.8</v>
      </c>
      <c r="Q560" s="42">
        <f t="shared" si="36"/>
        <v>0.8</v>
      </c>
      <c r="R560" s="10">
        <v>369</v>
      </c>
      <c r="U560" s="16">
        <f t="shared" si="37"/>
        <v>369</v>
      </c>
      <c r="V560" s="16">
        <f t="shared" si="38"/>
        <v>372.8</v>
      </c>
      <c r="W560" s="19">
        <f t="shared" si="39"/>
        <v>-3.8000000000000114</v>
      </c>
      <c r="Y560" s="29" t="s">
        <v>47</v>
      </c>
    </row>
    <row r="561" spans="1:25">
      <c r="A561" s="11" t="s">
        <v>27</v>
      </c>
      <c r="B561" s="29" t="s">
        <v>23</v>
      </c>
      <c r="C561" s="12" t="s">
        <v>24</v>
      </c>
      <c r="D561" s="25">
        <v>12</v>
      </c>
      <c r="E561" s="25">
        <v>1789</v>
      </c>
      <c r="F561" s="38" t="s">
        <v>28</v>
      </c>
      <c r="G561" s="29" t="s">
        <v>183</v>
      </c>
      <c r="H561" s="29" t="s">
        <v>34</v>
      </c>
      <c r="I561" s="30" t="s">
        <v>491</v>
      </c>
      <c r="J561" s="29" t="s">
        <v>111</v>
      </c>
      <c r="L561" s="10">
        <v>5554</v>
      </c>
      <c r="M561" s="17" t="s">
        <v>36</v>
      </c>
      <c r="N561" s="10">
        <v>0.8</v>
      </c>
      <c r="Q561" s="42">
        <f t="shared" si="36"/>
        <v>0.8</v>
      </c>
      <c r="R561" s="10">
        <v>4443</v>
      </c>
      <c r="U561" s="16">
        <f t="shared" si="37"/>
        <v>4443</v>
      </c>
      <c r="V561" s="16">
        <f t="shared" si="38"/>
        <v>4443.2</v>
      </c>
      <c r="W561" s="19">
        <f t="shared" si="39"/>
        <v>-0.1999999999998181</v>
      </c>
    </row>
    <row r="562" spans="1:25">
      <c r="A562" s="11" t="s">
        <v>27</v>
      </c>
      <c r="B562" s="29" t="s">
        <v>23</v>
      </c>
      <c r="C562" s="12" t="s">
        <v>24</v>
      </c>
      <c r="D562" s="25">
        <v>12</v>
      </c>
      <c r="E562" s="25">
        <v>1789</v>
      </c>
      <c r="F562" s="38" t="s">
        <v>28</v>
      </c>
      <c r="G562" s="29" t="s">
        <v>183</v>
      </c>
      <c r="H562" s="29" t="s">
        <v>34</v>
      </c>
      <c r="I562" s="30" t="s">
        <v>491</v>
      </c>
      <c r="J562" s="29" t="s">
        <v>325</v>
      </c>
      <c r="L562" s="10">
        <v>1580</v>
      </c>
      <c r="M562" s="17" t="s">
        <v>36</v>
      </c>
      <c r="N562" s="10">
        <v>0.8</v>
      </c>
      <c r="Q562" s="42">
        <f t="shared" si="36"/>
        <v>0.8</v>
      </c>
      <c r="R562" s="10">
        <v>1264</v>
      </c>
      <c r="U562" s="16">
        <f t="shared" si="37"/>
        <v>1264</v>
      </c>
      <c r="V562" s="16">
        <f t="shared" si="38"/>
        <v>1264</v>
      </c>
      <c r="W562" s="19">
        <f t="shared" si="39"/>
        <v>0</v>
      </c>
    </row>
    <row r="563" spans="1:25">
      <c r="A563" s="11" t="s">
        <v>27</v>
      </c>
      <c r="B563" s="29" t="s">
        <v>23</v>
      </c>
      <c r="C563" s="12" t="s">
        <v>24</v>
      </c>
      <c r="D563" s="25">
        <v>12</v>
      </c>
      <c r="E563" s="25">
        <v>1789</v>
      </c>
      <c r="F563" s="38" t="s">
        <v>28</v>
      </c>
      <c r="G563" s="29" t="s">
        <v>183</v>
      </c>
      <c r="H563" s="29" t="s">
        <v>34</v>
      </c>
      <c r="I563" s="30" t="s">
        <v>349</v>
      </c>
      <c r="J563" s="29" t="s">
        <v>32</v>
      </c>
      <c r="K563" s="38" t="s">
        <v>30</v>
      </c>
      <c r="L563" s="10">
        <v>10687</v>
      </c>
      <c r="M563" s="17" t="s">
        <v>39</v>
      </c>
      <c r="O563" s="10">
        <v>30</v>
      </c>
      <c r="Q563" s="42">
        <f t="shared" si="36"/>
        <v>1.5</v>
      </c>
      <c r="R563" s="10">
        <v>16030</v>
      </c>
      <c r="U563" s="16">
        <f t="shared" si="37"/>
        <v>16030</v>
      </c>
      <c r="V563" s="16">
        <f t="shared" si="38"/>
        <v>16030.5</v>
      </c>
      <c r="W563" s="19">
        <f t="shared" si="39"/>
        <v>-0.5</v>
      </c>
    </row>
    <row r="564" spans="1:25">
      <c r="A564" s="11" t="s">
        <v>27</v>
      </c>
      <c r="B564" s="29" t="s">
        <v>23</v>
      </c>
      <c r="C564" s="12" t="s">
        <v>24</v>
      </c>
      <c r="D564" s="25">
        <v>12</v>
      </c>
      <c r="E564" s="25">
        <v>1789</v>
      </c>
      <c r="F564" s="38" t="s">
        <v>28</v>
      </c>
      <c r="G564" s="29" t="s">
        <v>183</v>
      </c>
      <c r="H564" s="29" t="s">
        <v>34</v>
      </c>
      <c r="I564" s="30" t="s">
        <v>350</v>
      </c>
      <c r="J564" s="29" t="s">
        <v>92</v>
      </c>
      <c r="L564" s="10">
        <v>1</v>
      </c>
      <c r="M564" s="17" t="s">
        <v>54</v>
      </c>
      <c r="N564" s="10">
        <v>145</v>
      </c>
      <c r="Q564" s="42">
        <f t="shared" si="36"/>
        <v>145</v>
      </c>
      <c r="R564" s="10">
        <v>145</v>
      </c>
      <c r="U564" s="16">
        <f t="shared" si="37"/>
        <v>145</v>
      </c>
      <c r="V564" s="16">
        <f t="shared" si="38"/>
        <v>145</v>
      </c>
      <c r="W564" s="19">
        <f t="shared" si="39"/>
        <v>0</v>
      </c>
    </row>
    <row r="565" spans="1:25">
      <c r="A565" s="11" t="s">
        <v>27</v>
      </c>
      <c r="B565" s="29" t="s">
        <v>23</v>
      </c>
      <c r="C565" s="12" t="s">
        <v>24</v>
      </c>
      <c r="D565" s="25">
        <v>12</v>
      </c>
      <c r="E565" s="25">
        <v>1789</v>
      </c>
      <c r="F565" s="38" t="s">
        <v>28</v>
      </c>
      <c r="G565" s="29" t="s">
        <v>183</v>
      </c>
      <c r="H565" s="29" t="s">
        <v>34</v>
      </c>
      <c r="I565" s="30" t="s">
        <v>350</v>
      </c>
      <c r="J565" s="29" t="s">
        <v>111</v>
      </c>
      <c r="L565" s="10">
        <v>1</v>
      </c>
      <c r="M565" s="17" t="s">
        <v>54</v>
      </c>
      <c r="N565" s="10">
        <v>120</v>
      </c>
      <c r="Q565" s="42">
        <f t="shared" si="36"/>
        <v>120</v>
      </c>
      <c r="R565" s="10">
        <v>120</v>
      </c>
      <c r="U565" s="16">
        <f t="shared" si="37"/>
        <v>120</v>
      </c>
      <c r="V565" s="16">
        <f t="shared" si="38"/>
        <v>120</v>
      </c>
      <c r="W565" s="19">
        <f t="shared" si="39"/>
        <v>0</v>
      </c>
    </row>
    <row r="566" spans="1:25">
      <c r="A566" s="11" t="s">
        <v>27</v>
      </c>
      <c r="B566" s="29" t="s">
        <v>23</v>
      </c>
      <c r="C566" s="12" t="s">
        <v>24</v>
      </c>
      <c r="D566" s="25">
        <v>12</v>
      </c>
      <c r="E566" s="25">
        <v>1789</v>
      </c>
      <c r="F566" s="38" t="s">
        <v>28</v>
      </c>
      <c r="G566" s="29" t="s">
        <v>183</v>
      </c>
      <c r="H566" s="29" t="s">
        <v>34</v>
      </c>
      <c r="I566" s="30" t="s">
        <v>350</v>
      </c>
      <c r="J566" s="29" t="s">
        <v>229</v>
      </c>
      <c r="L566" s="10">
        <v>1</v>
      </c>
      <c r="M566" s="17" t="s">
        <v>54</v>
      </c>
      <c r="N566" s="10">
        <v>278</v>
      </c>
      <c r="Q566" s="42">
        <f t="shared" si="36"/>
        <v>278</v>
      </c>
      <c r="R566" s="10">
        <v>278</v>
      </c>
      <c r="U566" s="16">
        <f t="shared" si="37"/>
        <v>278</v>
      </c>
      <c r="V566" s="16">
        <f t="shared" si="38"/>
        <v>278</v>
      </c>
      <c r="W566" s="19">
        <f t="shared" si="39"/>
        <v>0</v>
      </c>
    </row>
    <row r="567" spans="1:25">
      <c r="A567" s="11" t="s">
        <v>27</v>
      </c>
      <c r="B567" s="29" t="s">
        <v>23</v>
      </c>
      <c r="C567" s="12" t="s">
        <v>24</v>
      </c>
      <c r="D567" s="25">
        <v>12</v>
      </c>
      <c r="E567" s="25">
        <v>1789</v>
      </c>
      <c r="F567" s="38" t="s">
        <v>28</v>
      </c>
      <c r="G567" s="29" t="s">
        <v>183</v>
      </c>
      <c r="H567" s="29" t="s">
        <v>34</v>
      </c>
      <c r="I567" s="30" t="s">
        <v>351</v>
      </c>
      <c r="J567" s="29" t="s">
        <v>32</v>
      </c>
      <c r="K567" s="38" t="s">
        <v>30</v>
      </c>
      <c r="L567" s="10">
        <v>1</v>
      </c>
      <c r="M567" s="17" t="s">
        <v>54</v>
      </c>
      <c r="N567" s="10">
        <v>776</v>
      </c>
      <c r="Q567" s="42">
        <f t="shared" si="36"/>
        <v>776</v>
      </c>
      <c r="R567" s="10">
        <v>776</v>
      </c>
      <c r="U567" s="16">
        <f t="shared" si="37"/>
        <v>776</v>
      </c>
      <c r="V567" s="16">
        <f t="shared" si="38"/>
        <v>776</v>
      </c>
      <c r="W567" s="19">
        <f t="shared" si="39"/>
        <v>0</v>
      </c>
    </row>
    <row r="568" spans="1:25">
      <c r="A568" s="11" t="s">
        <v>27</v>
      </c>
      <c r="B568" s="29" t="s">
        <v>23</v>
      </c>
      <c r="C568" s="12" t="s">
        <v>24</v>
      </c>
      <c r="D568" s="25">
        <v>12</v>
      </c>
      <c r="E568" s="25">
        <v>1789</v>
      </c>
      <c r="F568" s="38" t="s">
        <v>28</v>
      </c>
      <c r="G568" s="29" t="s">
        <v>183</v>
      </c>
      <c r="H568" s="29" t="s">
        <v>34</v>
      </c>
      <c r="I568" s="30" t="s">
        <v>351</v>
      </c>
      <c r="J568" s="29" t="s">
        <v>111</v>
      </c>
      <c r="L568" s="10">
        <v>1</v>
      </c>
      <c r="M568" s="17" t="s">
        <v>54</v>
      </c>
      <c r="N568" s="10">
        <v>550</v>
      </c>
      <c r="Q568" s="42">
        <f t="shared" si="36"/>
        <v>550</v>
      </c>
      <c r="R568" s="10">
        <v>550</v>
      </c>
      <c r="U568" s="16">
        <f t="shared" si="37"/>
        <v>550</v>
      </c>
      <c r="V568" s="16">
        <f t="shared" si="38"/>
        <v>550</v>
      </c>
      <c r="W568" s="19">
        <f t="shared" si="39"/>
        <v>0</v>
      </c>
    </row>
    <row r="569" spans="1:25">
      <c r="A569" s="11" t="s">
        <v>27</v>
      </c>
      <c r="B569" s="29" t="s">
        <v>23</v>
      </c>
      <c r="C569" s="12" t="s">
        <v>24</v>
      </c>
      <c r="D569" s="25">
        <v>12</v>
      </c>
      <c r="E569" s="25">
        <v>1789</v>
      </c>
      <c r="F569" s="38" t="s">
        <v>28</v>
      </c>
      <c r="G569" s="29" t="s">
        <v>183</v>
      </c>
      <c r="H569" s="29" t="s">
        <v>87</v>
      </c>
      <c r="I569" s="30" t="s">
        <v>352</v>
      </c>
      <c r="J569" s="29" t="s">
        <v>32</v>
      </c>
      <c r="K569" s="38" t="s">
        <v>30</v>
      </c>
      <c r="L569" s="10">
        <v>200</v>
      </c>
      <c r="M569" s="17" t="s">
        <v>36</v>
      </c>
      <c r="N569" s="10">
        <v>0.6</v>
      </c>
      <c r="Q569" s="42">
        <f t="shared" si="36"/>
        <v>0.6</v>
      </c>
      <c r="R569" s="10">
        <v>120</v>
      </c>
      <c r="U569" s="16">
        <f t="shared" si="37"/>
        <v>120</v>
      </c>
      <c r="V569" s="16">
        <f t="shared" si="38"/>
        <v>120</v>
      </c>
      <c r="W569" s="19">
        <f t="shared" si="39"/>
        <v>0</v>
      </c>
    </row>
    <row r="570" spans="1:25">
      <c r="A570" s="11" t="s">
        <v>27</v>
      </c>
      <c r="B570" s="29" t="s">
        <v>23</v>
      </c>
      <c r="C570" s="12" t="s">
        <v>24</v>
      </c>
      <c r="D570" s="25">
        <v>12</v>
      </c>
      <c r="E570" s="25">
        <v>1789</v>
      </c>
      <c r="F570" s="38" t="s">
        <v>28</v>
      </c>
      <c r="G570" s="29" t="s">
        <v>183</v>
      </c>
      <c r="H570" s="29" t="s">
        <v>87</v>
      </c>
      <c r="I570" s="30" t="s">
        <v>352</v>
      </c>
      <c r="J570" s="29" t="s">
        <v>111</v>
      </c>
      <c r="L570" s="10">
        <v>259</v>
      </c>
      <c r="M570" s="17" t="s">
        <v>36</v>
      </c>
      <c r="N570" s="10">
        <v>0.6</v>
      </c>
      <c r="Q570" s="42">
        <f t="shared" si="36"/>
        <v>0.6</v>
      </c>
      <c r="R570" s="10">
        <v>215</v>
      </c>
      <c r="U570" s="16">
        <f t="shared" si="37"/>
        <v>215</v>
      </c>
      <c r="V570" s="16">
        <f t="shared" si="38"/>
        <v>155.4</v>
      </c>
      <c r="W570" s="19">
        <f t="shared" si="39"/>
        <v>59.599999999999994</v>
      </c>
      <c r="Y570" s="29" t="s">
        <v>47</v>
      </c>
    </row>
    <row r="571" spans="1:25">
      <c r="A571" s="11" t="s">
        <v>27</v>
      </c>
      <c r="B571" s="29" t="s">
        <v>23</v>
      </c>
      <c r="C571" s="12" t="s">
        <v>24</v>
      </c>
      <c r="D571" s="25">
        <v>12</v>
      </c>
      <c r="E571" s="25">
        <v>1789</v>
      </c>
      <c r="F571" s="38" t="s">
        <v>28</v>
      </c>
      <c r="G571" s="29" t="s">
        <v>183</v>
      </c>
      <c r="H571" s="29" t="s">
        <v>87</v>
      </c>
      <c r="I571" s="30" t="s">
        <v>352</v>
      </c>
      <c r="J571" s="29" t="s">
        <v>353</v>
      </c>
      <c r="L571" s="10">
        <v>385</v>
      </c>
      <c r="M571" s="17" t="s">
        <v>36</v>
      </c>
      <c r="N571" s="10">
        <v>0.6</v>
      </c>
      <c r="Q571" s="42">
        <f t="shared" si="36"/>
        <v>0.6</v>
      </c>
      <c r="R571" s="10">
        <v>231</v>
      </c>
      <c r="U571" s="16">
        <f t="shared" si="37"/>
        <v>231</v>
      </c>
      <c r="V571" s="16">
        <f t="shared" si="38"/>
        <v>231</v>
      </c>
      <c r="W571" s="19">
        <f t="shared" si="39"/>
        <v>0</v>
      </c>
    </row>
    <row r="572" spans="1:25">
      <c r="A572" s="11" t="s">
        <v>27</v>
      </c>
      <c r="B572" s="29" t="s">
        <v>23</v>
      </c>
      <c r="C572" s="12" t="s">
        <v>24</v>
      </c>
      <c r="D572" s="25">
        <v>12</v>
      </c>
      <c r="E572" s="25">
        <v>1789</v>
      </c>
      <c r="F572" s="38" t="s">
        <v>28</v>
      </c>
      <c r="G572" s="29" t="s">
        <v>183</v>
      </c>
      <c r="H572" s="29" t="s">
        <v>87</v>
      </c>
      <c r="I572" s="30" t="s">
        <v>352</v>
      </c>
      <c r="J572" s="29" t="s">
        <v>187</v>
      </c>
      <c r="L572" s="10">
        <v>1787</v>
      </c>
      <c r="M572" s="17" t="s">
        <v>36</v>
      </c>
      <c r="N572" s="10">
        <v>0.6</v>
      </c>
      <c r="Q572" s="42">
        <f t="shared" si="36"/>
        <v>0.6</v>
      </c>
      <c r="R572" s="10">
        <v>1072</v>
      </c>
      <c r="U572" s="16">
        <f t="shared" si="37"/>
        <v>1072</v>
      </c>
      <c r="V572" s="16">
        <f t="shared" si="38"/>
        <v>1072.2</v>
      </c>
      <c r="W572" s="19">
        <f t="shared" si="39"/>
        <v>-0.20000000000004547</v>
      </c>
    </row>
    <row r="573" spans="1:25">
      <c r="A573" s="11" t="s">
        <v>27</v>
      </c>
      <c r="B573" s="29" t="s">
        <v>23</v>
      </c>
      <c r="C573" s="12" t="s">
        <v>24</v>
      </c>
      <c r="D573" s="25">
        <v>12</v>
      </c>
      <c r="E573" s="25">
        <v>1789</v>
      </c>
      <c r="F573" s="38" t="s">
        <v>28</v>
      </c>
      <c r="G573" s="29" t="s">
        <v>183</v>
      </c>
      <c r="H573" s="29" t="s">
        <v>87</v>
      </c>
      <c r="I573" s="30" t="s">
        <v>352</v>
      </c>
      <c r="J573" s="29" t="s">
        <v>188</v>
      </c>
      <c r="L573" s="10">
        <v>3038</v>
      </c>
      <c r="M573" s="17" t="s">
        <v>36</v>
      </c>
      <c r="N573" s="10">
        <v>0.6</v>
      </c>
      <c r="Q573" s="42">
        <f t="shared" si="36"/>
        <v>0.6</v>
      </c>
      <c r="R573" s="10">
        <v>1823</v>
      </c>
      <c r="U573" s="16">
        <f t="shared" si="37"/>
        <v>1823</v>
      </c>
      <c r="V573" s="16">
        <f t="shared" si="38"/>
        <v>1822.8</v>
      </c>
      <c r="W573" s="19">
        <f t="shared" si="39"/>
        <v>0.20000000000004547</v>
      </c>
      <c r="Y573" s="29"/>
    </row>
    <row r="574" spans="1:25">
      <c r="A574" s="11" t="s">
        <v>27</v>
      </c>
      <c r="B574" s="29" t="s">
        <v>23</v>
      </c>
      <c r="C574" s="12" t="s">
        <v>24</v>
      </c>
      <c r="D574" s="25">
        <v>12</v>
      </c>
      <c r="E574" s="25">
        <v>1789</v>
      </c>
      <c r="F574" s="38" t="s">
        <v>28</v>
      </c>
      <c r="G574" s="29" t="s">
        <v>183</v>
      </c>
      <c r="H574" s="29" t="s">
        <v>87</v>
      </c>
      <c r="I574" s="30" t="s">
        <v>352</v>
      </c>
      <c r="J574" s="29" t="s">
        <v>325</v>
      </c>
      <c r="L574" s="10">
        <v>3046</v>
      </c>
      <c r="M574" s="17" t="s">
        <v>36</v>
      </c>
      <c r="N574" s="10">
        <v>0.6</v>
      </c>
      <c r="Q574" s="42">
        <f t="shared" si="36"/>
        <v>0.6</v>
      </c>
      <c r="R574" s="10">
        <v>1828</v>
      </c>
      <c r="U574" s="16">
        <f t="shared" si="37"/>
        <v>1828</v>
      </c>
      <c r="V574" s="16">
        <f t="shared" si="38"/>
        <v>1827.6</v>
      </c>
      <c r="W574" s="19">
        <f t="shared" si="39"/>
        <v>0.40000000000009095</v>
      </c>
    </row>
    <row r="575" spans="1:25">
      <c r="A575" s="11" t="s">
        <v>27</v>
      </c>
      <c r="B575" s="29" t="s">
        <v>23</v>
      </c>
      <c r="C575" s="12" t="s">
        <v>24</v>
      </c>
      <c r="D575" s="25">
        <v>12</v>
      </c>
      <c r="E575" s="25">
        <v>1789</v>
      </c>
      <c r="F575" s="38" t="s">
        <v>28</v>
      </c>
      <c r="G575" s="29" t="s">
        <v>183</v>
      </c>
      <c r="H575" s="29" t="s">
        <v>87</v>
      </c>
      <c r="I575" s="30" t="s">
        <v>352</v>
      </c>
      <c r="J575" s="29" t="s">
        <v>190</v>
      </c>
      <c r="L575" s="10">
        <v>468</v>
      </c>
      <c r="M575" s="17" t="s">
        <v>36</v>
      </c>
      <c r="N575" s="10">
        <v>0.6</v>
      </c>
      <c r="Q575" s="42">
        <f t="shared" si="36"/>
        <v>0.6</v>
      </c>
      <c r="R575" s="10">
        <v>281</v>
      </c>
      <c r="U575" s="16">
        <f t="shared" si="37"/>
        <v>281</v>
      </c>
      <c r="V575" s="16">
        <f t="shared" si="38"/>
        <v>280.8</v>
      </c>
      <c r="W575" s="19">
        <f t="shared" si="39"/>
        <v>0.19999999999998863</v>
      </c>
    </row>
    <row r="576" spans="1:25">
      <c r="A576" s="11" t="s">
        <v>27</v>
      </c>
      <c r="B576" s="29" t="s">
        <v>23</v>
      </c>
      <c r="C576" s="12" t="s">
        <v>24</v>
      </c>
      <c r="D576" s="25">
        <v>12</v>
      </c>
      <c r="E576" s="25">
        <v>1789</v>
      </c>
      <c r="F576" s="38" t="s">
        <v>28</v>
      </c>
      <c r="G576" s="29" t="s">
        <v>183</v>
      </c>
      <c r="H576" s="29" t="s">
        <v>87</v>
      </c>
      <c r="I576" s="30" t="s">
        <v>352</v>
      </c>
      <c r="J576" s="29" t="s">
        <v>191</v>
      </c>
      <c r="L576" s="10">
        <v>326</v>
      </c>
      <c r="M576" s="17" t="s">
        <v>36</v>
      </c>
      <c r="N576" s="10">
        <v>0.6</v>
      </c>
      <c r="Q576" s="42">
        <f t="shared" si="36"/>
        <v>0.6</v>
      </c>
      <c r="R576" s="10">
        <v>202</v>
      </c>
      <c r="U576" s="16">
        <f t="shared" si="37"/>
        <v>202</v>
      </c>
      <c r="V576" s="16">
        <f t="shared" si="38"/>
        <v>195.6</v>
      </c>
      <c r="W576" s="19">
        <f t="shared" si="39"/>
        <v>6.4000000000000057</v>
      </c>
      <c r="Y576" s="29" t="s">
        <v>47</v>
      </c>
    </row>
    <row r="577" spans="1:23">
      <c r="A577" s="11" t="s">
        <v>27</v>
      </c>
      <c r="B577" s="29" t="s">
        <v>23</v>
      </c>
      <c r="C577" s="12" t="s">
        <v>24</v>
      </c>
      <c r="D577" s="25">
        <v>12</v>
      </c>
      <c r="E577" s="25">
        <v>1789</v>
      </c>
      <c r="F577" s="38" t="s">
        <v>28</v>
      </c>
      <c r="G577" s="29" t="s">
        <v>183</v>
      </c>
      <c r="H577" s="29" t="s">
        <v>87</v>
      </c>
      <c r="I577" s="30" t="s">
        <v>352</v>
      </c>
      <c r="J577" s="29" t="s">
        <v>192</v>
      </c>
      <c r="L577" s="10">
        <v>5611</v>
      </c>
      <c r="M577" s="17" t="s">
        <v>36</v>
      </c>
      <c r="N577" s="10">
        <v>0.6</v>
      </c>
      <c r="Q577" s="42">
        <f t="shared" si="36"/>
        <v>0.6</v>
      </c>
      <c r="R577" s="10">
        <v>3367</v>
      </c>
      <c r="U577" s="16">
        <f t="shared" si="37"/>
        <v>3367</v>
      </c>
      <c r="V577" s="16">
        <f t="shared" si="38"/>
        <v>3366.6</v>
      </c>
      <c r="W577" s="19">
        <f t="shared" si="39"/>
        <v>0.40000000000009095</v>
      </c>
    </row>
    <row r="578" spans="1:23">
      <c r="A578" s="11" t="s">
        <v>27</v>
      </c>
      <c r="B578" s="29" t="s">
        <v>23</v>
      </c>
      <c r="C578" s="12" t="s">
        <v>24</v>
      </c>
      <c r="D578" s="25">
        <v>12</v>
      </c>
      <c r="E578" s="25">
        <v>1789</v>
      </c>
      <c r="F578" s="38" t="s">
        <v>28</v>
      </c>
      <c r="G578" s="29" t="s">
        <v>183</v>
      </c>
      <c r="H578" s="29" t="s">
        <v>87</v>
      </c>
      <c r="I578" s="30" t="s">
        <v>352</v>
      </c>
      <c r="J578" s="29" t="s">
        <v>193</v>
      </c>
      <c r="L578" s="10">
        <v>6443</v>
      </c>
      <c r="M578" s="17" t="s">
        <v>36</v>
      </c>
      <c r="N578" s="10">
        <v>0.6</v>
      </c>
      <c r="Q578" s="42">
        <f t="shared" si="36"/>
        <v>0.6</v>
      </c>
      <c r="R578" s="10">
        <v>3866</v>
      </c>
      <c r="U578" s="16">
        <f t="shared" si="37"/>
        <v>3866</v>
      </c>
      <c r="V578" s="16">
        <f t="shared" si="38"/>
        <v>3865.7999999999997</v>
      </c>
      <c r="W578" s="19">
        <f t="shared" si="39"/>
        <v>0.20000000000027285</v>
      </c>
    </row>
    <row r="579" spans="1:23">
      <c r="A579" s="11" t="s">
        <v>27</v>
      </c>
      <c r="B579" s="29" t="s">
        <v>23</v>
      </c>
      <c r="C579" s="12" t="s">
        <v>24</v>
      </c>
      <c r="D579" s="25">
        <v>12</v>
      </c>
      <c r="E579" s="25">
        <v>1789</v>
      </c>
      <c r="F579" s="38" t="s">
        <v>28</v>
      </c>
      <c r="G579" s="29" t="s">
        <v>183</v>
      </c>
      <c r="H579" s="29" t="s">
        <v>87</v>
      </c>
      <c r="I579" s="30" t="s">
        <v>352</v>
      </c>
      <c r="J579" s="29" t="s">
        <v>32</v>
      </c>
      <c r="K579" s="38" t="s">
        <v>194</v>
      </c>
      <c r="L579" s="10">
        <v>3477</v>
      </c>
      <c r="M579" s="17" t="s">
        <v>36</v>
      </c>
      <c r="N579" s="10">
        <v>0.6</v>
      </c>
      <c r="Q579" s="42">
        <f t="shared" si="36"/>
        <v>0.6</v>
      </c>
      <c r="R579" s="10">
        <v>2086</v>
      </c>
      <c r="U579" s="16">
        <f t="shared" si="37"/>
        <v>2086</v>
      </c>
      <c r="V579" s="16">
        <f t="shared" si="38"/>
        <v>2086.1999999999998</v>
      </c>
      <c r="W579" s="19">
        <f t="shared" si="39"/>
        <v>-0.1999999999998181</v>
      </c>
    </row>
    <row r="580" spans="1:23">
      <c r="A580" s="11" t="s">
        <v>27</v>
      </c>
      <c r="B580" s="29" t="s">
        <v>23</v>
      </c>
      <c r="C580" s="12" t="s">
        <v>24</v>
      </c>
      <c r="D580" s="25">
        <v>12</v>
      </c>
      <c r="E580" s="25">
        <v>1789</v>
      </c>
      <c r="F580" s="38" t="s">
        <v>28</v>
      </c>
      <c r="G580" s="29" t="s">
        <v>183</v>
      </c>
      <c r="H580" s="29" t="s">
        <v>34</v>
      </c>
      <c r="I580" s="30" t="s">
        <v>354</v>
      </c>
      <c r="J580" s="29" t="s">
        <v>32</v>
      </c>
      <c r="K580" s="38" t="s">
        <v>30</v>
      </c>
      <c r="L580" s="10">
        <v>80</v>
      </c>
      <c r="M580" s="17" t="s">
        <v>36</v>
      </c>
      <c r="N580" s="10">
        <v>6</v>
      </c>
      <c r="Q580" s="42">
        <f t="shared" si="36"/>
        <v>6</v>
      </c>
      <c r="R580" s="10">
        <v>480</v>
      </c>
      <c r="U580" s="16">
        <f t="shared" si="37"/>
        <v>480</v>
      </c>
      <c r="V580" s="16">
        <f t="shared" si="38"/>
        <v>480</v>
      </c>
      <c r="W580" s="19">
        <f t="shared" si="39"/>
        <v>0</v>
      </c>
    </row>
    <row r="581" spans="1:23">
      <c r="A581" s="11" t="s">
        <v>27</v>
      </c>
      <c r="B581" s="29" t="s">
        <v>23</v>
      </c>
      <c r="C581" s="12" t="s">
        <v>24</v>
      </c>
      <c r="D581" s="25">
        <v>12</v>
      </c>
      <c r="E581" s="25">
        <v>1789</v>
      </c>
      <c r="F581" s="38" t="s">
        <v>28</v>
      </c>
      <c r="G581" s="29" t="s">
        <v>183</v>
      </c>
      <c r="H581" s="29" t="s">
        <v>34</v>
      </c>
      <c r="I581" s="30" t="s">
        <v>355</v>
      </c>
      <c r="J581" s="29" t="s">
        <v>32</v>
      </c>
      <c r="K581" s="38" t="s">
        <v>30</v>
      </c>
      <c r="L581" s="10">
        <v>4560</v>
      </c>
      <c r="M581" s="17" t="s">
        <v>36</v>
      </c>
      <c r="N581" s="10">
        <v>0.25</v>
      </c>
      <c r="Q581" s="42">
        <f t="shared" si="36"/>
        <v>0.25</v>
      </c>
      <c r="R581" s="10">
        <v>1140</v>
      </c>
      <c r="U581" s="16">
        <f t="shared" si="37"/>
        <v>1140</v>
      </c>
      <c r="V581" s="16">
        <f t="shared" si="38"/>
        <v>1140</v>
      </c>
      <c r="W581" s="19">
        <f t="shared" si="39"/>
        <v>0</v>
      </c>
    </row>
    <row r="582" spans="1:23">
      <c r="A582" s="11" t="s">
        <v>27</v>
      </c>
      <c r="B582" s="29" t="s">
        <v>23</v>
      </c>
      <c r="C582" s="12" t="s">
        <v>24</v>
      </c>
      <c r="D582" s="25">
        <v>12</v>
      </c>
      <c r="E582" s="25">
        <v>1789</v>
      </c>
      <c r="F582" s="38" t="s">
        <v>28</v>
      </c>
      <c r="G582" s="29" t="s">
        <v>183</v>
      </c>
      <c r="I582" s="30" t="s">
        <v>142</v>
      </c>
      <c r="J582" s="29" t="s">
        <v>32</v>
      </c>
      <c r="K582" s="38" t="s">
        <v>30</v>
      </c>
      <c r="L582" s="10">
        <v>1</v>
      </c>
      <c r="M582" s="17" t="s">
        <v>54</v>
      </c>
      <c r="N582" s="10">
        <v>180</v>
      </c>
      <c r="Q582" s="42">
        <f t="shared" si="36"/>
        <v>180</v>
      </c>
      <c r="R582" s="10">
        <v>180</v>
      </c>
      <c r="U582" s="16">
        <f t="shared" si="37"/>
        <v>180</v>
      </c>
      <c r="V582" s="16">
        <f t="shared" si="38"/>
        <v>180</v>
      </c>
      <c r="W582" s="19">
        <f t="shared" si="39"/>
        <v>0</v>
      </c>
    </row>
    <row r="583" spans="1:23">
      <c r="A583" s="11" t="s">
        <v>27</v>
      </c>
      <c r="B583" s="29" t="s">
        <v>23</v>
      </c>
      <c r="C583" s="12" t="s">
        <v>24</v>
      </c>
      <c r="D583" s="25">
        <v>12</v>
      </c>
      <c r="E583" s="25">
        <v>1789</v>
      </c>
      <c r="F583" s="38" t="s">
        <v>28</v>
      </c>
      <c r="G583" s="29" t="s">
        <v>183</v>
      </c>
      <c r="I583" s="30" t="s">
        <v>142</v>
      </c>
      <c r="J583" s="29" t="s">
        <v>92</v>
      </c>
      <c r="L583" s="10">
        <v>1</v>
      </c>
      <c r="M583" s="17" t="s">
        <v>54</v>
      </c>
      <c r="N583" s="10">
        <v>1300</v>
      </c>
      <c r="Q583" s="42">
        <f t="shared" si="36"/>
        <v>1300</v>
      </c>
      <c r="R583" s="10">
        <v>1300</v>
      </c>
      <c r="U583" s="16">
        <f t="shared" si="37"/>
        <v>1300</v>
      </c>
      <c r="V583" s="16">
        <f t="shared" si="38"/>
        <v>1300</v>
      </c>
      <c r="W583" s="19">
        <f t="shared" si="39"/>
        <v>0</v>
      </c>
    </row>
    <row r="584" spans="1:23">
      <c r="A584" s="11" t="s">
        <v>27</v>
      </c>
      <c r="B584" s="29" t="s">
        <v>23</v>
      </c>
      <c r="C584" s="12" t="s">
        <v>24</v>
      </c>
      <c r="D584" s="25">
        <v>12</v>
      </c>
      <c r="E584" s="25">
        <v>1789</v>
      </c>
      <c r="F584" s="38" t="s">
        <v>28</v>
      </c>
      <c r="G584" s="29" t="s">
        <v>183</v>
      </c>
      <c r="H584" s="29" t="s">
        <v>34</v>
      </c>
      <c r="I584" s="30" t="s">
        <v>356</v>
      </c>
      <c r="J584" s="29" t="s">
        <v>32</v>
      </c>
      <c r="K584" s="38" t="s">
        <v>30</v>
      </c>
      <c r="L584" s="10">
        <v>1691</v>
      </c>
      <c r="M584" s="17" t="s">
        <v>36</v>
      </c>
      <c r="N584" s="10">
        <v>0.35</v>
      </c>
      <c r="Q584" s="42">
        <f t="shared" si="36"/>
        <v>0.35</v>
      </c>
      <c r="R584" s="10">
        <v>592</v>
      </c>
      <c r="U584" s="16">
        <f t="shared" si="37"/>
        <v>592</v>
      </c>
      <c r="V584" s="16">
        <f t="shared" si="38"/>
        <v>591.84999999999991</v>
      </c>
      <c r="W584" s="19">
        <f t="shared" si="39"/>
        <v>0.15000000000009095</v>
      </c>
    </row>
    <row r="585" spans="1:23">
      <c r="A585" s="11" t="s">
        <v>27</v>
      </c>
      <c r="B585" s="29" t="s">
        <v>23</v>
      </c>
      <c r="C585" s="12" t="s">
        <v>24</v>
      </c>
      <c r="D585" s="25">
        <v>12</v>
      </c>
      <c r="E585" s="25">
        <v>1789</v>
      </c>
      <c r="F585" s="38" t="s">
        <v>28</v>
      </c>
      <c r="G585" s="29" t="s">
        <v>183</v>
      </c>
      <c r="H585" s="29" t="s">
        <v>90</v>
      </c>
      <c r="I585" s="30" t="s">
        <v>145</v>
      </c>
      <c r="J585" s="29" t="s">
        <v>92</v>
      </c>
      <c r="L585" s="10">
        <v>114</v>
      </c>
      <c r="M585" s="17" t="s">
        <v>36</v>
      </c>
      <c r="N585" s="10">
        <v>50</v>
      </c>
      <c r="Q585" s="42">
        <f t="shared" ref="Q585:Q648" si="40">N585+(0.05*O585)+(P585/240)</f>
        <v>50</v>
      </c>
      <c r="R585" s="10">
        <v>5700</v>
      </c>
      <c r="U585" s="16">
        <f t="shared" si="37"/>
        <v>5700</v>
      </c>
      <c r="V585" s="16">
        <f t="shared" si="38"/>
        <v>5700</v>
      </c>
      <c r="W585" s="19">
        <f t="shared" si="39"/>
        <v>0</v>
      </c>
    </row>
    <row r="586" spans="1:23">
      <c r="A586" s="11" t="s">
        <v>27</v>
      </c>
      <c r="B586" s="29" t="s">
        <v>23</v>
      </c>
      <c r="C586" s="12" t="s">
        <v>24</v>
      </c>
      <c r="D586" s="25">
        <v>12</v>
      </c>
      <c r="E586" s="25">
        <v>1789</v>
      </c>
      <c r="F586" s="38" t="s">
        <v>28</v>
      </c>
      <c r="G586" s="29" t="s">
        <v>183</v>
      </c>
      <c r="H586" s="29" t="s">
        <v>34</v>
      </c>
      <c r="I586" s="30" t="s">
        <v>145</v>
      </c>
      <c r="J586" s="29" t="s">
        <v>92</v>
      </c>
      <c r="L586" s="10">
        <v>70</v>
      </c>
      <c r="M586" s="17" t="s">
        <v>36</v>
      </c>
      <c r="N586" s="10">
        <v>50</v>
      </c>
      <c r="Q586" s="42">
        <f t="shared" si="40"/>
        <v>50</v>
      </c>
      <c r="R586" s="10">
        <v>3500</v>
      </c>
      <c r="U586" s="16">
        <f t="shared" si="37"/>
        <v>3500</v>
      </c>
      <c r="V586" s="16">
        <f t="shared" si="38"/>
        <v>3500</v>
      </c>
      <c r="W586" s="19">
        <f t="shared" si="39"/>
        <v>0</v>
      </c>
    </row>
    <row r="587" spans="1:23">
      <c r="A587" s="11" t="s">
        <v>27</v>
      </c>
      <c r="B587" s="29" t="s">
        <v>23</v>
      </c>
      <c r="C587" s="12" t="s">
        <v>24</v>
      </c>
      <c r="D587" s="25">
        <v>12</v>
      </c>
      <c r="E587" s="25">
        <v>1789</v>
      </c>
      <c r="F587" s="38" t="s">
        <v>28</v>
      </c>
      <c r="G587" s="29" t="s">
        <v>183</v>
      </c>
      <c r="H587" s="29" t="s">
        <v>30</v>
      </c>
      <c r="I587" s="30" t="s">
        <v>357</v>
      </c>
      <c r="J587" s="29" t="s">
        <v>32</v>
      </c>
      <c r="K587" s="38" t="s">
        <v>194</v>
      </c>
      <c r="L587" s="10">
        <v>1520</v>
      </c>
      <c r="M587" s="17" t="s">
        <v>36</v>
      </c>
      <c r="N587" s="10">
        <v>0.5</v>
      </c>
      <c r="Q587" s="42">
        <f t="shared" si="40"/>
        <v>0.5</v>
      </c>
      <c r="R587" s="10">
        <v>760</v>
      </c>
      <c r="U587" s="16">
        <f t="shared" si="37"/>
        <v>760</v>
      </c>
      <c r="V587" s="16">
        <f t="shared" si="38"/>
        <v>760</v>
      </c>
      <c r="W587" s="19">
        <f t="shared" si="39"/>
        <v>0</v>
      </c>
    </row>
    <row r="588" spans="1:23">
      <c r="A588" s="11" t="s">
        <v>27</v>
      </c>
      <c r="B588" s="29" t="s">
        <v>23</v>
      </c>
      <c r="C588" s="12" t="s">
        <v>24</v>
      </c>
      <c r="D588" s="25">
        <v>12</v>
      </c>
      <c r="E588" s="25">
        <v>1789</v>
      </c>
      <c r="F588" s="38" t="s">
        <v>28</v>
      </c>
      <c r="G588" s="29" t="s">
        <v>183</v>
      </c>
      <c r="H588" s="29" t="s">
        <v>30</v>
      </c>
      <c r="I588" s="30" t="s">
        <v>357</v>
      </c>
      <c r="J588" s="29" t="s">
        <v>186</v>
      </c>
      <c r="L588" s="10">
        <v>17098</v>
      </c>
      <c r="M588" s="17" t="s">
        <v>36</v>
      </c>
      <c r="N588" s="10">
        <v>0.5</v>
      </c>
      <c r="Q588" s="42">
        <f t="shared" si="40"/>
        <v>0.5</v>
      </c>
      <c r="R588" s="10">
        <v>8549</v>
      </c>
      <c r="U588" s="16">
        <f t="shared" si="37"/>
        <v>8549</v>
      </c>
      <c r="V588" s="16">
        <f t="shared" si="38"/>
        <v>8549</v>
      </c>
      <c r="W588" s="19">
        <f t="shared" si="39"/>
        <v>0</v>
      </c>
    </row>
    <row r="589" spans="1:23">
      <c r="A589" s="11" t="s">
        <v>27</v>
      </c>
      <c r="B589" s="29" t="s">
        <v>23</v>
      </c>
      <c r="C589" s="12" t="s">
        <v>24</v>
      </c>
      <c r="D589" s="25">
        <v>12</v>
      </c>
      <c r="E589" s="25">
        <v>1789</v>
      </c>
      <c r="F589" s="38" t="s">
        <v>28</v>
      </c>
      <c r="G589" s="29" t="s">
        <v>183</v>
      </c>
      <c r="H589" s="29" t="s">
        <v>30</v>
      </c>
      <c r="I589" s="30" t="s">
        <v>357</v>
      </c>
      <c r="J589" s="29" t="s">
        <v>187</v>
      </c>
      <c r="L589" s="10">
        <v>9965</v>
      </c>
      <c r="M589" s="17" t="s">
        <v>36</v>
      </c>
      <c r="N589" s="10">
        <v>0.5</v>
      </c>
      <c r="Q589" s="42">
        <f t="shared" si="40"/>
        <v>0.5</v>
      </c>
      <c r="R589" s="10">
        <v>4982</v>
      </c>
      <c r="U589" s="16">
        <f t="shared" si="37"/>
        <v>4982</v>
      </c>
      <c r="V589" s="16">
        <f t="shared" si="38"/>
        <v>4982.5</v>
      </c>
      <c r="W589" s="19">
        <f t="shared" si="39"/>
        <v>-0.5</v>
      </c>
    </row>
    <row r="590" spans="1:23">
      <c r="A590" s="11" t="s">
        <v>27</v>
      </c>
      <c r="B590" s="29" t="s">
        <v>23</v>
      </c>
      <c r="C590" s="12" t="s">
        <v>24</v>
      </c>
      <c r="D590" s="25">
        <v>12</v>
      </c>
      <c r="E590" s="25">
        <v>1789</v>
      </c>
      <c r="F590" s="38" t="s">
        <v>28</v>
      </c>
      <c r="G590" s="29" t="s">
        <v>183</v>
      </c>
      <c r="H590" s="29" t="s">
        <v>30</v>
      </c>
      <c r="I590" s="30" t="s">
        <v>357</v>
      </c>
      <c r="J590" s="29" t="s">
        <v>325</v>
      </c>
      <c r="L590" s="10">
        <v>3901</v>
      </c>
      <c r="M590" s="17" t="s">
        <v>36</v>
      </c>
      <c r="N590" s="10">
        <v>0.5</v>
      </c>
      <c r="Q590" s="42">
        <f t="shared" si="40"/>
        <v>0.5</v>
      </c>
      <c r="R590" s="10">
        <v>1950</v>
      </c>
      <c r="U590" s="16">
        <f t="shared" ref="U590:U653" si="41">R590+(S590*0.05)+(T590/240)</f>
        <v>1950</v>
      </c>
      <c r="V590" s="16">
        <f t="shared" ref="V590:V653" si="42">L590*Q590</f>
        <v>1950.5</v>
      </c>
      <c r="W590" s="19">
        <f t="shared" ref="W590:W653" si="43">U590-V590</f>
        <v>-0.5</v>
      </c>
    </row>
    <row r="591" spans="1:23">
      <c r="A591" s="11" t="s">
        <v>27</v>
      </c>
      <c r="B591" s="29" t="s">
        <v>23</v>
      </c>
      <c r="C591" s="12" t="s">
        <v>24</v>
      </c>
      <c r="D591" s="25">
        <v>12</v>
      </c>
      <c r="E591" s="25">
        <v>1789</v>
      </c>
      <c r="F591" s="38" t="s">
        <v>28</v>
      </c>
      <c r="G591" s="29" t="s">
        <v>183</v>
      </c>
      <c r="H591" s="29" t="s">
        <v>30</v>
      </c>
      <c r="I591" s="30" t="s">
        <v>357</v>
      </c>
      <c r="J591" s="29" t="s">
        <v>190</v>
      </c>
      <c r="L591" s="10">
        <v>5080</v>
      </c>
      <c r="M591" s="17" t="s">
        <v>36</v>
      </c>
      <c r="N591" s="10">
        <v>0.5</v>
      </c>
      <c r="Q591" s="42">
        <f t="shared" si="40"/>
        <v>0.5</v>
      </c>
      <c r="R591" s="10">
        <v>2540</v>
      </c>
      <c r="U591" s="16">
        <f t="shared" si="41"/>
        <v>2540</v>
      </c>
      <c r="V591" s="16">
        <f t="shared" si="42"/>
        <v>2540</v>
      </c>
      <c r="W591" s="19">
        <f t="shared" si="43"/>
        <v>0</v>
      </c>
    </row>
    <row r="592" spans="1:23">
      <c r="A592" s="11" t="s">
        <v>27</v>
      </c>
      <c r="B592" s="29" t="s">
        <v>23</v>
      </c>
      <c r="C592" s="12" t="s">
        <v>24</v>
      </c>
      <c r="D592" s="25">
        <v>12</v>
      </c>
      <c r="E592" s="25">
        <v>1789</v>
      </c>
      <c r="F592" s="38" t="s">
        <v>28</v>
      </c>
      <c r="G592" s="29" t="s">
        <v>183</v>
      </c>
      <c r="H592" s="29" t="s">
        <v>30</v>
      </c>
      <c r="I592" s="30" t="s">
        <v>357</v>
      </c>
      <c r="J592" s="29" t="s">
        <v>192</v>
      </c>
      <c r="L592" s="10">
        <v>570</v>
      </c>
      <c r="M592" s="17" t="s">
        <v>36</v>
      </c>
      <c r="N592" s="10">
        <v>0.5</v>
      </c>
      <c r="Q592" s="42">
        <f t="shared" si="40"/>
        <v>0.5</v>
      </c>
      <c r="R592" s="10">
        <v>285</v>
      </c>
      <c r="U592" s="16">
        <f t="shared" si="41"/>
        <v>285</v>
      </c>
      <c r="V592" s="16">
        <f t="shared" si="42"/>
        <v>285</v>
      </c>
      <c r="W592" s="19">
        <f t="shared" si="43"/>
        <v>0</v>
      </c>
    </row>
    <row r="593" spans="1:25">
      <c r="A593" s="11" t="s">
        <v>27</v>
      </c>
      <c r="B593" s="29" t="s">
        <v>23</v>
      </c>
      <c r="C593" s="12" t="s">
        <v>24</v>
      </c>
      <c r="D593" s="25">
        <v>12</v>
      </c>
      <c r="E593" s="25">
        <v>1789</v>
      </c>
      <c r="F593" s="38" t="s">
        <v>28</v>
      </c>
      <c r="G593" s="29" t="s">
        <v>183</v>
      </c>
      <c r="H593" s="29" t="s">
        <v>30</v>
      </c>
      <c r="I593" s="30" t="s">
        <v>357</v>
      </c>
      <c r="J593" s="29" t="s">
        <v>32</v>
      </c>
      <c r="K593" s="38" t="s">
        <v>358</v>
      </c>
      <c r="L593" s="10">
        <v>2345</v>
      </c>
      <c r="M593" s="17" t="s">
        <v>36</v>
      </c>
      <c r="N593" s="10">
        <v>0.5</v>
      </c>
      <c r="Q593" s="42">
        <f t="shared" si="40"/>
        <v>0.5</v>
      </c>
      <c r="R593" s="10">
        <v>1172</v>
      </c>
      <c r="U593" s="16">
        <f t="shared" si="41"/>
        <v>1172</v>
      </c>
      <c r="V593" s="16">
        <f t="shared" si="42"/>
        <v>1172.5</v>
      </c>
      <c r="W593" s="19">
        <f t="shared" si="43"/>
        <v>-0.5</v>
      </c>
    </row>
    <row r="594" spans="1:25">
      <c r="A594" s="11" t="s">
        <v>27</v>
      </c>
      <c r="B594" s="29" t="s">
        <v>23</v>
      </c>
      <c r="C594" s="12" t="s">
        <v>24</v>
      </c>
      <c r="D594" s="25">
        <v>12</v>
      </c>
      <c r="E594" s="25">
        <v>1789</v>
      </c>
      <c r="F594" s="38" t="s">
        <v>28</v>
      </c>
      <c r="G594" s="29" t="s">
        <v>183</v>
      </c>
      <c r="H594" s="29" t="s">
        <v>34</v>
      </c>
      <c r="I594" s="30" t="s">
        <v>357</v>
      </c>
      <c r="J594" s="29" t="s">
        <v>186</v>
      </c>
      <c r="L594" s="10">
        <v>975</v>
      </c>
      <c r="M594" s="17" t="s">
        <v>36</v>
      </c>
      <c r="N594" s="10">
        <v>0.5</v>
      </c>
      <c r="Q594" s="42">
        <f t="shared" si="40"/>
        <v>0.5</v>
      </c>
      <c r="R594" s="10">
        <v>487</v>
      </c>
      <c r="U594" s="16">
        <f t="shared" si="41"/>
        <v>487</v>
      </c>
      <c r="V594" s="16">
        <f t="shared" si="42"/>
        <v>487.5</v>
      </c>
      <c r="W594" s="19">
        <f t="shared" si="43"/>
        <v>-0.5</v>
      </c>
    </row>
    <row r="595" spans="1:25">
      <c r="A595" s="11" t="s">
        <v>27</v>
      </c>
      <c r="B595" s="29" t="s">
        <v>23</v>
      </c>
      <c r="C595" s="12" t="s">
        <v>24</v>
      </c>
      <c r="D595" s="25">
        <v>12</v>
      </c>
      <c r="E595" s="25">
        <v>1789</v>
      </c>
      <c r="F595" s="38" t="s">
        <v>28</v>
      </c>
      <c r="G595" s="29" t="s">
        <v>183</v>
      </c>
      <c r="H595" s="29" t="s">
        <v>34</v>
      </c>
      <c r="I595" s="30" t="s">
        <v>359</v>
      </c>
      <c r="J595" s="29" t="s">
        <v>192</v>
      </c>
      <c r="L595" s="10">
        <v>2699</v>
      </c>
      <c r="M595" s="17" t="s">
        <v>360</v>
      </c>
      <c r="O595" s="10">
        <v>25</v>
      </c>
      <c r="Q595" s="42">
        <f t="shared" si="40"/>
        <v>1.25</v>
      </c>
      <c r="R595" s="10">
        <v>3366</v>
      </c>
      <c r="U595" s="16">
        <f t="shared" si="41"/>
        <v>3366</v>
      </c>
      <c r="V595" s="16">
        <f t="shared" si="42"/>
        <v>3373.75</v>
      </c>
      <c r="W595" s="19">
        <f t="shared" si="43"/>
        <v>-7.75</v>
      </c>
      <c r="Y595" s="29" t="s">
        <v>492</v>
      </c>
    </row>
    <row r="596" spans="1:25">
      <c r="A596" s="11" t="s">
        <v>27</v>
      </c>
      <c r="B596" s="29" t="s">
        <v>23</v>
      </c>
      <c r="C596" s="12" t="s">
        <v>24</v>
      </c>
      <c r="D596" s="25">
        <v>12</v>
      </c>
      <c r="E596" s="25">
        <v>1789</v>
      </c>
      <c r="F596" s="38" t="s">
        <v>28</v>
      </c>
      <c r="G596" s="29" t="s">
        <v>183</v>
      </c>
      <c r="H596" s="29" t="s">
        <v>34</v>
      </c>
      <c r="I596" s="30" t="s">
        <v>361</v>
      </c>
      <c r="J596" s="29" t="s">
        <v>92</v>
      </c>
      <c r="L596" s="10">
        <v>221</v>
      </c>
      <c r="M596" s="17" t="s">
        <v>36</v>
      </c>
      <c r="N596" s="10">
        <v>1</v>
      </c>
      <c r="Q596" s="42">
        <f t="shared" si="40"/>
        <v>1</v>
      </c>
      <c r="R596" s="10">
        <v>221</v>
      </c>
      <c r="U596" s="16">
        <f t="shared" si="41"/>
        <v>221</v>
      </c>
      <c r="V596" s="16">
        <f t="shared" si="42"/>
        <v>221</v>
      </c>
      <c r="W596" s="19">
        <f t="shared" si="43"/>
        <v>0</v>
      </c>
    </row>
    <row r="597" spans="1:25">
      <c r="A597" s="11" t="s">
        <v>27</v>
      </c>
      <c r="B597" s="29" t="s">
        <v>23</v>
      </c>
      <c r="C597" s="12" t="s">
        <v>24</v>
      </c>
      <c r="D597" s="25">
        <v>12</v>
      </c>
      <c r="E597" s="25">
        <v>1789</v>
      </c>
      <c r="F597" s="38" t="s">
        <v>28</v>
      </c>
      <c r="G597" s="29" t="s">
        <v>183</v>
      </c>
      <c r="H597" s="29" t="s">
        <v>34</v>
      </c>
      <c r="I597" s="30" t="s">
        <v>361</v>
      </c>
      <c r="J597" s="29" t="s">
        <v>187</v>
      </c>
      <c r="L597" s="10">
        <v>205</v>
      </c>
      <c r="M597" s="17" t="s">
        <v>36</v>
      </c>
      <c r="N597" s="10">
        <v>1</v>
      </c>
      <c r="Q597" s="42">
        <f t="shared" si="40"/>
        <v>1</v>
      </c>
      <c r="R597" s="10">
        <v>205</v>
      </c>
      <c r="U597" s="16">
        <f t="shared" si="41"/>
        <v>205</v>
      </c>
      <c r="V597" s="16">
        <f t="shared" si="42"/>
        <v>205</v>
      </c>
      <c r="W597" s="19">
        <f t="shared" si="43"/>
        <v>0</v>
      </c>
    </row>
    <row r="598" spans="1:25">
      <c r="A598" s="11" t="s">
        <v>27</v>
      </c>
      <c r="B598" s="29" t="s">
        <v>23</v>
      </c>
      <c r="C598" s="12" t="s">
        <v>24</v>
      </c>
      <c r="D598" s="25">
        <v>12</v>
      </c>
      <c r="E598" s="25">
        <v>1789</v>
      </c>
      <c r="F598" s="38" t="s">
        <v>28</v>
      </c>
      <c r="G598" s="29" t="s">
        <v>183</v>
      </c>
      <c r="H598" s="29" t="s">
        <v>34</v>
      </c>
      <c r="I598" s="30" t="s">
        <v>361</v>
      </c>
      <c r="J598" s="29" t="s">
        <v>188</v>
      </c>
      <c r="L598" s="10">
        <v>223</v>
      </c>
      <c r="M598" s="17" t="s">
        <v>36</v>
      </c>
      <c r="N598" s="10">
        <v>1</v>
      </c>
      <c r="Q598" s="42">
        <f t="shared" si="40"/>
        <v>1</v>
      </c>
      <c r="R598" s="10">
        <v>223</v>
      </c>
      <c r="U598" s="16">
        <f t="shared" si="41"/>
        <v>223</v>
      </c>
      <c r="V598" s="16">
        <f t="shared" si="42"/>
        <v>223</v>
      </c>
      <c r="W598" s="19">
        <f t="shared" si="43"/>
        <v>0</v>
      </c>
    </row>
    <row r="599" spans="1:25">
      <c r="A599" s="11" t="s">
        <v>27</v>
      </c>
      <c r="B599" s="29" t="s">
        <v>23</v>
      </c>
      <c r="C599" s="12" t="s">
        <v>24</v>
      </c>
      <c r="D599" s="25">
        <v>12</v>
      </c>
      <c r="E599" s="25">
        <v>1789</v>
      </c>
      <c r="F599" s="38" t="s">
        <v>28</v>
      </c>
      <c r="G599" s="29" t="s">
        <v>183</v>
      </c>
      <c r="H599" s="29" t="s">
        <v>34</v>
      </c>
      <c r="I599" s="30" t="s">
        <v>361</v>
      </c>
      <c r="J599" s="29" t="s">
        <v>190</v>
      </c>
      <c r="L599" s="10">
        <v>193</v>
      </c>
      <c r="M599" s="17" t="s">
        <v>36</v>
      </c>
      <c r="N599" s="10">
        <v>1</v>
      </c>
      <c r="Q599" s="42">
        <f t="shared" si="40"/>
        <v>1</v>
      </c>
      <c r="R599" s="10">
        <v>193</v>
      </c>
      <c r="U599" s="16">
        <f t="shared" si="41"/>
        <v>193</v>
      </c>
      <c r="V599" s="16">
        <f t="shared" si="42"/>
        <v>193</v>
      </c>
      <c r="W599" s="19">
        <f t="shared" si="43"/>
        <v>0</v>
      </c>
    </row>
    <row r="600" spans="1:25">
      <c r="A600" s="11" t="s">
        <v>27</v>
      </c>
      <c r="B600" s="29" t="s">
        <v>23</v>
      </c>
      <c r="C600" s="12" t="s">
        <v>24</v>
      </c>
      <c r="D600" s="25">
        <v>12</v>
      </c>
      <c r="E600" s="25">
        <v>1789</v>
      </c>
      <c r="F600" s="38" t="s">
        <v>28</v>
      </c>
      <c r="G600" s="29" t="s">
        <v>183</v>
      </c>
      <c r="H600" s="29" t="s">
        <v>34</v>
      </c>
      <c r="I600" s="30" t="s">
        <v>362</v>
      </c>
      <c r="J600" s="29" t="s">
        <v>230</v>
      </c>
      <c r="L600" s="10">
        <v>7115</v>
      </c>
      <c r="M600" s="17" t="s">
        <v>36</v>
      </c>
      <c r="N600" s="10">
        <v>0.15</v>
      </c>
      <c r="Q600" s="42">
        <f t="shared" si="40"/>
        <v>0.15</v>
      </c>
      <c r="R600" s="10">
        <v>1067</v>
      </c>
      <c r="U600" s="16">
        <f t="shared" si="41"/>
        <v>1067</v>
      </c>
      <c r="V600" s="16">
        <f t="shared" si="42"/>
        <v>1067.25</v>
      </c>
      <c r="W600" s="19">
        <f t="shared" si="43"/>
        <v>-0.25</v>
      </c>
    </row>
    <row r="601" spans="1:25">
      <c r="A601" s="11" t="s">
        <v>27</v>
      </c>
      <c r="B601" s="29" t="s">
        <v>23</v>
      </c>
      <c r="C601" s="12" t="s">
        <v>24</v>
      </c>
      <c r="D601" s="25">
        <v>12</v>
      </c>
      <c r="E601" s="25">
        <v>1789</v>
      </c>
      <c r="F601" s="38" t="s">
        <v>28</v>
      </c>
      <c r="G601" s="29" t="s">
        <v>183</v>
      </c>
      <c r="H601" s="29" t="s">
        <v>34</v>
      </c>
      <c r="I601" s="30" t="s">
        <v>363</v>
      </c>
      <c r="J601" s="29" t="s">
        <v>187</v>
      </c>
      <c r="L601" s="10">
        <v>310</v>
      </c>
      <c r="M601" s="17" t="s">
        <v>36</v>
      </c>
      <c r="N601" s="10">
        <v>0.75</v>
      </c>
      <c r="Q601" s="42">
        <f t="shared" si="40"/>
        <v>0.75</v>
      </c>
      <c r="R601" s="10">
        <v>232</v>
      </c>
      <c r="U601" s="16">
        <f t="shared" si="41"/>
        <v>232</v>
      </c>
      <c r="V601" s="16">
        <f t="shared" si="42"/>
        <v>232.5</v>
      </c>
      <c r="W601" s="19">
        <f t="shared" si="43"/>
        <v>-0.5</v>
      </c>
    </row>
    <row r="602" spans="1:25">
      <c r="A602" s="11" t="s">
        <v>27</v>
      </c>
      <c r="B602" s="29" t="s">
        <v>23</v>
      </c>
      <c r="C602" s="12" t="s">
        <v>24</v>
      </c>
      <c r="D602" s="25">
        <v>12</v>
      </c>
      <c r="E602" s="25">
        <v>1789</v>
      </c>
      <c r="F602" s="38" t="s">
        <v>28</v>
      </c>
      <c r="G602" s="29" t="s">
        <v>183</v>
      </c>
      <c r="H602" s="29" t="s">
        <v>34</v>
      </c>
      <c r="I602" s="30" t="s">
        <v>364</v>
      </c>
      <c r="J602" s="29" t="s">
        <v>32</v>
      </c>
      <c r="K602" s="38" t="s">
        <v>30</v>
      </c>
      <c r="L602" s="10">
        <v>61</v>
      </c>
      <c r="M602" s="17" t="s">
        <v>39</v>
      </c>
      <c r="N602" s="10">
        <v>4</v>
      </c>
      <c r="Q602" s="42">
        <f t="shared" si="40"/>
        <v>4</v>
      </c>
      <c r="R602" s="10">
        <v>244</v>
      </c>
      <c r="U602" s="16">
        <f t="shared" si="41"/>
        <v>244</v>
      </c>
      <c r="V602" s="16">
        <f t="shared" si="42"/>
        <v>244</v>
      </c>
      <c r="W602" s="19">
        <f t="shared" si="43"/>
        <v>0</v>
      </c>
    </row>
    <row r="603" spans="1:25">
      <c r="A603" s="11" t="s">
        <v>27</v>
      </c>
      <c r="B603" s="29" t="s">
        <v>23</v>
      </c>
      <c r="C603" s="12" t="s">
        <v>24</v>
      </c>
      <c r="D603" s="25">
        <v>12</v>
      </c>
      <c r="E603" s="25">
        <v>1789</v>
      </c>
      <c r="F603" s="38" t="s">
        <v>28</v>
      </c>
      <c r="G603" s="29" t="s">
        <v>183</v>
      </c>
      <c r="I603" s="30" t="s">
        <v>151</v>
      </c>
      <c r="J603" s="29" t="s">
        <v>32</v>
      </c>
      <c r="K603" s="38" t="s">
        <v>30</v>
      </c>
      <c r="L603" s="10">
        <v>1</v>
      </c>
      <c r="M603" s="17" t="s">
        <v>54</v>
      </c>
      <c r="N603" s="10">
        <v>165</v>
      </c>
      <c r="Q603" s="42">
        <f t="shared" si="40"/>
        <v>165</v>
      </c>
      <c r="R603" s="10">
        <v>165</v>
      </c>
      <c r="U603" s="16">
        <f t="shared" si="41"/>
        <v>165</v>
      </c>
      <c r="V603" s="16">
        <f t="shared" si="42"/>
        <v>165</v>
      </c>
      <c r="W603" s="19">
        <f t="shared" si="43"/>
        <v>0</v>
      </c>
    </row>
    <row r="604" spans="1:25">
      <c r="A604" s="11" t="s">
        <v>27</v>
      </c>
      <c r="B604" s="29" t="s">
        <v>23</v>
      </c>
      <c r="C604" s="12" t="s">
        <v>24</v>
      </c>
      <c r="D604" s="25">
        <v>12</v>
      </c>
      <c r="E604" s="25">
        <v>1789</v>
      </c>
      <c r="F604" s="38" t="s">
        <v>28</v>
      </c>
      <c r="G604" s="29" t="s">
        <v>183</v>
      </c>
      <c r="I604" s="30" t="s">
        <v>365</v>
      </c>
      <c r="J604" s="29" t="s">
        <v>32</v>
      </c>
      <c r="K604" s="38" t="s">
        <v>30</v>
      </c>
      <c r="L604" s="10">
        <v>1</v>
      </c>
      <c r="M604" s="17" t="s">
        <v>54</v>
      </c>
      <c r="N604" s="10">
        <v>1700</v>
      </c>
      <c r="Q604" s="42">
        <f t="shared" si="40"/>
        <v>1700</v>
      </c>
      <c r="R604" s="10">
        <v>1700</v>
      </c>
      <c r="U604" s="16">
        <f t="shared" si="41"/>
        <v>1700</v>
      </c>
      <c r="V604" s="16">
        <f t="shared" si="42"/>
        <v>1700</v>
      </c>
      <c r="W604" s="19">
        <f t="shared" si="43"/>
        <v>0</v>
      </c>
    </row>
    <row r="605" spans="1:25">
      <c r="A605" s="11" t="s">
        <v>27</v>
      </c>
      <c r="B605" s="29" t="s">
        <v>23</v>
      </c>
      <c r="C605" s="12" t="s">
        <v>24</v>
      </c>
      <c r="D605" s="25">
        <v>12</v>
      </c>
      <c r="E605" s="25">
        <v>1789</v>
      </c>
      <c r="F605" s="38" t="s">
        <v>28</v>
      </c>
      <c r="G605" s="29" t="s">
        <v>183</v>
      </c>
      <c r="I605" s="30" t="s">
        <v>365</v>
      </c>
      <c r="J605" s="29" t="s">
        <v>92</v>
      </c>
      <c r="L605" s="10">
        <v>1</v>
      </c>
      <c r="M605" s="17" t="s">
        <v>54</v>
      </c>
      <c r="N605" s="10">
        <v>1222</v>
      </c>
      <c r="Q605" s="42">
        <f t="shared" si="40"/>
        <v>1222</v>
      </c>
      <c r="R605" s="10">
        <v>1222</v>
      </c>
      <c r="U605" s="16">
        <f t="shared" si="41"/>
        <v>1222</v>
      </c>
      <c r="V605" s="16">
        <f t="shared" si="42"/>
        <v>1222</v>
      </c>
      <c r="W605" s="19">
        <f t="shared" si="43"/>
        <v>0</v>
      </c>
    </row>
    <row r="606" spans="1:25">
      <c r="A606" s="11" t="s">
        <v>27</v>
      </c>
      <c r="B606" s="29" t="s">
        <v>23</v>
      </c>
      <c r="C606" s="12" t="s">
        <v>24</v>
      </c>
      <c r="D606" s="25">
        <v>12</v>
      </c>
      <c r="E606" s="25">
        <v>1789</v>
      </c>
      <c r="F606" s="38" t="s">
        <v>28</v>
      </c>
      <c r="G606" s="29" t="s">
        <v>183</v>
      </c>
      <c r="I606" s="30" t="s">
        <v>365</v>
      </c>
      <c r="J606" s="29" t="s">
        <v>111</v>
      </c>
      <c r="L606" s="10">
        <v>1</v>
      </c>
      <c r="M606" s="17" t="s">
        <v>54</v>
      </c>
      <c r="N606" s="10">
        <v>174</v>
      </c>
      <c r="Q606" s="42">
        <f t="shared" si="40"/>
        <v>174</v>
      </c>
      <c r="R606" s="10">
        <v>174</v>
      </c>
      <c r="U606" s="16">
        <f t="shared" si="41"/>
        <v>174</v>
      </c>
      <c r="V606" s="16">
        <f t="shared" si="42"/>
        <v>174</v>
      </c>
      <c r="W606" s="19">
        <f t="shared" si="43"/>
        <v>0</v>
      </c>
    </row>
    <row r="607" spans="1:25">
      <c r="A607" s="11" t="s">
        <v>27</v>
      </c>
      <c r="B607" s="29" t="s">
        <v>23</v>
      </c>
      <c r="C607" s="12" t="s">
        <v>24</v>
      </c>
      <c r="D607" s="25">
        <v>12</v>
      </c>
      <c r="E607" s="25">
        <v>1789</v>
      </c>
      <c r="F607" s="38" t="s">
        <v>28</v>
      </c>
      <c r="G607" s="29" t="s">
        <v>183</v>
      </c>
      <c r="I607" s="30" t="s">
        <v>365</v>
      </c>
      <c r="J607" s="29" t="s">
        <v>229</v>
      </c>
      <c r="L607" s="10">
        <v>1</v>
      </c>
      <c r="M607" s="17" t="s">
        <v>54</v>
      </c>
      <c r="N607" s="10">
        <v>457</v>
      </c>
      <c r="Q607" s="42">
        <f t="shared" si="40"/>
        <v>457</v>
      </c>
      <c r="R607" s="10">
        <v>457</v>
      </c>
      <c r="U607" s="16">
        <f t="shared" si="41"/>
        <v>457</v>
      </c>
      <c r="V607" s="16">
        <f t="shared" si="42"/>
        <v>457</v>
      </c>
      <c r="W607" s="19">
        <f t="shared" si="43"/>
        <v>0</v>
      </c>
    </row>
    <row r="608" spans="1:25">
      <c r="A608" s="11" t="s">
        <v>27</v>
      </c>
      <c r="B608" s="29" t="s">
        <v>23</v>
      </c>
      <c r="C608" s="12" t="s">
        <v>24</v>
      </c>
      <c r="D608" s="25">
        <v>12</v>
      </c>
      <c r="E608" s="25">
        <v>1789</v>
      </c>
      <c r="F608" s="38" t="s">
        <v>28</v>
      </c>
      <c r="G608" s="29" t="s">
        <v>183</v>
      </c>
      <c r="H608" s="29" t="s">
        <v>125</v>
      </c>
      <c r="I608" s="30" t="s">
        <v>152</v>
      </c>
      <c r="J608" s="29" t="s">
        <v>92</v>
      </c>
      <c r="L608" s="10">
        <v>11193</v>
      </c>
      <c r="M608" s="17" t="s">
        <v>86</v>
      </c>
      <c r="O608" s="10">
        <v>50</v>
      </c>
      <c r="Q608" s="42">
        <f t="shared" si="40"/>
        <v>2.5</v>
      </c>
      <c r="R608" s="10">
        <v>27982</v>
      </c>
      <c r="U608" s="16">
        <f t="shared" si="41"/>
        <v>27982</v>
      </c>
      <c r="V608" s="16">
        <f t="shared" si="42"/>
        <v>27982.5</v>
      </c>
      <c r="W608" s="19">
        <f t="shared" si="43"/>
        <v>-0.5</v>
      </c>
      <c r="X608" s="10">
        <v>6397</v>
      </c>
    </row>
    <row r="609" spans="1:25">
      <c r="A609" s="11" t="s">
        <v>27</v>
      </c>
      <c r="B609" s="29" t="s">
        <v>23</v>
      </c>
      <c r="C609" s="12" t="s">
        <v>24</v>
      </c>
      <c r="D609" s="25">
        <v>12</v>
      </c>
      <c r="E609" s="25">
        <v>1789</v>
      </c>
      <c r="F609" s="38" t="s">
        <v>28</v>
      </c>
      <c r="G609" s="29" t="s">
        <v>183</v>
      </c>
      <c r="H609" s="29" t="s">
        <v>34</v>
      </c>
      <c r="I609" s="30" t="s">
        <v>152</v>
      </c>
      <c r="J609" s="29" t="s">
        <v>32</v>
      </c>
      <c r="K609" s="38" t="s">
        <v>30</v>
      </c>
      <c r="L609" s="10">
        <v>2000</v>
      </c>
      <c r="M609" s="17" t="s">
        <v>86</v>
      </c>
      <c r="O609" s="10">
        <v>50</v>
      </c>
      <c r="Q609" s="42">
        <f t="shared" si="40"/>
        <v>2.5</v>
      </c>
      <c r="R609" s="10">
        <v>5000</v>
      </c>
      <c r="U609" s="16">
        <f t="shared" si="41"/>
        <v>5000</v>
      </c>
      <c r="V609" s="16">
        <f t="shared" si="42"/>
        <v>5000</v>
      </c>
      <c r="W609" s="19">
        <f t="shared" si="43"/>
        <v>0</v>
      </c>
      <c r="X609" s="10">
        <v>1000</v>
      </c>
    </row>
    <row r="610" spans="1:25">
      <c r="A610" s="11" t="s">
        <v>27</v>
      </c>
      <c r="B610" s="29" t="s">
        <v>23</v>
      </c>
      <c r="C610" s="12" t="s">
        <v>24</v>
      </c>
      <c r="D610" s="25">
        <v>12</v>
      </c>
      <c r="E610" s="25">
        <v>1789</v>
      </c>
      <c r="F610" s="38" t="s">
        <v>28</v>
      </c>
      <c r="G610" s="29" t="s">
        <v>183</v>
      </c>
      <c r="H610" s="29" t="s">
        <v>34</v>
      </c>
      <c r="I610" s="30" t="s">
        <v>152</v>
      </c>
      <c r="J610" s="29" t="s">
        <v>92</v>
      </c>
      <c r="L610" s="10">
        <v>7171</v>
      </c>
      <c r="M610" s="17" t="s">
        <v>86</v>
      </c>
      <c r="O610" s="10">
        <v>50</v>
      </c>
      <c r="Q610" s="42">
        <f t="shared" si="40"/>
        <v>2.5</v>
      </c>
      <c r="R610" s="10">
        <v>17927</v>
      </c>
      <c r="U610" s="16">
        <f t="shared" si="41"/>
        <v>17927</v>
      </c>
      <c r="V610" s="16">
        <f t="shared" si="42"/>
        <v>17927.5</v>
      </c>
      <c r="W610" s="19">
        <f t="shared" si="43"/>
        <v>-0.5</v>
      </c>
      <c r="X610" s="10">
        <v>4150</v>
      </c>
    </row>
    <row r="611" spans="1:25">
      <c r="A611" s="11" t="s">
        <v>27</v>
      </c>
      <c r="B611" s="29" t="s">
        <v>23</v>
      </c>
      <c r="C611" s="12" t="s">
        <v>24</v>
      </c>
      <c r="D611" s="25">
        <v>12</v>
      </c>
      <c r="E611" s="25">
        <v>1789</v>
      </c>
      <c r="F611" s="38" t="s">
        <v>28</v>
      </c>
      <c r="G611" s="29" t="s">
        <v>183</v>
      </c>
      <c r="H611" s="29" t="s">
        <v>112</v>
      </c>
      <c r="I611" s="30" t="s">
        <v>152</v>
      </c>
      <c r="J611" s="29" t="s">
        <v>92</v>
      </c>
      <c r="L611" s="10">
        <v>1920</v>
      </c>
      <c r="M611" s="17" t="s">
        <v>86</v>
      </c>
      <c r="O611" s="10">
        <v>50</v>
      </c>
      <c r="Q611" s="42">
        <f t="shared" si="40"/>
        <v>2.5</v>
      </c>
      <c r="R611" s="10">
        <v>4800</v>
      </c>
      <c r="U611" s="16">
        <f t="shared" si="41"/>
        <v>4800</v>
      </c>
      <c r="V611" s="16">
        <f t="shared" si="42"/>
        <v>4800</v>
      </c>
      <c r="W611" s="19">
        <f t="shared" si="43"/>
        <v>0</v>
      </c>
      <c r="X611" s="10">
        <v>1050</v>
      </c>
    </row>
    <row r="612" spans="1:25">
      <c r="A612" s="11" t="s">
        <v>27</v>
      </c>
      <c r="B612" s="29" t="s">
        <v>23</v>
      </c>
      <c r="C612" s="12" t="s">
        <v>24</v>
      </c>
      <c r="D612" s="25">
        <v>12</v>
      </c>
      <c r="E612" s="25">
        <v>1789</v>
      </c>
      <c r="F612" s="38" t="s">
        <v>28</v>
      </c>
      <c r="G612" s="29" t="s">
        <v>183</v>
      </c>
      <c r="H612" s="29" t="s">
        <v>330</v>
      </c>
      <c r="I612" s="30" t="s">
        <v>152</v>
      </c>
      <c r="J612" s="29" t="s">
        <v>92</v>
      </c>
      <c r="L612" s="10">
        <v>900</v>
      </c>
      <c r="M612" s="17" t="s">
        <v>86</v>
      </c>
      <c r="O612" s="10">
        <v>50</v>
      </c>
      <c r="Q612" s="42">
        <f t="shared" si="40"/>
        <v>2.5</v>
      </c>
      <c r="R612" s="10">
        <v>2250</v>
      </c>
      <c r="U612" s="16">
        <f t="shared" si="41"/>
        <v>2250</v>
      </c>
      <c r="V612" s="16">
        <f t="shared" si="42"/>
        <v>2250</v>
      </c>
      <c r="W612" s="19">
        <f t="shared" si="43"/>
        <v>0</v>
      </c>
      <c r="X612" s="10">
        <v>320</v>
      </c>
    </row>
    <row r="613" spans="1:25">
      <c r="A613" s="11" t="s">
        <v>27</v>
      </c>
      <c r="B613" s="29" t="s">
        <v>23</v>
      </c>
      <c r="C613" s="12" t="s">
        <v>24</v>
      </c>
      <c r="D613" s="25">
        <v>12</v>
      </c>
      <c r="E613" s="25">
        <v>1789</v>
      </c>
      <c r="F613" s="38" t="s">
        <v>28</v>
      </c>
      <c r="G613" s="29" t="s">
        <v>183</v>
      </c>
      <c r="H613" s="29" t="s">
        <v>90</v>
      </c>
      <c r="I613" s="30" t="s">
        <v>152</v>
      </c>
      <c r="J613" s="29" t="s">
        <v>92</v>
      </c>
      <c r="L613" s="10">
        <v>2445</v>
      </c>
      <c r="M613" s="17" t="s">
        <v>86</v>
      </c>
      <c r="O613" s="10">
        <v>50</v>
      </c>
      <c r="Q613" s="42">
        <f t="shared" si="40"/>
        <v>2.5</v>
      </c>
      <c r="R613" s="10">
        <v>6112</v>
      </c>
      <c r="U613" s="16">
        <f t="shared" si="41"/>
        <v>6112</v>
      </c>
      <c r="V613" s="16">
        <f t="shared" si="42"/>
        <v>6112.5</v>
      </c>
      <c r="W613" s="19">
        <f t="shared" si="43"/>
        <v>-0.5</v>
      </c>
      <c r="X613" s="10">
        <v>1435</v>
      </c>
    </row>
    <row r="614" spans="1:25">
      <c r="A614" s="11" t="s">
        <v>27</v>
      </c>
      <c r="B614" s="29" t="s">
        <v>23</v>
      </c>
      <c r="C614" s="12" t="s">
        <v>24</v>
      </c>
      <c r="D614" s="25">
        <v>12</v>
      </c>
      <c r="E614" s="25">
        <v>1789</v>
      </c>
      <c r="F614" s="38" t="s">
        <v>28</v>
      </c>
      <c r="G614" s="29" t="s">
        <v>183</v>
      </c>
      <c r="H614" s="29" t="s">
        <v>94</v>
      </c>
      <c r="I614" s="30" t="s">
        <v>366</v>
      </c>
      <c r="J614" s="29" t="s">
        <v>92</v>
      </c>
      <c r="L614" s="10">
        <v>3212</v>
      </c>
      <c r="M614" s="17" t="s">
        <v>86</v>
      </c>
      <c r="O614" s="10">
        <v>25</v>
      </c>
      <c r="Q614" s="42">
        <f t="shared" si="40"/>
        <v>1.25</v>
      </c>
      <c r="R614" s="10">
        <v>4015</v>
      </c>
      <c r="U614" s="16">
        <f t="shared" si="41"/>
        <v>4015</v>
      </c>
      <c r="V614" s="16">
        <f t="shared" si="42"/>
        <v>4015</v>
      </c>
      <c r="W614" s="19">
        <f t="shared" si="43"/>
        <v>0</v>
      </c>
      <c r="X614" s="10">
        <v>3440</v>
      </c>
    </row>
    <row r="615" spans="1:25">
      <c r="A615" s="11" t="s">
        <v>27</v>
      </c>
      <c r="B615" s="29" t="s">
        <v>23</v>
      </c>
      <c r="C615" s="12" t="s">
        <v>24</v>
      </c>
      <c r="D615" s="25">
        <v>12</v>
      </c>
      <c r="E615" s="25">
        <v>1789</v>
      </c>
      <c r="F615" s="38" t="s">
        <v>28</v>
      </c>
      <c r="G615" s="29" t="s">
        <v>183</v>
      </c>
      <c r="H615" s="29" t="s">
        <v>34</v>
      </c>
      <c r="I615" s="30" t="s">
        <v>366</v>
      </c>
      <c r="J615" s="29" t="s">
        <v>92</v>
      </c>
      <c r="L615" s="10">
        <v>1049</v>
      </c>
      <c r="M615" s="17" t="s">
        <v>86</v>
      </c>
      <c r="O615" s="10">
        <v>25</v>
      </c>
      <c r="Q615" s="42">
        <f t="shared" si="40"/>
        <v>1.25</v>
      </c>
      <c r="R615" s="10">
        <v>1311</v>
      </c>
      <c r="U615" s="16">
        <f t="shared" si="41"/>
        <v>1311</v>
      </c>
      <c r="V615" s="16">
        <f t="shared" si="42"/>
        <v>1311.25</v>
      </c>
      <c r="W615" s="19">
        <f t="shared" si="43"/>
        <v>-0.25</v>
      </c>
      <c r="X615" s="10">
        <v>1194</v>
      </c>
    </row>
    <row r="616" spans="1:25">
      <c r="A616" s="11" t="s">
        <v>27</v>
      </c>
      <c r="B616" s="29" t="s">
        <v>23</v>
      </c>
      <c r="C616" s="12" t="s">
        <v>24</v>
      </c>
      <c r="D616" s="25">
        <v>12</v>
      </c>
      <c r="E616" s="25">
        <v>1789</v>
      </c>
      <c r="F616" s="38" t="s">
        <v>28</v>
      </c>
      <c r="G616" s="29" t="s">
        <v>183</v>
      </c>
      <c r="H616" s="29" t="s">
        <v>40</v>
      </c>
      <c r="I616" s="30" t="s">
        <v>366</v>
      </c>
      <c r="J616" s="29" t="s">
        <v>92</v>
      </c>
      <c r="L616" s="10">
        <v>574</v>
      </c>
      <c r="M616" s="17" t="s">
        <v>86</v>
      </c>
      <c r="O616" s="10">
        <v>25</v>
      </c>
      <c r="Q616" s="42">
        <f t="shared" si="40"/>
        <v>1.25</v>
      </c>
      <c r="R616" s="10">
        <v>717</v>
      </c>
      <c r="U616" s="16">
        <f t="shared" si="41"/>
        <v>717</v>
      </c>
      <c r="V616" s="16">
        <f t="shared" si="42"/>
        <v>717.5</v>
      </c>
      <c r="W616" s="19">
        <f t="shared" si="43"/>
        <v>-0.5</v>
      </c>
      <c r="X616" s="10">
        <v>678</v>
      </c>
    </row>
    <row r="617" spans="1:25">
      <c r="A617" s="11" t="s">
        <v>27</v>
      </c>
      <c r="B617" s="29" t="s">
        <v>23</v>
      </c>
      <c r="C617" s="12" t="s">
        <v>24</v>
      </c>
      <c r="D617" s="25">
        <v>12</v>
      </c>
      <c r="E617" s="25">
        <v>1789</v>
      </c>
      <c r="F617" s="38" t="s">
        <v>28</v>
      </c>
      <c r="G617" s="29" t="s">
        <v>183</v>
      </c>
      <c r="H617" s="29" t="s">
        <v>94</v>
      </c>
      <c r="I617" s="30" t="s">
        <v>367</v>
      </c>
      <c r="J617" s="29" t="s">
        <v>32</v>
      </c>
      <c r="K617" s="38" t="s">
        <v>30</v>
      </c>
      <c r="L617" s="10">
        <v>1275</v>
      </c>
      <c r="M617" s="17" t="s">
        <v>36</v>
      </c>
      <c r="O617" s="10">
        <v>40</v>
      </c>
      <c r="Q617" s="42">
        <f t="shared" si="40"/>
        <v>2</v>
      </c>
      <c r="R617" s="10">
        <v>2750</v>
      </c>
      <c r="U617" s="16">
        <f t="shared" si="41"/>
        <v>2750</v>
      </c>
      <c r="V617" s="16">
        <f t="shared" si="42"/>
        <v>2550</v>
      </c>
      <c r="W617" s="19">
        <f t="shared" si="43"/>
        <v>200</v>
      </c>
      <c r="Y617" s="29" t="s">
        <v>47</v>
      </c>
    </row>
    <row r="618" spans="1:25">
      <c r="A618" s="11" t="s">
        <v>27</v>
      </c>
      <c r="B618" s="29" t="s">
        <v>23</v>
      </c>
      <c r="C618" s="12" t="s">
        <v>24</v>
      </c>
      <c r="D618" s="25">
        <v>12</v>
      </c>
      <c r="E618" s="25">
        <v>1789</v>
      </c>
      <c r="F618" s="38" t="s">
        <v>28</v>
      </c>
      <c r="G618" s="29" t="s">
        <v>183</v>
      </c>
      <c r="H618" s="29" t="s">
        <v>94</v>
      </c>
      <c r="I618" s="30" t="s">
        <v>367</v>
      </c>
      <c r="J618" s="29" t="s">
        <v>92</v>
      </c>
      <c r="L618" s="10">
        <v>270</v>
      </c>
      <c r="M618" s="17" t="s">
        <v>36</v>
      </c>
      <c r="O618" s="10">
        <v>40</v>
      </c>
      <c r="Q618" s="42">
        <f t="shared" si="40"/>
        <v>2</v>
      </c>
      <c r="R618" s="10">
        <v>540</v>
      </c>
      <c r="U618" s="16">
        <f t="shared" si="41"/>
        <v>540</v>
      </c>
      <c r="V618" s="16">
        <f t="shared" si="42"/>
        <v>540</v>
      </c>
      <c r="W618" s="19">
        <f t="shared" si="43"/>
        <v>0</v>
      </c>
    </row>
    <row r="619" spans="1:25">
      <c r="A619" s="11" t="s">
        <v>27</v>
      </c>
      <c r="B619" s="29" t="s">
        <v>23</v>
      </c>
      <c r="C619" s="12" t="s">
        <v>24</v>
      </c>
      <c r="D619" s="25">
        <v>13</v>
      </c>
      <c r="E619" s="25">
        <v>1789</v>
      </c>
      <c r="F619" s="38" t="s">
        <v>28</v>
      </c>
      <c r="G619" s="29" t="s">
        <v>183</v>
      </c>
      <c r="H619" s="32" t="s">
        <v>368</v>
      </c>
      <c r="I619" s="30" t="s">
        <v>369</v>
      </c>
      <c r="J619" s="29" t="s">
        <v>188</v>
      </c>
      <c r="L619" s="10">
        <v>80</v>
      </c>
      <c r="M619" s="17" t="s">
        <v>86</v>
      </c>
      <c r="N619" s="10">
        <v>12</v>
      </c>
      <c r="Q619" s="42">
        <f t="shared" si="40"/>
        <v>12</v>
      </c>
      <c r="R619" s="10">
        <v>960</v>
      </c>
      <c r="U619" s="16">
        <f t="shared" si="41"/>
        <v>960</v>
      </c>
      <c r="V619" s="16">
        <f t="shared" si="42"/>
        <v>960</v>
      </c>
      <c r="W619" s="19">
        <f t="shared" si="43"/>
        <v>0</v>
      </c>
    </row>
    <row r="620" spans="1:25">
      <c r="A620" s="11" t="s">
        <v>27</v>
      </c>
      <c r="B620" s="29" t="s">
        <v>23</v>
      </c>
      <c r="C620" s="12" t="s">
        <v>24</v>
      </c>
      <c r="D620" s="25">
        <v>13</v>
      </c>
      <c r="E620" s="25">
        <v>1789</v>
      </c>
      <c r="F620" s="38" t="s">
        <v>28</v>
      </c>
      <c r="G620" s="29" t="s">
        <v>183</v>
      </c>
      <c r="H620" s="29" t="s">
        <v>66</v>
      </c>
      <c r="I620" s="30" t="s">
        <v>369</v>
      </c>
      <c r="J620" s="29" t="s">
        <v>187</v>
      </c>
      <c r="L620" s="10">
        <v>60</v>
      </c>
      <c r="M620" s="17" t="s">
        <v>86</v>
      </c>
      <c r="N620" s="10">
        <v>12</v>
      </c>
      <c r="Q620" s="42">
        <f t="shared" si="40"/>
        <v>12</v>
      </c>
      <c r="R620" s="10">
        <v>720</v>
      </c>
      <c r="U620" s="16">
        <f t="shared" si="41"/>
        <v>720</v>
      </c>
      <c r="V620" s="16">
        <f t="shared" si="42"/>
        <v>720</v>
      </c>
      <c r="W620" s="19">
        <f t="shared" si="43"/>
        <v>0</v>
      </c>
    </row>
    <row r="621" spans="1:25">
      <c r="A621" s="11" t="s">
        <v>27</v>
      </c>
      <c r="B621" s="29" t="s">
        <v>23</v>
      </c>
      <c r="C621" s="12" t="s">
        <v>24</v>
      </c>
      <c r="D621" s="25">
        <v>13</v>
      </c>
      <c r="E621" s="25">
        <v>1789</v>
      </c>
      <c r="F621" s="38" t="s">
        <v>28</v>
      </c>
      <c r="G621" s="29" t="s">
        <v>183</v>
      </c>
      <c r="H621" s="29" t="s">
        <v>34</v>
      </c>
      <c r="I621" s="30" t="s">
        <v>369</v>
      </c>
      <c r="J621" s="29" t="s">
        <v>187</v>
      </c>
      <c r="L621" s="10">
        <v>2615</v>
      </c>
      <c r="M621" s="17" t="s">
        <v>86</v>
      </c>
      <c r="N621" s="10">
        <v>12</v>
      </c>
      <c r="Q621" s="42">
        <f t="shared" si="40"/>
        <v>12</v>
      </c>
      <c r="R621" s="10">
        <v>31380</v>
      </c>
      <c r="U621" s="16">
        <f t="shared" si="41"/>
        <v>31380</v>
      </c>
      <c r="V621" s="16">
        <f t="shared" si="42"/>
        <v>31380</v>
      </c>
      <c r="W621" s="19">
        <f t="shared" si="43"/>
        <v>0</v>
      </c>
      <c r="X621" s="10">
        <v>1051</v>
      </c>
    </row>
    <row r="622" spans="1:25">
      <c r="A622" s="11" t="s">
        <v>27</v>
      </c>
      <c r="B622" s="29" t="s">
        <v>23</v>
      </c>
      <c r="C622" s="12" t="s">
        <v>24</v>
      </c>
      <c r="D622" s="25">
        <v>13</v>
      </c>
      <c r="E622" s="25">
        <v>1789</v>
      </c>
      <c r="F622" s="38" t="s">
        <v>28</v>
      </c>
      <c r="G622" s="29" t="s">
        <v>183</v>
      </c>
      <c r="H622" s="29" t="s">
        <v>90</v>
      </c>
      <c r="I622" s="30" t="s">
        <v>369</v>
      </c>
      <c r="J622" s="29" t="s">
        <v>187</v>
      </c>
      <c r="L622" s="10">
        <v>900</v>
      </c>
      <c r="M622" s="17" t="s">
        <v>86</v>
      </c>
      <c r="N622" s="10">
        <v>12</v>
      </c>
      <c r="Q622" s="42">
        <f t="shared" si="40"/>
        <v>12</v>
      </c>
      <c r="R622" s="10">
        <v>10800</v>
      </c>
      <c r="U622" s="16">
        <f t="shared" si="41"/>
        <v>10800</v>
      </c>
      <c r="V622" s="16">
        <f t="shared" si="42"/>
        <v>10800</v>
      </c>
      <c r="W622" s="19">
        <f t="shared" si="43"/>
        <v>0</v>
      </c>
      <c r="X622" s="10">
        <v>200</v>
      </c>
    </row>
    <row r="623" spans="1:25">
      <c r="A623" s="11" t="s">
        <v>27</v>
      </c>
      <c r="B623" s="29" t="s">
        <v>23</v>
      </c>
      <c r="C623" s="12" t="s">
        <v>24</v>
      </c>
      <c r="D623" s="25">
        <v>13</v>
      </c>
      <c r="E623" s="25">
        <v>1789</v>
      </c>
      <c r="F623" s="38" t="s">
        <v>28</v>
      </c>
      <c r="G623" s="29" t="s">
        <v>183</v>
      </c>
      <c r="H623" s="32" t="s">
        <v>370</v>
      </c>
      <c r="I623" s="30" t="s">
        <v>369</v>
      </c>
      <c r="J623" s="29" t="s">
        <v>187</v>
      </c>
      <c r="L623" s="10">
        <v>411</v>
      </c>
      <c r="M623" s="17" t="s">
        <v>86</v>
      </c>
      <c r="N623" s="10">
        <v>12</v>
      </c>
      <c r="Q623" s="42">
        <f t="shared" si="40"/>
        <v>12</v>
      </c>
      <c r="R623" s="10">
        <v>4932</v>
      </c>
      <c r="U623" s="16">
        <f t="shared" si="41"/>
        <v>4932</v>
      </c>
      <c r="V623" s="16">
        <f t="shared" si="42"/>
        <v>4932</v>
      </c>
      <c r="W623" s="19">
        <f t="shared" si="43"/>
        <v>0</v>
      </c>
      <c r="X623" s="10">
        <v>110</v>
      </c>
    </row>
    <row r="624" spans="1:25">
      <c r="A624" s="11" t="s">
        <v>27</v>
      </c>
      <c r="B624" s="29" t="s">
        <v>23</v>
      </c>
      <c r="C624" s="12" t="s">
        <v>24</v>
      </c>
      <c r="D624" s="25">
        <v>13</v>
      </c>
      <c r="E624" s="25">
        <v>1789</v>
      </c>
      <c r="F624" s="38" t="s">
        <v>28</v>
      </c>
      <c r="G624" s="29" t="s">
        <v>183</v>
      </c>
      <c r="H624" s="29" t="s">
        <v>155</v>
      </c>
      <c r="I624" s="30" t="s">
        <v>371</v>
      </c>
      <c r="J624" s="29" t="s">
        <v>187</v>
      </c>
      <c r="L624" s="10">
        <v>20033</v>
      </c>
      <c r="M624" s="17" t="s">
        <v>36</v>
      </c>
      <c r="N624" s="10">
        <v>6</v>
      </c>
      <c r="Q624" s="42">
        <f t="shared" si="40"/>
        <v>6</v>
      </c>
      <c r="R624" s="10">
        <v>120198</v>
      </c>
      <c r="U624" s="16">
        <f t="shared" si="41"/>
        <v>120198</v>
      </c>
      <c r="V624" s="16">
        <f t="shared" si="42"/>
        <v>120198</v>
      </c>
      <c r="W624" s="19">
        <f t="shared" si="43"/>
        <v>0</v>
      </c>
    </row>
    <row r="625" spans="1:25">
      <c r="A625" s="11" t="s">
        <v>27</v>
      </c>
      <c r="B625" s="29" t="s">
        <v>23</v>
      </c>
      <c r="C625" s="12" t="s">
        <v>24</v>
      </c>
      <c r="D625" s="25">
        <v>13</v>
      </c>
      <c r="E625" s="25">
        <v>1789</v>
      </c>
      <c r="F625" s="38" t="s">
        <v>28</v>
      </c>
      <c r="G625" s="29" t="s">
        <v>183</v>
      </c>
      <c r="H625" s="29" t="s">
        <v>112</v>
      </c>
      <c r="I625" s="30" t="s">
        <v>371</v>
      </c>
      <c r="J625" s="29" t="s">
        <v>187</v>
      </c>
      <c r="L625" s="10">
        <v>24111</v>
      </c>
      <c r="M625" s="17" t="s">
        <v>36</v>
      </c>
      <c r="N625" s="10">
        <v>6</v>
      </c>
      <c r="Q625" s="42">
        <f t="shared" si="40"/>
        <v>6</v>
      </c>
      <c r="R625" s="10">
        <v>144666</v>
      </c>
      <c r="U625" s="16">
        <f t="shared" si="41"/>
        <v>144666</v>
      </c>
      <c r="V625" s="16">
        <f t="shared" si="42"/>
        <v>144666</v>
      </c>
      <c r="W625" s="19">
        <f t="shared" si="43"/>
        <v>0</v>
      </c>
    </row>
    <row r="626" spans="1:25">
      <c r="A626" s="11" t="s">
        <v>27</v>
      </c>
      <c r="B626" s="29" t="s">
        <v>23</v>
      </c>
      <c r="C626" s="12" t="s">
        <v>24</v>
      </c>
      <c r="D626" s="25">
        <v>13</v>
      </c>
      <c r="E626" s="25">
        <v>1789</v>
      </c>
      <c r="F626" s="38" t="s">
        <v>28</v>
      </c>
      <c r="G626" s="29" t="s">
        <v>183</v>
      </c>
      <c r="H626" s="29" t="s">
        <v>211</v>
      </c>
      <c r="I626" s="30" t="s">
        <v>371</v>
      </c>
      <c r="J626" s="29" t="s">
        <v>187</v>
      </c>
      <c r="L626" s="10">
        <v>1825</v>
      </c>
      <c r="M626" s="17" t="s">
        <v>36</v>
      </c>
      <c r="N626" s="10">
        <v>6</v>
      </c>
      <c r="Q626" s="42">
        <f t="shared" si="40"/>
        <v>6</v>
      </c>
      <c r="R626" s="10">
        <v>10950</v>
      </c>
      <c r="U626" s="16">
        <f t="shared" si="41"/>
        <v>10950</v>
      </c>
      <c r="V626" s="16">
        <f t="shared" si="42"/>
        <v>10950</v>
      </c>
      <c r="W626" s="19">
        <f t="shared" si="43"/>
        <v>0</v>
      </c>
    </row>
    <row r="627" spans="1:25">
      <c r="A627" s="11" t="s">
        <v>27</v>
      </c>
      <c r="B627" s="29" t="s">
        <v>23</v>
      </c>
      <c r="C627" s="12" t="s">
        <v>24</v>
      </c>
      <c r="D627" s="25">
        <v>13</v>
      </c>
      <c r="E627" s="25">
        <v>1789</v>
      </c>
      <c r="F627" s="38" t="s">
        <v>28</v>
      </c>
      <c r="G627" s="29" t="s">
        <v>183</v>
      </c>
      <c r="H627" s="29" t="s">
        <v>87</v>
      </c>
      <c r="I627" s="30" t="s">
        <v>371</v>
      </c>
      <c r="J627" s="29" t="s">
        <v>187</v>
      </c>
      <c r="L627" s="10">
        <v>570</v>
      </c>
      <c r="M627" s="17" t="s">
        <v>36</v>
      </c>
      <c r="N627" s="10">
        <v>6</v>
      </c>
      <c r="Q627" s="42">
        <f t="shared" si="40"/>
        <v>6</v>
      </c>
      <c r="R627" s="10">
        <v>3420</v>
      </c>
      <c r="U627" s="16">
        <f t="shared" si="41"/>
        <v>3420</v>
      </c>
      <c r="V627" s="16">
        <f t="shared" si="42"/>
        <v>3420</v>
      </c>
      <c r="W627" s="19">
        <f t="shared" si="43"/>
        <v>0</v>
      </c>
    </row>
    <row r="628" spans="1:25">
      <c r="A628" s="11" t="s">
        <v>27</v>
      </c>
      <c r="B628" s="29" t="s">
        <v>23</v>
      </c>
      <c r="C628" s="12" t="s">
        <v>24</v>
      </c>
      <c r="D628" s="25">
        <v>13</v>
      </c>
      <c r="E628" s="25">
        <v>1789</v>
      </c>
      <c r="F628" s="38" t="s">
        <v>28</v>
      </c>
      <c r="G628" s="29" t="s">
        <v>183</v>
      </c>
      <c r="H628" s="29" t="s">
        <v>90</v>
      </c>
      <c r="I628" s="30" t="s">
        <v>371</v>
      </c>
      <c r="J628" s="29" t="s">
        <v>187</v>
      </c>
      <c r="L628" s="10">
        <v>200</v>
      </c>
      <c r="M628" s="17" t="s">
        <v>36</v>
      </c>
      <c r="N628" s="10">
        <v>6</v>
      </c>
      <c r="Q628" s="42">
        <f t="shared" si="40"/>
        <v>6</v>
      </c>
      <c r="R628" s="10">
        <v>1200</v>
      </c>
      <c r="U628" s="16">
        <f t="shared" si="41"/>
        <v>1200</v>
      </c>
      <c r="V628" s="16">
        <f t="shared" si="42"/>
        <v>1200</v>
      </c>
      <c r="W628" s="19">
        <f t="shared" si="43"/>
        <v>0</v>
      </c>
    </row>
    <row r="629" spans="1:25">
      <c r="A629" s="11" t="s">
        <v>27</v>
      </c>
      <c r="B629" s="29" t="s">
        <v>23</v>
      </c>
      <c r="C629" s="12" t="s">
        <v>24</v>
      </c>
      <c r="D629" s="25">
        <v>13</v>
      </c>
      <c r="E629" s="25">
        <v>1789</v>
      </c>
      <c r="F629" s="38" t="s">
        <v>28</v>
      </c>
      <c r="G629" s="29" t="s">
        <v>183</v>
      </c>
      <c r="H629" s="29" t="s">
        <v>166</v>
      </c>
      <c r="I629" s="30" t="s">
        <v>371</v>
      </c>
      <c r="J629" s="29" t="s">
        <v>187</v>
      </c>
      <c r="L629" s="10">
        <v>2100</v>
      </c>
      <c r="M629" s="17" t="s">
        <v>36</v>
      </c>
      <c r="N629" s="10">
        <v>6</v>
      </c>
      <c r="Q629" s="42">
        <f t="shared" si="40"/>
        <v>6</v>
      </c>
      <c r="R629" s="10">
        <v>12600</v>
      </c>
      <c r="U629" s="16">
        <f t="shared" si="41"/>
        <v>12600</v>
      </c>
      <c r="V629" s="16">
        <f t="shared" si="42"/>
        <v>12600</v>
      </c>
      <c r="W629" s="19">
        <f t="shared" si="43"/>
        <v>0</v>
      </c>
    </row>
    <row r="630" spans="1:25">
      <c r="A630" s="11" t="s">
        <v>27</v>
      </c>
      <c r="B630" s="29" t="s">
        <v>23</v>
      </c>
      <c r="C630" s="12" t="s">
        <v>24</v>
      </c>
      <c r="D630" s="25">
        <v>13</v>
      </c>
      <c r="E630" s="25">
        <v>1789</v>
      </c>
      <c r="F630" s="38" t="s">
        <v>28</v>
      </c>
      <c r="G630" s="29" t="s">
        <v>183</v>
      </c>
      <c r="H630" s="29" t="s">
        <v>64</v>
      </c>
      <c r="I630" s="30" t="s">
        <v>371</v>
      </c>
      <c r="J630" s="29" t="s">
        <v>187</v>
      </c>
      <c r="L630" s="10">
        <v>230</v>
      </c>
      <c r="M630" s="17" t="s">
        <v>36</v>
      </c>
      <c r="N630" s="10">
        <v>6</v>
      </c>
      <c r="Q630" s="42">
        <f t="shared" si="40"/>
        <v>6</v>
      </c>
      <c r="R630" s="10">
        <v>1380</v>
      </c>
      <c r="U630" s="16">
        <f t="shared" si="41"/>
        <v>1380</v>
      </c>
      <c r="V630" s="16">
        <f t="shared" si="42"/>
        <v>1380</v>
      </c>
      <c r="W630" s="19">
        <f t="shared" si="43"/>
        <v>0</v>
      </c>
    </row>
    <row r="631" spans="1:25">
      <c r="A631" s="11" t="s">
        <v>27</v>
      </c>
      <c r="B631" s="29" t="s">
        <v>23</v>
      </c>
      <c r="C631" s="12" t="s">
        <v>24</v>
      </c>
      <c r="D631" s="25">
        <v>13</v>
      </c>
      <c r="E631" s="25">
        <v>1789</v>
      </c>
      <c r="F631" s="38" t="s">
        <v>28</v>
      </c>
      <c r="G631" s="29" t="s">
        <v>183</v>
      </c>
      <c r="H631" s="29" t="s">
        <v>64</v>
      </c>
      <c r="I631" s="30" t="s">
        <v>372</v>
      </c>
      <c r="J631" s="29" t="s">
        <v>187</v>
      </c>
      <c r="L631" s="10">
        <v>700</v>
      </c>
      <c r="M631" s="17" t="s">
        <v>86</v>
      </c>
      <c r="N631" s="10">
        <v>4</v>
      </c>
      <c r="Q631" s="42">
        <f t="shared" si="40"/>
        <v>4</v>
      </c>
      <c r="R631" s="10">
        <v>2800</v>
      </c>
      <c r="U631" s="16">
        <f t="shared" si="41"/>
        <v>2800</v>
      </c>
      <c r="V631" s="16">
        <f t="shared" si="42"/>
        <v>2800</v>
      </c>
      <c r="W631" s="19">
        <f t="shared" si="43"/>
        <v>0</v>
      </c>
      <c r="X631" s="10">
        <v>500</v>
      </c>
    </row>
    <row r="632" spans="1:25">
      <c r="A632" s="11" t="s">
        <v>27</v>
      </c>
      <c r="B632" s="29" t="s">
        <v>23</v>
      </c>
      <c r="C632" s="12" t="s">
        <v>24</v>
      </c>
      <c r="D632" s="25">
        <v>13</v>
      </c>
      <c r="E632" s="25">
        <v>1789</v>
      </c>
      <c r="F632" s="38" t="s">
        <v>28</v>
      </c>
      <c r="G632" s="29" t="s">
        <v>183</v>
      </c>
      <c r="H632" s="29" t="s">
        <v>34</v>
      </c>
      <c r="I632" s="30" t="s">
        <v>372</v>
      </c>
      <c r="J632" s="29" t="s">
        <v>187</v>
      </c>
      <c r="L632" s="10">
        <v>161</v>
      </c>
      <c r="M632" s="17" t="s">
        <v>86</v>
      </c>
      <c r="Q632" s="42">
        <f t="shared" si="40"/>
        <v>0</v>
      </c>
      <c r="R632" s="10">
        <v>1477</v>
      </c>
      <c r="U632" s="16">
        <f t="shared" si="41"/>
        <v>1477</v>
      </c>
      <c r="V632" s="16">
        <f t="shared" si="42"/>
        <v>0</v>
      </c>
      <c r="W632" s="19">
        <f t="shared" si="43"/>
        <v>1477</v>
      </c>
      <c r="Y632" s="29" t="s">
        <v>77</v>
      </c>
    </row>
    <row r="633" spans="1:25">
      <c r="A633" s="11" t="s">
        <v>27</v>
      </c>
      <c r="B633" s="29" t="s">
        <v>23</v>
      </c>
      <c r="C633" s="12" t="s">
        <v>24</v>
      </c>
      <c r="D633" s="25">
        <v>13</v>
      </c>
      <c r="E633" s="25">
        <v>1789</v>
      </c>
      <c r="F633" s="38" t="s">
        <v>28</v>
      </c>
      <c r="G633" s="29" t="s">
        <v>183</v>
      </c>
      <c r="H633" s="29" t="s">
        <v>153</v>
      </c>
      <c r="I633" s="30" t="s">
        <v>373</v>
      </c>
      <c r="J633" s="29" t="s">
        <v>187</v>
      </c>
      <c r="L633" s="10">
        <v>858</v>
      </c>
      <c r="M633" s="17" t="s">
        <v>86</v>
      </c>
      <c r="O633" s="10">
        <v>20</v>
      </c>
      <c r="Q633" s="42">
        <f t="shared" si="40"/>
        <v>1</v>
      </c>
      <c r="R633" s="10">
        <v>858</v>
      </c>
      <c r="U633" s="16">
        <f t="shared" si="41"/>
        <v>858</v>
      </c>
      <c r="V633" s="16">
        <f t="shared" si="42"/>
        <v>858</v>
      </c>
      <c r="W633" s="19">
        <f t="shared" si="43"/>
        <v>0</v>
      </c>
      <c r="X633" s="10">
        <v>395</v>
      </c>
    </row>
    <row r="634" spans="1:25">
      <c r="A634" s="11" t="s">
        <v>27</v>
      </c>
      <c r="B634" s="29" t="s">
        <v>23</v>
      </c>
      <c r="C634" s="12" t="s">
        <v>24</v>
      </c>
      <c r="D634" s="25">
        <v>13</v>
      </c>
      <c r="E634" s="25">
        <v>1789</v>
      </c>
      <c r="F634" s="38" t="s">
        <v>28</v>
      </c>
      <c r="G634" s="29" t="s">
        <v>183</v>
      </c>
      <c r="H634" s="29" t="s">
        <v>90</v>
      </c>
      <c r="I634" s="30" t="s">
        <v>373</v>
      </c>
      <c r="J634" s="29" t="s">
        <v>187</v>
      </c>
      <c r="L634" s="10">
        <v>2200</v>
      </c>
      <c r="M634" s="17" t="s">
        <v>86</v>
      </c>
      <c r="O634" s="10">
        <v>20</v>
      </c>
      <c r="Q634" s="42">
        <f t="shared" si="40"/>
        <v>1</v>
      </c>
      <c r="R634" s="10">
        <v>2200</v>
      </c>
      <c r="U634" s="16">
        <f t="shared" si="41"/>
        <v>2200</v>
      </c>
      <c r="V634" s="16">
        <f t="shared" si="42"/>
        <v>2200</v>
      </c>
      <c r="W634" s="19">
        <f t="shared" si="43"/>
        <v>0</v>
      </c>
      <c r="X634" s="10">
        <v>900</v>
      </c>
    </row>
    <row r="635" spans="1:25">
      <c r="A635" s="11" t="s">
        <v>27</v>
      </c>
      <c r="B635" s="29" t="s">
        <v>23</v>
      </c>
      <c r="C635" s="12" t="s">
        <v>24</v>
      </c>
      <c r="D635" s="25">
        <v>13</v>
      </c>
      <c r="E635" s="25">
        <v>1789</v>
      </c>
      <c r="F635" s="38" t="s">
        <v>28</v>
      </c>
      <c r="G635" s="29" t="s">
        <v>183</v>
      </c>
      <c r="H635" s="29" t="s">
        <v>66</v>
      </c>
      <c r="I635" s="30" t="s">
        <v>172</v>
      </c>
      <c r="J635" s="29" t="s">
        <v>187</v>
      </c>
      <c r="L635" s="10">
        <v>491</v>
      </c>
      <c r="M635" s="17" t="s">
        <v>86</v>
      </c>
      <c r="N635" s="10">
        <v>3</v>
      </c>
      <c r="O635" s="10">
        <v>10</v>
      </c>
      <c r="Q635" s="42">
        <f t="shared" si="40"/>
        <v>3.5</v>
      </c>
      <c r="R635" s="10">
        <v>1718</v>
      </c>
      <c r="U635" s="16">
        <f t="shared" si="41"/>
        <v>1718</v>
      </c>
      <c r="V635" s="16">
        <f t="shared" si="42"/>
        <v>1718.5</v>
      </c>
      <c r="W635" s="19">
        <f t="shared" si="43"/>
        <v>-0.5</v>
      </c>
      <c r="X635" s="10">
        <v>205</v>
      </c>
    </row>
    <row r="636" spans="1:25">
      <c r="A636" s="11" t="s">
        <v>27</v>
      </c>
      <c r="B636" s="29" t="s">
        <v>23</v>
      </c>
      <c r="C636" s="12" t="s">
        <v>24</v>
      </c>
      <c r="D636" s="25">
        <v>13</v>
      </c>
      <c r="E636" s="25">
        <v>1789</v>
      </c>
      <c r="F636" s="38" t="s">
        <v>28</v>
      </c>
      <c r="G636" s="29" t="s">
        <v>183</v>
      </c>
      <c r="H636" s="29" t="s">
        <v>90</v>
      </c>
      <c r="I636" s="30" t="s">
        <v>374</v>
      </c>
      <c r="J636" s="29" t="s">
        <v>187</v>
      </c>
      <c r="L636" s="10">
        <v>1050</v>
      </c>
      <c r="M636" s="17"/>
      <c r="Q636" s="42">
        <f t="shared" si="40"/>
        <v>0</v>
      </c>
      <c r="R636" s="10">
        <v>1950</v>
      </c>
      <c r="U636" s="16">
        <f t="shared" si="41"/>
        <v>1950</v>
      </c>
      <c r="V636" s="16">
        <f t="shared" si="42"/>
        <v>0</v>
      </c>
      <c r="W636" s="19">
        <f t="shared" si="43"/>
        <v>1950</v>
      </c>
      <c r="Y636" s="29" t="s">
        <v>33</v>
      </c>
    </row>
    <row r="637" spans="1:25">
      <c r="A637" s="11" t="s">
        <v>27</v>
      </c>
      <c r="B637" s="29" t="s">
        <v>23</v>
      </c>
      <c r="C637" s="12" t="s">
        <v>24</v>
      </c>
      <c r="D637" s="25">
        <v>13</v>
      </c>
      <c r="E637" s="25">
        <v>1789</v>
      </c>
      <c r="F637" s="38" t="s">
        <v>28</v>
      </c>
      <c r="G637" s="29" t="s">
        <v>183</v>
      </c>
      <c r="I637" s="30" t="s">
        <v>375</v>
      </c>
      <c r="J637" s="29" t="s">
        <v>32</v>
      </c>
      <c r="K637" s="38" t="s">
        <v>30</v>
      </c>
      <c r="L637" s="10">
        <v>1</v>
      </c>
      <c r="M637" s="17" t="s">
        <v>54</v>
      </c>
      <c r="N637" s="10">
        <v>150</v>
      </c>
      <c r="Q637" s="42">
        <f t="shared" si="40"/>
        <v>150</v>
      </c>
      <c r="R637" s="10">
        <v>150</v>
      </c>
      <c r="U637" s="16">
        <f t="shared" si="41"/>
        <v>150</v>
      </c>
      <c r="V637" s="16">
        <f t="shared" si="42"/>
        <v>150</v>
      </c>
      <c r="W637" s="19">
        <f t="shared" si="43"/>
        <v>0</v>
      </c>
    </row>
    <row r="638" spans="1:25">
      <c r="A638" s="11" t="s">
        <v>27</v>
      </c>
      <c r="B638" s="29" t="s">
        <v>23</v>
      </c>
      <c r="C638" s="12" t="s">
        <v>24</v>
      </c>
      <c r="D638" s="25">
        <v>13</v>
      </c>
      <c r="E638" s="25">
        <v>1789</v>
      </c>
      <c r="F638" s="38" t="s">
        <v>28</v>
      </c>
      <c r="G638" s="29" t="s">
        <v>183</v>
      </c>
      <c r="H638" s="29" t="s">
        <v>34</v>
      </c>
      <c r="I638" s="30" t="s">
        <v>376</v>
      </c>
      <c r="J638" s="29" t="s">
        <v>32</v>
      </c>
      <c r="K638" s="38" t="s">
        <v>30</v>
      </c>
      <c r="L638" s="10">
        <v>2400</v>
      </c>
      <c r="M638" s="17"/>
      <c r="Q638" s="42">
        <f t="shared" si="40"/>
        <v>0</v>
      </c>
      <c r="R638" s="10">
        <v>480</v>
      </c>
      <c r="U638" s="16">
        <f t="shared" si="41"/>
        <v>480</v>
      </c>
      <c r="V638" s="16">
        <f t="shared" si="42"/>
        <v>0</v>
      </c>
      <c r="W638" s="19">
        <f t="shared" si="43"/>
        <v>480</v>
      </c>
      <c r="Y638" s="29" t="s">
        <v>33</v>
      </c>
    </row>
    <row r="639" spans="1:25">
      <c r="A639" s="11" t="s">
        <v>27</v>
      </c>
      <c r="B639" s="29" t="s">
        <v>23</v>
      </c>
      <c r="C639" s="12" t="s">
        <v>24</v>
      </c>
      <c r="D639" s="25">
        <v>13</v>
      </c>
      <c r="E639" s="25">
        <v>1789</v>
      </c>
      <c r="F639" s="38" t="s">
        <v>28</v>
      </c>
      <c r="G639" s="29" t="s">
        <v>183</v>
      </c>
      <c r="H639" s="29" t="s">
        <v>125</v>
      </c>
      <c r="I639" s="30" t="s">
        <v>377</v>
      </c>
      <c r="J639" s="29" t="s">
        <v>32</v>
      </c>
      <c r="K639" s="38" t="s">
        <v>30</v>
      </c>
      <c r="L639" s="10">
        <v>1</v>
      </c>
      <c r="M639" s="17" t="s">
        <v>54</v>
      </c>
      <c r="N639" s="10">
        <v>120</v>
      </c>
      <c r="Q639" s="42">
        <f t="shared" si="40"/>
        <v>120</v>
      </c>
      <c r="R639" s="10">
        <v>120</v>
      </c>
      <c r="U639" s="16">
        <f t="shared" si="41"/>
        <v>120</v>
      </c>
      <c r="V639" s="16">
        <f t="shared" si="42"/>
        <v>120</v>
      </c>
      <c r="W639" s="19">
        <f t="shared" si="43"/>
        <v>0</v>
      </c>
    </row>
    <row r="640" spans="1:25">
      <c r="A640" s="11" t="s">
        <v>27</v>
      </c>
      <c r="B640" s="29" t="s">
        <v>23</v>
      </c>
      <c r="C640" s="12" t="s">
        <v>24</v>
      </c>
      <c r="D640" s="25">
        <v>13</v>
      </c>
      <c r="E640" s="25">
        <v>1789</v>
      </c>
      <c r="F640" s="38" t="s">
        <v>28</v>
      </c>
      <c r="G640" s="29" t="s">
        <v>183</v>
      </c>
      <c r="H640" s="29" t="s">
        <v>125</v>
      </c>
      <c r="I640" s="30" t="s">
        <v>377</v>
      </c>
      <c r="J640" s="29" t="s">
        <v>187</v>
      </c>
      <c r="L640" s="10">
        <v>1</v>
      </c>
      <c r="M640" s="17" t="s">
        <v>54</v>
      </c>
      <c r="N640" s="10">
        <v>1920</v>
      </c>
      <c r="Q640" s="42">
        <f t="shared" si="40"/>
        <v>1920</v>
      </c>
      <c r="R640" s="10">
        <v>1920</v>
      </c>
      <c r="U640" s="16">
        <f t="shared" si="41"/>
        <v>1920</v>
      </c>
      <c r="V640" s="16">
        <f t="shared" si="42"/>
        <v>1920</v>
      </c>
      <c r="W640" s="19">
        <f t="shared" si="43"/>
        <v>0</v>
      </c>
    </row>
    <row r="641" spans="1:25">
      <c r="A641" s="11" t="s">
        <v>27</v>
      </c>
      <c r="B641" s="29" t="s">
        <v>23</v>
      </c>
      <c r="C641" s="12" t="s">
        <v>24</v>
      </c>
      <c r="D641" s="25">
        <v>13</v>
      </c>
      <c r="E641" s="25">
        <v>1789</v>
      </c>
      <c r="F641" s="38" t="s">
        <v>28</v>
      </c>
      <c r="G641" s="29" t="s">
        <v>183</v>
      </c>
      <c r="H641" s="29" t="s">
        <v>34</v>
      </c>
      <c r="I641" s="30" t="s">
        <v>378</v>
      </c>
      <c r="J641" s="29" t="s">
        <v>32</v>
      </c>
      <c r="K641" s="38" t="s">
        <v>30</v>
      </c>
      <c r="L641" s="10">
        <f>478+(116/288)</f>
        <v>478.40277777777777</v>
      </c>
      <c r="M641" s="17" t="s">
        <v>180</v>
      </c>
      <c r="N641" s="10">
        <v>36</v>
      </c>
      <c r="Q641" s="42">
        <f t="shared" si="40"/>
        <v>36</v>
      </c>
      <c r="R641" s="10">
        <v>17222</v>
      </c>
      <c r="U641" s="16">
        <f t="shared" si="41"/>
        <v>17222</v>
      </c>
      <c r="V641" s="16">
        <f t="shared" si="42"/>
        <v>17222.5</v>
      </c>
      <c r="W641" s="19">
        <f t="shared" si="43"/>
        <v>-0.5</v>
      </c>
    </row>
    <row r="642" spans="1:25">
      <c r="A642" s="11" t="s">
        <v>27</v>
      </c>
      <c r="B642" s="29" t="s">
        <v>23</v>
      </c>
      <c r="C642" s="12" t="s">
        <v>24</v>
      </c>
      <c r="D642" s="25">
        <v>13</v>
      </c>
      <c r="E642" s="25">
        <v>1789</v>
      </c>
      <c r="F642" s="38" t="s">
        <v>28</v>
      </c>
      <c r="G642" s="29" t="s">
        <v>183</v>
      </c>
      <c r="H642" s="29" t="s">
        <v>34</v>
      </c>
      <c r="I642" s="30" t="s">
        <v>378</v>
      </c>
      <c r="J642" s="29" t="s">
        <v>92</v>
      </c>
      <c r="L642" s="10">
        <f>18+(126/288)</f>
        <v>18.4375</v>
      </c>
      <c r="M642" s="17" t="s">
        <v>180</v>
      </c>
      <c r="N642" s="10">
        <v>36</v>
      </c>
      <c r="Q642" s="42">
        <f t="shared" si="40"/>
        <v>36</v>
      </c>
      <c r="R642" s="10">
        <v>664</v>
      </c>
      <c r="U642" s="16">
        <f t="shared" si="41"/>
        <v>664</v>
      </c>
      <c r="V642" s="16">
        <f t="shared" si="42"/>
        <v>663.75</v>
      </c>
      <c r="W642" s="19">
        <f t="shared" si="43"/>
        <v>0.25</v>
      </c>
    </row>
    <row r="643" spans="1:25">
      <c r="A643" s="11" t="s">
        <v>27</v>
      </c>
      <c r="B643" s="29" t="s">
        <v>23</v>
      </c>
      <c r="C643" s="12" t="s">
        <v>24</v>
      </c>
      <c r="D643" s="25">
        <v>13</v>
      </c>
      <c r="E643" s="25">
        <v>1789</v>
      </c>
      <c r="F643" s="38" t="s">
        <v>28</v>
      </c>
      <c r="G643" s="29" t="s">
        <v>183</v>
      </c>
      <c r="H643" s="29" t="s">
        <v>34</v>
      </c>
      <c r="I643" s="30" t="s">
        <v>378</v>
      </c>
      <c r="J643" s="29" t="s">
        <v>111</v>
      </c>
      <c r="L643" s="10">
        <f>330+(18/288)</f>
        <v>330.0625</v>
      </c>
      <c r="M643" s="17" t="s">
        <v>180</v>
      </c>
      <c r="N643" s="10">
        <v>36</v>
      </c>
      <c r="Q643" s="42">
        <f t="shared" si="40"/>
        <v>36</v>
      </c>
      <c r="R643" s="10">
        <v>12206</v>
      </c>
      <c r="U643" s="16">
        <f t="shared" si="41"/>
        <v>12206</v>
      </c>
      <c r="V643" s="16">
        <f t="shared" si="42"/>
        <v>11882.25</v>
      </c>
      <c r="W643" s="19">
        <f t="shared" si="43"/>
        <v>323.75</v>
      </c>
      <c r="Y643" s="29" t="s">
        <v>47</v>
      </c>
    </row>
    <row r="644" spans="1:25">
      <c r="A644" s="11" t="s">
        <v>27</v>
      </c>
      <c r="B644" s="29" t="s">
        <v>23</v>
      </c>
      <c r="C644" s="12" t="s">
        <v>24</v>
      </c>
      <c r="D644" s="25">
        <v>13</v>
      </c>
      <c r="E644" s="25">
        <v>1789</v>
      </c>
      <c r="F644" s="38" t="s">
        <v>28</v>
      </c>
      <c r="G644" s="29" t="s">
        <v>183</v>
      </c>
      <c r="H644" s="29" t="s">
        <v>34</v>
      </c>
      <c r="I644" s="30" t="s">
        <v>378</v>
      </c>
      <c r="J644" s="29" t="s">
        <v>493</v>
      </c>
      <c r="L644" s="10">
        <f>2183+(126/288)</f>
        <v>2183.4375</v>
      </c>
      <c r="M644" s="17" t="s">
        <v>180</v>
      </c>
      <c r="N644" s="10">
        <v>36</v>
      </c>
      <c r="Q644" s="42">
        <f t="shared" si="40"/>
        <v>36</v>
      </c>
      <c r="R644" s="10">
        <v>78604</v>
      </c>
      <c r="U644" s="16">
        <f t="shared" si="41"/>
        <v>78604</v>
      </c>
      <c r="V644" s="16">
        <f t="shared" si="42"/>
        <v>78603.75</v>
      </c>
      <c r="W644" s="19">
        <f t="shared" si="43"/>
        <v>0.25</v>
      </c>
    </row>
    <row r="645" spans="1:25">
      <c r="A645" s="11" t="s">
        <v>27</v>
      </c>
      <c r="B645" s="29" t="s">
        <v>23</v>
      </c>
      <c r="C645" s="12" t="s">
        <v>24</v>
      </c>
      <c r="D645" s="25">
        <v>13</v>
      </c>
      <c r="E645" s="25">
        <v>1789</v>
      </c>
      <c r="F645" s="38" t="s">
        <v>28</v>
      </c>
      <c r="G645" s="29" t="s">
        <v>183</v>
      </c>
      <c r="H645" s="29" t="s">
        <v>34</v>
      </c>
      <c r="I645" s="30" t="s">
        <v>378</v>
      </c>
      <c r="J645" s="29" t="s">
        <v>494</v>
      </c>
      <c r="L645" s="10">
        <f>139+(263/288)</f>
        <v>139.91319444444446</v>
      </c>
      <c r="M645" s="17" t="s">
        <v>180</v>
      </c>
      <c r="N645" s="10">
        <v>36</v>
      </c>
      <c r="Q645" s="42">
        <f t="shared" si="40"/>
        <v>36</v>
      </c>
      <c r="R645" s="10">
        <v>5037</v>
      </c>
      <c r="U645" s="16">
        <f t="shared" si="41"/>
        <v>5037</v>
      </c>
      <c r="V645" s="16">
        <f t="shared" si="42"/>
        <v>5036.875</v>
      </c>
      <c r="W645" s="19">
        <f t="shared" si="43"/>
        <v>0.125</v>
      </c>
    </row>
    <row r="646" spans="1:25">
      <c r="A646" s="11" t="s">
        <v>27</v>
      </c>
      <c r="B646" s="29" t="s">
        <v>23</v>
      </c>
      <c r="C646" s="12" t="s">
        <v>24</v>
      </c>
      <c r="D646" s="25">
        <v>13</v>
      </c>
      <c r="E646" s="25">
        <v>1789</v>
      </c>
      <c r="F646" s="38" t="s">
        <v>28</v>
      </c>
      <c r="G646" s="29" t="s">
        <v>183</v>
      </c>
      <c r="H646" s="29" t="s">
        <v>34</v>
      </c>
      <c r="I646" s="30" t="s">
        <v>378</v>
      </c>
      <c r="J646" s="29" t="s">
        <v>353</v>
      </c>
      <c r="L646" s="10">
        <f>168+(36/288)</f>
        <v>168.125</v>
      </c>
      <c r="M646" s="17" t="s">
        <v>180</v>
      </c>
      <c r="N646" s="10">
        <v>36</v>
      </c>
      <c r="Q646" s="42">
        <f t="shared" si="40"/>
        <v>36</v>
      </c>
      <c r="R646" s="10">
        <v>6052</v>
      </c>
      <c r="U646" s="16">
        <f t="shared" si="41"/>
        <v>6052</v>
      </c>
      <c r="V646" s="16">
        <f t="shared" si="42"/>
        <v>6052.5</v>
      </c>
      <c r="W646" s="19">
        <f t="shared" si="43"/>
        <v>-0.5</v>
      </c>
    </row>
    <row r="647" spans="1:25">
      <c r="A647" s="11" t="s">
        <v>27</v>
      </c>
      <c r="B647" s="29" t="s">
        <v>23</v>
      </c>
      <c r="C647" s="12" t="s">
        <v>24</v>
      </c>
      <c r="D647" s="25">
        <v>13</v>
      </c>
      <c r="E647" s="25">
        <v>1789</v>
      </c>
      <c r="F647" s="38" t="s">
        <v>28</v>
      </c>
      <c r="G647" s="29" t="s">
        <v>183</v>
      </c>
      <c r="H647" s="29" t="s">
        <v>34</v>
      </c>
      <c r="I647" s="30" t="s">
        <v>378</v>
      </c>
      <c r="J647" s="29" t="s">
        <v>186</v>
      </c>
      <c r="L647" s="10">
        <f>459+(173/288)</f>
        <v>459.60069444444446</v>
      </c>
      <c r="M647" s="17" t="s">
        <v>180</v>
      </c>
      <c r="N647" s="10">
        <v>36</v>
      </c>
      <c r="Q647" s="42">
        <f t="shared" si="40"/>
        <v>36</v>
      </c>
      <c r="R647" s="10">
        <v>16546</v>
      </c>
      <c r="U647" s="16">
        <f t="shared" si="41"/>
        <v>16546</v>
      </c>
      <c r="V647" s="16">
        <f t="shared" si="42"/>
        <v>16545.625</v>
      </c>
      <c r="W647" s="19">
        <f t="shared" si="43"/>
        <v>0.375</v>
      </c>
    </row>
    <row r="648" spans="1:25">
      <c r="A648" s="11" t="s">
        <v>27</v>
      </c>
      <c r="B648" s="29" t="s">
        <v>23</v>
      </c>
      <c r="C648" s="12" t="s">
        <v>24</v>
      </c>
      <c r="D648" s="25">
        <v>13</v>
      </c>
      <c r="E648" s="25">
        <v>1789</v>
      </c>
      <c r="F648" s="38" t="s">
        <v>28</v>
      </c>
      <c r="G648" s="29" t="s">
        <v>183</v>
      </c>
      <c r="H648" s="29" t="s">
        <v>34</v>
      </c>
      <c r="I648" s="30" t="s">
        <v>378</v>
      </c>
      <c r="J648" s="29" t="s">
        <v>187</v>
      </c>
      <c r="L648" s="10">
        <f>12126+(12/288)</f>
        <v>12126.041666666666</v>
      </c>
      <c r="M648" s="17" t="s">
        <v>180</v>
      </c>
      <c r="N648" s="10">
        <v>36</v>
      </c>
      <c r="Q648" s="42">
        <f t="shared" si="40"/>
        <v>36</v>
      </c>
      <c r="R648" s="10">
        <v>436537</v>
      </c>
      <c r="U648" s="16">
        <f t="shared" si="41"/>
        <v>436537</v>
      </c>
      <c r="V648" s="16">
        <f t="shared" si="42"/>
        <v>436537.5</v>
      </c>
      <c r="W648" s="19">
        <f t="shared" si="43"/>
        <v>-0.5</v>
      </c>
    </row>
    <row r="649" spans="1:25">
      <c r="A649" s="11" t="s">
        <v>27</v>
      </c>
      <c r="B649" s="29" t="s">
        <v>23</v>
      </c>
      <c r="C649" s="12" t="s">
        <v>24</v>
      </c>
      <c r="D649" s="25">
        <v>13</v>
      </c>
      <c r="E649" s="25">
        <v>1789</v>
      </c>
      <c r="F649" s="38" t="s">
        <v>28</v>
      </c>
      <c r="G649" s="29" t="s">
        <v>183</v>
      </c>
      <c r="H649" s="29" t="s">
        <v>34</v>
      </c>
      <c r="I649" s="30" t="s">
        <v>378</v>
      </c>
      <c r="J649" s="29" t="s">
        <v>495</v>
      </c>
      <c r="L649" s="10">
        <f>6497+(204/288)</f>
        <v>6497.708333333333</v>
      </c>
      <c r="M649" s="17" t="s">
        <v>180</v>
      </c>
      <c r="N649" s="10">
        <v>36</v>
      </c>
      <c r="Q649" s="42">
        <f t="shared" ref="Q649:Q713" si="44">N649+(0.05*O649)+(P649/240)</f>
        <v>36</v>
      </c>
      <c r="R649" s="10">
        <v>233917</v>
      </c>
      <c r="U649" s="16">
        <f t="shared" si="41"/>
        <v>233917</v>
      </c>
      <c r="V649" s="16">
        <f t="shared" si="42"/>
        <v>233917.5</v>
      </c>
      <c r="W649" s="19">
        <f t="shared" si="43"/>
        <v>-0.5</v>
      </c>
    </row>
    <row r="650" spans="1:25" s="32" customFormat="1">
      <c r="A650" s="11" t="s">
        <v>27</v>
      </c>
      <c r="B650" s="29" t="s">
        <v>23</v>
      </c>
      <c r="C650" s="12" t="s">
        <v>24</v>
      </c>
      <c r="D650" s="25">
        <v>13</v>
      </c>
      <c r="E650" s="25">
        <v>1789</v>
      </c>
      <c r="F650" s="38" t="s">
        <v>28</v>
      </c>
      <c r="G650" s="29" t="s">
        <v>183</v>
      </c>
      <c r="H650" s="32" t="s">
        <v>34</v>
      </c>
      <c r="I650" s="31" t="s">
        <v>378</v>
      </c>
      <c r="J650" s="32" t="s">
        <v>496</v>
      </c>
      <c r="K650" s="35"/>
      <c r="L650" s="32">
        <f>3150+(150/288)</f>
        <v>3150.5208333333335</v>
      </c>
      <c r="M650" s="33" t="s">
        <v>180</v>
      </c>
      <c r="N650" s="32">
        <v>36</v>
      </c>
      <c r="Q650" s="43">
        <f t="shared" si="44"/>
        <v>36</v>
      </c>
      <c r="R650" s="32">
        <v>113419</v>
      </c>
      <c r="U650" s="36">
        <f t="shared" si="41"/>
        <v>113419</v>
      </c>
      <c r="V650" s="36">
        <f t="shared" si="42"/>
        <v>113418.75</v>
      </c>
      <c r="W650" s="37">
        <f t="shared" si="43"/>
        <v>0.25</v>
      </c>
    </row>
    <row r="651" spans="1:25">
      <c r="A651" s="11" t="s">
        <v>27</v>
      </c>
      <c r="B651" s="29" t="s">
        <v>23</v>
      </c>
      <c r="C651" s="12" t="s">
        <v>24</v>
      </c>
      <c r="D651" s="25">
        <v>13</v>
      </c>
      <c r="E651" s="25">
        <v>1789</v>
      </c>
      <c r="F651" s="38" t="s">
        <v>28</v>
      </c>
      <c r="G651" s="29" t="s">
        <v>183</v>
      </c>
      <c r="H651" s="29" t="s">
        <v>34</v>
      </c>
      <c r="I651" s="30" t="s">
        <v>379</v>
      </c>
      <c r="J651" s="29" t="s">
        <v>190</v>
      </c>
      <c r="L651" s="10">
        <v>2373</v>
      </c>
      <c r="M651" s="17" t="s">
        <v>180</v>
      </c>
      <c r="N651" s="10">
        <v>36</v>
      </c>
      <c r="Q651" s="42">
        <f t="shared" si="44"/>
        <v>36</v>
      </c>
      <c r="R651" s="10">
        <v>85428</v>
      </c>
      <c r="U651" s="16">
        <f t="shared" si="41"/>
        <v>85428</v>
      </c>
      <c r="V651" s="16">
        <f t="shared" si="42"/>
        <v>85428</v>
      </c>
      <c r="W651" s="19">
        <f t="shared" si="43"/>
        <v>0</v>
      </c>
    </row>
    <row r="652" spans="1:25">
      <c r="A652" s="11" t="s">
        <v>27</v>
      </c>
      <c r="B652" s="29" t="s">
        <v>23</v>
      </c>
      <c r="C652" s="12" t="s">
        <v>24</v>
      </c>
      <c r="D652" s="25">
        <v>13</v>
      </c>
      <c r="E652" s="25">
        <v>1789</v>
      </c>
      <c r="F652" s="38" t="s">
        <v>28</v>
      </c>
      <c r="G652" s="29" t="s">
        <v>183</v>
      </c>
      <c r="H652" s="29" t="s">
        <v>34</v>
      </c>
      <c r="I652" s="30" t="s">
        <v>378</v>
      </c>
      <c r="J652" s="29" t="s">
        <v>191</v>
      </c>
      <c r="L652" s="10">
        <f>1363+(171/288)</f>
        <v>1363.59375</v>
      </c>
      <c r="M652" s="17" t="s">
        <v>180</v>
      </c>
      <c r="N652" s="10">
        <v>36</v>
      </c>
      <c r="Q652" s="42">
        <f t="shared" si="44"/>
        <v>36</v>
      </c>
      <c r="R652" s="10">
        <v>49089</v>
      </c>
      <c r="U652" s="16">
        <f t="shared" si="41"/>
        <v>49089</v>
      </c>
      <c r="V652" s="16">
        <f t="shared" si="42"/>
        <v>49089.375</v>
      </c>
      <c r="W652" s="19">
        <f t="shared" si="43"/>
        <v>-0.375</v>
      </c>
    </row>
    <row r="653" spans="1:25">
      <c r="A653" s="11" t="s">
        <v>27</v>
      </c>
      <c r="B653" s="29" t="s">
        <v>23</v>
      </c>
      <c r="C653" s="12" t="s">
        <v>24</v>
      </c>
      <c r="D653" s="25">
        <v>13</v>
      </c>
      <c r="E653" s="25">
        <v>1789</v>
      </c>
      <c r="F653" s="38" t="s">
        <v>28</v>
      </c>
      <c r="G653" s="29" t="s">
        <v>183</v>
      </c>
      <c r="H653" s="29" t="s">
        <v>34</v>
      </c>
      <c r="I653" s="30" t="s">
        <v>378</v>
      </c>
      <c r="J653" s="29" t="s">
        <v>192</v>
      </c>
      <c r="L653" s="10">
        <v>8518</v>
      </c>
      <c r="M653" s="17" t="s">
        <v>180</v>
      </c>
      <c r="N653" s="10">
        <v>36</v>
      </c>
      <c r="Q653" s="42">
        <f t="shared" si="44"/>
        <v>36</v>
      </c>
      <c r="R653" s="10">
        <v>306648</v>
      </c>
      <c r="U653" s="16">
        <f t="shared" si="41"/>
        <v>306648</v>
      </c>
      <c r="V653" s="16">
        <f t="shared" si="42"/>
        <v>306648</v>
      </c>
      <c r="W653" s="19">
        <f t="shared" si="43"/>
        <v>0</v>
      </c>
    </row>
    <row r="654" spans="1:25">
      <c r="A654" s="11" t="s">
        <v>27</v>
      </c>
      <c r="B654" s="29" t="s">
        <v>23</v>
      </c>
      <c r="C654" s="12" t="s">
        <v>24</v>
      </c>
      <c r="D654" s="25">
        <v>13</v>
      </c>
      <c r="E654" s="25">
        <v>1789</v>
      </c>
      <c r="F654" s="38" t="s">
        <v>28</v>
      </c>
      <c r="G654" s="29" t="s">
        <v>183</v>
      </c>
      <c r="H654" s="29" t="s">
        <v>34</v>
      </c>
      <c r="I654" s="30" t="s">
        <v>378</v>
      </c>
      <c r="J654" s="29" t="s">
        <v>193</v>
      </c>
      <c r="L654" s="10">
        <f>2333+(36/288)</f>
        <v>2333.125</v>
      </c>
      <c r="M654" s="17" t="s">
        <v>180</v>
      </c>
      <c r="N654" s="10">
        <v>36</v>
      </c>
      <c r="Q654" s="42">
        <f t="shared" si="44"/>
        <v>36</v>
      </c>
      <c r="R654" s="10">
        <v>83992</v>
      </c>
      <c r="U654" s="16">
        <f t="shared" ref="U654:U718" si="45">R654+(S654*0.05)+(T654/240)</f>
        <v>83992</v>
      </c>
      <c r="V654" s="16">
        <f t="shared" ref="V654:V718" si="46">L654*Q654</f>
        <v>83992.5</v>
      </c>
      <c r="W654" s="19">
        <f t="shared" ref="W654:W718" si="47">U654-V654</f>
        <v>-0.5</v>
      </c>
    </row>
    <row r="655" spans="1:25">
      <c r="A655" s="11" t="s">
        <v>27</v>
      </c>
      <c r="B655" s="29" t="s">
        <v>23</v>
      </c>
      <c r="C655" s="12" t="s">
        <v>24</v>
      </c>
      <c r="D655" s="25">
        <v>13</v>
      </c>
      <c r="E655" s="25">
        <v>1789</v>
      </c>
      <c r="F655" s="38" t="s">
        <v>28</v>
      </c>
      <c r="G655" s="29" t="s">
        <v>183</v>
      </c>
      <c r="H655" s="29" t="s">
        <v>34</v>
      </c>
      <c r="I655" s="30" t="s">
        <v>378</v>
      </c>
      <c r="J655" s="29" t="s">
        <v>230</v>
      </c>
      <c r="L655" s="10">
        <f>4+(242/288)</f>
        <v>4.8402777777777777</v>
      </c>
      <c r="M655" s="17" t="s">
        <v>180</v>
      </c>
      <c r="N655" s="10">
        <v>36</v>
      </c>
      <c r="Q655" s="42">
        <f t="shared" si="44"/>
        <v>36</v>
      </c>
      <c r="R655" s="10">
        <v>170</v>
      </c>
      <c r="U655" s="16">
        <f t="shared" si="45"/>
        <v>170</v>
      </c>
      <c r="V655" s="16">
        <f t="shared" si="46"/>
        <v>174.25</v>
      </c>
      <c r="W655" s="19">
        <f t="shared" si="47"/>
        <v>-4.25</v>
      </c>
      <c r="Y655" s="29" t="s">
        <v>47</v>
      </c>
    </row>
    <row r="656" spans="1:25">
      <c r="A656" s="11" t="s">
        <v>27</v>
      </c>
      <c r="B656" s="29" t="s">
        <v>23</v>
      </c>
      <c r="C656" s="12" t="s">
        <v>24</v>
      </c>
      <c r="D656" s="25">
        <v>13</v>
      </c>
      <c r="E656" s="25">
        <v>1789</v>
      </c>
      <c r="F656" s="38" t="s">
        <v>28</v>
      </c>
      <c r="G656" s="29" t="s">
        <v>183</v>
      </c>
      <c r="H656" s="29" t="s">
        <v>34</v>
      </c>
      <c r="I656" s="30" t="s">
        <v>378</v>
      </c>
      <c r="J656" s="29" t="s">
        <v>428</v>
      </c>
      <c r="L656" s="10">
        <f>54+(18/288)</f>
        <v>54.0625</v>
      </c>
      <c r="M656" s="17" t="s">
        <v>180</v>
      </c>
      <c r="N656" s="10">
        <v>36</v>
      </c>
      <c r="Q656" s="42">
        <f t="shared" si="44"/>
        <v>36</v>
      </c>
      <c r="R656" s="10">
        <v>1946</v>
      </c>
      <c r="U656" s="16">
        <f t="shared" si="45"/>
        <v>1946</v>
      </c>
      <c r="V656" s="16">
        <f t="shared" si="46"/>
        <v>1946.25</v>
      </c>
      <c r="W656" s="19">
        <f t="shared" si="47"/>
        <v>-0.25</v>
      </c>
    </row>
    <row r="657" spans="1:25">
      <c r="A657" s="11" t="s">
        <v>27</v>
      </c>
      <c r="B657" s="29" t="s">
        <v>23</v>
      </c>
      <c r="C657" s="12" t="s">
        <v>24</v>
      </c>
      <c r="D657" s="25">
        <v>13</v>
      </c>
      <c r="E657" s="25">
        <v>1789</v>
      </c>
      <c r="F657" s="38" t="s">
        <v>28</v>
      </c>
      <c r="G657" s="29" t="s">
        <v>183</v>
      </c>
      <c r="H657" s="29" t="s">
        <v>34</v>
      </c>
      <c r="I657" s="30" t="s">
        <v>378</v>
      </c>
      <c r="J657" s="29" t="s">
        <v>32</v>
      </c>
      <c r="K657" s="38" t="s">
        <v>194</v>
      </c>
      <c r="L657" s="10">
        <f>1803+(231/288)</f>
        <v>1803.8020833333333</v>
      </c>
      <c r="M657" s="17" t="s">
        <v>180</v>
      </c>
      <c r="N657" s="10">
        <v>36</v>
      </c>
      <c r="Q657" s="42">
        <f t="shared" si="44"/>
        <v>36</v>
      </c>
      <c r="R657" s="10">
        <v>64937</v>
      </c>
      <c r="U657" s="16">
        <f t="shared" si="45"/>
        <v>64937</v>
      </c>
      <c r="V657" s="16">
        <f t="shared" si="46"/>
        <v>64936.875</v>
      </c>
      <c r="W657" s="19">
        <f t="shared" si="47"/>
        <v>0.125</v>
      </c>
    </row>
    <row r="658" spans="1:25">
      <c r="A658" s="11" t="s">
        <v>27</v>
      </c>
      <c r="B658" s="29" t="s">
        <v>23</v>
      </c>
      <c r="C658" s="12" t="s">
        <v>24</v>
      </c>
      <c r="D658" s="25">
        <v>13</v>
      </c>
      <c r="E658" s="25">
        <v>1789</v>
      </c>
      <c r="F658" s="38" t="s">
        <v>28</v>
      </c>
      <c r="G658" s="29" t="s">
        <v>183</v>
      </c>
      <c r="H658" s="29" t="s">
        <v>34</v>
      </c>
      <c r="I658" s="30" t="s">
        <v>378</v>
      </c>
      <c r="J658" s="29" t="s">
        <v>32</v>
      </c>
      <c r="K658" s="38" t="s">
        <v>358</v>
      </c>
      <c r="L658" s="10">
        <f>4+(48/288)</f>
        <v>4.166666666666667</v>
      </c>
      <c r="M658" s="17" t="s">
        <v>180</v>
      </c>
      <c r="N658" s="10">
        <v>36</v>
      </c>
      <c r="Q658" s="42">
        <f t="shared" si="44"/>
        <v>36</v>
      </c>
      <c r="R658" s="10">
        <v>150</v>
      </c>
      <c r="U658" s="16">
        <f t="shared" si="45"/>
        <v>150</v>
      </c>
      <c r="V658" s="16">
        <f t="shared" si="46"/>
        <v>150</v>
      </c>
      <c r="W658" s="19">
        <f t="shared" si="47"/>
        <v>0</v>
      </c>
    </row>
    <row r="659" spans="1:25">
      <c r="A659" s="11" t="s">
        <v>27</v>
      </c>
      <c r="B659" s="29" t="s">
        <v>23</v>
      </c>
      <c r="C659" s="12" t="s">
        <v>24</v>
      </c>
      <c r="D659" s="25">
        <v>13</v>
      </c>
      <c r="E659" s="25">
        <v>1789</v>
      </c>
      <c r="F659" s="38" t="s">
        <v>28</v>
      </c>
      <c r="G659" s="29" t="s">
        <v>381</v>
      </c>
      <c r="H659" s="29" t="s">
        <v>34</v>
      </c>
      <c r="I659" s="30" t="s">
        <v>380</v>
      </c>
      <c r="J659" s="29" t="s">
        <v>191</v>
      </c>
      <c r="L659" s="10">
        <v>1</v>
      </c>
      <c r="M659" s="17" t="s">
        <v>39</v>
      </c>
      <c r="N659" s="10">
        <v>3200</v>
      </c>
      <c r="Q659" s="42">
        <f t="shared" si="44"/>
        <v>3200</v>
      </c>
      <c r="R659" s="10">
        <v>3200</v>
      </c>
      <c r="U659" s="16">
        <f t="shared" si="45"/>
        <v>3200</v>
      </c>
      <c r="V659" s="16">
        <f t="shared" si="46"/>
        <v>3200</v>
      </c>
      <c r="W659" s="19">
        <f t="shared" si="47"/>
        <v>0</v>
      </c>
    </row>
    <row r="660" spans="1:25">
      <c r="A660" s="11" t="s">
        <v>27</v>
      </c>
      <c r="B660" s="29" t="s">
        <v>23</v>
      </c>
      <c r="C660" s="12" t="s">
        <v>24</v>
      </c>
      <c r="D660" s="25">
        <v>15</v>
      </c>
      <c r="E660" s="25">
        <v>1789</v>
      </c>
      <c r="F660" s="38" t="s">
        <v>28</v>
      </c>
      <c r="G660" s="29" t="s">
        <v>381</v>
      </c>
      <c r="I660" s="30" t="s">
        <v>382</v>
      </c>
      <c r="J660" s="29" t="s">
        <v>32</v>
      </c>
      <c r="K660" s="38" t="s">
        <v>30</v>
      </c>
      <c r="L660" s="10">
        <v>1</v>
      </c>
      <c r="M660" s="17" t="s">
        <v>54</v>
      </c>
      <c r="N660" s="10">
        <v>388</v>
      </c>
      <c r="Q660" s="42">
        <f t="shared" si="44"/>
        <v>388</v>
      </c>
      <c r="R660" s="10">
        <v>388</v>
      </c>
      <c r="U660" s="16">
        <f t="shared" si="45"/>
        <v>388</v>
      </c>
      <c r="V660" s="16">
        <f t="shared" si="46"/>
        <v>388</v>
      </c>
      <c r="W660" s="19">
        <f t="shared" si="47"/>
        <v>0</v>
      </c>
    </row>
    <row r="661" spans="1:25">
      <c r="A661" s="11" t="s">
        <v>27</v>
      </c>
      <c r="B661" s="29" t="s">
        <v>23</v>
      </c>
      <c r="C661" s="12" t="s">
        <v>24</v>
      </c>
      <c r="D661" s="25">
        <v>15</v>
      </c>
      <c r="E661" s="25">
        <v>1789</v>
      </c>
      <c r="F661" s="38" t="s">
        <v>28</v>
      </c>
      <c r="G661" s="29" t="s">
        <v>381</v>
      </c>
      <c r="H661" s="29" t="s">
        <v>34</v>
      </c>
      <c r="I661" s="30" t="s">
        <v>383</v>
      </c>
      <c r="J661" s="29" t="s">
        <v>32</v>
      </c>
      <c r="K661" s="38" t="s">
        <v>30</v>
      </c>
      <c r="L661" s="10">
        <v>61</v>
      </c>
      <c r="M661" s="17" t="s">
        <v>61</v>
      </c>
      <c r="N661" s="10">
        <v>18</v>
      </c>
      <c r="Q661" s="42">
        <f t="shared" si="44"/>
        <v>18</v>
      </c>
      <c r="R661" s="10">
        <v>1098</v>
      </c>
      <c r="U661" s="16">
        <f t="shared" si="45"/>
        <v>1098</v>
      </c>
      <c r="V661" s="16">
        <f t="shared" si="46"/>
        <v>1098</v>
      </c>
      <c r="W661" s="19">
        <f t="shared" si="47"/>
        <v>0</v>
      </c>
      <c r="X661" s="10">
        <v>176</v>
      </c>
    </row>
    <row r="662" spans="1:25">
      <c r="A662" s="11" t="s">
        <v>27</v>
      </c>
      <c r="B662" s="29" t="s">
        <v>23</v>
      </c>
      <c r="C662" s="12" t="s">
        <v>24</v>
      </c>
      <c r="D662" s="25">
        <v>15</v>
      </c>
      <c r="E662" s="25">
        <v>1789</v>
      </c>
      <c r="F662" s="38" t="s">
        <v>28</v>
      </c>
      <c r="G662" s="29" t="s">
        <v>381</v>
      </c>
      <c r="H662" s="29" t="s">
        <v>34</v>
      </c>
      <c r="I662" s="30" t="s">
        <v>384</v>
      </c>
      <c r="J662" s="29" t="s">
        <v>32</v>
      </c>
      <c r="K662" s="38" t="s">
        <v>30</v>
      </c>
      <c r="L662" s="10">
        <v>120</v>
      </c>
      <c r="M662" s="17" t="s">
        <v>61</v>
      </c>
      <c r="N662" s="10">
        <v>24</v>
      </c>
      <c r="Q662" s="42">
        <f t="shared" si="44"/>
        <v>24</v>
      </c>
      <c r="R662" s="10">
        <v>2880</v>
      </c>
      <c r="U662" s="16">
        <f t="shared" si="45"/>
        <v>2880</v>
      </c>
      <c r="V662" s="16">
        <f t="shared" si="46"/>
        <v>2880</v>
      </c>
      <c r="W662" s="19">
        <f t="shared" si="47"/>
        <v>0</v>
      </c>
      <c r="X662" s="10">
        <v>100</v>
      </c>
    </row>
    <row r="663" spans="1:25">
      <c r="A663" s="11" t="s">
        <v>27</v>
      </c>
      <c r="B663" s="29" t="s">
        <v>23</v>
      </c>
      <c r="C663" s="12" t="s">
        <v>24</v>
      </c>
      <c r="D663" s="25">
        <v>15</v>
      </c>
      <c r="E663" s="25">
        <v>1789</v>
      </c>
      <c r="F663" s="38" t="s">
        <v>28</v>
      </c>
      <c r="G663" s="29" t="s">
        <v>381</v>
      </c>
      <c r="H663" s="29" t="s">
        <v>34</v>
      </c>
      <c r="I663" s="30" t="s">
        <v>497</v>
      </c>
      <c r="J663" s="29" t="s">
        <v>229</v>
      </c>
      <c r="K663" s="38"/>
      <c r="L663" s="10">
        <v>18</v>
      </c>
      <c r="M663" s="17" t="s">
        <v>61</v>
      </c>
      <c r="N663" s="10">
        <v>18</v>
      </c>
      <c r="Q663" s="42">
        <f t="shared" si="44"/>
        <v>18</v>
      </c>
      <c r="R663" s="10">
        <v>270</v>
      </c>
      <c r="U663" s="16">
        <f t="shared" si="45"/>
        <v>270</v>
      </c>
      <c r="V663" s="16">
        <f t="shared" si="46"/>
        <v>324</v>
      </c>
      <c r="W663" s="19">
        <f t="shared" si="47"/>
        <v>-54</v>
      </c>
      <c r="X663" s="10">
        <v>55</v>
      </c>
      <c r="Y663" s="29" t="s">
        <v>47</v>
      </c>
    </row>
    <row r="664" spans="1:25">
      <c r="A664" s="11" t="s">
        <v>27</v>
      </c>
      <c r="B664" s="29" t="s">
        <v>23</v>
      </c>
      <c r="C664" s="12" t="s">
        <v>24</v>
      </c>
      <c r="D664" s="25">
        <v>15</v>
      </c>
      <c r="E664" s="25">
        <v>1789</v>
      </c>
      <c r="F664" s="38" t="s">
        <v>28</v>
      </c>
      <c r="G664" s="29" t="s">
        <v>381</v>
      </c>
      <c r="H664" s="29" t="s">
        <v>34</v>
      </c>
      <c r="I664" s="30" t="s">
        <v>497</v>
      </c>
      <c r="J664" s="29" t="s">
        <v>385</v>
      </c>
      <c r="L664" s="10">
        <v>432</v>
      </c>
      <c r="M664" s="17" t="s">
        <v>61</v>
      </c>
      <c r="N664" s="10">
        <v>18</v>
      </c>
      <c r="Q664" s="42">
        <f t="shared" si="44"/>
        <v>18</v>
      </c>
      <c r="R664" s="10">
        <v>7776</v>
      </c>
      <c r="U664" s="16">
        <f t="shared" si="45"/>
        <v>7776</v>
      </c>
      <c r="V664" s="16">
        <f t="shared" si="46"/>
        <v>7776</v>
      </c>
      <c r="W664" s="19">
        <f t="shared" si="47"/>
        <v>0</v>
      </c>
      <c r="X664" s="10">
        <v>560</v>
      </c>
    </row>
    <row r="665" spans="1:25">
      <c r="A665" s="11" t="s">
        <v>27</v>
      </c>
      <c r="B665" s="29" t="s">
        <v>23</v>
      </c>
      <c r="C665" s="12" t="s">
        <v>24</v>
      </c>
      <c r="D665" s="25">
        <v>15</v>
      </c>
      <c r="E665" s="25">
        <v>1789</v>
      </c>
      <c r="F665" s="38" t="s">
        <v>28</v>
      </c>
      <c r="G665" s="29" t="s">
        <v>381</v>
      </c>
      <c r="H665" s="29" t="s">
        <v>34</v>
      </c>
      <c r="I665" s="30" t="s">
        <v>386</v>
      </c>
      <c r="J665" s="29" t="s">
        <v>58</v>
      </c>
      <c r="L665" s="10">
        <v>20</v>
      </c>
      <c r="M665" s="17" t="s">
        <v>199</v>
      </c>
      <c r="N665" s="10">
        <v>9</v>
      </c>
      <c r="Q665" s="42">
        <f t="shared" si="44"/>
        <v>9</v>
      </c>
      <c r="R665" s="10">
        <v>180</v>
      </c>
      <c r="U665" s="16">
        <f t="shared" si="45"/>
        <v>180</v>
      </c>
      <c r="V665" s="16">
        <f t="shared" si="46"/>
        <v>180</v>
      </c>
      <c r="W665" s="19">
        <f t="shared" si="47"/>
        <v>0</v>
      </c>
      <c r="X665" s="10">
        <v>5</v>
      </c>
    </row>
    <row r="666" spans="1:25">
      <c r="A666" s="11" t="s">
        <v>27</v>
      </c>
      <c r="B666" s="29" t="s">
        <v>23</v>
      </c>
      <c r="C666" s="12" t="s">
        <v>24</v>
      </c>
      <c r="D666" s="25">
        <v>15</v>
      </c>
      <c r="E666" s="25">
        <v>1789</v>
      </c>
      <c r="F666" s="38" t="s">
        <v>28</v>
      </c>
      <c r="G666" s="29" t="s">
        <v>381</v>
      </c>
      <c r="H666" s="29" t="s">
        <v>34</v>
      </c>
      <c r="I666" s="30" t="s">
        <v>51</v>
      </c>
      <c r="J666" s="29" t="s">
        <v>32</v>
      </c>
      <c r="K666" s="38" t="s">
        <v>30</v>
      </c>
      <c r="L666" s="10">
        <v>18790</v>
      </c>
      <c r="M666" s="17" t="s">
        <v>36</v>
      </c>
      <c r="N666" s="10">
        <v>0.16</v>
      </c>
      <c r="Q666" s="42">
        <f t="shared" si="44"/>
        <v>0.16</v>
      </c>
      <c r="R666" s="10">
        <v>3006</v>
      </c>
      <c r="U666" s="16">
        <f t="shared" si="45"/>
        <v>3006</v>
      </c>
      <c r="V666" s="16">
        <f t="shared" si="46"/>
        <v>3006.4</v>
      </c>
      <c r="W666" s="19">
        <f t="shared" si="47"/>
        <v>-0.40000000000009095</v>
      </c>
    </row>
    <row r="667" spans="1:25">
      <c r="A667" s="11" t="s">
        <v>27</v>
      </c>
      <c r="B667" s="29" t="s">
        <v>23</v>
      </c>
      <c r="C667" s="12" t="s">
        <v>24</v>
      </c>
      <c r="D667" s="25">
        <v>15</v>
      </c>
      <c r="E667" s="25">
        <v>1789</v>
      </c>
      <c r="F667" s="38" t="s">
        <v>28</v>
      </c>
      <c r="G667" s="29" t="s">
        <v>381</v>
      </c>
      <c r="H667" s="29" t="s">
        <v>34</v>
      </c>
      <c r="I667" s="30" t="s">
        <v>387</v>
      </c>
      <c r="J667" s="29" t="s">
        <v>32</v>
      </c>
      <c r="K667" s="38" t="s">
        <v>30</v>
      </c>
      <c r="L667" s="10">
        <v>10000</v>
      </c>
      <c r="M667" s="17" t="s">
        <v>36</v>
      </c>
      <c r="N667" s="10">
        <v>0.09</v>
      </c>
      <c r="Q667" s="42">
        <f t="shared" si="44"/>
        <v>0.09</v>
      </c>
      <c r="R667" s="10">
        <v>900</v>
      </c>
      <c r="U667" s="16">
        <f t="shared" si="45"/>
        <v>900</v>
      </c>
      <c r="V667" s="16">
        <f t="shared" si="46"/>
        <v>900</v>
      </c>
      <c r="W667" s="19">
        <f t="shared" si="47"/>
        <v>0</v>
      </c>
    </row>
    <row r="668" spans="1:25">
      <c r="A668" s="11" t="s">
        <v>27</v>
      </c>
      <c r="B668" s="29" t="s">
        <v>23</v>
      </c>
      <c r="C668" s="12" t="s">
        <v>24</v>
      </c>
      <c r="D668" s="25">
        <v>15</v>
      </c>
      <c r="E668" s="25">
        <v>1789</v>
      </c>
      <c r="F668" s="38" t="s">
        <v>28</v>
      </c>
      <c r="G668" s="29" t="s">
        <v>381</v>
      </c>
      <c r="H668" s="29" t="s">
        <v>34</v>
      </c>
      <c r="I668" s="30" t="s">
        <v>388</v>
      </c>
      <c r="J668" s="29" t="s">
        <v>32</v>
      </c>
      <c r="K668" s="38" t="s">
        <v>30</v>
      </c>
      <c r="L668" s="10">
        <v>3120</v>
      </c>
      <c r="M668" s="17" t="s">
        <v>36</v>
      </c>
      <c r="N668" s="10">
        <v>0.15</v>
      </c>
      <c r="Q668" s="42">
        <f t="shared" si="44"/>
        <v>0.15</v>
      </c>
      <c r="R668" s="10">
        <v>468</v>
      </c>
      <c r="U668" s="16">
        <f t="shared" si="45"/>
        <v>468</v>
      </c>
      <c r="V668" s="16">
        <f t="shared" si="46"/>
        <v>468</v>
      </c>
      <c r="W668" s="19">
        <f t="shared" si="47"/>
        <v>0</v>
      </c>
    </row>
    <row r="669" spans="1:25">
      <c r="A669" s="11" t="s">
        <v>27</v>
      </c>
      <c r="B669" s="29" t="s">
        <v>23</v>
      </c>
      <c r="C669" s="12" t="s">
        <v>24</v>
      </c>
      <c r="D669" s="25">
        <v>15</v>
      </c>
      <c r="E669" s="25">
        <v>1789</v>
      </c>
      <c r="F669" s="38" t="s">
        <v>28</v>
      </c>
      <c r="G669" s="29" t="s">
        <v>381</v>
      </c>
      <c r="H669" s="29" t="s">
        <v>34</v>
      </c>
      <c r="I669" s="30" t="s">
        <v>389</v>
      </c>
      <c r="J669" s="29" t="s">
        <v>32</v>
      </c>
      <c r="K669" s="38" t="s">
        <v>30</v>
      </c>
      <c r="L669" s="10">
        <v>1355</v>
      </c>
      <c r="M669" s="17" t="s">
        <v>36</v>
      </c>
      <c r="N669" s="10">
        <v>0.66</v>
      </c>
      <c r="Q669" s="42">
        <f t="shared" si="44"/>
        <v>0.66</v>
      </c>
      <c r="R669" s="10">
        <v>894</v>
      </c>
      <c r="U669" s="16">
        <f t="shared" si="45"/>
        <v>894</v>
      </c>
      <c r="V669" s="16">
        <f t="shared" si="46"/>
        <v>894.30000000000007</v>
      </c>
      <c r="W669" s="19">
        <f t="shared" si="47"/>
        <v>-0.30000000000006821</v>
      </c>
    </row>
    <row r="670" spans="1:25">
      <c r="A670" s="11" t="s">
        <v>27</v>
      </c>
      <c r="B670" s="29" t="s">
        <v>23</v>
      </c>
      <c r="C670" s="12" t="s">
        <v>24</v>
      </c>
      <c r="D670" s="25">
        <v>15</v>
      </c>
      <c r="E670" s="25">
        <v>1789</v>
      </c>
      <c r="F670" s="38" t="s">
        <v>28</v>
      </c>
      <c r="G670" s="29" t="s">
        <v>381</v>
      </c>
      <c r="H670" s="29" t="s">
        <v>34</v>
      </c>
      <c r="I670" s="30" t="s">
        <v>389</v>
      </c>
      <c r="J670" s="29" t="s">
        <v>92</v>
      </c>
      <c r="L670" s="10">
        <v>310</v>
      </c>
      <c r="M670" s="17" t="s">
        <v>36</v>
      </c>
      <c r="N670" s="10">
        <v>0.66</v>
      </c>
      <c r="Q670" s="42">
        <f t="shared" si="44"/>
        <v>0.66</v>
      </c>
      <c r="R670" s="10">
        <v>205</v>
      </c>
      <c r="U670" s="16">
        <f t="shared" si="45"/>
        <v>205</v>
      </c>
      <c r="V670" s="16">
        <f t="shared" si="46"/>
        <v>204.60000000000002</v>
      </c>
      <c r="W670" s="19">
        <f t="shared" si="47"/>
        <v>0.39999999999997726</v>
      </c>
    </row>
    <row r="671" spans="1:25">
      <c r="A671" s="11" t="s">
        <v>27</v>
      </c>
      <c r="B671" s="29" t="s">
        <v>23</v>
      </c>
      <c r="C671" s="12" t="s">
        <v>24</v>
      </c>
      <c r="D671" s="25">
        <v>15</v>
      </c>
      <c r="E671" s="25">
        <v>1789</v>
      </c>
      <c r="F671" s="38" t="s">
        <v>28</v>
      </c>
      <c r="G671" s="29" t="s">
        <v>381</v>
      </c>
      <c r="H671" s="29" t="s">
        <v>34</v>
      </c>
      <c r="I671" s="30" t="s">
        <v>390</v>
      </c>
      <c r="J671" s="29" t="s">
        <v>32</v>
      </c>
      <c r="K671" s="38" t="s">
        <v>30</v>
      </c>
      <c r="L671" s="10">
        <v>1488</v>
      </c>
      <c r="M671" s="17" t="s">
        <v>36</v>
      </c>
      <c r="N671" s="10">
        <v>0.7</v>
      </c>
      <c r="Q671" s="42">
        <f t="shared" si="44"/>
        <v>0.7</v>
      </c>
      <c r="R671" s="10">
        <v>1042</v>
      </c>
      <c r="U671" s="16">
        <f t="shared" si="45"/>
        <v>1042</v>
      </c>
      <c r="V671" s="16">
        <f t="shared" si="46"/>
        <v>1041.5999999999999</v>
      </c>
      <c r="W671" s="19">
        <f t="shared" si="47"/>
        <v>0.40000000000009095</v>
      </c>
    </row>
    <row r="672" spans="1:25">
      <c r="A672" s="11" t="s">
        <v>27</v>
      </c>
      <c r="B672" s="29" t="s">
        <v>23</v>
      </c>
      <c r="C672" s="12" t="s">
        <v>24</v>
      </c>
      <c r="D672" s="25">
        <v>15</v>
      </c>
      <c r="E672" s="25">
        <v>1789</v>
      </c>
      <c r="F672" s="38" t="s">
        <v>28</v>
      </c>
      <c r="G672" s="29" t="s">
        <v>381</v>
      </c>
      <c r="H672" s="29" t="s">
        <v>34</v>
      </c>
      <c r="I672" s="30" t="s">
        <v>498</v>
      </c>
      <c r="J672" s="29" t="s">
        <v>229</v>
      </c>
      <c r="L672" s="10">
        <v>500</v>
      </c>
      <c r="M672" s="17" t="s">
        <v>86</v>
      </c>
      <c r="N672" s="10">
        <v>9</v>
      </c>
      <c r="Q672" s="42">
        <f t="shared" si="44"/>
        <v>9</v>
      </c>
      <c r="R672" s="10">
        <v>4500</v>
      </c>
      <c r="U672" s="16">
        <f t="shared" si="45"/>
        <v>4500</v>
      </c>
      <c r="V672" s="16">
        <f t="shared" si="46"/>
        <v>4500</v>
      </c>
      <c r="W672" s="19">
        <f t="shared" si="47"/>
        <v>0</v>
      </c>
      <c r="X672" s="10">
        <v>1150</v>
      </c>
    </row>
    <row r="673" spans="1:25">
      <c r="A673" s="11" t="s">
        <v>27</v>
      </c>
      <c r="B673" s="29" t="s">
        <v>23</v>
      </c>
      <c r="C673" s="12" t="s">
        <v>24</v>
      </c>
      <c r="D673" s="25">
        <v>15</v>
      </c>
      <c r="E673" s="25">
        <v>1789</v>
      </c>
      <c r="F673" s="38" t="s">
        <v>28</v>
      </c>
      <c r="G673" s="29" t="s">
        <v>381</v>
      </c>
      <c r="H673" s="29" t="s">
        <v>34</v>
      </c>
      <c r="I673" s="30" t="s">
        <v>391</v>
      </c>
      <c r="J673" s="29" t="s">
        <v>229</v>
      </c>
      <c r="L673" s="10">
        <v>200</v>
      </c>
      <c r="M673" s="17" t="s">
        <v>86</v>
      </c>
      <c r="N673" s="10">
        <v>5</v>
      </c>
      <c r="Q673" s="42">
        <f t="shared" si="44"/>
        <v>5</v>
      </c>
      <c r="R673" s="10">
        <v>1000</v>
      </c>
      <c r="U673" s="16">
        <f t="shared" si="45"/>
        <v>1000</v>
      </c>
      <c r="V673" s="16">
        <f t="shared" si="46"/>
        <v>1000</v>
      </c>
      <c r="W673" s="19">
        <f t="shared" si="47"/>
        <v>0</v>
      </c>
      <c r="X673" s="10">
        <v>280</v>
      </c>
    </row>
    <row r="674" spans="1:25">
      <c r="A674" s="11" t="s">
        <v>27</v>
      </c>
      <c r="B674" s="29" t="s">
        <v>23</v>
      </c>
      <c r="C674" s="12" t="s">
        <v>24</v>
      </c>
      <c r="D674" s="25">
        <v>15</v>
      </c>
      <c r="E674" s="25">
        <v>1789</v>
      </c>
      <c r="F674" s="38" t="s">
        <v>28</v>
      </c>
      <c r="G674" s="29" t="s">
        <v>381</v>
      </c>
      <c r="I674" s="30" t="s">
        <v>72</v>
      </c>
      <c r="J674" s="29" t="s">
        <v>32</v>
      </c>
      <c r="K674" s="38" t="s">
        <v>30</v>
      </c>
      <c r="L674" s="10">
        <v>1</v>
      </c>
      <c r="M674" s="17" t="s">
        <v>54</v>
      </c>
      <c r="N674" s="10">
        <v>807</v>
      </c>
      <c r="Q674" s="42">
        <f t="shared" si="44"/>
        <v>807</v>
      </c>
      <c r="R674" s="10">
        <v>807</v>
      </c>
      <c r="U674" s="16">
        <f t="shared" si="45"/>
        <v>807</v>
      </c>
      <c r="V674" s="16">
        <f t="shared" si="46"/>
        <v>807</v>
      </c>
      <c r="W674" s="19">
        <f t="shared" si="47"/>
        <v>0</v>
      </c>
    </row>
    <row r="675" spans="1:25">
      <c r="A675" s="11" t="s">
        <v>27</v>
      </c>
      <c r="B675" s="29" t="s">
        <v>23</v>
      </c>
      <c r="C675" s="12" t="s">
        <v>24</v>
      </c>
      <c r="D675" s="25">
        <v>15</v>
      </c>
      <c r="E675" s="25">
        <v>1789</v>
      </c>
      <c r="F675" s="38" t="s">
        <v>28</v>
      </c>
      <c r="G675" s="29" t="s">
        <v>381</v>
      </c>
      <c r="H675" s="29" t="s">
        <v>80</v>
      </c>
      <c r="I675" s="30" t="s">
        <v>392</v>
      </c>
      <c r="J675" s="29" t="s">
        <v>32</v>
      </c>
      <c r="L675" s="10">
        <v>1850</v>
      </c>
      <c r="M675" s="17" t="s">
        <v>36</v>
      </c>
      <c r="N675" s="10">
        <v>7</v>
      </c>
      <c r="Q675" s="42">
        <f t="shared" si="44"/>
        <v>7</v>
      </c>
      <c r="R675" s="10">
        <v>12950</v>
      </c>
      <c r="U675" s="16">
        <f t="shared" si="45"/>
        <v>12950</v>
      </c>
      <c r="V675" s="16">
        <f t="shared" si="46"/>
        <v>12950</v>
      </c>
      <c r="W675" s="19">
        <f t="shared" si="47"/>
        <v>0</v>
      </c>
    </row>
    <row r="676" spans="1:25">
      <c r="A676" s="11" t="s">
        <v>27</v>
      </c>
      <c r="B676" s="29" t="s">
        <v>23</v>
      </c>
      <c r="C676" s="12" t="s">
        <v>24</v>
      </c>
      <c r="D676" s="25">
        <v>15</v>
      </c>
      <c r="E676" s="25">
        <v>1789</v>
      </c>
      <c r="F676" s="38" t="s">
        <v>28</v>
      </c>
      <c r="G676" s="29" t="s">
        <v>381</v>
      </c>
      <c r="H676" s="29" t="s">
        <v>34</v>
      </c>
      <c r="I676" s="30" t="s">
        <v>248</v>
      </c>
      <c r="J676" s="29" t="s">
        <v>58</v>
      </c>
      <c r="L676" s="10">
        <v>10.25</v>
      </c>
      <c r="M676" s="17" t="s">
        <v>180</v>
      </c>
      <c r="Q676" s="42">
        <f t="shared" si="44"/>
        <v>0</v>
      </c>
      <c r="R676" s="10">
        <v>382</v>
      </c>
      <c r="U676" s="16">
        <f t="shared" si="45"/>
        <v>382</v>
      </c>
      <c r="V676" s="16">
        <f t="shared" si="46"/>
        <v>0</v>
      </c>
      <c r="W676" s="19">
        <f t="shared" si="47"/>
        <v>382</v>
      </c>
      <c r="Y676" s="29" t="s">
        <v>77</v>
      </c>
    </row>
    <row r="677" spans="1:25">
      <c r="A677" s="11" t="s">
        <v>27</v>
      </c>
      <c r="B677" s="29" t="s">
        <v>23</v>
      </c>
      <c r="C677" s="12" t="s">
        <v>24</v>
      </c>
      <c r="D677" s="25">
        <v>15</v>
      </c>
      <c r="E677" s="25">
        <v>1789</v>
      </c>
      <c r="F677" s="38" t="s">
        <v>28</v>
      </c>
      <c r="G677" s="29" t="s">
        <v>381</v>
      </c>
      <c r="H677" s="29" t="s">
        <v>34</v>
      </c>
      <c r="I677" s="30" t="s">
        <v>272</v>
      </c>
      <c r="J677" s="29" t="s">
        <v>229</v>
      </c>
      <c r="L677" s="10">
        <v>294100</v>
      </c>
      <c r="M677" s="17" t="s">
        <v>36</v>
      </c>
      <c r="N677" s="10">
        <v>0.03</v>
      </c>
      <c r="Q677" s="42">
        <f t="shared" si="44"/>
        <v>0.03</v>
      </c>
      <c r="R677" s="10">
        <v>8823</v>
      </c>
      <c r="U677" s="16">
        <f t="shared" si="45"/>
        <v>8823</v>
      </c>
      <c r="V677" s="16">
        <f t="shared" si="46"/>
        <v>8823</v>
      </c>
      <c r="W677" s="19">
        <f t="shared" si="47"/>
        <v>0</v>
      </c>
    </row>
    <row r="678" spans="1:25">
      <c r="A678" s="11" t="s">
        <v>27</v>
      </c>
      <c r="B678" s="29" t="s">
        <v>23</v>
      </c>
      <c r="C678" s="12" t="s">
        <v>24</v>
      </c>
      <c r="D678" s="25">
        <v>15</v>
      </c>
      <c r="E678" s="25">
        <v>1789</v>
      </c>
      <c r="F678" s="38" t="s">
        <v>28</v>
      </c>
      <c r="G678" s="29" t="s">
        <v>381</v>
      </c>
      <c r="H678" s="29" t="s">
        <v>34</v>
      </c>
      <c r="I678" s="30" t="s">
        <v>393</v>
      </c>
      <c r="J678" s="29" t="s">
        <v>58</v>
      </c>
      <c r="L678" s="10">
        <v>603</v>
      </c>
      <c r="M678" s="17" t="s">
        <v>86</v>
      </c>
      <c r="N678" s="10">
        <v>3</v>
      </c>
      <c r="O678" s="10">
        <v>10</v>
      </c>
      <c r="Q678" s="42">
        <f t="shared" si="44"/>
        <v>3.5</v>
      </c>
      <c r="R678" s="10">
        <v>2110</v>
      </c>
      <c r="U678" s="16">
        <f t="shared" si="45"/>
        <v>2110</v>
      </c>
      <c r="V678" s="16">
        <f t="shared" si="46"/>
        <v>2110.5</v>
      </c>
      <c r="W678" s="19">
        <f t="shared" si="47"/>
        <v>-0.5</v>
      </c>
      <c r="X678" s="10">
        <v>510</v>
      </c>
    </row>
    <row r="679" spans="1:25">
      <c r="A679" s="11" t="s">
        <v>27</v>
      </c>
      <c r="B679" s="29" t="s">
        <v>23</v>
      </c>
      <c r="C679" s="12" t="s">
        <v>24</v>
      </c>
      <c r="D679" s="25">
        <v>15</v>
      </c>
      <c r="E679" s="25">
        <v>1789</v>
      </c>
      <c r="F679" s="38" t="s">
        <v>28</v>
      </c>
      <c r="G679" s="29" t="s">
        <v>381</v>
      </c>
      <c r="H679" s="29" t="s">
        <v>80</v>
      </c>
      <c r="I679" s="30" t="s">
        <v>394</v>
      </c>
      <c r="J679" s="29" t="s">
        <v>32</v>
      </c>
      <c r="K679" s="38" t="s">
        <v>30</v>
      </c>
      <c r="L679" s="10">
        <v>114</v>
      </c>
      <c r="M679" s="17" t="s">
        <v>86</v>
      </c>
      <c r="N679" s="10">
        <v>4</v>
      </c>
      <c r="O679" s="10">
        <v>10</v>
      </c>
      <c r="Q679" s="42">
        <f t="shared" si="44"/>
        <v>4.5</v>
      </c>
      <c r="R679" s="10">
        <v>513</v>
      </c>
      <c r="U679" s="16">
        <f t="shared" si="45"/>
        <v>513</v>
      </c>
      <c r="V679" s="16">
        <f t="shared" si="46"/>
        <v>513</v>
      </c>
      <c r="W679" s="19">
        <f t="shared" si="47"/>
        <v>0</v>
      </c>
      <c r="X679" s="10">
        <v>14</v>
      </c>
    </row>
    <row r="680" spans="1:25">
      <c r="A680" s="11" t="s">
        <v>27</v>
      </c>
      <c r="B680" s="29" t="s">
        <v>23</v>
      </c>
      <c r="C680" s="12" t="s">
        <v>24</v>
      </c>
      <c r="D680" s="25">
        <v>15</v>
      </c>
      <c r="E680" s="25">
        <v>1789</v>
      </c>
      <c r="F680" s="38" t="s">
        <v>28</v>
      </c>
      <c r="G680" s="29" t="s">
        <v>381</v>
      </c>
      <c r="H680" s="29" t="s">
        <v>34</v>
      </c>
      <c r="I680" s="30" t="s">
        <v>395</v>
      </c>
      <c r="J680" s="29" t="s">
        <v>32</v>
      </c>
      <c r="K680" s="38" t="s">
        <v>30</v>
      </c>
      <c r="L680" s="10">
        <v>19419</v>
      </c>
      <c r="M680" s="17" t="s">
        <v>36</v>
      </c>
      <c r="N680" s="10">
        <v>0.2</v>
      </c>
      <c r="Q680" s="42">
        <f t="shared" si="44"/>
        <v>0.2</v>
      </c>
      <c r="R680" s="10">
        <v>3884</v>
      </c>
      <c r="U680" s="16">
        <f t="shared" si="45"/>
        <v>3884</v>
      </c>
      <c r="V680" s="16">
        <f t="shared" si="46"/>
        <v>3883.8</v>
      </c>
      <c r="W680" s="19">
        <f t="shared" si="47"/>
        <v>0.1999999999998181</v>
      </c>
    </row>
    <row r="681" spans="1:25">
      <c r="A681" s="11" t="s">
        <v>27</v>
      </c>
      <c r="B681" s="29" t="s">
        <v>23</v>
      </c>
      <c r="C681" s="12" t="s">
        <v>24</v>
      </c>
      <c r="D681" s="25">
        <v>15</v>
      </c>
      <c r="E681" s="25">
        <v>1789</v>
      </c>
      <c r="F681" s="38" t="s">
        <v>28</v>
      </c>
      <c r="G681" s="29" t="s">
        <v>381</v>
      </c>
      <c r="H681" s="29" t="s">
        <v>34</v>
      </c>
      <c r="I681" s="30" t="s">
        <v>396</v>
      </c>
      <c r="J681" s="29" t="s">
        <v>32</v>
      </c>
      <c r="K681" s="38" t="s">
        <v>30</v>
      </c>
      <c r="L681" s="10">
        <v>30219</v>
      </c>
      <c r="M681" s="17" t="s">
        <v>36</v>
      </c>
      <c r="N681" s="10">
        <v>0.15</v>
      </c>
      <c r="Q681" s="42">
        <f t="shared" si="44"/>
        <v>0.15</v>
      </c>
      <c r="R681" s="10">
        <v>4533</v>
      </c>
      <c r="U681" s="16">
        <f t="shared" si="45"/>
        <v>4533</v>
      </c>
      <c r="V681" s="16">
        <f t="shared" si="46"/>
        <v>4532.8499999999995</v>
      </c>
      <c r="W681" s="19">
        <f t="shared" si="47"/>
        <v>0.1500000000005457</v>
      </c>
    </row>
    <row r="682" spans="1:25">
      <c r="A682" s="11" t="s">
        <v>27</v>
      </c>
      <c r="B682" s="29" t="s">
        <v>23</v>
      </c>
      <c r="C682" s="12" t="s">
        <v>24</v>
      </c>
      <c r="D682" s="25">
        <v>15</v>
      </c>
      <c r="E682" s="25">
        <v>1789</v>
      </c>
      <c r="F682" s="38" t="s">
        <v>28</v>
      </c>
      <c r="G682" s="29" t="s">
        <v>381</v>
      </c>
      <c r="H682" s="29" t="s">
        <v>34</v>
      </c>
      <c r="I682" s="30" t="s">
        <v>397</v>
      </c>
      <c r="J682" s="29" t="s">
        <v>32</v>
      </c>
      <c r="K682" s="38" t="s">
        <v>30</v>
      </c>
      <c r="L682" s="10">
        <v>9053</v>
      </c>
      <c r="M682" s="17" t="s">
        <v>36</v>
      </c>
      <c r="N682" s="10">
        <v>0.15</v>
      </c>
      <c r="Q682" s="42">
        <f t="shared" si="44"/>
        <v>0.15</v>
      </c>
      <c r="R682" s="10">
        <v>1358</v>
      </c>
      <c r="U682" s="16">
        <f t="shared" si="45"/>
        <v>1358</v>
      </c>
      <c r="V682" s="16">
        <f t="shared" si="46"/>
        <v>1357.95</v>
      </c>
      <c r="W682" s="19">
        <f t="shared" si="47"/>
        <v>4.9999999999954525E-2</v>
      </c>
    </row>
    <row r="683" spans="1:25">
      <c r="A683" s="11" t="s">
        <v>27</v>
      </c>
      <c r="B683" s="29" t="s">
        <v>23</v>
      </c>
      <c r="C683" s="12" t="s">
        <v>24</v>
      </c>
      <c r="D683" s="25">
        <v>15</v>
      </c>
      <c r="E683" s="25">
        <v>1789</v>
      </c>
      <c r="F683" s="38" t="s">
        <v>28</v>
      </c>
      <c r="G683" s="29" t="s">
        <v>381</v>
      </c>
      <c r="H683" s="29" t="s">
        <v>34</v>
      </c>
      <c r="I683" s="30" t="s">
        <v>303</v>
      </c>
      <c r="J683" s="29" t="s">
        <v>32</v>
      </c>
      <c r="K683" s="38" t="s">
        <v>30</v>
      </c>
      <c r="L683" s="10">
        <v>175</v>
      </c>
      <c r="M683" s="17" t="s">
        <v>36</v>
      </c>
      <c r="N683" s="10">
        <v>0.8</v>
      </c>
      <c r="Q683" s="42">
        <f t="shared" si="44"/>
        <v>0.8</v>
      </c>
      <c r="R683" s="10">
        <v>140</v>
      </c>
      <c r="U683" s="16">
        <f t="shared" si="45"/>
        <v>140</v>
      </c>
      <c r="V683" s="16">
        <f t="shared" si="46"/>
        <v>140</v>
      </c>
      <c r="W683" s="19">
        <f t="shared" si="47"/>
        <v>0</v>
      </c>
    </row>
    <row r="684" spans="1:25">
      <c r="A684" s="11" t="s">
        <v>27</v>
      </c>
      <c r="B684" s="29" t="s">
        <v>23</v>
      </c>
      <c r="C684" s="12" t="s">
        <v>24</v>
      </c>
      <c r="D684" s="25">
        <v>15</v>
      </c>
      <c r="E684" s="25">
        <v>1789</v>
      </c>
      <c r="F684" s="38" t="s">
        <v>28</v>
      </c>
      <c r="G684" s="29" t="s">
        <v>381</v>
      </c>
      <c r="H684" s="29" t="s">
        <v>34</v>
      </c>
      <c r="I684" s="30" t="s">
        <v>398</v>
      </c>
      <c r="J684" s="29" t="s">
        <v>32</v>
      </c>
      <c r="K684" s="38" t="s">
        <v>30</v>
      </c>
      <c r="L684" s="10">
        <v>7150</v>
      </c>
      <c r="M684" s="17" t="s">
        <v>36</v>
      </c>
      <c r="N684" s="10">
        <v>0.5</v>
      </c>
      <c r="Q684" s="42">
        <f t="shared" si="44"/>
        <v>0.5</v>
      </c>
      <c r="R684" s="10">
        <v>3575</v>
      </c>
      <c r="U684" s="16">
        <f t="shared" si="45"/>
        <v>3575</v>
      </c>
      <c r="V684" s="16">
        <f t="shared" si="46"/>
        <v>3575</v>
      </c>
      <c r="W684" s="19">
        <f t="shared" si="47"/>
        <v>0</v>
      </c>
    </row>
    <row r="685" spans="1:25">
      <c r="A685" s="11" t="s">
        <v>27</v>
      </c>
      <c r="B685" s="29" t="s">
        <v>23</v>
      </c>
      <c r="C685" s="12" t="s">
        <v>24</v>
      </c>
      <c r="D685" s="25">
        <v>15</v>
      </c>
      <c r="E685" s="25">
        <v>1789</v>
      </c>
      <c r="F685" s="38" t="s">
        <v>28</v>
      </c>
      <c r="G685" s="29" t="s">
        <v>381</v>
      </c>
      <c r="H685" s="29" t="s">
        <v>399</v>
      </c>
      <c r="I685" s="30" t="s">
        <v>400</v>
      </c>
      <c r="J685" s="29" t="s">
        <v>32</v>
      </c>
      <c r="K685" s="38" t="s">
        <v>30</v>
      </c>
      <c r="L685" s="10">
        <v>40725</v>
      </c>
      <c r="M685" s="17" t="s">
        <v>36</v>
      </c>
      <c r="N685" s="10">
        <v>3</v>
      </c>
      <c r="Q685" s="42">
        <f t="shared" si="44"/>
        <v>3</v>
      </c>
      <c r="R685" s="10">
        <v>122175</v>
      </c>
      <c r="U685" s="16">
        <f t="shared" si="45"/>
        <v>122175</v>
      </c>
      <c r="V685" s="16">
        <f t="shared" si="46"/>
        <v>122175</v>
      </c>
      <c r="W685" s="19">
        <f t="shared" si="47"/>
        <v>0</v>
      </c>
    </row>
    <row r="686" spans="1:25">
      <c r="A686" s="11" t="s">
        <v>27</v>
      </c>
      <c r="B686" s="29" t="s">
        <v>23</v>
      </c>
      <c r="C686" s="12" t="s">
        <v>24</v>
      </c>
      <c r="D686" s="25">
        <v>15</v>
      </c>
      <c r="E686" s="25">
        <v>1789</v>
      </c>
      <c r="F686" s="38" t="s">
        <v>28</v>
      </c>
      <c r="G686" s="29" t="s">
        <v>381</v>
      </c>
      <c r="H686" s="29" t="s">
        <v>399</v>
      </c>
      <c r="I686" s="30" t="s">
        <v>400</v>
      </c>
      <c r="J686" s="29" t="s">
        <v>92</v>
      </c>
      <c r="L686" s="10">
        <v>33425</v>
      </c>
      <c r="M686" s="17" t="s">
        <v>36</v>
      </c>
      <c r="N686" s="10">
        <v>3</v>
      </c>
      <c r="Q686" s="42">
        <f t="shared" si="44"/>
        <v>3</v>
      </c>
      <c r="R686" s="10">
        <v>100275</v>
      </c>
      <c r="U686" s="16">
        <f t="shared" si="45"/>
        <v>100275</v>
      </c>
      <c r="V686" s="16">
        <f t="shared" si="46"/>
        <v>100275</v>
      </c>
      <c r="W686" s="19">
        <f t="shared" si="47"/>
        <v>0</v>
      </c>
    </row>
    <row r="687" spans="1:25">
      <c r="A687" s="11" t="s">
        <v>27</v>
      </c>
      <c r="B687" s="29" t="s">
        <v>23</v>
      </c>
      <c r="C687" s="12" t="s">
        <v>24</v>
      </c>
      <c r="D687" s="25">
        <v>15</v>
      </c>
      <c r="E687" s="25">
        <v>1789</v>
      </c>
      <c r="F687" s="38" t="s">
        <v>28</v>
      </c>
      <c r="G687" s="29" t="s">
        <v>381</v>
      </c>
      <c r="H687" s="29" t="s">
        <v>34</v>
      </c>
      <c r="I687" s="30" t="s">
        <v>326</v>
      </c>
      <c r="J687" s="29" t="s">
        <v>32</v>
      </c>
      <c r="K687" s="38" t="s">
        <v>30</v>
      </c>
      <c r="L687" s="10">
        <v>4660</v>
      </c>
      <c r="M687" s="17" t="s">
        <v>36</v>
      </c>
      <c r="O687" s="10">
        <v>30</v>
      </c>
      <c r="Q687" s="42">
        <f t="shared" si="44"/>
        <v>1.5</v>
      </c>
      <c r="R687" s="10">
        <v>6990</v>
      </c>
      <c r="U687" s="16">
        <f t="shared" si="45"/>
        <v>6990</v>
      </c>
      <c r="V687" s="16">
        <f t="shared" si="46"/>
        <v>6990</v>
      </c>
      <c r="W687" s="19">
        <f t="shared" si="47"/>
        <v>0</v>
      </c>
    </row>
    <row r="688" spans="1:25">
      <c r="A688" s="11" t="s">
        <v>27</v>
      </c>
      <c r="B688" s="29" t="s">
        <v>23</v>
      </c>
      <c r="C688" s="12" t="s">
        <v>24</v>
      </c>
      <c r="D688" s="25">
        <v>15</v>
      </c>
      <c r="E688" s="25">
        <v>1789</v>
      </c>
      <c r="F688" s="38" t="s">
        <v>28</v>
      </c>
      <c r="G688" s="29" t="s">
        <v>381</v>
      </c>
      <c r="I688" s="30" t="s">
        <v>109</v>
      </c>
      <c r="J688" s="29" t="s">
        <v>32</v>
      </c>
      <c r="K688" s="38" t="s">
        <v>30</v>
      </c>
      <c r="L688" s="10">
        <v>1</v>
      </c>
      <c r="M688" s="17" t="s">
        <v>54</v>
      </c>
      <c r="N688" s="10">
        <v>133</v>
      </c>
      <c r="Q688" s="42">
        <f t="shared" si="44"/>
        <v>133</v>
      </c>
      <c r="R688" s="10">
        <v>133</v>
      </c>
      <c r="U688" s="16">
        <f t="shared" si="45"/>
        <v>133</v>
      </c>
      <c r="V688" s="16">
        <f t="shared" si="46"/>
        <v>133</v>
      </c>
      <c r="W688" s="19">
        <f t="shared" si="47"/>
        <v>0</v>
      </c>
    </row>
    <row r="689" spans="1:25">
      <c r="A689" s="11" t="s">
        <v>27</v>
      </c>
      <c r="B689" s="29" t="s">
        <v>23</v>
      </c>
      <c r="C689" s="12" t="s">
        <v>24</v>
      </c>
      <c r="D689" s="25">
        <v>15</v>
      </c>
      <c r="E689" s="25">
        <v>1789</v>
      </c>
      <c r="F689" s="38" t="s">
        <v>28</v>
      </c>
      <c r="G689" s="29" t="s">
        <v>381</v>
      </c>
      <c r="I689" s="30" t="s">
        <v>109</v>
      </c>
      <c r="J689" s="29" t="s">
        <v>58</v>
      </c>
      <c r="L689" s="10">
        <v>1</v>
      </c>
      <c r="M689" s="17" t="s">
        <v>54</v>
      </c>
      <c r="N689" s="10">
        <v>180</v>
      </c>
      <c r="Q689" s="42">
        <f t="shared" si="44"/>
        <v>180</v>
      </c>
      <c r="R689" s="10">
        <v>180</v>
      </c>
      <c r="U689" s="16">
        <f t="shared" si="45"/>
        <v>180</v>
      </c>
      <c r="V689" s="16">
        <f t="shared" si="46"/>
        <v>180</v>
      </c>
      <c r="W689" s="19">
        <f t="shared" si="47"/>
        <v>0</v>
      </c>
    </row>
    <row r="690" spans="1:25">
      <c r="A690" s="11" t="s">
        <v>27</v>
      </c>
      <c r="B690" s="29" t="s">
        <v>23</v>
      </c>
      <c r="C690" s="12" t="s">
        <v>24</v>
      </c>
      <c r="D690" s="25">
        <v>15</v>
      </c>
      <c r="E690" s="25">
        <v>1789</v>
      </c>
      <c r="F690" s="38" t="s">
        <v>28</v>
      </c>
      <c r="G690" s="29" t="s">
        <v>381</v>
      </c>
      <c r="H690" s="29" t="s">
        <v>34</v>
      </c>
      <c r="I690" s="30" t="s">
        <v>328</v>
      </c>
      <c r="J690" s="29" t="s">
        <v>32</v>
      </c>
      <c r="K690" s="38" t="s">
        <v>30</v>
      </c>
      <c r="L690" s="10">
        <v>21870</v>
      </c>
      <c r="M690" s="17" t="s">
        <v>36</v>
      </c>
      <c r="N690" s="10">
        <v>0.03</v>
      </c>
      <c r="Q690" s="42">
        <f t="shared" si="44"/>
        <v>0.03</v>
      </c>
      <c r="R690" s="10">
        <v>656</v>
      </c>
      <c r="U690" s="16">
        <f t="shared" si="45"/>
        <v>656</v>
      </c>
      <c r="V690" s="16">
        <f t="shared" si="46"/>
        <v>656.1</v>
      </c>
      <c r="W690" s="19">
        <f t="shared" si="47"/>
        <v>-0.10000000000002274</v>
      </c>
    </row>
    <row r="691" spans="1:25">
      <c r="A691" s="11" t="s">
        <v>27</v>
      </c>
      <c r="B691" s="29" t="s">
        <v>23</v>
      </c>
      <c r="C691" s="12" t="s">
        <v>24</v>
      </c>
      <c r="D691" s="25">
        <v>15</v>
      </c>
      <c r="E691" s="25">
        <v>1789</v>
      </c>
      <c r="F691" s="38" t="s">
        <v>28</v>
      </c>
      <c r="G691" s="29" t="s">
        <v>381</v>
      </c>
      <c r="H691" s="29" t="s">
        <v>34</v>
      </c>
      <c r="I691" s="30" t="s">
        <v>401</v>
      </c>
      <c r="J691" s="29" t="s">
        <v>92</v>
      </c>
      <c r="L691" s="10">
        <v>173866</v>
      </c>
      <c r="M691" s="17" t="s">
        <v>36</v>
      </c>
      <c r="O691" s="10">
        <v>30</v>
      </c>
      <c r="Q691" s="42">
        <f t="shared" si="44"/>
        <v>1.5</v>
      </c>
      <c r="R691" s="10">
        <v>260799</v>
      </c>
      <c r="U691" s="16">
        <f t="shared" si="45"/>
        <v>260799</v>
      </c>
      <c r="V691" s="16">
        <f t="shared" si="46"/>
        <v>260799</v>
      </c>
      <c r="W691" s="19">
        <f t="shared" si="47"/>
        <v>0</v>
      </c>
    </row>
    <row r="692" spans="1:25">
      <c r="A692" s="11" t="s">
        <v>500</v>
      </c>
      <c r="B692" s="29" t="s">
        <v>23</v>
      </c>
      <c r="C692" s="12" t="s">
        <v>24</v>
      </c>
      <c r="D692" s="25">
        <v>15</v>
      </c>
      <c r="E692" s="25">
        <v>1789</v>
      </c>
      <c r="F692" s="38" t="s">
        <v>28</v>
      </c>
      <c r="G692" s="29" t="s">
        <v>381</v>
      </c>
      <c r="I692" s="30" t="s">
        <v>499</v>
      </c>
      <c r="J692" s="29" t="s">
        <v>32</v>
      </c>
      <c r="K692" s="25" t="s">
        <v>30</v>
      </c>
      <c r="L692" s="10">
        <v>135</v>
      </c>
      <c r="M692" s="17" t="s">
        <v>36</v>
      </c>
      <c r="N692" s="10">
        <v>4</v>
      </c>
      <c r="O692" s="10">
        <v>10</v>
      </c>
      <c r="Q692" s="42">
        <f t="shared" si="44"/>
        <v>4.5</v>
      </c>
      <c r="R692" s="10">
        <v>607</v>
      </c>
      <c r="U692" s="16">
        <f t="shared" si="45"/>
        <v>607</v>
      </c>
      <c r="V692" s="16">
        <f t="shared" ref="V692" si="48">L692*Q692</f>
        <v>607.5</v>
      </c>
      <c r="W692" s="19">
        <f t="shared" ref="W692" si="49">U692-V692</f>
        <v>-0.5</v>
      </c>
    </row>
    <row r="693" spans="1:25">
      <c r="A693" s="11" t="s">
        <v>27</v>
      </c>
      <c r="B693" s="29" t="s">
        <v>23</v>
      </c>
      <c r="C693" s="12" t="s">
        <v>24</v>
      </c>
      <c r="D693" s="25">
        <v>15</v>
      </c>
      <c r="E693" s="25">
        <v>1789</v>
      </c>
      <c r="F693" s="38" t="s">
        <v>28</v>
      </c>
      <c r="G693" s="29" t="s">
        <v>381</v>
      </c>
      <c r="I693" s="30" t="s">
        <v>115</v>
      </c>
      <c r="J693" s="29" t="s">
        <v>92</v>
      </c>
      <c r="L693" s="10">
        <v>4</v>
      </c>
      <c r="M693" s="17" t="s">
        <v>61</v>
      </c>
      <c r="N693" s="10">
        <v>30</v>
      </c>
      <c r="Q693" s="42">
        <f t="shared" si="44"/>
        <v>30</v>
      </c>
      <c r="R693" s="10">
        <v>120</v>
      </c>
      <c r="U693" s="16">
        <f t="shared" si="45"/>
        <v>120</v>
      </c>
      <c r="V693" s="16">
        <f t="shared" si="46"/>
        <v>120</v>
      </c>
      <c r="W693" s="19">
        <f t="shared" si="47"/>
        <v>0</v>
      </c>
    </row>
    <row r="694" spans="1:25">
      <c r="A694" s="11" t="s">
        <v>27</v>
      </c>
      <c r="B694" s="29" t="s">
        <v>23</v>
      </c>
      <c r="C694" s="12" t="s">
        <v>24</v>
      </c>
      <c r="D694" s="25">
        <v>15</v>
      </c>
      <c r="E694" s="25">
        <v>1789</v>
      </c>
      <c r="F694" s="38" t="s">
        <v>28</v>
      </c>
      <c r="G694" s="29" t="s">
        <v>381</v>
      </c>
      <c r="H694" s="29" t="s">
        <v>34</v>
      </c>
      <c r="I694" s="30" t="s">
        <v>333</v>
      </c>
      <c r="J694" s="29" t="s">
        <v>58</v>
      </c>
      <c r="L694" s="10">
        <v>18</v>
      </c>
      <c r="M694" s="17" t="s">
        <v>61</v>
      </c>
      <c r="N694" s="10">
        <v>36</v>
      </c>
      <c r="Q694" s="42">
        <f t="shared" si="44"/>
        <v>36</v>
      </c>
      <c r="R694" s="10">
        <v>648</v>
      </c>
      <c r="U694" s="16">
        <f t="shared" si="45"/>
        <v>648</v>
      </c>
      <c r="V694" s="16">
        <f t="shared" si="46"/>
        <v>648</v>
      </c>
      <c r="W694" s="19">
        <f t="shared" si="47"/>
        <v>0</v>
      </c>
    </row>
    <row r="695" spans="1:25">
      <c r="A695" s="11" t="s">
        <v>27</v>
      </c>
      <c r="B695" s="29" t="s">
        <v>23</v>
      </c>
      <c r="C695" s="12" t="s">
        <v>24</v>
      </c>
      <c r="D695" s="25">
        <v>15</v>
      </c>
      <c r="E695" s="25">
        <v>1789</v>
      </c>
      <c r="F695" s="38" t="s">
        <v>28</v>
      </c>
      <c r="G695" s="29" t="s">
        <v>381</v>
      </c>
      <c r="H695" s="29" t="s">
        <v>34</v>
      </c>
      <c r="I695" s="30" t="s">
        <v>119</v>
      </c>
      <c r="J695" s="29" t="s">
        <v>32</v>
      </c>
      <c r="K695" s="38" t="s">
        <v>30</v>
      </c>
      <c r="L695" s="10">
        <v>1</v>
      </c>
      <c r="M695" s="17" t="s">
        <v>54</v>
      </c>
      <c r="N695" s="10">
        <v>1214</v>
      </c>
      <c r="Q695" s="42">
        <f t="shared" si="44"/>
        <v>1214</v>
      </c>
      <c r="R695" s="10">
        <v>1214</v>
      </c>
      <c r="U695" s="16">
        <f t="shared" si="45"/>
        <v>1214</v>
      </c>
      <c r="V695" s="16">
        <f t="shared" si="46"/>
        <v>1214</v>
      </c>
      <c r="W695" s="19">
        <f t="shared" si="47"/>
        <v>0</v>
      </c>
    </row>
    <row r="696" spans="1:25">
      <c r="A696" s="11" t="s">
        <v>27</v>
      </c>
      <c r="B696" s="29" t="s">
        <v>23</v>
      </c>
      <c r="C696" s="12" t="s">
        <v>24</v>
      </c>
      <c r="D696" s="25">
        <v>15</v>
      </c>
      <c r="E696" s="25">
        <v>1789</v>
      </c>
      <c r="F696" s="38" t="s">
        <v>28</v>
      </c>
      <c r="G696" s="29" t="s">
        <v>381</v>
      </c>
      <c r="H696" s="29" t="s">
        <v>34</v>
      </c>
      <c r="I696" s="30" t="s">
        <v>402</v>
      </c>
      <c r="J696" s="29" t="s">
        <v>32</v>
      </c>
      <c r="K696" s="38" t="s">
        <v>30</v>
      </c>
      <c r="L696" s="10">
        <v>232</v>
      </c>
      <c r="M696" s="17" t="s">
        <v>337</v>
      </c>
      <c r="N696" s="10">
        <v>8</v>
      </c>
      <c r="Q696" s="42">
        <f t="shared" si="44"/>
        <v>8</v>
      </c>
      <c r="R696" s="10">
        <v>1856</v>
      </c>
      <c r="U696" s="16">
        <f t="shared" si="45"/>
        <v>1856</v>
      </c>
      <c r="V696" s="16">
        <f t="shared" si="46"/>
        <v>1856</v>
      </c>
      <c r="W696" s="19">
        <f t="shared" si="47"/>
        <v>0</v>
      </c>
      <c r="X696" s="10">
        <v>2250</v>
      </c>
    </row>
    <row r="697" spans="1:25">
      <c r="A697" s="11" t="s">
        <v>27</v>
      </c>
      <c r="B697" s="29" t="s">
        <v>23</v>
      </c>
      <c r="C697" s="12" t="s">
        <v>24</v>
      </c>
      <c r="D697" s="25">
        <v>15</v>
      </c>
      <c r="E697" s="25">
        <v>1789</v>
      </c>
      <c r="F697" s="38" t="s">
        <v>28</v>
      </c>
      <c r="G697" s="29" t="s">
        <v>381</v>
      </c>
      <c r="H697" s="29" t="s">
        <v>34</v>
      </c>
      <c r="I697" s="30" t="s">
        <v>402</v>
      </c>
      <c r="J697" s="29" t="s">
        <v>385</v>
      </c>
      <c r="L697" s="10">
        <v>4104</v>
      </c>
      <c r="M697" s="17" t="s">
        <v>337</v>
      </c>
      <c r="N697" s="10">
        <v>8</v>
      </c>
      <c r="Q697" s="42">
        <f t="shared" si="44"/>
        <v>8</v>
      </c>
      <c r="R697" s="10">
        <v>32832</v>
      </c>
      <c r="U697" s="16">
        <f t="shared" si="45"/>
        <v>32832</v>
      </c>
      <c r="V697" s="16">
        <f t="shared" si="46"/>
        <v>32832</v>
      </c>
      <c r="W697" s="19">
        <f t="shared" si="47"/>
        <v>0</v>
      </c>
      <c r="X697" s="10">
        <v>47257</v>
      </c>
    </row>
    <row r="698" spans="1:25">
      <c r="A698" s="11" t="s">
        <v>27</v>
      </c>
      <c r="B698" s="29" t="s">
        <v>23</v>
      </c>
      <c r="C698" s="12" t="s">
        <v>24</v>
      </c>
      <c r="D698" s="25">
        <v>16</v>
      </c>
      <c r="E698" s="25">
        <v>1789</v>
      </c>
      <c r="F698" s="38" t="s">
        <v>28</v>
      </c>
      <c r="G698" s="29" t="s">
        <v>381</v>
      </c>
      <c r="H698" s="29" t="s">
        <v>34</v>
      </c>
      <c r="I698" s="30" t="s">
        <v>347</v>
      </c>
      <c r="J698" s="29" t="s">
        <v>32</v>
      </c>
      <c r="K698" s="38" t="s">
        <v>30</v>
      </c>
      <c r="L698" s="10">
        <v>1967</v>
      </c>
      <c r="M698" s="17" t="s">
        <v>36</v>
      </c>
      <c r="N698" s="10">
        <v>0.75</v>
      </c>
      <c r="Q698" s="42">
        <f t="shared" si="44"/>
        <v>0.75</v>
      </c>
      <c r="R698" s="10">
        <v>1475</v>
      </c>
      <c r="U698" s="16">
        <f t="shared" si="45"/>
        <v>1475</v>
      </c>
      <c r="V698" s="16">
        <f t="shared" si="46"/>
        <v>1475.25</v>
      </c>
      <c r="W698" s="19">
        <f t="shared" si="47"/>
        <v>-0.25</v>
      </c>
    </row>
    <row r="699" spans="1:25">
      <c r="A699" s="11" t="s">
        <v>27</v>
      </c>
      <c r="B699" s="29" t="s">
        <v>23</v>
      </c>
      <c r="C699" s="12" t="s">
        <v>24</v>
      </c>
      <c r="D699" s="25">
        <v>16</v>
      </c>
      <c r="E699" s="25">
        <v>1789</v>
      </c>
      <c r="F699" s="38" t="s">
        <v>28</v>
      </c>
      <c r="G699" s="29" t="s">
        <v>381</v>
      </c>
      <c r="H699" s="29" t="s">
        <v>34</v>
      </c>
      <c r="I699" s="30" t="s">
        <v>403</v>
      </c>
      <c r="J699" s="29" t="s">
        <v>32</v>
      </c>
      <c r="K699" s="38" t="s">
        <v>30</v>
      </c>
      <c r="L699" s="10">
        <v>2713</v>
      </c>
      <c r="M699" s="17" t="s">
        <v>36</v>
      </c>
      <c r="N699" s="10">
        <v>1.3</v>
      </c>
      <c r="Q699" s="42">
        <f t="shared" si="44"/>
        <v>1.3</v>
      </c>
      <c r="R699" s="10">
        <v>3527</v>
      </c>
      <c r="U699" s="16">
        <f t="shared" si="45"/>
        <v>3527</v>
      </c>
      <c r="V699" s="16">
        <f t="shared" si="46"/>
        <v>3526.9</v>
      </c>
      <c r="W699" s="19">
        <f t="shared" si="47"/>
        <v>9.9999999999909051E-2</v>
      </c>
    </row>
    <row r="700" spans="1:25">
      <c r="A700" s="11" t="s">
        <v>27</v>
      </c>
      <c r="B700" s="29" t="s">
        <v>23</v>
      </c>
      <c r="C700" s="12" t="s">
        <v>24</v>
      </c>
      <c r="D700" s="25">
        <v>16</v>
      </c>
      <c r="E700" s="25">
        <v>1789</v>
      </c>
      <c r="F700" s="38" t="s">
        <v>28</v>
      </c>
      <c r="G700" s="29" t="s">
        <v>381</v>
      </c>
      <c r="H700" s="29" t="s">
        <v>34</v>
      </c>
      <c r="I700" s="30" t="s">
        <v>137</v>
      </c>
      <c r="J700" s="29" t="s">
        <v>92</v>
      </c>
      <c r="L700" s="10">
        <v>100</v>
      </c>
      <c r="M700" s="17" t="s">
        <v>36</v>
      </c>
      <c r="N700" s="10">
        <v>2.5</v>
      </c>
      <c r="Q700" s="42">
        <f t="shared" si="44"/>
        <v>2.5</v>
      </c>
      <c r="R700" s="10">
        <v>250</v>
      </c>
      <c r="U700" s="16">
        <f t="shared" si="45"/>
        <v>250</v>
      </c>
      <c r="V700" s="16">
        <f t="shared" si="46"/>
        <v>250</v>
      </c>
      <c r="W700" s="19">
        <f t="shared" si="47"/>
        <v>0</v>
      </c>
    </row>
    <row r="701" spans="1:25">
      <c r="A701" s="11" t="s">
        <v>27</v>
      </c>
      <c r="B701" s="29" t="s">
        <v>23</v>
      </c>
      <c r="C701" s="12" t="s">
        <v>24</v>
      </c>
      <c r="D701" s="25">
        <v>16</v>
      </c>
      <c r="E701" s="25">
        <v>1789</v>
      </c>
      <c r="F701" s="38" t="s">
        <v>28</v>
      </c>
      <c r="G701" s="29" t="s">
        <v>381</v>
      </c>
      <c r="H701" s="29" t="s">
        <v>34</v>
      </c>
      <c r="I701" s="30" t="s">
        <v>349</v>
      </c>
      <c r="J701" s="29" t="s">
        <v>32</v>
      </c>
      <c r="K701" s="38" t="s">
        <v>30</v>
      </c>
      <c r="L701" s="10">
        <v>389</v>
      </c>
      <c r="M701" s="17" t="s">
        <v>39</v>
      </c>
      <c r="N701" s="10">
        <v>2</v>
      </c>
      <c r="Q701" s="42">
        <f t="shared" si="44"/>
        <v>2</v>
      </c>
      <c r="R701" s="10">
        <v>778</v>
      </c>
      <c r="U701" s="16">
        <f t="shared" si="45"/>
        <v>778</v>
      </c>
      <c r="V701" s="16">
        <f t="shared" si="46"/>
        <v>778</v>
      </c>
      <c r="W701" s="19">
        <f t="shared" si="47"/>
        <v>0</v>
      </c>
    </row>
    <row r="702" spans="1:25">
      <c r="A702" s="11" t="s">
        <v>27</v>
      </c>
      <c r="B702" s="29" t="s">
        <v>23</v>
      </c>
      <c r="C702" s="12" t="s">
        <v>24</v>
      </c>
      <c r="D702" s="25">
        <v>16</v>
      </c>
      <c r="E702" s="25">
        <v>1789</v>
      </c>
      <c r="F702" s="38" t="s">
        <v>28</v>
      </c>
      <c r="G702" s="29" t="s">
        <v>381</v>
      </c>
      <c r="H702" s="29" t="s">
        <v>34</v>
      </c>
      <c r="I702" s="30" t="s">
        <v>140</v>
      </c>
      <c r="J702" s="29" t="s">
        <v>32</v>
      </c>
      <c r="K702" s="38" t="s">
        <v>30</v>
      </c>
      <c r="L702" s="10">
        <v>31000</v>
      </c>
      <c r="M702" s="17" t="s">
        <v>39</v>
      </c>
      <c r="N702" s="10">
        <v>0.03</v>
      </c>
      <c r="Q702" s="42">
        <f t="shared" si="44"/>
        <v>0.03</v>
      </c>
      <c r="R702" s="10">
        <v>930</v>
      </c>
      <c r="U702" s="16">
        <f t="shared" si="45"/>
        <v>930</v>
      </c>
      <c r="V702" s="16">
        <f t="shared" si="46"/>
        <v>930</v>
      </c>
      <c r="W702" s="19">
        <f t="shared" si="47"/>
        <v>0</v>
      </c>
    </row>
    <row r="703" spans="1:25">
      <c r="A703" s="11" t="s">
        <v>27</v>
      </c>
      <c r="B703" s="29" t="s">
        <v>23</v>
      </c>
      <c r="C703" s="12" t="s">
        <v>24</v>
      </c>
      <c r="D703" s="25">
        <v>16</v>
      </c>
      <c r="E703" s="25">
        <v>1789</v>
      </c>
      <c r="F703" s="38" t="s">
        <v>28</v>
      </c>
      <c r="G703" s="29" t="s">
        <v>381</v>
      </c>
      <c r="H703" s="29" t="s">
        <v>34</v>
      </c>
      <c r="I703" s="30" t="s">
        <v>404</v>
      </c>
      <c r="J703" s="29" t="s">
        <v>32</v>
      </c>
      <c r="K703" s="38" t="s">
        <v>30</v>
      </c>
      <c r="L703" s="10">
        <v>3695</v>
      </c>
      <c r="M703" s="17" t="s">
        <v>36</v>
      </c>
      <c r="O703" s="10">
        <v>40</v>
      </c>
      <c r="Q703" s="42">
        <f t="shared" si="44"/>
        <v>2</v>
      </c>
      <c r="R703" s="10">
        <v>7390</v>
      </c>
      <c r="U703" s="16">
        <f t="shared" si="45"/>
        <v>7390</v>
      </c>
      <c r="V703" s="16">
        <f t="shared" si="46"/>
        <v>7390</v>
      </c>
      <c r="W703" s="19">
        <f t="shared" si="47"/>
        <v>0</v>
      </c>
    </row>
    <row r="704" spans="1:25">
      <c r="A704" s="11" t="s">
        <v>27</v>
      </c>
      <c r="B704" s="29" t="s">
        <v>23</v>
      </c>
      <c r="C704" s="12" t="s">
        <v>24</v>
      </c>
      <c r="D704" s="25">
        <v>16</v>
      </c>
      <c r="E704" s="25">
        <v>1789</v>
      </c>
      <c r="F704" s="38" t="s">
        <v>28</v>
      </c>
      <c r="G704" s="29" t="s">
        <v>381</v>
      </c>
      <c r="H704" s="29" t="s">
        <v>34</v>
      </c>
      <c r="I704" s="30" t="s">
        <v>405</v>
      </c>
      <c r="J704" s="29" t="s">
        <v>32</v>
      </c>
      <c r="K704" s="38" t="s">
        <v>30</v>
      </c>
      <c r="L704" s="10">
        <v>16100</v>
      </c>
      <c r="M704" s="17"/>
      <c r="Q704" s="42">
        <f t="shared" si="44"/>
        <v>0</v>
      </c>
      <c r="R704" s="10">
        <v>3030</v>
      </c>
      <c r="U704" s="16">
        <f t="shared" si="45"/>
        <v>3030</v>
      </c>
      <c r="V704" s="16">
        <f t="shared" si="46"/>
        <v>0</v>
      </c>
      <c r="W704" s="19">
        <f t="shared" si="47"/>
        <v>3030</v>
      </c>
      <c r="Y704" s="29" t="s">
        <v>33</v>
      </c>
    </row>
    <row r="705" spans="1:25">
      <c r="A705" s="11" t="s">
        <v>27</v>
      </c>
      <c r="B705" s="29" t="s">
        <v>23</v>
      </c>
      <c r="C705" s="12" t="s">
        <v>24</v>
      </c>
      <c r="D705" s="25">
        <v>16</v>
      </c>
      <c r="E705" s="25">
        <v>1789</v>
      </c>
      <c r="F705" s="38" t="s">
        <v>28</v>
      </c>
      <c r="G705" s="29" t="s">
        <v>381</v>
      </c>
      <c r="H705" s="29" t="s">
        <v>80</v>
      </c>
      <c r="I705" s="30" t="s">
        <v>406</v>
      </c>
      <c r="J705" s="29" t="s">
        <v>92</v>
      </c>
      <c r="L705" s="10">
        <v>3600</v>
      </c>
      <c r="M705" s="17" t="s">
        <v>36</v>
      </c>
      <c r="N705" s="10">
        <v>0.1</v>
      </c>
      <c r="Q705" s="42">
        <f t="shared" si="44"/>
        <v>0.1</v>
      </c>
      <c r="R705" s="10">
        <v>360</v>
      </c>
      <c r="U705" s="16">
        <f t="shared" si="45"/>
        <v>360</v>
      </c>
      <c r="V705" s="16">
        <f t="shared" si="46"/>
        <v>360</v>
      </c>
      <c r="W705" s="19">
        <f t="shared" si="47"/>
        <v>0</v>
      </c>
    </row>
    <row r="706" spans="1:25">
      <c r="A706" s="11" t="s">
        <v>27</v>
      </c>
      <c r="B706" s="29" t="s">
        <v>23</v>
      </c>
      <c r="C706" s="12" t="s">
        <v>24</v>
      </c>
      <c r="D706" s="25">
        <v>16</v>
      </c>
      <c r="E706" s="25">
        <v>1789</v>
      </c>
      <c r="F706" s="38" t="s">
        <v>28</v>
      </c>
      <c r="G706" s="29" t="s">
        <v>381</v>
      </c>
      <c r="H706" s="29" t="s">
        <v>94</v>
      </c>
      <c r="I706" s="30" t="s">
        <v>407</v>
      </c>
      <c r="J706" s="29" t="s">
        <v>32</v>
      </c>
      <c r="K706" s="38" t="s">
        <v>30</v>
      </c>
      <c r="L706" s="10">
        <v>20671</v>
      </c>
      <c r="M706" s="17" t="s">
        <v>86</v>
      </c>
      <c r="O706" s="10">
        <v>50</v>
      </c>
      <c r="Q706" s="42">
        <f t="shared" si="44"/>
        <v>2.5</v>
      </c>
      <c r="R706" s="10">
        <v>51677</v>
      </c>
      <c r="U706" s="16">
        <f t="shared" si="45"/>
        <v>51677</v>
      </c>
      <c r="V706" s="16">
        <f t="shared" si="46"/>
        <v>51677.5</v>
      </c>
      <c r="W706" s="19">
        <f t="shared" si="47"/>
        <v>-0.5</v>
      </c>
      <c r="X706" s="10">
        <v>27935</v>
      </c>
    </row>
    <row r="707" spans="1:25">
      <c r="A707" s="11" t="s">
        <v>27</v>
      </c>
      <c r="B707" s="29" t="s">
        <v>23</v>
      </c>
      <c r="C707" s="12" t="s">
        <v>24</v>
      </c>
      <c r="D707" s="25">
        <v>16</v>
      </c>
      <c r="E707" s="25">
        <v>1789</v>
      </c>
      <c r="F707" s="38" t="s">
        <v>28</v>
      </c>
      <c r="G707" s="29" t="s">
        <v>381</v>
      </c>
      <c r="H707" s="29" t="s">
        <v>94</v>
      </c>
      <c r="I707" s="30" t="s">
        <v>407</v>
      </c>
      <c r="J707" s="29" t="s">
        <v>58</v>
      </c>
      <c r="L707" s="10">
        <v>1549</v>
      </c>
      <c r="M707" s="17" t="s">
        <v>86</v>
      </c>
      <c r="O707" s="10">
        <v>50</v>
      </c>
      <c r="Q707" s="42">
        <f t="shared" si="44"/>
        <v>2.5</v>
      </c>
      <c r="R707" s="10">
        <v>3872</v>
      </c>
      <c r="U707" s="16">
        <f t="shared" si="45"/>
        <v>3872</v>
      </c>
      <c r="V707" s="16">
        <f t="shared" si="46"/>
        <v>3872.5</v>
      </c>
      <c r="W707" s="19">
        <f t="shared" si="47"/>
        <v>-0.5</v>
      </c>
      <c r="X707" s="10">
        <v>14151</v>
      </c>
    </row>
    <row r="708" spans="1:25">
      <c r="A708" s="11" t="s">
        <v>27</v>
      </c>
      <c r="B708" s="29" t="s">
        <v>23</v>
      </c>
      <c r="C708" s="12" t="s">
        <v>24</v>
      </c>
      <c r="D708" s="25">
        <v>16</v>
      </c>
      <c r="E708" s="25">
        <v>1789</v>
      </c>
      <c r="F708" s="38" t="s">
        <v>28</v>
      </c>
      <c r="G708" s="29" t="s">
        <v>381</v>
      </c>
      <c r="H708" s="29" t="s">
        <v>154</v>
      </c>
      <c r="I708" s="30" t="s">
        <v>408</v>
      </c>
      <c r="J708" s="29" t="s">
        <v>32</v>
      </c>
      <c r="K708" s="38" t="s">
        <v>30</v>
      </c>
      <c r="L708" s="10">
        <v>3251</v>
      </c>
      <c r="M708" s="17" t="s">
        <v>86</v>
      </c>
      <c r="N708" s="10">
        <v>4</v>
      </c>
      <c r="O708" s="10">
        <v>10</v>
      </c>
      <c r="Q708" s="42">
        <f t="shared" si="44"/>
        <v>4.5</v>
      </c>
      <c r="R708" s="10">
        <v>14629</v>
      </c>
      <c r="U708" s="16">
        <f t="shared" si="45"/>
        <v>14629</v>
      </c>
      <c r="V708" s="16">
        <f t="shared" si="46"/>
        <v>14629.5</v>
      </c>
      <c r="W708" s="19">
        <f t="shared" si="47"/>
        <v>-0.5</v>
      </c>
      <c r="X708" s="10">
        <v>3800</v>
      </c>
    </row>
    <row r="709" spans="1:25">
      <c r="A709" s="11" t="s">
        <v>27</v>
      </c>
      <c r="B709" s="29" t="s">
        <v>23</v>
      </c>
      <c r="C709" s="12" t="s">
        <v>24</v>
      </c>
      <c r="D709" s="25">
        <v>16</v>
      </c>
      <c r="E709" s="25">
        <v>1789</v>
      </c>
      <c r="F709" s="38" t="s">
        <v>28</v>
      </c>
      <c r="G709" s="29" t="s">
        <v>381</v>
      </c>
      <c r="H709" s="29" t="s">
        <v>34</v>
      </c>
      <c r="I709" s="30" t="s">
        <v>378</v>
      </c>
      <c r="J709" s="29" t="s">
        <v>229</v>
      </c>
      <c r="L709" s="10">
        <f>((3908+2/3))+(24/288)</f>
        <v>3908.75</v>
      </c>
      <c r="M709" s="17" t="s">
        <v>180</v>
      </c>
      <c r="N709" s="10">
        <v>30</v>
      </c>
      <c r="Q709" s="42">
        <f t="shared" si="44"/>
        <v>30</v>
      </c>
      <c r="R709" s="10">
        <v>117261</v>
      </c>
      <c r="U709" s="16">
        <f t="shared" si="45"/>
        <v>117261</v>
      </c>
      <c r="V709" s="16">
        <f t="shared" si="46"/>
        <v>117262.5</v>
      </c>
      <c r="W709" s="19">
        <f t="shared" si="47"/>
        <v>-1.5</v>
      </c>
    </row>
    <row r="710" spans="1:25">
      <c r="A710" s="11" t="s">
        <v>27</v>
      </c>
      <c r="B710" s="29" t="s">
        <v>23</v>
      </c>
      <c r="C710" s="12" t="s">
        <v>24</v>
      </c>
      <c r="D710" s="25">
        <v>16</v>
      </c>
      <c r="E710" s="25">
        <v>1789</v>
      </c>
      <c r="F710" s="38" t="s">
        <v>28</v>
      </c>
      <c r="G710" s="29" t="s">
        <v>381</v>
      </c>
      <c r="H710" s="29" t="s">
        <v>409</v>
      </c>
      <c r="I710" s="30" t="s">
        <v>410</v>
      </c>
      <c r="J710" s="29" t="s">
        <v>32</v>
      </c>
      <c r="K710" s="38" t="s">
        <v>30</v>
      </c>
      <c r="L710" s="10">
        <f>52.25+(12/288)</f>
        <v>52.291666666666664</v>
      </c>
      <c r="M710" s="17" t="s">
        <v>180</v>
      </c>
      <c r="N710" s="10">
        <f t="shared" ref="N710" si="50">7800/32.5</f>
        <v>240</v>
      </c>
      <c r="Q710" s="42">
        <f t="shared" si="44"/>
        <v>240</v>
      </c>
      <c r="R710" s="10">
        <v>12550</v>
      </c>
      <c r="U710" s="16">
        <f t="shared" si="45"/>
        <v>12550</v>
      </c>
      <c r="V710" s="16">
        <f t="shared" si="46"/>
        <v>12550</v>
      </c>
      <c r="W710" s="19">
        <f t="shared" si="47"/>
        <v>0</v>
      </c>
      <c r="Y710" s="29" t="s">
        <v>504</v>
      </c>
    </row>
    <row r="711" spans="1:25">
      <c r="A711" s="11" t="s">
        <v>27</v>
      </c>
      <c r="B711" s="29" t="s">
        <v>23</v>
      </c>
      <c r="C711" s="12" t="s">
        <v>24</v>
      </c>
      <c r="D711" s="25">
        <v>16</v>
      </c>
      <c r="E711" s="25">
        <v>1789</v>
      </c>
      <c r="F711" s="38" t="s">
        <v>28</v>
      </c>
      <c r="G711" s="29" t="s">
        <v>381</v>
      </c>
      <c r="H711" s="29" t="s">
        <v>409</v>
      </c>
      <c r="I711" s="30" t="s">
        <v>378</v>
      </c>
      <c r="J711" s="29" t="s">
        <v>92</v>
      </c>
      <c r="L711" s="10">
        <v>32.5</v>
      </c>
      <c r="M711" s="17" t="s">
        <v>180</v>
      </c>
      <c r="N711" s="10">
        <f>7800/32.5</f>
        <v>240</v>
      </c>
      <c r="Q711" s="42">
        <f t="shared" si="44"/>
        <v>240</v>
      </c>
      <c r="R711" s="10">
        <v>7800</v>
      </c>
      <c r="U711" s="16">
        <f t="shared" si="45"/>
        <v>7800</v>
      </c>
      <c r="V711" s="16">
        <f t="shared" si="46"/>
        <v>7800</v>
      </c>
      <c r="W711" s="19">
        <f t="shared" si="47"/>
        <v>0</v>
      </c>
      <c r="Y711" s="29" t="s">
        <v>504</v>
      </c>
    </row>
    <row r="712" spans="1:25">
      <c r="A712" s="11" t="s">
        <v>27</v>
      </c>
      <c r="B712" s="29" t="s">
        <v>23</v>
      </c>
      <c r="C712" s="12" t="s">
        <v>24</v>
      </c>
      <c r="D712" s="25">
        <v>16</v>
      </c>
      <c r="E712" s="25">
        <v>1789</v>
      </c>
      <c r="F712" s="38" t="s">
        <v>28</v>
      </c>
      <c r="G712" s="29" t="s">
        <v>381</v>
      </c>
      <c r="H712" s="29" t="s">
        <v>409</v>
      </c>
      <c r="I712" s="30" t="s">
        <v>378</v>
      </c>
      <c r="J712" s="29" t="s">
        <v>229</v>
      </c>
      <c r="L712" s="10">
        <f>3+(1/3)</f>
        <v>3.3333333333333335</v>
      </c>
      <c r="M712" s="17" t="s">
        <v>180</v>
      </c>
      <c r="N712" s="10">
        <f t="shared" ref="N712:N714" si="51">7800/32.5</f>
        <v>240</v>
      </c>
      <c r="Q712" s="42">
        <f t="shared" si="44"/>
        <v>240</v>
      </c>
      <c r="R712" s="10">
        <v>800</v>
      </c>
      <c r="U712" s="16">
        <f t="shared" si="45"/>
        <v>800</v>
      </c>
      <c r="V712" s="16">
        <f t="shared" si="46"/>
        <v>800</v>
      </c>
      <c r="W712" s="19">
        <f t="shared" si="47"/>
        <v>0</v>
      </c>
      <c r="Y712" s="29" t="s">
        <v>504</v>
      </c>
    </row>
    <row r="713" spans="1:25">
      <c r="A713" s="11" t="s">
        <v>27</v>
      </c>
      <c r="B713" s="29" t="s">
        <v>23</v>
      </c>
      <c r="C713" s="12" t="s">
        <v>24</v>
      </c>
      <c r="D713" s="25">
        <v>16</v>
      </c>
      <c r="E713" s="25">
        <v>1789</v>
      </c>
      <c r="F713" s="38" t="s">
        <v>28</v>
      </c>
      <c r="G713" s="29" t="s">
        <v>381</v>
      </c>
      <c r="H713" s="29" t="s">
        <v>409</v>
      </c>
      <c r="I713" s="30" t="s">
        <v>378</v>
      </c>
      <c r="J713" s="29" t="s">
        <v>193</v>
      </c>
      <c r="L713" s="10">
        <v>9</v>
      </c>
      <c r="M713" s="17" t="s">
        <v>180</v>
      </c>
      <c r="N713" s="10">
        <f t="shared" si="51"/>
        <v>240</v>
      </c>
      <c r="Q713" s="42">
        <f t="shared" si="44"/>
        <v>240</v>
      </c>
      <c r="R713" s="10">
        <v>2150</v>
      </c>
      <c r="U713" s="16">
        <f t="shared" si="45"/>
        <v>2150</v>
      </c>
      <c r="V713" s="16">
        <f t="shared" si="46"/>
        <v>2160</v>
      </c>
      <c r="W713" s="19">
        <f t="shared" si="47"/>
        <v>-10</v>
      </c>
      <c r="Y713" s="29" t="s">
        <v>504</v>
      </c>
    </row>
    <row r="714" spans="1:25">
      <c r="A714" s="11" t="s">
        <v>27</v>
      </c>
      <c r="B714" s="29" t="s">
        <v>23</v>
      </c>
      <c r="C714" s="12" t="s">
        <v>24</v>
      </c>
      <c r="D714" s="25">
        <v>16</v>
      </c>
      <c r="E714" s="25">
        <v>1789</v>
      </c>
      <c r="F714" s="38" t="s">
        <v>28</v>
      </c>
      <c r="G714" s="29" t="s">
        <v>381</v>
      </c>
      <c r="H714" s="29" t="s">
        <v>409</v>
      </c>
      <c r="I714" s="30" t="s">
        <v>378</v>
      </c>
      <c r="J714" s="29" t="s">
        <v>230</v>
      </c>
      <c r="L714" s="10">
        <v>9</v>
      </c>
      <c r="M714" s="17" t="s">
        <v>180</v>
      </c>
      <c r="N714" s="10">
        <f t="shared" si="51"/>
        <v>240</v>
      </c>
      <c r="Q714" s="42">
        <f t="shared" ref="Q714:Q778" si="52">N714+(0.05*O714)+(P714/240)</f>
        <v>240</v>
      </c>
      <c r="R714" s="10">
        <v>2160</v>
      </c>
      <c r="U714" s="16">
        <f t="shared" si="45"/>
        <v>2160</v>
      </c>
      <c r="V714" s="16">
        <f t="shared" si="46"/>
        <v>2160</v>
      </c>
      <c r="W714" s="19">
        <f t="shared" si="47"/>
        <v>0</v>
      </c>
      <c r="Y714" s="29" t="s">
        <v>504</v>
      </c>
    </row>
    <row r="715" spans="1:25">
      <c r="A715" s="11" t="s">
        <v>27</v>
      </c>
      <c r="B715" s="29" t="s">
        <v>23</v>
      </c>
      <c r="C715" s="12" t="s">
        <v>24</v>
      </c>
      <c r="D715" s="25">
        <v>16</v>
      </c>
      <c r="E715" s="25">
        <v>1789</v>
      </c>
      <c r="F715" s="38" t="s">
        <v>28</v>
      </c>
      <c r="G715" s="29" t="s">
        <v>381</v>
      </c>
      <c r="H715" s="29" t="s">
        <v>34</v>
      </c>
      <c r="I715" s="30" t="s">
        <v>411</v>
      </c>
      <c r="J715" s="29" t="s">
        <v>32</v>
      </c>
      <c r="L715" s="10">
        <f>(41*288)+12</f>
        <v>11820</v>
      </c>
      <c r="M715" s="17" t="s">
        <v>82</v>
      </c>
      <c r="O715" s="10">
        <v>15</v>
      </c>
      <c r="Q715" s="42">
        <f t="shared" si="52"/>
        <v>0.75</v>
      </c>
      <c r="R715" s="10">
        <v>8865</v>
      </c>
      <c r="U715" s="16">
        <f t="shared" si="45"/>
        <v>8865</v>
      </c>
      <c r="V715" s="16">
        <f t="shared" si="46"/>
        <v>8865</v>
      </c>
      <c r="W715" s="19">
        <f t="shared" si="47"/>
        <v>0</v>
      </c>
    </row>
    <row r="716" spans="1:25">
      <c r="A716" s="11" t="s">
        <v>27</v>
      </c>
      <c r="B716" s="29" t="s">
        <v>23</v>
      </c>
      <c r="C716" s="12" t="s">
        <v>24</v>
      </c>
      <c r="D716" s="25">
        <v>16</v>
      </c>
      <c r="E716" s="25">
        <v>1789</v>
      </c>
      <c r="F716" s="38" t="s">
        <v>28</v>
      </c>
      <c r="G716" s="29" t="s">
        <v>381</v>
      </c>
      <c r="H716" s="29" t="s">
        <v>34</v>
      </c>
      <c r="I716" s="30" t="s">
        <v>411</v>
      </c>
      <c r="J716" s="29" t="s">
        <v>92</v>
      </c>
      <c r="L716" s="10">
        <f>((22+(2/3))*288)+84</f>
        <v>6612</v>
      </c>
      <c r="M716" s="17" t="s">
        <v>82</v>
      </c>
      <c r="O716" s="10">
        <v>15</v>
      </c>
      <c r="Q716" s="42">
        <f t="shared" si="52"/>
        <v>0.75</v>
      </c>
      <c r="R716" s="10">
        <v>4959</v>
      </c>
      <c r="U716" s="16">
        <f t="shared" si="45"/>
        <v>4959</v>
      </c>
      <c r="V716" s="16">
        <f t="shared" si="46"/>
        <v>4959</v>
      </c>
      <c r="W716" s="19">
        <f t="shared" si="47"/>
        <v>0</v>
      </c>
    </row>
    <row r="717" spans="1:25">
      <c r="A717" s="11" t="s">
        <v>27</v>
      </c>
      <c r="B717" s="29" t="s">
        <v>23</v>
      </c>
      <c r="C717" s="12" t="s">
        <v>24</v>
      </c>
      <c r="D717" s="25">
        <v>16</v>
      </c>
      <c r="E717" s="25">
        <v>1789</v>
      </c>
      <c r="F717" s="38" t="s">
        <v>28</v>
      </c>
      <c r="G717" s="29" t="s">
        <v>381</v>
      </c>
      <c r="H717" s="29" t="s">
        <v>34</v>
      </c>
      <c r="I717" s="30" t="s">
        <v>411</v>
      </c>
      <c r="J717" s="29" t="s">
        <v>58</v>
      </c>
      <c r="L717" s="10">
        <f>80*288</f>
        <v>23040</v>
      </c>
      <c r="M717" s="17" t="s">
        <v>82</v>
      </c>
      <c r="O717" s="10">
        <v>15</v>
      </c>
      <c r="Q717" s="42">
        <f t="shared" si="52"/>
        <v>0.75</v>
      </c>
      <c r="R717" s="10">
        <v>17280</v>
      </c>
      <c r="U717" s="16">
        <f t="shared" si="45"/>
        <v>17280</v>
      </c>
      <c r="V717" s="16">
        <f t="shared" si="46"/>
        <v>17280</v>
      </c>
      <c r="W717" s="19">
        <f t="shared" si="47"/>
        <v>0</v>
      </c>
    </row>
    <row r="718" spans="1:25">
      <c r="A718" s="11" t="s">
        <v>27</v>
      </c>
      <c r="B718" s="29" t="s">
        <v>23</v>
      </c>
      <c r="C718" s="12" t="s">
        <v>24</v>
      </c>
      <c r="D718" s="25">
        <v>16</v>
      </c>
      <c r="E718" s="25">
        <v>1789</v>
      </c>
      <c r="F718" s="38" t="s">
        <v>28</v>
      </c>
      <c r="G718" s="29" t="s">
        <v>412</v>
      </c>
      <c r="H718" s="29" t="s">
        <v>34</v>
      </c>
      <c r="I718" s="30" t="s">
        <v>411</v>
      </c>
      <c r="J718" s="29" t="s">
        <v>229</v>
      </c>
      <c r="L718" s="10">
        <f>(46.25*288)+46</f>
        <v>13366</v>
      </c>
      <c r="M718" s="17" t="s">
        <v>82</v>
      </c>
      <c r="O718" s="10">
        <v>15</v>
      </c>
      <c r="Q718" s="42">
        <f t="shared" si="52"/>
        <v>0.75</v>
      </c>
      <c r="R718" s="10">
        <v>10035</v>
      </c>
      <c r="U718" s="16">
        <f t="shared" si="45"/>
        <v>10035</v>
      </c>
      <c r="V718" s="16">
        <f t="shared" si="46"/>
        <v>10024.5</v>
      </c>
      <c r="W718" s="19">
        <f t="shared" si="47"/>
        <v>10.5</v>
      </c>
      <c r="Y718" s="29" t="s">
        <v>47</v>
      </c>
    </row>
    <row r="719" spans="1:25">
      <c r="A719" s="11" t="s">
        <v>27</v>
      </c>
      <c r="B719" s="29" t="s">
        <v>23</v>
      </c>
      <c r="C719" s="12" t="s">
        <v>24</v>
      </c>
      <c r="D719" s="25">
        <v>18</v>
      </c>
      <c r="E719" s="25">
        <v>1789</v>
      </c>
      <c r="F719" s="38" t="s">
        <v>28</v>
      </c>
      <c r="G719" s="29" t="s">
        <v>412</v>
      </c>
      <c r="H719" s="29" t="s">
        <v>412</v>
      </c>
      <c r="I719" s="30" t="s">
        <v>413</v>
      </c>
      <c r="J719" s="29" t="s">
        <v>229</v>
      </c>
      <c r="L719" s="10">
        <v>575</v>
      </c>
      <c r="M719" s="17" t="s">
        <v>36</v>
      </c>
      <c r="O719" s="10">
        <v>40</v>
      </c>
      <c r="Q719" s="42">
        <f t="shared" si="52"/>
        <v>2</v>
      </c>
      <c r="R719" s="10">
        <v>1150</v>
      </c>
      <c r="U719" s="16">
        <f t="shared" ref="U719:U783" si="53">R719+(S719*0.05)+(T719/240)</f>
        <v>1150</v>
      </c>
      <c r="V719" s="16">
        <f t="shared" ref="V719:V783" si="54">L719*Q719</f>
        <v>1150</v>
      </c>
      <c r="W719" s="19">
        <f t="shared" ref="W719:W783" si="55">U719-V719</f>
        <v>0</v>
      </c>
    </row>
    <row r="720" spans="1:25">
      <c r="A720" s="11" t="s">
        <v>27</v>
      </c>
      <c r="B720" s="29" t="s">
        <v>23</v>
      </c>
      <c r="C720" s="12" t="s">
        <v>24</v>
      </c>
      <c r="D720" s="25">
        <v>18</v>
      </c>
      <c r="E720" s="25">
        <v>1789</v>
      </c>
      <c r="F720" s="38" t="s">
        <v>28</v>
      </c>
      <c r="G720" s="29" t="s">
        <v>412</v>
      </c>
      <c r="H720" s="29" t="s">
        <v>412</v>
      </c>
      <c r="I720" s="30" t="s">
        <v>414</v>
      </c>
      <c r="J720" s="29" t="s">
        <v>32</v>
      </c>
      <c r="K720" s="38" t="s">
        <v>30</v>
      </c>
      <c r="L720" s="10">
        <v>1920</v>
      </c>
      <c r="M720" s="17" t="s">
        <v>36</v>
      </c>
      <c r="N720" s="10">
        <v>12</v>
      </c>
      <c r="Q720" s="42">
        <f t="shared" si="52"/>
        <v>12</v>
      </c>
      <c r="R720" s="10">
        <v>23100</v>
      </c>
      <c r="U720" s="16">
        <f t="shared" si="53"/>
        <v>23100</v>
      </c>
      <c r="V720" s="16">
        <f t="shared" si="54"/>
        <v>23040</v>
      </c>
      <c r="W720" s="19">
        <f t="shared" si="55"/>
        <v>60</v>
      </c>
      <c r="Y720" s="29" t="s">
        <v>47</v>
      </c>
    </row>
    <row r="721" spans="1:25">
      <c r="A721" s="11" t="s">
        <v>27</v>
      </c>
      <c r="B721" s="29" t="s">
        <v>23</v>
      </c>
      <c r="C721" s="12" t="s">
        <v>24</v>
      </c>
      <c r="D721" s="25">
        <v>18</v>
      </c>
      <c r="E721" s="25">
        <v>1789</v>
      </c>
      <c r="F721" s="38" t="s">
        <v>28</v>
      </c>
      <c r="G721" s="29" t="s">
        <v>412</v>
      </c>
      <c r="H721" s="29" t="s">
        <v>412</v>
      </c>
      <c r="I721" s="30" t="s">
        <v>415</v>
      </c>
      <c r="J721" s="29" t="s">
        <v>58</v>
      </c>
      <c r="L721" s="10">
        <v>280</v>
      </c>
      <c r="M721" s="17" t="s">
        <v>36</v>
      </c>
      <c r="N721" s="10">
        <v>18</v>
      </c>
      <c r="Q721" s="42">
        <f t="shared" si="52"/>
        <v>18</v>
      </c>
      <c r="R721" s="10">
        <v>5040</v>
      </c>
      <c r="U721" s="16">
        <f t="shared" si="53"/>
        <v>5040</v>
      </c>
      <c r="V721" s="16">
        <f t="shared" si="54"/>
        <v>5040</v>
      </c>
      <c r="W721" s="19">
        <f t="shared" si="55"/>
        <v>0</v>
      </c>
    </row>
    <row r="722" spans="1:25">
      <c r="A722" s="11" t="s">
        <v>27</v>
      </c>
      <c r="B722" s="29" t="s">
        <v>23</v>
      </c>
      <c r="C722" s="12" t="s">
        <v>24</v>
      </c>
      <c r="D722" s="25">
        <v>18</v>
      </c>
      <c r="E722" s="25">
        <v>1789</v>
      </c>
      <c r="F722" s="38" t="s">
        <v>28</v>
      </c>
      <c r="G722" s="29" t="s">
        <v>412</v>
      </c>
      <c r="H722" s="29" t="s">
        <v>412</v>
      </c>
      <c r="I722" s="30" t="s">
        <v>415</v>
      </c>
      <c r="J722" s="29" t="s">
        <v>416</v>
      </c>
      <c r="L722" s="10">
        <v>180</v>
      </c>
      <c r="M722" s="17" t="s">
        <v>36</v>
      </c>
      <c r="N722" s="10">
        <v>18</v>
      </c>
      <c r="Q722" s="42">
        <f t="shared" si="52"/>
        <v>18</v>
      </c>
      <c r="R722" s="10">
        <v>3420</v>
      </c>
      <c r="U722" s="16">
        <f t="shared" si="53"/>
        <v>3420</v>
      </c>
      <c r="V722" s="16">
        <f t="shared" ref="V722" si="56">L722*Q722</f>
        <v>3240</v>
      </c>
      <c r="W722" s="19">
        <f t="shared" ref="W722" si="57">U722-V722</f>
        <v>180</v>
      </c>
      <c r="Y722" s="29" t="s">
        <v>503</v>
      </c>
    </row>
    <row r="723" spans="1:25">
      <c r="A723" s="11" t="s">
        <v>27</v>
      </c>
      <c r="B723" s="29" t="s">
        <v>23</v>
      </c>
      <c r="C723" s="12" t="s">
        <v>24</v>
      </c>
      <c r="D723" s="25">
        <v>18</v>
      </c>
      <c r="E723" s="25">
        <v>1789</v>
      </c>
      <c r="F723" s="38" t="s">
        <v>28</v>
      </c>
      <c r="G723" s="29" t="s">
        <v>412</v>
      </c>
      <c r="H723" s="29" t="s">
        <v>412</v>
      </c>
      <c r="I723" s="30" t="s">
        <v>299</v>
      </c>
      <c r="J723" s="29" t="s">
        <v>58</v>
      </c>
      <c r="L723" s="10">
        <v>142</v>
      </c>
      <c r="M723" s="17" t="s">
        <v>36</v>
      </c>
      <c r="N723" s="10">
        <v>50</v>
      </c>
      <c r="Q723" s="42">
        <f t="shared" si="52"/>
        <v>50</v>
      </c>
      <c r="R723" s="10">
        <v>7100</v>
      </c>
      <c r="U723" s="16">
        <f t="shared" si="53"/>
        <v>7100</v>
      </c>
      <c r="V723" s="16">
        <f t="shared" si="54"/>
        <v>7100</v>
      </c>
      <c r="W723" s="19">
        <f t="shared" si="55"/>
        <v>0</v>
      </c>
    </row>
    <row r="724" spans="1:25">
      <c r="A724" s="11" t="s">
        <v>27</v>
      </c>
      <c r="B724" s="29" t="s">
        <v>23</v>
      </c>
      <c r="C724" s="12" t="s">
        <v>24</v>
      </c>
      <c r="D724" s="25">
        <v>18</v>
      </c>
      <c r="E724" s="25">
        <v>1789</v>
      </c>
      <c r="F724" s="38" t="s">
        <v>28</v>
      </c>
      <c r="G724" s="29" t="s">
        <v>412</v>
      </c>
      <c r="H724" s="29" t="s">
        <v>412</v>
      </c>
      <c r="I724" s="30" t="s">
        <v>299</v>
      </c>
      <c r="J724" s="29" t="s">
        <v>416</v>
      </c>
      <c r="L724" s="10">
        <v>165</v>
      </c>
      <c r="M724" s="17" t="s">
        <v>36</v>
      </c>
      <c r="N724" s="10">
        <v>50</v>
      </c>
      <c r="Q724" s="42">
        <f t="shared" si="52"/>
        <v>50</v>
      </c>
      <c r="R724" s="10">
        <v>8250</v>
      </c>
      <c r="U724" s="16">
        <f t="shared" si="53"/>
        <v>8250</v>
      </c>
      <c r="V724" s="16">
        <f t="shared" si="54"/>
        <v>8250</v>
      </c>
      <c r="W724" s="19">
        <f t="shared" si="55"/>
        <v>0</v>
      </c>
    </row>
    <row r="725" spans="1:25">
      <c r="A725" s="11" t="s">
        <v>27</v>
      </c>
      <c r="B725" s="29" t="s">
        <v>23</v>
      </c>
      <c r="C725" s="12" t="s">
        <v>24</v>
      </c>
      <c r="D725" s="25">
        <v>18</v>
      </c>
      <c r="E725" s="25">
        <v>1789</v>
      </c>
      <c r="F725" s="38" t="s">
        <v>28</v>
      </c>
      <c r="G725" s="29" t="s">
        <v>412</v>
      </c>
      <c r="H725" s="29" t="s">
        <v>412</v>
      </c>
      <c r="I725" s="30" t="s">
        <v>417</v>
      </c>
      <c r="J725" s="29" t="s">
        <v>32</v>
      </c>
      <c r="K725" s="38" t="s">
        <v>30</v>
      </c>
      <c r="L725" s="10">
        <v>1</v>
      </c>
      <c r="M725" s="17" t="s">
        <v>54</v>
      </c>
      <c r="N725" s="10">
        <v>410</v>
      </c>
      <c r="Q725" s="42">
        <f t="shared" si="52"/>
        <v>410</v>
      </c>
      <c r="R725" s="10">
        <v>410</v>
      </c>
      <c r="U725" s="16">
        <f t="shared" si="53"/>
        <v>410</v>
      </c>
      <c r="V725" s="16">
        <f t="shared" si="54"/>
        <v>410</v>
      </c>
      <c r="W725" s="19">
        <f t="shared" si="55"/>
        <v>0</v>
      </c>
    </row>
    <row r="726" spans="1:25">
      <c r="A726" s="11" t="s">
        <v>27</v>
      </c>
      <c r="B726" s="29" t="s">
        <v>23</v>
      </c>
      <c r="C726" s="12" t="s">
        <v>24</v>
      </c>
      <c r="D726" s="25">
        <v>18</v>
      </c>
      <c r="E726" s="25">
        <v>1789</v>
      </c>
      <c r="F726" s="38" t="s">
        <v>28</v>
      </c>
      <c r="G726" s="29" t="s">
        <v>412</v>
      </c>
      <c r="H726" s="29" t="s">
        <v>412</v>
      </c>
      <c r="I726" s="30" t="s">
        <v>418</v>
      </c>
      <c r="J726" s="29" t="s">
        <v>32</v>
      </c>
      <c r="K726" s="38" t="s">
        <v>30</v>
      </c>
      <c r="L726" s="10">
        <v>11162</v>
      </c>
      <c r="M726" s="17" t="s">
        <v>36</v>
      </c>
      <c r="N726" s="10">
        <v>0.3</v>
      </c>
      <c r="Q726" s="42">
        <f t="shared" si="52"/>
        <v>0.3</v>
      </c>
      <c r="R726" s="10">
        <v>3348</v>
      </c>
      <c r="U726" s="16">
        <f t="shared" si="53"/>
        <v>3348</v>
      </c>
      <c r="V726" s="16">
        <f t="shared" si="54"/>
        <v>3348.6</v>
      </c>
      <c r="W726" s="19">
        <f t="shared" si="55"/>
        <v>-0.59999999999990905</v>
      </c>
    </row>
    <row r="727" spans="1:25">
      <c r="A727" s="11" t="s">
        <v>27</v>
      </c>
      <c r="B727" s="29" t="s">
        <v>23</v>
      </c>
      <c r="C727" s="12" t="s">
        <v>24</v>
      </c>
      <c r="D727" s="25">
        <v>18</v>
      </c>
      <c r="E727" s="25">
        <v>1789</v>
      </c>
      <c r="F727" s="38" t="s">
        <v>28</v>
      </c>
      <c r="G727" s="29" t="s">
        <v>412</v>
      </c>
      <c r="H727" s="29" t="s">
        <v>412</v>
      </c>
      <c r="I727" s="30" t="s">
        <v>419</v>
      </c>
      <c r="J727" s="29" t="s">
        <v>32</v>
      </c>
      <c r="K727" s="38" t="s">
        <v>30</v>
      </c>
      <c r="L727" s="10">
        <v>715</v>
      </c>
      <c r="M727" s="17" t="s">
        <v>36</v>
      </c>
      <c r="N727" s="10">
        <v>3</v>
      </c>
      <c r="Q727" s="42">
        <f t="shared" si="52"/>
        <v>3</v>
      </c>
      <c r="R727" s="10">
        <v>2145</v>
      </c>
      <c r="U727" s="16">
        <f t="shared" si="53"/>
        <v>2145</v>
      </c>
      <c r="V727" s="16">
        <f t="shared" si="54"/>
        <v>2145</v>
      </c>
      <c r="W727" s="19">
        <f t="shared" si="55"/>
        <v>0</v>
      </c>
    </row>
    <row r="728" spans="1:25">
      <c r="A728" s="11" t="s">
        <v>27</v>
      </c>
      <c r="B728" s="29" t="s">
        <v>23</v>
      </c>
      <c r="C728" s="12" t="s">
        <v>24</v>
      </c>
      <c r="D728" s="25">
        <v>18</v>
      </c>
      <c r="E728" s="25">
        <v>1789</v>
      </c>
      <c r="F728" s="38" t="s">
        <v>28</v>
      </c>
      <c r="G728" s="29" t="s">
        <v>412</v>
      </c>
      <c r="H728" s="29" t="s">
        <v>412</v>
      </c>
      <c r="I728" s="30" t="s">
        <v>420</v>
      </c>
      <c r="J728" s="29" t="s">
        <v>32</v>
      </c>
      <c r="K728" s="38" t="s">
        <v>30</v>
      </c>
      <c r="L728" s="10">
        <v>15851</v>
      </c>
      <c r="M728" s="17" t="s">
        <v>36</v>
      </c>
      <c r="N728" s="10">
        <v>2</v>
      </c>
      <c r="Q728" s="42">
        <f t="shared" si="52"/>
        <v>2</v>
      </c>
      <c r="R728" s="10">
        <v>31702</v>
      </c>
      <c r="U728" s="16">
        <f t="shared" si="53"/>
        <v>31702</v>
      </c>
      <c r="V728" s="16">
        <f t="shared" si="54"/>
        <v>31702</v>
      </c>
      <c r="W728" s="19">
        <f t="shared" si="55"/>
        <v>0</v>
      </c>
    </row>
    <row r="729" spans="1:25">
      <c r="A729" s="11" t="s">
        <v>27</v>
      </c>
      <c r="B729" s="29" t="s">
        <v>23</v>
      </c>
      <c r="C729" s="12" t="s">
        <v>24</v>
      </c>
      <c r="D729" s="25">
        <v>18</v>
      </c>
      <c r="E729" s="25">
        <v>1789</v>
      </c>
      <c r="F729" s="38" t="s">
        <v>28</v>
      </c>
      <c r="G729" s="29" t="s">
        <v>412</v>
      </c>
      <c r="H729" s="29" t="s">
        <v>412</v>
      </c>
      <c r="I729" s="30" t="s">
        <v>95</v>
      </c>
      <c r="J729" s="29" t="s">
        <v>32</v>
      </c>
      <c r="K729" s="38" t="s">
        <v>30</v>
      </c>
      <c r="L729" s="10">
        <v>500</v>
      </c>
      <c r="M729" s="17" t="s">
        <v>36</v>
      </c>
      <c r="N729" s="10">
        <v>0.5</v>
      </c>
      <c r="Q729" s="42">
        <f t="shared" si="52"/>
        <v>0.5</v>
      </c>
      <c r="R729" s="10">
        <v>250</v>
      </c>
      <c r="U729" s="16">
        <f t="shared" si="53"/>
        <v>250</v>
      </c>
      <c r="V729" s="16">
        <f t="shared" si="54"/>
        <v>250</v>
      </c>
      <c r="W729" s="19">
        <f t="shared" si="55"/>
        <v>0</v>
      </c>
    </row>
    <row r="730" spans="1:25">
      <c r="A730" s="11" t="s">
        <v>27</v>
      </c>
      <c r="B730" s="29" t="s">
        <v>23</v>
      </c>
      <c r="C730" s="12" t="s">
        <v>24</v>
      </c>
      <c r="D730" s="25">
        <v>18</v>
      </c>
      <c r="E730" s="25">
        <v>1789</v>
      </c>
      <c r="F730" s="38" t="s">
        <v>28</v>
      </c>
      <c r="G730" s="29" t="s">
        <v>412</v>
      </c>
      <c r="H730" s="29" t="s">
        <v>412</v>
      </c>
      <c r="I730" s="30" t="s">
        <v>421</v>
      </c>
      <c r="J730" s="29" t="s">
        <v>32</v>
      </c>
      <c r="K730" s="38" t="s">
        <v>30</v>
      </c>
      <c r="L730" s="10">
        <v>200</v>
      </c>
      <c r="M730" s="17" t="s">
        <v>36</v>
      </c>
      <c r="O730" s="10">
        <v>30</v>
      </c>
      <c r="Q730" s="42">
        <f t="shared" si="52"/>
        <v>1.5</v>
      </c>
      <c r="R730" s="10">
        <v>300</v>
      </c>
      <c r="U730" s="16">
        <f t="shared" si="53"/>
        <v>300</v>
      </c>
      <c r="V730" s="16">
        <f t="shared" si="54"/>
        <v>300</v>
      </c>
      <c r="W730" s="19">
        <f t="shared" si="55"/>
        <v>0</v>
      </c>
    </row>
    <row r="731" spans="1:25">
      <c r="A731" s="11" t="s">
        <v>27</v>
      </c>
      <c r="B731" s="29" t="s">
        <v>23</v>
      </c>
      <c r="C731" s="12" t="s">
        <v>24</v>
      </c>
      <c r="D731" s="25">
        <v>18</v>
      </c>
      <c r="E731" s="25">
        <v>1789</v>
      </c>
      <c r="F731" s="38" t="s">
        <v>28</v>
      </c>
      <c r="G731" s="29" t="s">
        <v>412</v>
      </c>
      <c r="H731" s="29" t="s">
        <v>412</v>
      </c>
      <c r="I731" s="30" t="s">
        <v>422</v>
      </c>
      <c r="J731" s="29" t="s">
        <v>32</v>
      </c>
      <c r="K731" s="38" t="s">
        <v>30</v>
      </c>
      <c r="L731" s="10">
        <v>1391</v>
      </c>
      <c r="M731" s="17" t="s">
        <v>61</v>
      </c>
      <c r="N731" s="10">
        <v>9</v>
      </c>
      <c r="Q731" s="42">
        <f t="shared" si="52"/>
        <v>9</v>
      </c>
      <c r="R731" s="10">
        <v>12519</v>
      </c>
      <c r="U731" s="16">
        <f t="shared" si="53"/>
        <v>12519</v>
      </c>
      <c r="V731" s="16">
        <f t="shared" si="54"/>
        <v>12519</v>
      </c>
      <c r="W731" s="19">
        <f t="shared" si="55"/>
        <v>0</v>
      </c>
    </row>
    <row r="732" spans="1:25">
      <c r="A732" s="11" t="s">
        <v>27</v>
      </c>
      <c r="B732" s="29" t="s">
        <v>23</v>
      </c>
      <c r="C732" s="12" t="s">
        <v>24</v>
      </c>
      <c r="D732" s="25">
        <v>18</v>
      </c>
      <c r="E732" s="25">
        <v>1789</v>
      </c>
      <c r="F732" s="38" t="s">
        <v>28</v>
      </c>
      <c r="G732" s="29" t="s">
        <v>412</v>
      </c>
      <c r="H732" s="29" t="s">
        <v>412</v>
      </c>
      <c r="I732" s="30" t="s">
        <v>314</v>
      </c>
      <c r="J732" s="29" t="s">
        <v>32</v>
      </c>
      <c r="K732" s="38" t="s">
        <v>30</v>
      </c>
      <c r="L732" s="10">
        <v>166</v>
      </c>
      <c r="M732" s="17" t="s">
        <v>36</v>
      </c>
      <c r="N732" s="10">
        <v>80</v>
      </c>
      <c r="Q732" s="42">
        <f t="shared" si="52"/>
        <v>80</v>
      </c>
      <c r="R732" s="10">
        <v>13280</v>
      </c>
      <c r="U732" s="16">
        <f t="shared" si="53"/>
        <v>13280</v>
      </c>
      <c r="V732" s="16">
        <f t="shared" si="54"/>
        <v>13280</v>
      </c>
      <c r="W732" s="19">
        <f t="shared" si="55"/>
        <v>0</v>
      </c>
    </row>
    <row r="733" spans="1:25">
      <c r="A733" s="11" t="s">
        <v>27</v>
      </c>
      <c r="B733" s="29" t="s">
        <v>23</v>
      </c>
      <c r="C733" s="12" t="s">
        <v>24</v>
      </c>
      <c r="D733" s="25">
        <v>18</v>
      </c>
      <c r="E733" s="25">
        <v>1789</v>
      </c>
      <c r="F733" s="38" t="s">
        <v>28</v>
      </c>
      <c r="G733" s="29" t="s">
        <v>412</v>
      </c>
      <c r="H733" s="29" t="s">
        <v>412</v>
      </c>
      <c r="I733" s="30" t="s">
        <v>423</v>
      </c>
      <c r="J733" s="29" t="s">
        <v>32</v>
      </c>
      <c r="K733" s="38" t="s">
        <v>30</v>
      </c>
      <c r="L733" s="10">
        <v>1600</v>
      </c>
      <c r="M733" s="17" t="s">
        <v>36</v>
      </c>
      <c r="N733" s="10">
        <v>0.5</v>
      </c>
      <c r="Q733" s="42">
        <f t="shared" si="52"/>
        <v>0.5</v>
      </c>
      <c r="R733" s="10">
        <v>800</v>
      </c>
      <c r="U733" s="16">
        <f t="shared" si="53"/>
        <v>800</v>
      </c>
      <c r="V733" s="16">
        <f t="shared" si="54"/>
        <v>800</v>
      </c>
      <c r="W733" s="19">
        <f t="shared" si="55"/>
        <v>0</v>
      </c>
    </row>
    <row r="734" spans="1:25">
      <c r="A734" s="11" t="s">
        <v>27</v>
      </c>
      <c r="B734" s="29" t="s">
        <v>23</v>
      </c>
      <c r="C734" s="12" t="s">
        <v>24</v>
      </c>
      <c r="D734" s="25">
        <v>18</v>
      </c>
      <c r="E734" s="25">
        <v>1789</v>
      </c>
      <c r="F734" s="38" t="s">
        <v>28</v>
      </c>
      <c r="G734" s="29" t="s">
        <v>412</v>
      </c>
      <c r="H734" s="29" t="s">
        <v>412</v>
      </c>
      <c r="I734" s="30" t="s">
        <v>424</v>
      </c>
      <c r="J734" s="29" t="s">
        <v>32</v>
      </c>
      <c r="K734" s="38" t="s">
        <v>30</v>
      </c>
      <c r="L734" s="10">
        <v>1550</v>
      </c>
      <c r="M734" s="17" t="s">
        <v>36</v>
      </c>
      <c r="N734" s="10">
        <v>1.3</v>
      </c>
      <c r="Q734" s="42">
        <f t="shared" si="52"/>
        <v>1.3</v>
      </c>
      <c r="R734" s="10">
        <v>2015</v>
      </c>
      <c r="U734" s="16">
        <f t="shared" si="53"/>
        <v>2015</v>
      </c>
      <c r="V734" s="16">
        <f t="shared" si="54"/>
        <v>2015</v>
      </c>
      <c r="W734" s="19">
        <f t="shared" si="55"/>
        <v>0</v>
      </c>
    </row>
    <row r="735" spans="1:25">
      <c r="A735" s="11" t="s">
        <v>27</v>
      </c>
      <c r="B735" s="29" t="s">
        <v>23</v>
      </c>
      <c r="C735" s="12" t="s">
        <v>24</v>
      </c>
      <c r="D735" s="25">
        <v>18</v>
      </c>
      <c r="E735" s="25">
        <v>1789</v>
      </c>
      <c r="F735" s="38" t="s">
        <v>28</v>
      </c>
      <c r="G735" s="29" t="s">
        <v>412</v>
      </c>
      <c r="H735" s="29" t="s">
        <v>412</v>
      </c>
      <c r="I735" s="30" t="s">
        <v>425</v>
      </c>
      <c r="J735" s="29" t="s">
        <v>32</v>
      </c>
      <c r="K735" s="38" t="s">
        <v>30</v>
      </c>
      <c r="L735" s="10">
        <v>5100</v>
      </c>
      <c r="M735" s="17" t="s">
        <v>36</v>
      </c>
      <c r="N735" s="10">
        <v>0.35</v>
      </c>
      <c r="Q735" s="42">
        <f t="shared" si="52"/>
        <v>0.35</v>
      </c>
      <c r="R735" s="10">
        <v>1785</v>
      </c>
      <c r="U735" s="16">
        <f t="shared" si="53"/>
        <v>1785</v>
      </c>
      <c r="V735" s="16">
        <f t="shared" si="54"/>
        <v>1785</v>
      </c>
      <c r="W735" s="19">
        <f t="shared" si="55"/>
        <v>0</v>
      </c>
    </row>
    <row r="736" spans="1:25">
      <c r="A736" s="11" t="s">
        <v>27</v>
      </c>
      <c r="B736" s="29" t="s">
        <v>23</v>
      </c>
      <c r="C736" s="12" t="s">
        <v>24</v>
      </c>
      <c r="D736" s="25">
        <v>18</v>
      </c>
      <c r="E736" s="25">
        <v>1789</v>
      </c>
      <c r="F736" s="38" t="s">
        <v>28</v>
      </c>
      <c r="G736" s="29" t="s">
        <v>412</v>
      </c>
      <c r="H736" s="29" t="s">
        <v>412</v>
      </c>
      <c r="I736" s="30" t="s">
        <v>426</v>
      </c>
      <c r="J736" s="29" t="s">
        <v>32</v>
      </c>
      <c r="K736" s="38" t="s">
        <v>30</v>
      </c>
      <c r="L736" s="10">
        <v>140</v>
      </c>
      <c r="M736" s="17" t="s">
        <v>199</v>
      </c>
      <c r="N736" s="10">
        <v>4</v>
      </c>
      <c r="O736" s="10">
        <v>10</v>
      </c>
      <c r="Q736" s="42">
        <f t="shared" si="52"/>
        <v>4.5</v>
      </c>
      <c r="R736" s="10">
        <v>630</v>
      </c>
      <c r="U736" s="16">
        <f t="shared" si="53"/>
        <v>630</v>
      </c>
      <c r="V736" s="16">
        <f t="shared" si="54"/>
        <v>630</v>
      </c>
      <c r="W736" s="19">
        <f t="shared" si="55"/>
        <v>0</v>
      </c>
    </row>
    <row r="737" spans="1:25">
      <c r="A737" s="11" t="s">
        <v>27</v>
      </c>
      <c r="B737" s="29" t="s">
        <v>23</v>
      </c>
      <c r="C737" s="12" t="s">
        <v>24</v>
      </c>
      <c r="D737" s="25">
        <v>18</v>
      </c>
      <c r="E737" s="25">
        <v>1789</v>
      </c>
      <c r="F737" s="38" t="s">
        <v>28</v>
      </c>
      <c r="G737" s="29" t="s">
        <v>412</v>
      </c>
      <c r="H737" s="29" t="s">
        <v>412</v>
      </c>
      <c r="I737" s="30" t="s">
        <v>426</v>
      </c>
      <c r="J737" s="29" t="s">
        <v>229</v>
      </c>
      <c r="L737" s="10">
        <v>240</v>
      </c>
      <c r="M737" s="17" t="s">
        <v>199</v>
      </c>
      <c r="N737" s="10">
        <v>4</v>
      </c>
      <c r="O737" s="10">
        <v>10</v>
      </c>
      <c r="Q737" s="42">
        <f t="shared" si="52"/>
        <v>4.5</v>
      </c>
      <c r="R737" s="10">
        <v>1080</v>
      </c>
      <c r="U737" s="16">
        <f t="shared" si="53"/>
        <v>1080</v>
      </c>
      <c r="V737" s="16">
        <f t="shared" si="54"/>
        <v>1080</v>
      </c>
      <c r="W737" s="19">
        <f t="shared" si="55"/>
        <v>0</v>
      </c>
    </row>
    <row r="738" spans="1:25">
      <c r="A738" s="11" t="s">
        <v>27</v>
      </c>
      <c r="B738" s="29" t="s">
        <v>23</v>
      </c>
      <c r="C738" s="12" t="s">
        <v>24</v>
      </c>
      <c r="D738" s="25">
        <v>18</v>
      </c>
      <c r="E738" s="25">
        <v>1789</v>
      </c>
      <c r="F738" s="38" t="s">
        <v>28</v>
      </c>
      <c r="G738" s="29" t="s">
        <v>412</v>
      </c>
      <c r="H738" s="29" t="s">
        <v>412</v>
      </c>
      <c r="I738" s="30" t="s">
        <v>426</v>
      </c>
      <c r="J738" s="29" t="s">
        <v>416</v>
      </c>
      <c r="L738" s="10">
        <v>50</v>
      </c>
      <c r="M738" s="17" t="s">
        <v>199</v>
      </c>
      <c r="N738" s="10">
        <v>4</v>
      </c>
      <c r="O738" s="10">
        <v>10</v>
      </c>
      <c r="Q738" s="42">
        <f t="shared" si="52"/>
        <v>4.5</v>
      </c>
      <c r="R738" s="10">
        <v>125</v>
      </c>
      <c r="U738" s="16">
        <f t="shared" si="53"/>
        <v>125</v>
      </c>
      <c r="V738" s="16">
        <f t="shared" si="54"/>
        <v>225</v>
      </c>
      <c r="W738" s="19">
        <f t="shared" si="55"/>
        <v>-100</v>
      </c>
      <c r="Y738" s="29" t="s">
        <v>47</v>
      </c>
    </row>
    <row r="739" spans="1:25">
      <c r="A739" s="11" t="s">
        <v>27</v>
      </c>
      <c r="B739" s="29" t="s">
        <v>23</v>
      </c>
      <c r="C739" s="12" t="s">
        <v>24</v>
      </c>
      <c r="D739" s="25">
        <v>18</v>
      </c>
      <c r="E739" s="25">
        <v>1789</v>
      </c>
      <c r="F739" s="38" t="s">
        <v>28</v>
      </c>
      <c r="G739" s="29" t="s">
        <v>412</v>
      </c>
      <c r="H739" s="29" t="s">
        <v>412</v>
      </c>
      <c r="I739" s="30" t="s">
        <v>427</v>
      </c>
      <c r="J739" s="29" t="s">
        <v>32</v>
      </c>
      <c r="K739" s="38" t="s">
        <v>30</v>
      </c>
      <c r="L739" s="10">
        <v>5000</v>
      </c>
      <c r="M739" s="17"/>
      <c r="Q739" s="42">
        <f t="shared" si="52"/>
        <v>0</v>
      </c>
      <c r="R739" s="10">
        <v>375</v>
      </c>
      <c r="U739" s="16">
        <f t="shared" si="53"/>
        <v>375</v>
      </c>
      <c r="V739" s="16">
        <f t="shared" si="54"/>
        <v>0</v>
      </c>
      <c r="W739" s="19">
        <f t="shared" si="55"/>
        <v>375</v>
      </c>
      <c r="Y739" s="29" t="s">
        <v>33</v>
      </c>
    </row>
    <row r="740" spans="1:25">
      <c r="A740" s="11" t="s">
        <v>27</v>
      </c>
      <c r="B740" s="29" t="s">
        <v>23</v>
      </c>
      <c r="C740" s="12" t="s">
        <v>24</v>
      </c>
      <c r="D740" s="25">
        <v>18</v>
      </c>
      <c r="E740" s="25">
        <v>1789</v>
      </c>
      <c r="F740" s="38" t="s">
        <v>28</v>
      </c>
      <c r="G740" s="29" t="s">
        <v>412</v>
      </c>
      <c r="H740" s="29" t="s">
        <v>412</v>
      </c>
      <c r="I740" s="30" t="s">
        <v>324</v>
      </c>
      <c r="J740" s="29" t="s">
        <v>32</v>
      </c>
      <c r="K740" s="38" t="s">
        <v>30</v>
      </c>
      <c r="L740" s="10">
        <v>17671</v>
      </c>
      <c r="M740" s="17" t="s">
        <v>36</v>
      </c>
      <c r="N740" s="10">
        <v>0.38</v>
      </c>
      <c r="Q740" s="42">
        <f t="shared" si="52"/>
        <v>0.38</v>
      </c>
      <c r="R740" s="10">
        <v>6715</v>
      </c>
      <c r="U740" s="16">
        <f t="shared" si="53"/>
        <v>6715</v>
      </c>
      <c r="V740" s="16">
        <f t="shared" si="54"/>
        <v>6714.9800000000005</v>
      </c>
      <c r="W740" s="19">
        <f t="shared" si="55"/>
        <v>1.9999999999527063E-2</v>
      </c>
    </row>
    <row r="741" spans="1:25">
      <c r="A741" s="11" t="s">
        <v>27</v>
      </c>
      <c r="B741" s="29" t="s">
        <v>23</v>
      </c>
      <c r="C741" s="12" t="s">
        <v>24</v>
      </c>
      <c r="D741" s="25">
        <v>18</v>
      </c>
      <c r="E741" s="25">
        <v>1789</v>
      </c>
      <c r="F741" s="38" t="s">
        <v>28</v>
      </c>
      <c r="G741" s="29" t="s">
        <v>412</v>
      </c>
      <c r="H741" s="29" t="s">
        <v>412</v>
      </c>
      <c r="I741" s="30" t="s">
        <v>326</v>
      </c>
      <c r="J741" s="29" t="s">
        <v>32</v>
      </c>
      <c r="K741" s="38" t="s">
        <v>30</v>
      </c>
      <c r="L741" s="10">
        <v>9890</v>
      </c>
      <c r="M741" s="17" t="s">
        <v>36</v>
      </c>
      <c r="O741" s="10">
        <v>10</v>
      </c>
      <c r="Q741" s="42">
        <f t="shared" si="52"/>
        <v>0.5</v>
      </c>
      <c r="R741" s="10">
        <v>4945</v>
      </c>
      <c r="U741" s="16">
        <f t="shared" si="53"/>
        <v>4945</v>
      </c>
      <c r="V741" s="16">
        <f t="shared" si="54"/>
        <v>4945</v>
      </c>
      <c r="W741" s="19">
        <f t="shared" si="55"/>
        <v>0</v>
      </c>
    </row>
    <row r="742" spans="1:25">
      <c r="A742" s="11" t="s">
        <v>27</v>
      </c>
      <c r="B742" s="29" t="s">
        <v>23</v>
      </c>
      <c r="C742" s="12" t="s">
        <v>24</v>
      </c>
      <c r="D742" s="25">
        <v>18</v>
      </c>
      <c r="E742" s="25">
        <v>1789</v>
      </c>
      <c r="F742" s="38" t="s">
        <v>28</v>
      </c>
      <c r="G742" s="29" t="s">
        <v>412</v>
      </c>
      <c r="H742" s="29" t="s">
        <v>412</v>
      </c>
      <c r="I742" s="30" t="s">
        <v>326</v>
      </c>
      <c r="J742" s="29" t="s">
        <v>92</v>
      </c>
      <c r="L742" s="10">
        <v>1188</v>
      </c>
      <c r="M742" s="17" t="s">
        <v>36</v>
      </c>
      <c r="O742" s="10">
        <v>10</v>
      </c>
      <c r="Q742" s="42">
        <f t="shared" si="52"/>
        <v>0.5</v>
      </c>
      <c r="R742" s="10">
        <v>594</v>
      </c>
      <c r="U742" s="16">
        <f t="shared" si="53"/>
        <v>594</v>
      </c>
      <c r="V742" s="16">
        <f t="shared" si="54"/>
        <v>594</v>
      </c>
      <c r="W742" s="19">
        <f t="shared" si="55"/>
        <v>0</v>
      </c>
    </row>
    <row r="743" spans="1:25">
      <c r="A743" s="11" t="s">
        <v>27</v>
      </c>
      <c r="B743" s="29" t="s">
        <v>23</v>
      </c>
      <c r="C743" s="12" t="s">
        <v>24</v>
      </c>
      <c r="D743" s="25">
        <v>18</v>
      </c>
      <c r="E743" s="25">
        <v>1789</v>
      </c>
      <c r="F743" s="38" t="s">
        <v>28</v>
      </c>
      <c r="G743" s="29" t="s">
        <v>412</v>
      </c>
      <c r="H743" s="29" t="s">
        <v>412</v>
      </c>
      <c r="I743" s="30" t="s">
        <v>326</v>
      </c>
      <c r="J743" s="29" t="s">
        <v>229</v>
      </c>
      <c r="L743" s="10">
        <v>334</v>
      </c>
      <c r="M743" s="17" t="s">
        <v>36</v>
      </c>
      <c r="O743" s="10">
        <v>10</v>
      </c>
      <c r="Q743" s="42">
        <f t="shared" si="52"/>
        <v>0.5</v>
      </c>
      <c r="R743" s="10">
        <v>167</v>
      </c>
      <c r="U743" s="16">
        <f t="shared" si="53"/>
        <v>167</v>
      </c>
      <c r="V743" s="16">
        <f t="shared" si="54"/>
        <v>167</v>
      </c>
      <c r="W743" s="19">
        <f t="shared" si="55"/>
        <v>0</v>
      </c>
    </row>
    <row r="744" spans="1:25">
      <c r="A744" s="11" t="s">
        <v>27</v>
      </c>
      <c r="B744" s="29" t="s">
        <v>23</v>
      </c>
      <c r="C744" s="12" t="s">
        <v>24</v>
      </c>
      <c r="D744" s="25">
        <v>18</v>
      </c>
      <c r="E744" s="25">
        <v>1789</v>
      </c>
      <c r="F744" s="38" t="s">
        <v>28</v>
      </c>
      <c r="G744" s="29" t="s">
        <v>412</v>
      </c>
      <c r="H744" s="29" t="s">
        <v>412</v>
      </c>
      <c r="I744" s="30" t="s">
        <v>329</v>
      </c>
      <c r="J744" s="29" t="s">
        <v>32</v>
      </c>
      <c r="K744" s="38" t="s">
        <v>30</v>
      </c>
      <c r="L744" s="10">
        <v>1</v>
      </c>
      <c r="M744" s="17" t="s">
        <v>54</v>
      </c>
      <c r="N744" s="10">
        <v>299</v>
      </c>
      <c r="Q744" s="42">
        <f t="shared" si="52"/>
        <v>299</v>
      </c>
      <c r="R744" s="10">
        <v>299</v>
      </c>
      <c r="U744" s="16">
        <f t="shared" si="53"/>
        <v>299</v>
      </c>
      <c r="V744" s="16">
        <f t="shared" si="54"/>
        <v>299</v>
      </c>
      <c r="W744" s="19">
        <f t="shared" si="55"/>
        <v>0</v>
      </c>
    </row>
    <row r="745" spans="1:25">
      <c r="A745" s="11" t="s">
        <v>27</v>
      </c>
      <c r="B745" s="29" t="s">
        <v>23</v>
      </c>
      <c r="C745" s="12" t="s">
        <v>24</v>
      </c>
      <c r="D745" s="25">
        <v>18</v>
      </c>
      <c r="E745" s="25">
        <v>1789</v>
      </c>
      <c r="F745" s="38" t="s">
        <v>28</v>
      </c>
      <c r="G745" s="29" t="s">
        <v>412</v>
      </c>
      <c r="H745" s="29" t="s">
        <v>412</v>
      </c>
      <c r="I745" s="30" t="s">
        <v>329</v>
      </c>
      <c r="J745" s="29" t="s">
        <v>229</v>
      </c>
      <c r="L745" s="10">
        <v>1</v>
      </c>
      <c r="M745" s="17" t="s">
        <v>54</v>
      </c>
      <c r="N745" s="10">
        <v>402</v>
      </c>
      <c r="Q745" s="42">
        <f t="shared" si="52"/>
        <v>402</v>
      </c>
      <c r="R745" s="10">
        <v>402</v>
      </c>
      <c r="U745" s="16">
        <f t="shared" si="53"/>
        <v>402</v>
      </c>
      <c r="V745" s="16">
        <f t="shared" si="54"/>
        <v>402</v>
      </c>
      <c r="W745" s="19">
        <f t="shared" si="55"/>
        <v>0</v>
      </c>
    </row>
    <row r="746" spans="1:25">
      <c r="A746" s="11" t="s">
        <v>27</v>
      </c>
      <c r="B746" s="29" t="s">
        <v>23</v>
      </c>
      <c r="C746" s="12" t="s">
        <v>24</v>
      </c>
      <c r="D746" s="25">
        <v>18</v>
      </c>
      <c r="E746" s="25">
        <v>1789</v>
      </c>
      <c r="F746" s="38" t="s">
        <v>28</v>
      </c>
      <c r="G746" s="29" t="s">
        <v>412</v>
      </c>
      <c r="H746" s="29" t="s">
        <v>412</v>
      </c>
      <c r="I746" s="30" t="s">
        <v>110</v>
      </c>
      <c r="J746" s="29" t="s">
        <v>32</v>
      </c>
      <c r="K746" s="38" t="s">
        <v>30</v>
      </c>
      <c r="L746" s="10">
        <v>28132</v>
      </c>
      <c r="M746" s="17" t="s">
        <v>36</v>
      </c>
      <c r="N746" s="10">
        <v>2.5</v>
      </c>
      <c r="Q746" s="42">
        <f t="shared" si="52"/>
        <v>2.5</v>
      </c>
      <c r="R746" s="10">
        <v>70330</v>
      </c>
      <c r="U746" s="16">
        <f t="shared" si="53"/>
        <v>70330</v>
      </c>
      <c r="V746" s="16">
        <f t="shared" si="54"/>
        <v>70330</v>
      </c>
      <c r="W746" s="19">
        <f t="shared" si="55"/>
        <v>0</v>
      </c>
    </row>
    <row r="747" spans="1:25">
      <c r="A747" s="11" t="s">
        <v>27</v>
      </c>
      <c r="B747" s="29" t="s">
        <v>23</v>
      </c>
      <c r="C747" s="12" t="s">
        <v>24</v>
      </c>
      <c r="D747" s="25">
        <v>18</v>
      </c>
      <c r="E747" s="25">
        <v>1789</v>
      </c>
      <c r="F747" s="38" t="s">
        <v>28</v>
      </c>
      <c r="G747" s="29" t="s">
        <v>412</v>
      </c>
      <c r="H747" s="29" t="s">
        <v>412</v>
      </c>
      <c r="I747" s="30" t="s">
        <v>110</v>
      </c>
      <c r="J747" s="29" t="s">
        <v>92</v>
      </c>
      <c r="L747" s="10">
        <v>7800</v>
      </c>
      <c r="M747" s="17" t="s">
        <v>36</v>
      </c>
      <c r="N747" s="10">
        <v>2.5</v>
      </c>
      <c r="Q747" s="42">
        <f t="shared" si="52"/>
        <v>2.5</v>
      </c>
      <c r="R747" s="10">
        <v>19500</v>
      </c>
      <c r="U747" s="16">
        <f t="shared" si="53"/>
        <v>19500</v>
      </c>
      <c r="V747" s="16">
        <f t="shared" si="54"/>
        <v>19500</v>
      </c>
      <c r="W747" s="19">
        <f t="shared" si="55"/>
        <v>0</v>
      </c>
    </row>
    <row r="748" spans="1:25">
      <c r="A748" s="11" t="s">
        <v>27</v>
      </c>
      <c r="B748" s="29" t="s">
        <v>23</v>
      </c>
      <c r="C748" s="12" t="s">
        <v>24</v>
      </c>
      <c r="D748" s="25">
        <v>18</v>
      </c>
      <c r="E748" s="25">
        <v>1789</v>
      </c>
      <c r="F748" s="38" t="s">
        <v>28</v>
      </c>
      <c r="G748" s="29" t="s">
        <v>412</v>
      </c>
      <c r="H748" s="29" t="s">
        <v>412</v>
      </c>
      <c r="I748" s="30" t="s">
        <v>110</v>
      </c>
      <c r="J748" s="29" t="s">
        <v>229</v>
      </c>
      <c r="L748" s="10">
        <v>2000</v>
      </c>
      <c r="M748" s="17" t="s">
        <v>36</v>
      </c>
      <c r="N748" s="10">
        <v>2.5</v>
      </c>
      <c r="Q748" s="42">
        <f t="shared" si="52"/>
        <v>2.5</v>
      </c>
      <c r="R748" s="10">
        <v>5000</v>
      </c>
      <c r="U748" s="16">
        <f t="shared" si="53"/>
        <v>5000</v>
      </c>
      <c r="V748" s="16">
        <f t="shared" si="54"/>
        <v>5000</v>
      </c>
      <c r="W748" s="19">
        <f t="shared" si="55"/>
        <v>0</v>
      </c>
    </row>
    <row r="749" spans="1:25">
      <c r="A749" s="11" t="s">
        <v>27</v>
      </c>
      <c r="B749" s="29" t="s">
        <v>23</v>
      </c>
      <c r="C749" s="12" t="s">
        <v>24</v>
      </c>
      <c r="D749" s="25">
        <v>18</v>
      </c>
      <c r="E749" s="25">
        <v>1789</v>
      </c>
      <c r="F749" s="38" t="s">
        <v>28</v>
      </c>
      <c r="G749" s="29" t="s">
        <v>412</v>
      </c>
      <c r="H749" s="29" t="s">
        <v>412</v>
      </c>
      <c r="I749" s="30" t="s">
        <v>110</v>
      </c>
      <c r="J749" s="29" t="s">
        <v>416</v>
      </c>
      <c r="L749" s="10">
        <v>148</v>
      </c>
      <c r="M749" s="17" t="s">
        <v>36</v>
      </c>
      <c r="N749" s="10">
        <v>2.5</v>
      </c>
      <c r="Q749" s="42">
        <f t="shared" si="52"/>
        <v>2.5</v>
      </c>
      <c r="R749" s="10">
        <v>370</v>
      </c>
      <c r="U749" s="16">
        <f t="shared" si="53"/>
        <v>370</v>
      </c>
      <c r="V749" s="16">
        <f t="shared" si="54"/>
        <v>370</v>
      </c>
      <c r="W749" s="19">
        <f t="shared" si="55"/>
        <v>0</v>
      </c>
    </row>
    <row r="750" spans="1:25">
      <c r="A750" s="11" t="s">
        <v>27</v>
      </c>
      <c r="B750" s="29" t="s">
        <v>23</v>
      </c>
      <c r="C750" s="12" t="s">
        <v>24</v>
      </c>
      <c r="D750" s="25">
        <v>18</v>
      </c>
      <c r="E750" s="25">
        <v>1789</v>
      </c>
      <c r="F750" s="38" t="s">
        <v>28</v>
      </c>
      <c r="G750" s="29" t="s">
        <v>412</v>
      </c>
      <c r="H750" s="29" t="s">
        <v>412</v>
      </c>
      <c r="I750" s="30" t="s">
        <v>110</v>
      </c>
      <c r="J750" s="29" t="s">
        <v>428</v>
      </c>
      <c r="L750" s="10">
        <v>1503</v>
      </c>
      <c r="M750" s="17" t="s">
        <v>36</v>
      </c>
      <c r="N750" s="10">
        <v>2.5</v>
      </c>
      <c r="Q750" s="42">
        <f t="shared" si="52"/>
        <v>2.5</v>
      </c>
      <c r="R750" s="10">
        <v>4357</v>
      </c>
      <c r="U750" s="16">
        <f t="shared" si="53"/>
        <v>4357</v>
      </c>
      <c r="V750" s="16">
        <f t="shared" si="54"/>
        <v>3757.5</v>
      </c>
      <c r="W750" s="19">
        <f t="shared" si="55"/>
        <v>599.5</v>
      </c>
      <c r="Y750" s="29" t="s">
        <v>47</v>
      </c>
    </row>
    <row r="751" spans="1:25">
      <c r="A751" s="11" t="s">
        <v>27</v>
      </c>
      <c r="B751" s="29" t="s">
        <v>23</v>
      </c>
      <c r="C751" s="12" t="s">
        <v>24</v>
      </c>
      <c r="D751" s="25">
        <v>18</v>
      </c>
      <c r="E751" s="25">
        <v>1789</v>
      </c>
      <c r="F751" s="38" t="s">
        <v>28</v>
      </c>
      <c r="G751" s="29" t="s">
        <v>412</v>
      </c>
      <c r="H751" s="29" t="s">
        <v>412</v>
      </c>
      <c r="I751" s="30" t="s">
        <v>117</v>
      </c>
      <c r="J751" s="29" t="s">
        <v>32</v>
      </c>
      <c r="K751" s="38" t="s">
        <v>30</v>
      </c>
      <c r="L751" s="10">
        <v>3325</v>
      </c>
      <c r="M751" s="17" t="s">
        <v>36</v>
      </c>
      <c r="N751" s="10">
        <v>7</v>
      </c>
      <c r="O751" s="10">
        <v>10</v>
      </c>
      <c r="Q751" s="42">
        <f t="shared" si="52"/>
        <v>7.5</v>
      </c>
      <c r="R751" s="10">
        <v>24937</v>
      </c>
      <c r="U751" s="16">
        <f t="shared" si="53"/>
        <v>24937</v>
      </c>
      <c r="V751" s="16">
        <f t="shared" si="54"/>
        <v>24937.5</v>
      </c>
      <c r="W751" s="19">
        <f t="shared" si="55"/>
        <v>-0.5</v>
      </c>
    </row>
    <row r="752" spans="1:25">
      <c r="A752" s="11" t="s">
        <v>27</v>
      </c>
      <c r="B752" s="29" t="s">
        <v>23</v>
      </c>
      <c r="C752" s="12" t="s">
        <v>24</v>
      </c>
      <c r="D752" s="25">
        <v>18</v>
      </c>
      <c r="E752" s="25">
        <v>1789</v>
      </c>
      <c r="F752" s="38" t="s">
        <v>28</v>
      </c>
      <c r="G752" s="29" t="s">
        <v>412</v>
      </c>
      <c r="H752" s="29" t="s">
        <v>412</v>
      </c>
      <c r="I752" s="30" t="s">
        <v>119</v>
      </c>
      <c r="J752" s="29" t="s">
        <v>32</v>
      </c>
      <c r="K752" s="38" t="s">
        <v>30</v>
      </c>
      <c r="L752" s="10">
        <v>1</v>
      </c>
      <c r="M752" s="17" t="s">
        <v>54</v>
      </c>
      <c r="N752" s="10">
        <v>5971</v>
      </c>
      <c r="Q752" s="42">
        <f t="shared" si="52"/>
        <v>5971</v>
      </c>
      <c r="R752" s="10">
        <v>5971</v>
      </c>
      <c r="U752" s="16">
        <f t="shared" si="53"/>
        <v>5971</v>
      </c>
      <c r="V752" s="16">
        <f t="shared" si="54"/>
        <v>5971</v>
      </c>
      <c r="W752" s="19">
        <f t="shared" si="55"/>
        <v>0</v>
      </c>
    </row>
    <row r="753" spans="1:23">
      <c r="A753" s="11" t="s">
        <v>27</v>
      </c>
      <c r="B753" s="29" t="s">
        <v>23</v>
      </c>
      <c r="C753" s="12" t="s">
        <v>24</v>
      </c>
      <c r="D753" s="25">
        <v>18</v>
      </c>
      <c r="E753" s="25">
        <v>1789</v>
      </c>
      <c r="F753" s="38" t="s">
        <v>28</v>
      </c>
      <c r="G753" s="29" t="s">
        <v>412</v>
      </c>
      <c r="H753" s="29" t="s">
        <v>412</v>
      </c>
      <c r="I753" s="30" t="s">
        <v>429</v>
      </c>
      <c r="J753" s="29" t="s">
        <v>32</v>
      </c>
      <c r="K753" s="38" t="s">
        <v>30</v>
      </c>
      <c r="L753" s="10">
        <v>834</v>
      </c>
      <c r="M753" s="17" t="s">
        <v>36</v>
      </c>
      <c r="N753" s="10">
        <v>0.5</v>
      </c>
      <c r="Q753" s="42">
        <f t="shared" si="52"/>
        <v>0.5</v>
      </c>
      <c r="R753" s="10">
        <v>417</v>
      </c>
      <c r="U753" s="16">
        <f t="shared" si="53"/>
        <v>417</v>
      </c>
      <c r="V753" s="16">
        <f t="shared" si="54"/>
        <v>417</v>
      </c>
      <c r="W753" s="19">
        <f t="shared" si="55"/>
        <v>0</v>
      </c>
    </row>
    <row r="754" spans="1:23">
      <c r="A754" s="11" t="s">
        <v>27</v>
      </c>
      <c r="B754" s="29" t="s">
        <v>23</v>
      </c>
      <c r="C754" s="12" t="s">
        <v>24</v>
      </c>
      <c r="D754" s="25">
        <v>18</v>
      </c>
      <c r="E754" s="25">
        <v>1789</v>
      </c>
      <c r="F754" s="38" t="s">
        <v>28</v>
      </c>
      <c r="G754" s="29" t="s">
        <v>412</v>
      </c>
      <c r="H754" s="29" t="s">
        <v>412</v>
      </c>
      <c r="I754" s="30" t="s">
        <v>429</v>
      </c>
      <c r="J754" s="29" t="s">
        <v>229</v>
      </c>
      <c r="L754" s="10">
        <v>1133</v>
      </c>
      <c r="M754" s="17" t="s">
        <v>36</v>
      </c>
      <c r="N754" s="10">
        <v>0.5</v>
      </c>
      <c r="Q754" s="42">
        <f t="shared" si="52"/>
        <v>0.5</v>
      </c>
      <c r="R754" s="10">
        <v>566</v>
      </c>
      <c r="U754" s="16">
        <f t="shared" si="53"/>
        <v>566</v>
      </c>
      <c r="V754" s="16">
        <f t="shared" si="54"/>
        <v>566.5</v>
      </c>
      <c r="W754" s="19">
        <f t="shared" si="55"/>
        <v>-0.5</v>
      </c>
    </row>
    <row r="755" spans="1:23">
      <c r="A755" s="11" t="s">
        <v>27</v>
      </c>
      <c r="B755" s="29" t="s">
        <v>23</v>
      </c>
      <c r="C755" s="12" t="s">
        <v>24</v>
      </c>
      <c r="D755" s="25">
        <v>18</v>
      </c>
      <c r="E755" s="25">
        <v>1789</v>
      </c>
      <c r="F755" s="38" t="s">
        <v>28</v>
      </c>
      <c r="G755" s="29" t="s">
        <v>412</v>
      </c>
      <c r="H755" s="29" t="s">
        <v>412</v>
      </c>
      <c r="I755" s="30" t="s">
        <v>430</v>
      </c>
      <c r="J755" s="29" t="s">
        <v>32</v>
      </c>
      <c r="K755" s="38" t="s">
        <v>30</v>
      </c>
      <c r="L755" s="10">
        <v>75</v>
      </c>
      <c r="M755" s="17" t="s">
        <v>61</v>
      </c>
      <c r="N755" s="10">
        <v>50</v>
      </c>
      <c r="Q755" s="42">
        <f t="shared" si="52"/>
        <v>50</v>
      </c>
      <c r="R755" s="10">
        <v>3750</v>
      </c>
      <c r="U755" s="16">
        <f t="shared" si="53"/>
        <v>3750</v>
      </c>
      <c r="V755" s="16">
        <f t="shared" si="54"/>
        <v>3750</v>
      </c>
      <c r="W755" s="19">
        <f t="shared" si="55"/>
        <v>0</v>
      </c>
    </row>
    <row r="756" spans="1:23">
      <c r="A756" s="11" t="s">
        <v>27</v>
      </c>
      <c r="B756" s="29" t="s">
        <v>23</v>
      </c>
      <c r="C756" s="12" t="s">
        <v>24</v>
      </c>
      <c r="D756" s="25">
        <v>18</v>
      </c>
      <c r="E756" s="25">
        <v>1789</v>
      </c>
      <c r="F756" s="38" t="s">
        <v>28</v>
      </c>
      <c r="G756" s="29" t="s">
        <v>412</v>
      </c>
      <c r="H756" s="29" t="s">
        <v>412</v>
      </c>
      <c r="I756" s="30" t="s">
        <v>340</v>
      </c>
      <c r="J756" s="29" t="s">
        <v>32</v>
      </c>
      <c r="K756" s="38" t="s">
        <v>30</v>
      </c>
      <c r="L756" s="10">
        <v>970</v>
      </c>
      <c r="M756" s="17" t="s">
        <v>36</v>
      </c>
      <c r="N756" s="10">
        <v>1</v>
      </c>
      <c r="Q756" s="42">
        <f t="shared" si="52"/>
        <v>1</v>
      </c>
      <c r="R756" s="10">
        <v>970</v>
      </c>
      <c r="U756" s="16">
        <f t="shared" si="53"/>
        <v>970</v>
      </c>
      <c r="V756" s="16">
        <f t="shared" si="54"/>
        <v>970</v>
      </c>
      <c r="W756" s="19">
        <f t="shared" si="55"/>
        <v>0</v>
      </c>
    </row>
    <row r="757" spans="1:23">
      <c r="A757" s="11" t="s">
        <v>27</v>
      </c>
      <c r="B757" s="29" t="s">
        <v>23</v>
      </c>
      <c r="C757" s="12" t="s">
        <v>24</v>
      </c>
      <c r="D757" s="25">
        <v>18</v>
      </c>
      <c r="E757" s="25">
        <v>1789</v>
      </c>
      <c r="F757" s="38" t="s">
        <v>28</v>
      </c>
      <c r="G757" s="29" t="s">
        <v>412</v>
      </c>
      <c r="H757" s="29" t="s">
        <v>412</v>
      </c>
      <c r="I757" s="30" t="s">
        <v>342</v>
      </c>
      <c r="J757" s="29" t="s">
        <v>32</v>
      </c>
      <c r="K757" s="38" t="s">
        <v>30</v>
      </c>
      <c r="L757" s="10">
        <v>3438</v>
      </c>
      <c r="M757" s="17" t="s">
        <v>36</v>
      </c>
      <c r="N757" s="10">
        <v>6</v>
      </c>
      <c r="O757" s="10">
        <v>10</v>
      </c>
      <c r="Q757" s="42">
        <f t="shared" si="52"/>
        <v>6.5</v>
      </c>
      <c r="R757" s="10">
        <v>22347</v>
      </c>
      <c r="U757" s="16">
        <f t="shared" si="53"/>
        <v>22347</v>
      </c>
      <c r="V757" s="16">
        <f t="shared" si="54"/>
        <v>22347</v>
      </c>
      <c r="W757" s="19">
        <f t="shared" si="55"/>
        <v>0</v>
      </c>
    </row>
    <row r="758" spans="1:23">
      <c r="A758" s="11" t="s">
        <v>27</v>
      </c>
      <c r="B758" s="29" t="s">
        <v>23</v>
      </c>
      <c r="C758" s="12" t="s">
        <v>24</v>
      </c>
      <c r="D758" s="25">
        <v>18</v>
      </c>
      <c r="E758" s="25">
        <v>1789</v>
      </c>
      <c r="F758" s="38" t="s">
        <v>28</v>
      </c>
      <c r="G758" s="29" t="s">
        <v>412</v>
      </c>
      <c r="H758" s="29" t="s">
        <v>412</v>
      </c>
      <c r="I758" s="30" t="s">
        <v>431</v>
      </c>
      <c r="J758" s="29" t="s">
        <v>32</v>
      </c>
      <c r="K758" s="38" t="s">
        <v>30</v>
      </c>
      <c r="L758" s="10">
        <v>750</v>
      </c>
      <c r="M758" s="17" t="s">
        <v>36</v>
      </c>
      <c r="N758" s="10">
        <v>0.6</v>
      </c>
      <c r="Q758" s="42">
        <f t="shared" si="52"/>
        <v>0.6</v>
      </c>
      <c r="R758" s="10">
        <v>450</v>
      </c>
      <c r="U758" s="16">
        <f t="shared" si="53"/>
        <v>450</v>
      </c>
      <c r="V758" s="16">
        <f t="shared" si="54"/>
        <v>450</v>
      </c>
      <c r="W758" s="19">
        <f t="shared" si="55"/>
        <v>0</v>
      </c>
    </row>
    <row r="759" spans="1:23">
      <c r="A759" s="11" t="s">
        <v>27</v>
      </c>
      <c r="B759" s="29" t="s">
        <v>23</v>
      </c>
      <c r="C759" s="12" t="s">
        <v>24</v>
      </c>
      <c r="D759" s="25">
        <v>18</v>
      </c>
      <c r="E759" s="25">
        <v>1789</v>
      </c>
      <c r="F759" s="38" t="s">
        <v>28</v>
      </c>
      <c r="G759" s="29" t="s">
        <v>412</v>
      </c>
      <c r="H759" s="29" t="s">
        <v>412</v>
      </c>
      <c r="I759" s="30" t="s">
        <v>344</v>
      </c>
      <c r="J759" s="29" t="s">
        <v>32</v>
      </c>
      <c r="K759" s="38" t="s">
        <v>30</v>
      </c>
      <c r="L759" s="10">
        <v>325</v>
      </c>
      <c r="M759" s="17" t="s">
        <v>36</v>
      </c>
      <c r="N759" s="10">
        <v>0.7</v>
      </c>
      <c r="Q759" s="42">
        <f t="shared" si="52"/>
        <v>0.7</v>
      </c>
      <c r="R759" s="10">
        <v>227</v>
      </c>
      <c r="U759" s="16">
        <f t="shared" si="53"/>
        <v>227</v>
      </c>
      <c r="V759" s="16">
        <f t="shared" si="54"/>
        <v>227.49999999999997</v>
      </c>
      <c r="W759" s="19">
        <f t="shared" si="55"/>
        <v>-0.49999999999997158</v>
      </c>
    </row>
    <row r="760" spans="1:23">
      <c r="A760" s="11" t="s">
        <v>27</v>
      </c>
      <c r="B760" s="29" t="s">
        <v>23</v>
      </c>
      <c r="C760" s="12" t="s">
        <v>24</v>
      </c>
      <c r="D760" s="25">
        <v>18</v>
      </c>
      <c r="E760" s="25">
        <v>1789</v>
      </c>
      <c r="F760" s="38" t="s">
        <v>28</v>
      </c>
      <c r="G760" s="29" t="s">
        <v>412</v>
      </c>
      <c r="H760" s="29" t="s">
        <v>412</v>
      </c>
      <c r="I760" s="30" t="s">
        <v>344</v>
      </c>
      <c r="J760" s="29" t="s">
        <v>58</v>
      </c>
      <c r="L760" s="10">
        <v>800</v>
      </c>
      <c r="M760" s="17" t="s">
        <v>36</v>
      </c>
      <c r="N760" s="10">
        <v>0.7</v>
      </c>
      <c r="Q760" s="42">
        <f t="shared" si="52"/>
        <v>0.7</v>
      </c>
      <c r="R760" s="10">
        <v>560</v>
      </c>
      <c r="U760" s="16">
        <f t="shared" si="53"/>
        <v>560</v>
      </c>
      <c r="V760" s="16">
        <f t="shared" si="54"/>
        <v>560</v>
      </c>
      <c r="W760" s="19">
        <f t="shared" si="55"/>
        <v>0</v>
      </c>
    </row>
    <row r="761" spans="1:23">
      <c r="A761" s="11" t="s">
        <v>27</v>
      </c>
      <c r="B761" s="29" t="s">
        <v>23</v>
      </c>
      <c r="C761" s="12" t="s">
        <v>24</v>
      </c>
      <c r="D761" s="25">
        <v>18</v>
      </c>
      <c r="E761" s="25">
        <v>1789</v>
      </c>
      <c r="F761" s="38" t="s">
        <v>28</v>
      </c>
      <c r="G761" s="29" t="s">
        <v>412</v>
      </c>
      <c r="H761" s="29" t="s">
        <v>412</v>
      </c>
      <c r="I761" s="30" t="s">
        <v>344</v>
      </c>
      <c r="J761" s="29" t="s">
        <v>416</v>
      </c>
      <c r="L761" s="10">
        <v>786</v>
      </c>
      <c r="M761" s="17" t="s">
        <v>36</v>
      </c>
      <c r="N761" s="10">
        <v>0.7</v>
      </c>
      <c r="Q761" s="42">
        <f t="shared" si="52"/>
        <v>0.7</v>
      </c>
      <c r="R761" s="10">
        <v>550</v>
      </c>
      <c r="U761" s="16">
        <f t="shared" si="53"/>
        <v>550</v>
      </c>
      <c r="V761" s="16">
        <f t="shared" si="54"/>
        <v>550.19999999999993</v>
      </c>
      <c r="W761" s="19">
        <f t="shared" si="55"/>
        <v>-0.19999999999993179</v>
      </c>
    </row>
    <row r="762" spans="1:23">
      <c r="A762" s="11" t="s">
        <v>27</v>
      </c>
      <c r="B762" s="29" t="s">
        <v>23</v>
      </c>
      <c r="C762" s="12" t="s">
        <v>24</v>
      </c>
      <c r="D762" s="25">
        <v>18</v>
      </c>
      <c r="E762" s="25">
        <v>1789</v>
      </c>
      <c r="F762" s="38" t="s">
        <v>28</v>
      </c>
      <c r="G762" s="29" t="s">
        <v>412</v>
      </c>
      <c r="H762" s="29" t="s">
        <v>412</v>
      </c>
      <c r="I762" s="30" t="s">
        <v>432</v>
      </c>
      <c r="J762" s="29" t="s">
        <v>32</v>
      </c>
      <c r="K762" s="38" t="s">
        <v>30</v>
      </c>
      <c r="L762" s="10">
        <v>125</v>
      </c>
      <c r="M762" s="17" t="s">
        <v>36</v>
      </c>
      <c r="O762" s="10">
        <v>40</v>
      </c>
      <c r="Q762" s="42">
        <f t="shared" si="52"/>
        <v>2</v>
      </c>
      <c r="R762" s="10">
        <v>250</v>
      </c>
      <c r="U762" s="16">
        <f t="shared" si="53"/>
        <v>250</v>
      </c>
      <c r="V762" s="16">
        <f t="shared" si="54"/>
        <v>250</v>
      </c>
      <c r="W762" s="19">
        <f t="shared" si="55"/>
        <v>0</v>
      </c>
    </row>
    <row r="763" spans="1:23">
      <c r="A763" s="11" t="s">
        <v>27</v>
      </c>
      <c r="B763" s="29" t="s">
        <v>23</v>
      </c>
      <c r="C763" s="12" t="s">
        <v>24</v>
      </c>
      <c r="D763" s="25">
        <v>18</v>
      </c>
      <c r="E763" s="25">
        <v>1789</v>
      </c>
      <c r="F763" s="38" t="s">
        <v>28</v>
      </c>
      <c r="G763" s="29" t="s">
        <v>412</v>
      </c>
      <c r="H763" s="29" t="s">
        <v>412</v>
      </c>
      <c r="I763" s="30" t="s">
        <v>433</v>
      </c>
      <c r="J763" s="29" t="s">
        <v>32</v>
      </c>
      <c r="K763" s="38" t="s">
        <v>30</v>
      </c>
      <c r="L763" s="10">
        <v>190</v>
      </c>
      <c r="M763" s="17" t="s">
        <v>36</v>
      </c>
      <c r="N763" s="10">
        <v>1.2</v>
      </c>
      <c r="Q763" s="42">
        <f t="shared" si="52"/>
        <v>1.2</v>
      </c>
      <c r="R763" s="10">
        <v>228</v>
      </c>
      <c r="U763" s="16">
        <f t="shared" si="53"/>
        <v>228</v>
      </c>
      <c r="V763" s="16">
        <f t="shared" si="54"/>
        <v>228</v>
      </c>
      <c r="W763" s="19">
        <f t="shared" si="55"/>
        <v>0</v>
      </c>
    </row>
    <row r="764" spans="1:23">
      <c r="A764" s="11" t="s">
        <v>27</v>
      </c>
      <c r="B764" s="29" t="s">
        <v>23</v>
      </c>
      <c r="C764" s="12" t="s">
        <v>24</v>
      </c>
      <c r="D764" s="25">
        <v>18</v>
      </c>
      <c r="E764" s="25">
        <v>1789</v>
      </c>
      <c r="F764" s="38" t="s">
        <v>28</v>
      </c>
      <c r="G764" s="29" t="s">
        <v>412</v>
      </c>
      <c r="H764" s="29" t="s">
        <v>412</v>
      </c>
      <c r="I764" s="30" t="s">
        <v>433</v>
      </c>
      <c r="J764" s="29" t="s">
        <v>92</v>
      </c>
      <c r="L764" s="10">
        <v>4800</v>
      </c>
      <c r="M764" s="17" t="s">
        <v>36</v>
      </c>
      <c r="N764" s="10">
        <v>1.2</v>
      </c>
      <c r="Q764" s="42">
        <f t="shared" si="52"/>
        <v>1.2</v>
      </c>
      <c r="R764" s="10">
        <v>5760</v>
      </c>
      <c r="U764" s="16">
        <f t="shared" si="53"/>
        <v>5760</v>
      </c>
      <c r="V764" s="16">
        <f t="shared" si="54"/>
        <v>5760</v>
      </c>
      <c r="W764" s="19">
        <f t="shared" si="55"/>
        <v>0</v>
      </c>
    </row>
    <row r="765" spans="1:23">
      <c r="A765" s="11" t="s">
        <v>27</v>
      </c>
      <c r="B765" s="29" t="s">
        <v>23</v>
      </c>
      <c r="C765" s="12" t="s">
        <v>24</v>
      </c>
      <c r="D765" s="25">
        <v>18</v>
      </c>
      <c r="E765" s="25">
        <v>1789</v>
      </c>
      <c r="F765" s="38" t="s">
        <v>28</v>
      </c>
      <c r="G765" s="29" t="s">
        <v>412</v>
      </c>
      <c r="H765" s="29" t="s">
        <v>412</v>
      </c>
      <c r="I765" s="30" t="s">
        <v>433</v>
      </c>
      <c r="J765" s="29" t="s">
        <v>434</v>
      </c>
      <c r="L765" s="10">
        <v>273</v>
      </c>
      <c r="M765" s="17" t="s">
        <v>36</v>
      </c>
      <c r="N765" s="10">
        <v>1.2</v>
      </c>
      <c r="Q765" s="42">
        <f t="shared" si="52"/>
        <v>1.2</v>
      </c>
      <c r="R765" s="10">
        <v>328</v>
      </c>
      <c r="U765" s="16">
        <f t="shared" si="53"/>
        <v>328</v>
      </c>
      <c r="V765" s="16">
        <f t="shared" si="54"/>
        <v>327.59999999999997</v>
      </c>
      <c r="W765" s="19">
        <f t="shared" si="55"/>
        <v>0.40000000000003411</v>
      </c>
    </row>
    <row r="766" spans="1:23">
      <c r="A766" s="11" t="s">
        <v>27</v>
      </c>
      <c r="B766" s="29" t="s">
        <v>23</v>
      </c>
      <c r="C766" s="12" t="s">
        <v>24</v>
      </c>
      <c r="D766" s="25">
        <v>18</v>
      </c>
      <c r="E766" s="25">
        <v>1789</v>
      </c>
      <c r="F766" s="38" t="s">
        <v>28</v>
      </c>
      <c r="G766" s="29" t="s">
        <v>412</v>
      </c>
      <c r="H766" s="29" t="s">
        <v>412</v>
      </c>
      <c r="I766" s="30" t="s">
        <v>433</v>
      </c>
      <c r="J766" s="29" t="s">
        <v>58</v>
      </c>
      <c r="L766" s="10">
        <v>3287</v>
      </c>
      <c r="M766" s="17" t="s">
        <v>36</v>
      </c>
      <c r="N766" s="10">
        <v>1.2</v>
      </c>
      <c r="Q766" s="42">
        <f t="shared" si="52"/>
        <v>1.2</v>
      </c>
      <c r="R766" s="10">
        <v>3944</v>
      </c>
      <c r="U766" s="16">
        <f t="shared" si="53"/>
        <v>3944</v>
      </c>
      <c r="V766" s="16">
        <f t="shared" si="54"/>
        <v>3944.3999999999996</v>
      </c>
      <c r="W766" s="19">
        <f t="shared" si="55"/>
        <v>-0.3999999999996362</v>
      </c>
    </row>
    <row r="767" spans="1:23">
      <c r="A767" s="11" t="s">
        <v>27</v>
      </c>
      <c r="B767" s="29" t="s">
        <v>23</v>
      </c>
      <c r="C767" s="12" t="s">
        <v>24</v>
      </c>
      <c r="D767" s="25">
        <v>18</v>
      </c>
      <c r="E767" s="25">
        <v>1789</v>
      </c>
      <c r="F767" s="38" t="s">
        <v>28</v>
      </c>
      <c r="G767" s="29" t="s">
        <v>412</v>
      </c>
      <c r="H767" s="29" t="s">
        <v>412</v>
      </c>
      <c r="I767" s="30" t="s">
        <v>433</v>
      </c>
      <c r="J767" s="29" t="s">
        <v>229</v>
      </c>
      <c r="L767" s="10">
        <v>352</v>
      </c>
      <c r="M767" s="17" t="s">
        <v>36</v>
      </c>
      <c r="N767" s="10">
        <v>1.2</v>
      </c>
      <c r="Q767" s="42">
        <f t="shared" si="52"/>
        <v>1.2</v>
      </c>
      <c r="R767" s="10">
        <v>422</v>
      </c>
      <c r="U767" s="16">
        <f t="shared" si="53"/>
        <v>422</v>
      </c>
      <c r="V767" s="16">
        <f t="shared" si="54"/>
        <v>422.4</v>
      </c>
      <c r="W767" s="19">
        <f t="shared" si="55"/>
        <v>-0.39999999999997726</v>
      </c>
    </row>
    <row r="768" spans="1:23">
      <c r="A768" s="11" t="s">
        <v>27</v>
      </c>
      <c r="B768" s="29" t="s">
        <v>23</v>
      </c>
      <c r="C768" s="12" t="s">
        <v>24</v>
      </c>
      <c r="D768" s="25">
        <v>18</v>
      </c>
      <c r="E768" s="25">
        <v>1789</v>
      </c>
      <c r="F768" s="38" t="s">
        <v>28</v>
      </c>
      <c r="G768" s="29" t="s">
        <v>412</v>
      </c>
      <c r="H768" s="29" t="s">
        <v>412</v>
      </c>
      <c r="I768" s="30" t="s">
        <v>435</v>
      </c>
      <c r="J768" s="29" t="s">
        <v>32</v>
      </c>
      <c r="K768" s="38" t="s">
        <v>30</v>
      </c>
      <c r="L768" s="10">
        <v>31600</v>
      </c>
      <c r="M768" s="17" t="s">
        <v>36</v>
      </c>
      <c r="N768" s="10">
        <v>1.8</v>
      </c>
      <c r="Q768" s="42">
        <f t="shared" si="52"/>
        <v>1.8</v>
      </c>
      <c r="R768" s="10">
        <v>56880</v>
      </c>
      <c r="U768" s="16">
        <f t="shared" si="53"/>
        <v>56880</v>
      </c>
      <c r="V768" s="16">
        <f t="shared" si="54"/>
        <v>56880</v>
      </c>
      <c r="W768" s="19">
        <f t="shared" si="55"/>
        <v>0</v>
      </c>
    </row>
    <row r="769" spans="1:23">
      <c r="A769" s="11" t="s">
        <v>27</v>
      </c>
      <c r="B769" s="29" t="s">
        <v>23</v>
      </c>
      <c r="C769" s="12" t="s">
        <v>24</v>
      </c>
      <c r="D769" s="25">
        <v>18</v>
      </c>
      <c r="E769" s="25">
        <v>1789</v>
      </c>
      <c r="F769" s="38" t="s">
        <v>28</v>
      </c>
      <c r="G769" s="29" t="s">
        <v>412</v>
      </c>
      <c r="H769" s="29" t="s">
        <v>412</v>
      </c>
      <c r="I769" s="30" t="s">
        <v>435</v>
      </c>
      <c r="J769" s="29" t="s">
        <v>92</v>
      </c>
      <c r="L769" s="10">
        <v>518</v>
      </c>
      <c r="M769" s="17" t="s">
        <v>36</v>
      </c>
      <c r="N769" s="10">
        <v>1.8</v>
      </c>
      <c r="Q769" s="42">
        <f t="shared" si="52"/>
        <v>1.8</v>
      </c>
      <c r="R769" s="10">
        <v>932</v>
      </c>
      <c r="U769" s="16">
        <f t="shared" si="53"/>
        <v>932</v>
      </c>
      <c r="V769" s="16">
        <f t="shared" si="54"/>
        <v>932.4</v>
      </c>
      <c r="W769" s="19">
        <f t="shared" si="55"/>
        <v>-0.39999999999997726</v>
      </c>
    </row>
    <row r="770" spans="1:23">
      <c r="A770" s="11" t="s">
        <v>27</v>
      </c>
      <c r="B770" s="29" t="s">
        <v>23</v>
      </c>
      <c r="C770" s="12" t="s">
        <v>24</v>
      </c>
      <c r="D770" s="25">
        <v>18</v>
      </c>
      <c r="E770" s="25">
        <v>1789</v>
      </c>
      <c r="F770" s="38" t="s">
        <v>28</v>
      </c>
      <c r="G770" s="29" t="s">
        <v>412</v>
      </c>
      <c r="H770" s="29" t="s">
        <v>412</v>
      </c>
      <c r="I770" s="30" t="s">
        <v>435</v>
      </c>
      <c r="J770" s="29" t="s">
        <v>229</v>
      </c>
      <c r="L770" s="10">
        <v>353</v>
      </c>
      <c r="M770" s="17" t="s">
        <v>36</v>
      </c>
      <c r="N770" s="10">
        <v>1.8</v>
      </c>
      <c r="Q770" s="42">
        <f t="shared" si="52"/>
        <v>1.8</v>
      </c>
      <c r="R770" s="10">
        <v>635</v>
      </c>
      <c r="U770" s="16">
        <f t="shared" si="53"/>
        <v>635</v>
      </c>
      <c r="V770" s="16">
        <f t="shared" si="54"/>
        <v>635.4</v>
      </c>
      <c r="W770" s="19">
        <f t="shared" si="55"/>
        <v>-0.39999999999997726</v>
      </c>
    </row>
    <row r="771" spans="1:23">
      <c r="A771" s="11" t="s">
        <v>27</v>
      </c>
      <c r="B771" s="29" t="s">
        <v>23</v>
      </c>
      <c r="C771" s="12" t="s">
        <v>24</v>
      </c>
      <c r="D771" s="25">
        <v>19</v>
      </c>
      <c r="E771" s="25">
        <v>1789</v>
      </c>
      <c r="F771" s="38" t="s">
        <v>28</v>
      </c>
      <c r="G771" s="29" t="s">
        <v>412</v>
      </c>
      <c r="H771" s="29" t="s">
        <v>412</v>
      </c>
      <c r="I771" s="30" t="s">
        <v>436</v>
      </c>
      <c r="J771" s="29" t="s">
        <v>229</v>
      </c>
      <c r="L771" s="10">
        <v>670</v>
      </c>
      <c r="M771" s="17" t="s">
        <v>36</v>
      </c>
      <c r="N771" s="10">
        <v>0.25</v>
      </c>
      <c r="Q771" s="42">
        <f t="shared" si="52"/>
        <v>0.25</v>
      </c>
      <c r="R771" s="10">
        <v>167</v>
      </c>
      <c r="U771" s="16">
        <f t="shared" si="53"/>
        <v>167</v>
      </c>
      <c r="V771" s="16">
        <f t="shared" si="54"/>
        <v>167.5</v>
      </c>
      <c r="W771" s="19">
        <f t="shared" si="55"/>
        <v>-0.5</v>
      </c>
    </row>
    <row r="772" spans="1:23">
      <c r="A772" s="11" t="s">
        <v>27</v>
      </c>
      <c r="B772" s="29" t="s">
        <v>23</v>
      </c>
      <c r="C772" s="12" t="s">
        <v>24</v>
      </c>
      <c r="D772" s="25">
        <v>19</v>
      </c>
      <c r="E772" s="25">
        <v>1789</v>
      </c>
      <c r="F772" s="38" t="s">
        <v>28</v>
      </c>
      <c r="G772" s="29" t="s">
        <v>412</v>
      </c>
      <c r="H772" s="29" t="s">
        <v>412</v>
      </c>
      <c r="I772" s="30" t="s">
        <v>141</v>
      </c>
      <c r="J772" s="29" t="s">
        <v>32</v>
      </c>
      <c r="K772" s="38" t="s">
        <v>30</v>
      </c>
      <c r="L772" s="10">
        <v>3747</v>
      </c>
      <c r="M772" s="17" t="s">
        <v>36</v>
      </c>
      <c r="N772" s="10">
        <v>0.75</v>
      </c>
      <c r="Q772" s="42">
        <f t="shared" si="52"/>
        <v>0.75</v>
      </c>
      <c r="R772" s="10">
        <v>2810</v>
      </c>
      <c r="U772" s="16">
        <f t="shared" si="53"/>
        <v>2810</v>
      </c>
      <c r="V772" s="16">
        <f t="shared" si="54"/>
        <v>2810.25</v>
      </c>
      <c r="W772" s="19">
        <f t="shared" si="55"/>
        <v>-0.25</v>
      </c>
    </row>
    <row r="773" spans="1:23">
      <c r="A773" s="11" t="s">
        <v>27</v>
      </c>
      <c r="B773" s="29" t="s">
        <v>23</v>
      </c>
      <c r="C773" s="12" t="s">
        <v>24</v>
      </c>
      <c r="D773" s="25">
        <v>19</v>
      </c>
      <c r="E773" s="25">
        <v>1789</v>
      </c>
      <c r="F773" s="38" t="s">
        <v>28</v>
      </c>
      <c r="G773" s="29" t="s">
        <v>412</v>
      </c>
      <c r="H773" s="29" t="s">
        <v>412</v>
      </c>
      <c r="I773" s="30" t="s">
        <v>437</v>
      </c>
      <c r="J773" s="29" t="s">
        <v>32</v>
      </c>
      <c r="K773" s="38" t="s">
        <v>30</v>
      </c>
      <c r="L773" s="10">
        <v>3600</v>
      </c>
      <c r="M773" s="17" t="s">
        <v>36</v>
      </c>
      <c r="N773" s="10">
        <v>0.25</v>
      </c>
      <c r="Q773" s="42">
        <f t="shared" si="52"/>
        <v>0.25</v>
      </c>
      <c r="R773" s="10">
        <v>900</v>
      </c>
      <c r="U773" s="16">
        <f t="shared" si="53"/>
        <v>900</v>
      </c>
      <c r="V773" s="16">
        <f t="shared" si="54"/>
        <v>900</v>
      </c>
      <c r="W773" s="19">
        <f t="shared" si="55"/>
        <v>0</v>
      </c>
    </row>
    <row r="774" spans="1:23">
      <c r="A774" s="11" t="s">
        <v>27</v>
      </c>
      <c r="B774" s="29" t="s">
        <v>23</v>
      </c>
      <c r="C774" s="12" t="s">
        <v>24</v>
      </c>
      <c r="D774" s="25">
        <v>19</v>
      </c>
      <c r="E774" s="25">
        <v>1789</v>
      </c>
      <c r="F774" s="38" t="s">
        <v>28</v>
      </c>
      <c r="G774" s="29" t="s">
        <v>412</v>
      </c>
      <c r="H774" s="29" t="s">
        <v>412</v>
      </c>
      <c r="I774" s="30" t="s">
        <v>142</v>
      </c>
      <c r="J774" s="29" t="s">
        <v>32</v>
      </c>
      <c r="K774" s="38" t="s">
        <v>30</v>
      </c>
      <c r="L774" s="10">
        <v>7060</v>
      </c>
      <c r="M774" s="17" t="s">
        <v>36</v>
      </c>
      <c r="N774" s="10">
        <v>1.2</v>
      </c>
      <c r="Q774" s="42">
        <f t="shared" si="52"/>
        <v>1.2</v>
      </c>
      <c r="R774" s="10">
        <v>8472</v>
      </c>
      <c r="U774" s="16">
        <f t="shared" si="53"/>
        <v>8472</v>
      </c>
      <c r="V774" s="16">
        <f t="shared" si="54"/>
        <v>8472</v>
      </c>
      <c r="W774" s="19">
        <f t="shared" si="55"/>
        <v>0</v>
      </c>
    </row>
    <row r="775" spans="1:23">
      <c r="A775" s="11" t="s">
        <v>27</v>
      </c>
      <c r="B775" s="29" t="s">
        <v>23</v>
      </c>
      <c r="C775" s="12" t="s">
        <v>24</v>
      </c>
      <c r="D775" s="25">
        <v>19</v>
      </c>
      <c r="E775" s="25">
        <v>1789</v>
      </c>
      <c r="F775" s="38" t="s">
        <v>28</v>
      </c>
      <c r="G775" s="29" t="s">
        <v>412</v>
      </c>
      <c r="H775" s="29" t="s">
        <v>412</v>
      </c>
      <c r="I775" s="30" t="s">
        <v>142</v>
      </c>
      <c r="J775" s="29" t="s">
        <v>58</v>
      </c>
      <c r="L775" s="10">
        <v>200</v>
      </c>
      <c r="M775" s="17" t="s">
        <v>36</v>
      </c>
      <c r="N775" s="10">
        <v>1.2</v>
      </c>
      <c r="Q775" s="42">
        <f t="shared" si="52"/>
        <v>1.2</v>
      </c>
      <c r="R775" s="10">
        <v>240</v>
      </c>
      <c r="U775" s="16">
        <f t="shared" si="53"/>
        <v>240</v>
      </c>
      <c r="V775" s="16">
        <f t="shared" si="54"/>
        <v>240</v>
      </c>
      <c r="W775" s="19">
        <f t="shared" si="55"/>
        <v>0</v>
      </c>
    </row>
    <row r="776" spans="1:23">
      <c r="A776" s="11" t="s">
        <v>27</v>
      </c>
      <c r="B776" s="29" t="s">
        <v>23</v>
      </c>
      <c r="C776" s="12" t="s">
        <v>24</v>
      </c>
      <c r="D776" s="25">
        <v>19</v>
      </c>
      <c r="E776" s="25">
        <v>1789</v>
      </c>
      <c r="F776" s="38" t="s">
        <v>28</v>
      </c>
      <c r="G776" s="29" t="s">
        <v>412</v>
      </c>
      <c r="H776" s="29" t="s">
        <v>412</v>
      </c>
      <c r="I776" s="30" t="s">
        <v>438</v>
      </c>
      <c r="J776" s="29" t="s">
        <v>32</v>
      </c>
      <c r="K776" s="38" t="s">
        <v>30</v>
      </c>
      <c r="L776" s="10">
        <v>33600</v>
      </c>
      <c r="M776" s="17" t="s">
        <v>36</v>
      </c>
      <c r="N776" s="10">
        <v>0.5</v>
      </c>
      <c r="Q776" s="42">
        <f t="shared" si="52"/>
        <v>0.5</v>
      </c>
      <c r="R776" s="10">
        <v>16800</v>
      </c>
      <c r="U776" s="16">
        <f t="shared" si="53"/>
        <v>16800</v>
      </c>
      <c r="V776" s="16">
        <f t="shared" si="54"/>
        <v>16800</v>
      </c>
      <c r="W776" s="19">
        <f t="shared" si="55"/>
        <v>0</v>
      </c>
    </row>
    <row r="777" spans="1:23">
      <c r="A777" s="11" t="s">
        <v>27</v>
      </c>
      <c r="B777" s="29" t="s">
        <v>23</v>
      </c>
      <c r="C777" s="12" t="s">
        <v>24</v>
      </c>
      <c r="D777" s="25">
        <v>19</v>
      </c>
      <c r="E777" s="25">
        <v>1789</v>
      </c>
      <c r="F777" s="38" t="s">
        <v>28</v>
      </c>
      <c r="G777" s="29" t="s">
        <v>412</v>
      </c>
      <c r="H777" s="29" t="s">
        <v>412</v>
      </c>
      <c r="I777" s="30" t="s">
        <v>439</v>
      </c>
      <c r="J777" s="29" t="s">
        <v>32</v>
      </c>
      <c r="K777" s="38" t="s">
        <v>30</v>
      </c>
      <c r="L777" s="10">
        <v>6334</v>
      </c>
      <c r="M777" s="17" t="s">
        <v>36</v>
      </c>
      <c r="N777" s="10">
        <v>0.6</v>
      </c>
      <c r="Q777" s="42">
        <f t="shared" si="52"/>
        <v>0.6</v>
      </c>
      <c r="R777" s="10">
        <v>3800</v>
      </c>
      <c r="U777" s="16">
        <f t="shared" si="53"/>
        <v>3800</v>
      </c>
      <c r="V777" s="16">
        <f t="shared" si="54"/>
        <v>3800.3999999999996</v>
      </c>
      <c r="W777" s="19">
        <f t="shared" si="55"/>
        <v>-0.3999999999996362</v>
      </c>
    </row>
    <row r="778" spans="1:23">
      <c r="A778" s="11" t="s">
        <v>27</v>
      </c>
      <c r="B778" s="29" t="s">
        <v>23</v>
      </c>
      <c r="C778" s="12" t="s">
        <v>24</v>
      </c>
      <c r="D778" s="25">
        <v>19</v>
      </c>
      <c r="E778" s="25">
        <v>1789</v>
      </c>
      <c r="F778" s="38" t="s">
        <v>28</v>
      </c>
      <c r="G778" s="29" t="s">
        <v>412</v>
      </c>
      <c r="H778" s="29" t="s">
        <v>412</v>
      </c>
      <c r="I778" s="30" t="s">
        <v>145</v>
      </c>
      <c r="J778" s="29" t="s">
        <v>32</v>
      </c>
      <c r="K778" s="38" t="s">
        <v>30</v>
      </c>
      <c r="L778" s="10">
        <v>568</v>
      </c>
      <c r="M778" s="17" t="s">
        <v>36</v>
      </c>
      <c r="N778" s="10">
        <v>52</v>
      </c>
      <c r="Q778" s="42">
        <f t="shared" si="52"/>
        <v>52</v>
      </c>
      <c r="R778" s="10">
        <v>29536</v>
      </c>
      <c r="U778" s="16">
        <f t="shared" si="53"/>
        <v>29536</v>
      </c>
      <c r="V778" s="16">
        <f t="shared" si="54"/>
        <v>29536</v>
      </c>
      <c r="W778" s="19">
        <f t="shared" si="55"/>
        <v>0</v>
      </c>
    </row>
    <row r="779" spans="1:23">
      <c r="A779" s="11" t="s">
        <v>27</v>
      </c>
      <c r="B779" s="29" t="s">
        <v>23</v>
      </c>
      <c r="C779" s="12" t="s">
        <v>24</v>
      </c>
      <c r="D779" s="25">
        <v>19</v>
      </c>
      <c r="E779" s="25">
        <v>1789</v>
      </c>
      <c r="F779" s="38" t="s">
        <v>28</v>
      </c>
      <c r="G779" s="29" t="s">
        <v>412</v>
      </c>
      <c r="H779" s="29" t="s">
        <v>412</v>
      </c>
      <c r="I779" s="30" t="s">
        <v>147</v>
      </c>
      <c r="J779" s="29" t="s">
        <v>32</v>
      </c>
      <c r="K779" s="38" t="s">
        <v>30</v>
      </c>
      <c r="L779" s="10">
        <v>56</v>
      </c>
      <c r="M779" s="17" t="s">
        <v>36</v>
      </c>
      <c r="N779" s="10">
        <v>30</v>
      </c>
      <c r="Q779" s="42">
        <f t="shared" ref="Q779:Q842" si="58">N779+(0.05*O779)+(P779/240)</f>
        <v>30</v>
      </c>
      <c r="R779" s="10">
        <v>1680</v>
      </c>
      <c r="U779" s="16">
        <f t="shared" si="53"/>
        <v>1680</v>
      </c>
      <c r="V779" s="16">
        <f t="shared" si="54"/>
        <v>1680</v>
      </c>
      <c r="W779" s="19">
        <f t="shared" si="55"/>
        <v>0</v>
      </c>
    </row>
    <row r="780" spans="1:23">
      <c r="A780" s="11" t="s">
        <v>27</v>
      </c>
      <c r="B780" s="29" t="s">
        <v>23</v>
      </c>
      <c r="C780" s="12" t="s">
        <v>24</v>
      </c>
      <c r="D780" s="25">
        <v>19</v>
      </c>
      <c r="E780" s="25">
        <v>1789</v>
      </c>
      <c r="F780" s="38" t="s">
        <v>28</v>
      </c>
      <c r="G780" s="29" t="s">
        <v>412</v>
      </c>
      <c r="H780" s="29" t="s">
        <v>412</v>
      </c>
      <c r="I780" s="30" t="s">
        <v>440</v>
      </c>
      <c r="J780" s="29" t="s">
        <v>32</v>
      </c>
      <c r="K780" s="38" t="s">
        <v>30</v>
      </c>
      <c r="L780" s="10">
        <v>83700</v>
      </c>
      <c r="M780" s="17" t="s">
        <v>36</v>
      </c>
      <c r="O780" s="10">
        <v>0.25</v>
      </c>
      <c r="Q780" s="42">
        <f t="shared" si="58"/>
        <v>1.2500000000000001E-2</v>
      </c>
      <c r="R780" s="10">
        <v>1046</v>
      </c>
      <c r="U780" s="16">
        <f t="shared" si="53"/>
        <v>1046</v>
      </c>
      <c r="V780" s="16">
        <f t="shared" si="54"/>
        <v>1046.25</v>
      </c>
      <c r="W780" s="19">
        <f t="shared" si="55"/>
        <v>-0.25</v>
      </c>
    </row>
    <row r="781" spans="1:23">
      <c r="A781" s="11" t="s">
        <v>27</v>
      </c>
      <c r="B781" s="29" t="s">
        <v>23</v>
      </c>
      <c r="C781" s="12" t="s">
        <v>24</v>
      </c>
      <c r="D781" s="25">
        <v>19</v>
      </c>
      <c r="E781" s="25">
        <v>1789</v>
      </c>
      <c r="F781" s="38" t="s">
        <v>28</v>
      </c>
      <c r="G781" s="29" t="s">
        <v>412</v>
      </c>
      <c r="H781" s="29" t="s">
        <v>412</v>
      </c>
      <c r="I781" s="30" t="s">
        <v>441</v>
      </c>
      <c r="J781" s="29" t="s">
        <v>92</v>
      </c>
      <c r="L781" s="10">
        <v>14100</v>
      </c>
      <c r="M781" s="17" t="s">
        <v>36</v>
      </c>
      <c r="N781" s="10">
        <v>0.08</v>
      </c>
      <c r="Q781" s="42">
        <f t="shared" si="58"/>
        <v>0.08</v>
      </c>
      <c r="R781" s="10">
        <v>1128</v>
      </c>
      <c r="U781" s="16">
        <f t="shared" si="53"/>
        <v>1128</v>
      </c>
      <c r="V781" s="16">
        <f t="shared" si="54"/>
        <v>1128</v>
      </c>
      <c r="W781" s="19">
        <f t="shared" si="55"/>
        <v>0</v>
      </c>
    </row>
    <row r="782" spans="1:23">
      <c r="A782" s="11" t="s">
        <v>27</v>
      </c>
      <c r="B782" s="29" t="s">
        <v>23</v>
      </c>
      <c r="C782" s="12" t="s">
        <v>24</v>
      </c>
      <c r="D782" s="25">
        <v>19</v>
      </c>
      <c r="E782" s="25">
        <v>1789</v>
      </c>
      <c r="F782" s="38" t="s">
        <v>28</v>
      </c>
      <c r="G782" s="29" t="s">
        <v>412</v>
      </c>
      <c r="H782" s="29" t="s">
        <v>412</v>
      </c>
      <c r="I782" s="30" t="s">
        <v>442</v>
      </c>
      <c r="J782" s="29" t="s">
        <v>32</v>
      </c>
      <c r="K782" s="38" t="s">
        <v>30</v>
      </c>
      <c r="L782" s="10">
        <v>14715</v>
      </c>
      <c r="M782" s="17" t="s">
        <v>36</v>
      </c>
      <c r="N782" s="10">
        <v>6</v>
      </c>
      <c r="Q782" s="42">
        <f t="shared" si="58"/>
        <v>6</v>
      </c>
      <c r="R782" s="10">
        <v>88290</v>
      </c>
      <c r="U782" s="16">
        <f t="shared" si="53"/>
        <v>88290</v>
      </c>
      <c r="V782" s="16">
        <f t="shared" si="54"/>
        <v>88290</v>
      </c>
      <c r="W782" s="19">
        <f t="shared" si="55"/>
        <v>0</v>
      </c>
    </row>
    <row r="783" spans="1:23">
      <c r="A783" s="11" t="s">
        <v>27</v>
      </c>
      <c r="B783" s="29" t="s">
        <v>23</v>
      </c>
      <c r="C783" s="12" t="s">
        <v>24</v>
      </c>
      <c r="D783" s="25">
        <v>19</v>
      </c>
      <c r="E783" s="25">
        <v>1789</v>
      </c>
      <c r="F783" s="38" t="s">
        <v>28</v>
      </c>
      <c r="G783" s="29" t="s">
        <v>412</v>
      </c>
      <c r="H783" s="29" t="s">
        <v>412</v>
      </c>
      <c r="I783" s="30" t="s">
        <v>442</v>
      </c>
      <c r="J783" s="29" t="s">
        <v>92</v>
      </c>
      <c r="L783" s="10">
        <v>39590</v>
      </c>
      <c r="M783" s="17" t="s">
        <v>36</v>
      </c>
      <c r="N783" s="10">
        <v>6</v>
      </c>
      <c r="Q783" s="42">
        <f t="shared" si="58"/>
        <v>6</v>
      </c>
      <c r="R783" s="10">
        <v>237540</v>
      </c>
      <c r="U783" s="16">
        <f t="shared" si="53"/>
        <v>237540</v>
      </c>
      <c r="V783" s="16">
        <f t="shared" si="54"/>
        <v>237540</v>
      </c>
      <c r="W783" s="19">
        <f t="shared" si="55"/>
        <v>0</v>
      </c>
    </row>
    <row r="784" spans="1:23">
      <c r="A784" s="11" t="s">
        <v>27</v>
      </c>
      <c r="B784" s="29" t="s">
        <v>23</v>
      </c>
      <c r="C784" s="12" t="s">
        <v>24</v>
      </c>
      <c r="D784" s="25">
        <v>19</v>
      </c>
      <c r="E784" s="25">
        <v>1789</v>
      </c>
      <c r="F784" s="38" t="s">
        <v>28</v>
      </c>
      <c r="G784" s="29" t="s">
        <v>412</v>
      </c>
      <c r="H784" s="29" t="s">
        <v>412</v>
      </c>
      <c r="I784" s="30" t="s">
        <v>442</v>
      </c>
      <c r="J784" s="29" t="s">
        <v>58</v>
      </c>
      <c r="L784" s="10">
        <v>500</v>
      </c>
      <c r="M784" s="17" t="s">
        <v>36</v>
      </c>
      <c r="N784" s="10">
        <v>6</v>
      </c>
      <c r="Q784" s="42">
        <f t="shared" si="58"/>
        <v>6</v>
      </c>
      <c r="R784" s="10">
        <v>3000</v>
      </c>
      <c r="U784" s="16">
        <f t="shared" ref="U784:U847" si="59">R784+(S784*0.05)+(T784/240)</f>
        <v>3000</v>
      </c>
      <c r="V784" s="16">
        <f t="shared" ref="V784:V847" si="60">L784*Q784</f>
        <v>3000</v>
      </c>
      <c r="W784" s="19">
        <f t="shared" ref="W784:W847" si="61">U784-V784</f>
        <v>0</v>
      </c>
    </row>
    <row r="785" spans="1:25">
      <c r="A785" s="11" t="s">
        <v>27</v>
      </c>
      <c r="B785" s="29" t="s">
        <v>23</v>
      </c>
      <c r="C785" s="12" t="s">
        <v>24</v>
      </c>
      <c r="D785" s="25">
        <v>19</v>
      </c>
      <c r="E785" s="25">
        <v>1789</v>
      </c>
      <c r="F785" s="38" t="s">
        <v>28</v>
      </c>
      <c r="G785" s="29" t="s">
        <v>412</v>
      </c>
      <c r="H785" s="29" t="s">
        <v>412</v>
      </c>
      <c r="I785" s="30" t="s">
        <v>170</v>
      </c>
      <c r="J785" s="29" t="s">
        <v>32</v>
      </c>
      <c r="K785" s="38" t="s">
        <v>30</v>
      </c>
      <c r="L785" s="10">
        <v>4990</v>
      </c>
      <c r="M785" s="17" t="s">
        <v>36</v>
      </c>
      <c r="N785" s="10">
        <v>6</v>
      </c>
      <c r="O785" s="10">
        <v>10</v>
      </c>
      <c r="Q785" s="42">
        <f t="shared" si="58"/>
        <v>6.5</v>
      </c>
      <c r="R785" s="10">
        <v>34435</v>
      </c>
      <c r="U785" s="16">
        <f t="shared" si="59"/>
        <v>34435</v>
      </c>
      <c r="V785" s="16">
        <f t="shared" si="60"/>
        <v>32435</v>
      </c>
      <c r="W785" s="19">
        <f t="shared" si="61"/>
        <v>2000</v>
      </c>
      <c r="Y785" s="29" t="s">
        <v>47</v>
      </c>
    </row>
    <row r="786" spans="1:25">
      <c r="A786" s="11" t="s">
        <v>27</v>
      </c>
      <c r="B786" s="29" t="s">
        <v>23</v>
      </c>
      <c r="C786" s="12" t="s">
        <v>24</v>
      </c>
      <c r="D786" s="25">
        <v>19</v>
      </c>
      <c r="E786" s="25">
        <v>1789</v>
      </c>
      <c r="F786" s="38" t="s">
        <v>28</v>
      </c>
      <c r="G786" s="29" t="s">
        <v>412</v>
      </c>
      <c r="H786" s="29" t="s">
        <v>412</v>
      </c>
      <c r="I786" s="30" t="s">
        <v>170</v>
      </c>
      <c r="J786" s="29" t="s">
        <v>58</v>
      </c>
      <c r="L786" s="10">
        <v>2044</v>
      </c>
      <c r="M786" s="17" t="s">
        <v>36</v>
      </c>
      <c r="N786" s="10">
        <v>6</v>
      </c>
      <c r="O786" s="10">
        <v>10</v>
      </c>
      <c r="Q786" s="42">
        <f t="shared" si="58"/>
        <v>6.5</v>
      </c>
      <c r="R786" s="10">
        <v>13286</v>
      </c>
      <c r="U786" s="16">
        <f t="shared" si="59"/>
        <v>13286</v>
      </c>
      <c r="V786" s="16">
        <f t="shared" si="60"/>
        <v>13286</v>
      </c>
      <c r="W786" s="19">
        <f t="shared" si="61"/>
        <v>0</v>
      </c>
    </row>
    <row r="787" spans="1:25">
      <c r="A787" s="11" t="s">
        <v>27</v>
      </c>
      <c r="B787" s="29" t="s">
        <v>23</v>
      </c>
      <c r="C787" s="12" t="s">
        <v>24</v>
      </c>
      <c r="D787" s="25">
        <v>19</v>
      </c>
      <c r="E787" s="25">
        <v>1789</v>
      </c>
      <c r="F787" s="38" t="s">
        <v>28</v>
      </c>
      <c r="G787" s="29" t="s">
        <v>412</v>
      </c>
      <c r="H787" s="29" t="s">
        <v>412</v>
      </c>
      <c r="I787" s="30" t="s">
        <v>443</v>
      </c>
      <c r="J787" s="29" t="s">
        <v>32</v>
      </c>
      <c r="K787" s="38" t="s">
        <v>30</v>
      </c>
      <c r="L787" s="10">
        <v>1252</v>
      </c>
      <c r="M787" s="17" t="s">
        <v>36</v>
      </c>
      <c r="N787" s="10">
        <v>60</v>
      </c>
      <c r="Q787" s="42">
        <f t="shared" si="58"/>
        <v>60</v>
      </c>
      <c r="R787" s="10">
        <v>75120</v>
      </c>
      <c r="U787" s="16">
        <f t="shared" si="59"/>
        <v>75120</v>
      </c>
      <c r="V787" s="16">
        <f t="shared" si="60"/>
        <v>75120</v>
      </c>
      <c r="W787" s="19">
        <f t="shared" si="61"/>
        <v>0</v>
      </c>
    </row>
    <row r="788" spans="1:25">
      <c r="A788" s="11" t="s">
        <v>27</v>
      </c>
      <c r="B788" s="29" t="s">
        <v>23</v>
      </c>
      <c r="C788" s="12" t="s">
        <v>24</v>
      </c>
      <c r="D788" s="25">
        <v>19</v>
      </c>
      <c r="E788" s="25">
        <v>1789</v>
      </c>
      <c r="F788" s="38" t="s">
        <v>28</v>
      </c>
      <c r="G788" s="29" t="s">
        <v>412</v>
      </c>
      <c r="H788" s="29" t="s">
        <v>412</v>
      </c>
      <c r="I788" s="30" t="s">
        <v>156</v>
      </c>
      <c r="J788" s="29" t="s">
        <v>32</v>
      </c>
      <c r="K788" s="38" t="s">
        <v>30</v>
      </c>
      <c r="L788" s="10">
        <v>3000</v>
      </c>
      <c r="M788" s="17" t="s">
        <v>36</v>
      </c>
      <c r="O788" s="10">
        <v>40</v>
      </c>
      <c r="Q788" s="42">
        <f t="shared" si="58"/>
        <v>2</v>
      </c>
      <c r="R788" s="10">
        <v>6000</v>
      </c>
      <c r="U788" s="16">
        <f t="shared" si="59"/>
        <v>6000</v>
      </c>
      <c r="V788" s="16">
        <f t="shared" si="60"/>
        <v>6000</v>
      </c>
      <c r="W788" s="19">
        <f t="shared" si="61"/>
        <v>0</v>
      </c>
    </row>
    <row r="789" spans="1:25">
      <c r="A789" s="11" t="s">
        <v>27</v>
      </c>
      <c r="B789" s="29" t="s">
        <v>23</v>
      </c>
      <c r="C789" s="12" t="s">
        <v>24</v>
      </c>
      <c r="D789" s="25">
        <v>19</v>
      </c>
      <c r="E789" s="25">
        <v>1789</v>
      </c>
      <c r="F789" s="38" t="s">
        <v>28</v>
      </c>
      <c r="G789" s="29" t="s">
        <v>412</v>
      </c>
      <c r="H789" s="29" t="s">
        <v>412</v>
      </c>
      <c r="I789" s="30" t="s">
        <v>156</v>
      </c>
      <c r="J789" s="29" t="s">
        <v>92</v>
      </c>
      <c r="L789" s="10">
        <v>4000</v>
      </c>
      <c r="M789" s="17" t="s">
        <v>36</v>
      </c>
      <c r="O789" s="10">
        <v>40</v>
      </c>
      <c r="Q789" s="42">
        <f t="shared" si="58"/>
        <v>2</v>
      </c>
      <c r="R789" s="10">
        <v>8000</v>
      </c>
      <c r="U789" s="16">
        <f t="shared" si="59"/>
        <v>8000</v>
      </c>
      <c r="V789" s="16">
        <f t="shared" si="60"/>
        <v>8000</v>
      </c>
      <c r="W789" s="19">
        <f t="shared" si="61"/>
        <v>0</v>
      </c>
    </row>
    <row r="790" spans="1:25">
      <c r="A790" s="11" t="s">
        <v>27</v>
      </c>
      <c r="B790" s="29" t="s">
        <v>23</v>
      </c>
      <c r="C790" s="12" t="s">
        <v>24</v>
      </c>
      <c r="D790" s="25">
        <v>19</v>
      </c>
      <c r="E790" s="25">
        <v>1789</v>
      </c>
      <c r="F790" s="38" t="s">
        <v>28</v>
      </c>
      <c r="G790" s="29" t="s">
        <v>412</v>
      </c>
      <c r="H790" s="29" t="s">
        <v>412</v>
      </c>
      <c r="I790" s="30" t="s">
        <v>156</v>
      </c>
      <c r="J790" s="29" t="s">
        <v>58</v>
      </c>
      <c r="L790" s="10">
        <v>665</v>
      </c>
      <c r="M790" s="17" t="s">
        <v>36</v>
      </c>
      <c r="O790" s="10">
        <v>40</v>
      </c>
      <c r="Q790" s="42">
        <f t="shared" si="58"/>
        <v>2</v>
      </c>
      <c r="R790" s="10">
        <v>1330</v>
      </c>
      <c r="U790" s="16">
        <f t="shared" si="59"/>
        <v>1330</v>
      </c>
      <c r="V790" s="16">
        <f t="shared" si="60"/>
        <v>1330</v>
      </c>
      <c r="W790" s="19">
        <f t="shared" si="61"/>
        <v>0</v>
      </c>
    </row>
    <row r="791" spans="1:25">
      <c r="A791" s="11" t="s">
        <v>27</v>
      </c>
      <c r="B791" s="29" t="s">
        <v>23</v>
      </c>
      <c r="C791" s="12" t="s">
        <v>24</v>
      </c>
      <c r="D791" s="25">
        <v>19</v>
      </c>
      <c r="E791" s="25">
        <v>1789</v>
      </c>
      <c r="F791" s="38" t="s">
        <v>28</v>
      </c>
      <c r="G791" s="29" t="s">
        <v>412</v>
      </c>
      <c r="H791" s="29" t="s">
        <v>412</v>
      </c>
      <c r="I791" s="30" t="s">
        <v>172</v>
      </c>
      <c r="J791" s="29" t="s">
        <v>32</v>
      </c>
      <c r="K791" s="38" t="s">
        <v>30</v>
      </c>
      <c r="L791" s="10">
        <v>9615</v>
      </c>
      <c r="M791" s="17" t="s">
        <v>36</v>
      </c>
      <c r="N791" s="10">
        <v>11</v>
      </c>
      <c r="Q791" s="42">
        <f t="shared" si="58"/>
        <v>11</v>
      </c>
      <c r="R791" s="10">
        <v>105765</v>
      </c>
      <c r="U791" s="16">
        <f t="shared" si="59"/>
        <v>105765</v>
      </c>
      <c r="V791" s="16">
        <f t="shared" si="60"/>
        <v>105765</v>
      </c>
      <c r="W791" s="19">
        <f t="shared" si="61"/>
        <v>0</v>
      </c>
    </row>
    <row r="792" spans="1:25">
      <c r="A792" s="11" t="s">
        <v>27</v>
      </c>
      <c r="B792" s="29" t="s">
        <v>23</v>
      </c>
      <c r="C792" s="12" t="s">
        <v>24</v>
      </c>
      <c r="D792" s="25">
        <v>19</v>
      </c>
      <c r="E792" s="25">
        <v>1789</v>
      </c>
      <c r="F792" s="38" t="s">
        <v>28</v>
      </c>
      <c r="G792" s="29" t="s">
        <v>412</v>
      </c>
      <c r="H792" s="29" t="s">
        <v>412</v>
      </c>
      <c r="I792" s="30" t="s">
        <v>172</v>
      </c>
      <c r="J792" s="29" t="s">
        <v>92</v>
      </c>
      <c r="L792" s="10">
        <v>800</v>
      </c>
      <c r="M792" s="17" t="s">
        <v>36</v>
      </c>
      <c r="N792" s="10">
        <v>11</v>
      </c>
      <c r="Q792" s="42">
        <f t="shared" si="58"/>
        <v>11</v>
      </c>
      <c r="R792" s="10">
        <v>8800</v>
      </c>
      <c r="U792" s="16">
        <f t="shared" si="59"/>
        <v>8800</v>
      </c>
      <c r="V792" s="16">
        <f t="shared" si="60"/>
        <v>8800</v>
      </c>
      <c r="W792" s="19">
        <f t="shared" si="61"/>
        <v>0</v>
      </c>
    </row>
    <row r="793" spans="1:25">
      <c r="A793" s="11" t="s">
        <v>27</v>
      </c>
      <c r="B793" s="29" t="s">
        <v>23</v>
      </c>
      <c r="C793" s="12" t="s">
        <v>24</v>
      </c>
      <c r="D793" s="25">
        <v>19</v>
      </c>
      <c r="E793" s="25">
        <v>1789</v>
      </c>
      <c r="F793" s="38" t="s">
        <v>28</v>
      </c>
      <c r="G793" s="29" t="s">
        <v>412</v>
      </c>
      <c r="H793" s="29" t="s">
        <v>412</v>
      </c>
      <c r="I793" s="30" t="s">
        <v>172</v>
      </c>
      <c r="J793" s="29" t="s">
        <v>58</v>
      </c>
      <c r="L793" s="10">
        <v>2000</v>
      </c>
      <c r="M793" s="17" t="s">
        <v>36</v>
      </c>
      <c r="N793" s="10">
        <v>11</v>
      </c>
      <c r="Q793" s="42">
        <f t="shared" si="58"/>
        <v>11</v>
      </c>
      <c r="R793" s="10">
        <v>22000</v>
      </c>
      <c r="U793" s="16">
        <f t="shared" si="59"/>
        <v>22000</v>
      </c>
      <c r="V793" s="16">
        <f t="shared" si="60"/>
        <v>22000</v>
      </c>
      <c r="W793" s="19">
        <f t="shared" si="61"/>
        <v>0</v>
      </c>
    </row>
    <row r="794" spans="1:25">
      <c r="A794" s="11" t="s">
        <v>27</v>
      </c>
      <c r="B794" s="29" t="s">
        <v>23</v>
      </c>
      <c r="C794" s="12" t="s">
        <v>24</v>
      </c>
      <c r="D794" s="25">
        <v>19</v>
      </c>
      <c r="E794" s="25">
        <v>1789</v>
      </c>
      <c r="F794" s="38" t="s">
        <v>28</v>
      </c>
      <c r="G794" s="29" t="s">
        <v>412</v>
      </c>
      <c r="H794" s="29" t="s">
        <v>412</v>
      </c>
      <c r="I794" s="30" t="s">
        <v>444</v>
      </c>
      <c r="J794" s="29" t="s">
        <v>32</v>
      </c>
      <c r="K794" s="38" t="s">
        <v>30</v>
      </c>
      <c r="L794" s="10">
        <v>239</v>
      </c>
      <c r="M794" s="17" t="s">
        <v>199</v>
      </c>
      <c r="N794" s="10">
        <v>3</v>
      </c>
      <c r="Q794" s="42">
        <f t="shared" si="58"/>
        <v>3</v>
      </c>
      <c r="R794" s="10">
        <v>717</v>
      </c>
      <c r="U794" s="16">
        <f t="shared" si="59"/>
        <v>717</v>
      </c>
      <c r="V794" s="16">
        <f t="shared" si="60"/>
        <v>717</v>
      </c>
      <c r="W794" s="19">
        <f t="shared" si="61"/>
        <v>0</v>
      </c>
    </row>
    <row r="795" spans="1:25">
      <c r="A795" s="11" t="s">
        <v>27</v>
      </c>
      <c r="B795" s="29" t="s">
        <v>23</v>
      </c>
      <c r="C795" s="12" t="s">
        <v>24</v>
      </c>
      <c r="D795" s="25">
        <v>19</v>
      </c>
      <c r="E795" s="25">
        <v>1789</v>
      </c>
      <c r="F795" s="38" t="s">
        <v>28</v>
      </c>
      <c r="G795" s="29" t="s">
        <v>412</v>
      </c>
      <c r="H795" s="29" t="s">
        <v>412</v>
      </c>
      <c r="I795" s="30" t="s">
        <v>501</v>
      </c>
      <c r="J795" s="29" t="s">
        <v>32</v>
      </c>
      <c r="K795" s="38" t="s">
        <v>30</v>
      </c>
      <c r="L795" s="10">
        <v>2000</v>
      </c>
      <c r="M795" s="17" t="s">
        <v>36</v>
      </c>
      <c r="N795" s="10">
        <v>0.3</v>
      </c>
      <c r="Q795" s="42">
        <f t="shared" si="58"/>
        <v>0.3</v>
      </c>
      <c r="R795" s="10">
        <v>600</v>
      </c>
      <c r="U795" s="16">
        <f t="shared" si="59"/>
        <v>600</v>
      </c>
      <c r="V795" s="16">
        <f t="shared" si="60"/>
        <v>600</v>
      </c>
      <c r="W795" s="19">
        <f t="shared" si="61"/>
        <v>0</v>
      </c>
    </row>
    <row r="796" spans="1:25">
      <c r="A796" s="11" t="s">
        <v>27</v>
      </c>
      <c r="B796" s="29" t="s">
        <v>23</v>
      </c>
      <c r="C796" s="12" t="s">
        <v>24</v>
      </c>
      <c r="D796" s="25">
        <v>19</v>
      </c>
      <c r="E796" s="25">
        <v>1789</v>
      </c>
      <c r="F796" s="38" t="s">
        <v>28</v>
      </c>
      <c r="G796" s="29" t="s">
        <v>412</v>
      </c>
      <c r="H796" s="29" t="s">
        <v>412</v>
      </c>
      <c r="I796" s="30" t="s">
        <v>376</v>
      </c>
      <c r="J796" s="29" t="s">
        <v>32</v>
      </c>
      <c r="K796" s="38" t="s">
        <v>30</v>
      </c>
      <c r="L796" s="10">
        <v>48000</v>
      </c>
      <c r="M796" s="17" t="s">
        <v>36</v>
      </c>
      <c r="N796" s="10">
        <v>0.22</v>
      </c>
      <c r="Q796" s="42">
        <f t="shared" si="58"/>
        <v>0.22</v>
      </c>
      <c r="R796" s="10">
        <v>10560</v>
      </c>
      <c r="U796" s="16">
        <f t="shared" si="59"/>
        <v>10560</v>
      </c>
      <c r="V796" s="16">
        <f t="shared" si="60"/>
        <v>10560</v>
      </c>
      <c r="W796" s="19">
        <f t="shared" si="61"/>
        <v>0</v>
      </c>
    </row>
    <row r="797" spans="1:25">
      <c r="A797" s="11" t="s">
        <v>27</v>
      </c>
      <c r="B797" s="29" t="s">
        <v>23</v>
      </c>
      <c r="C797" s="12" t="s">
        <v>24</v>
      </c>
      <c r="D797" s="25">
        <v>19</v>
      </c>
      <c r="E797" s="25">
        <v>1789</v>
      </c>
      <c r="F797" s="38" t="s">
        <v>28</v>
      </c>
      <c r="G797" s="29" t="s">
        <v>412</v>
      </c>
      <c r="H797" s="29" t="s">
        <v>412</v>
      </c>
      <c r="I797" s="30" t="s">
        <v>376</v>
      </c>
      <c r="J797" s="29" t="s">
        <v>92</v>
      </c>
      <c r="L797" s="10">
        <v>1300</v>
      </c>
      <c r="M797" s="17" t="s">
        <v>36</v>
      </c>
      <c r="N797" s="10">
        <v>0.22</v>
      </c>
      <c r="Q797" s="42">
        <f t="shared" si="58"/>
        <v>0.22</v>
      </c>
      <c r="R797" s="10">
        <v>286</v>
      </c>
      <c r="U797" s="16">
        <f t="shared" si="59"/>
        <v>286</v>
      </c>
      <c r="V797" s="16">
        <f t="shared" si="60"/>
        <v>286</v>
      </c>
      <c r="W797" s="19">
        <f t="shared" si="61"/>
        <v>0</v>
      </c>
    </row>
    <row r="798" spans="1:25">
      <c r="A798" s="11" t="s">
        <v>27</v>
      </c>
      <c r="B798" s="29" t="s">
        <v>23</v>
      </c>
      <c r="C798" s="12" t="s">
        <v>24</v>
      </c>
      <c r="D798" s="25">
        <v>19</v>
      </c>
      <c r="E798" s="25">
        <v>1789</v>
      </c>
      <c r="F798" s="38" t="s">
        <v>28</v>
      </c>
      <c r="G798" s="29" t="s">
        <v>412</v>
      </c>
      <c r="H798" s="29" t="s">
        <v>412</v>
      </c>
      <c r="I798" s="30" t="s">
        <v>376</v>
      </c>
      <c r="J798" s="29" t="s">
        <v>58</v>
      </c>
      <c r="L798" s="10">
        <v>51900</v>
      </c>
      <c r="M798" s="17" t="s">
        <v>36</v>
      </c>
      <c r="N798" s="10">
        <v>0.22</v>
      </c>
      <c r="Q798" s="42">
        <f t="shared" si="58"/>
        <v>0.22</v>
      </c>
      <c r="R798" s="10">
        <v>11418</v>
      </c>
      <c r="U798" s="16">
        <f t="shared" si="59"/>
        <v>11418</v>
      </c>
      <c r="V798" s="16">
        <f t="shared" si="60"/>
        <v>11418</v>
      </c>
      <c r="W798" s="19">
        <f t="shared" si="61"/>
        <v>0</v>
      </c>
    </row>
    <row r="799" spans="1:25">
      <c r="A799" s="11" t="s">
        <v>27</v>
      </c>
      <c r="B799" s="29" t="s">
        <v>23</v>
      </c>
      <c r="C799" s="12" t="s">
        <v>24</v>
      </c>
      <c r="D799" s="25">
        <v>19</v>
      </c>
      <c r="E799" s="25">
        <v>1789</v>
      </c>
      <c r="F799" s="38" t="s">
        <v>28</v>
      </c>
      <c r="G799" s="29" t="s">
        <v>412</v>
      </c>
      <c r="H799" s="29" t="s">
        <v>412</v>
      </c>
      <c r="I799" s="30" t="s">
        <v>376</v>
      </c>
      <c r="J799" s="29" t="s">
        <v>229</v>
      </c>
      <c r="L799" s="10">
        <v>69200</v>
      </c>
      <c r="M799" s="17" t="s">
        <v>36</v>
      </c>
      <c r="N799" s="10">
        <v>0.22</v>
      </c>
      <c r="Q799" s="42">
        <f t="shared" si="58"/>
        <v>0.22</v>
      </c>
      <c r="R799" s="10">
        <v>15224</v>
      </c>
      <c r="U799" s="16">
        <f t="shared" si="59"/>
        <v>15224</v>
      </c>
      <c r="V799" s="16">
        <f t="shared" si="60"/>
        <v>15224</v>
      </c>
      <c r="W799" s="19">
        <f t="shared" si="61"/>
        <v>0</v>
      </c>
    </row>
    <row r="800" spans="1:25">
      <c r="A800" s="11" t="s">
        <v>27</v>
      </c>
      <c r="B800" s="29" t="s">
        <v>23</v>
      </c>
      <c r="C800" s="12" t="s">
        <v>24</v>
      </c>
      <c r="D800" s="25">
        <v>19</v>
      </c>
      <c r="E800" s="25">
        <v>1789</v>
      </c>
      <c r="F800" s="38" t="s">
        <v>28</v>
      </c>
      <c r="G800" s="29" t="s">
        <v>412</v>
      </c>
      <c r="H800" s="29" t="s">
        <v>412</v>
      </c>
      <c r="I800" s="30" t="s">
        <v>445</v>
      </c>
      <c r="J800" s="29" t="s">
        <v>32</v>
      </c>
      <c r="K800" s="38" t="s">
        <v>30</v>
      </c>
      <c r="L800" s="10">
        <v>8125</v>
      </c>
      <c r="M800" s="17" t="s">
        <v>36</v>
      </c>
      <c r="N800" s="10">
        <v>0.4</v>
      </c>
      <c r="Q800" s="42">
        <f t="shared" si="58"/>
        <v>0.4</v>
      </c>
      <c r="R800" s="10">
        <v>3249</v>
      </c>
      <c r="U800" s="16">
        <f t="shared" si="59"/>
        <v>3249</v>
      </c>
      <c r="V800" s="16">
        <f t="shared" si="60"/>
        <v>3250</v>
      </c>
      <c r="W800" s="19">
        <f t="shared" si="61"/>
        <v>-1</v>
      </c>
    </row>
    <row r="801" spans="1:25">
      <c r="A801" s="11" t="s">
        <v>27</v>
      </c>
      <c r="B801" s="29" t="s">
        <v>23</v>
      </c>
      <c r="C801" s="12" t="s">
        <v>24</v>
      </c>
      <c r="D801" s="25">
        <v>19</v>
      </c>
      <c r="E801" s="25">
        <v>1789</v>
      </c>
      <c r="F801" s="38" t="s">
        <v>28</v>
      </c>
      <c r="G801" s="29" t="s">
        <v>412</v>
      </c>
      <c r="H801" s="29" t="s">
        <v>412</v>
      </c>
      <c r="I801" s="30" t="s">
        <v>445</v>
      </c>
      <c r="J801" s="29" t="s">
        <v>92</v>
      </c>
      <c r="L801" s="10">
        <v>50400</v>
      </c>
      <c r="M801" s="17" t="s">
        <v>36</v>
      </c>
      <c r="N801" s="10">
        <v>0.4</v>
      </c>
      <c r="Q801" s="42">
        <f t="shared" si="58"/>
        <v>0.4</v>
      </c>
      <c r="R801" s="10">
        <v>20160</v>
      </c>
      <c r="U801" s="16">
        <f t="shared" si="59"/>
        <v>20160</v>
      </c>
      <c r="V801" s="16">
        <f t="shared" si="60"/>
        <v>20160</v>
      </c>
      <c r="W801" s="19">
        <f t="shared" si="61"/>
        <v>0</v>
      </c>
    </row>
    <row r="802" spans="1:25">
      <c r="A802" s="11" t="s">
        <v>27</v>
      </c>
      <c r="B802" s="29" t="s">
        <v>23</v>
      </c>
      <c r="C802" s="12" t="s">
        <v>24</v>
      </c>
      <c r="D802" s="25">
        <v>19</v>
      </c>
      <c r="E802" s="25">
        <v>1789</v>
      </c>
      <c r="F802" s="38" t="s">
        <v>28</v>
      </c>
      <c r="G802" s="29" t="s">
        <v>412</v>
      </c>
      <c r="H802" s="29" t="s">
        <v>412</v>
      </c>
      <c r="I802" s="30" t="s">
        <v>445</v>
      </c>
      <c r="J802" s="29" t="s">
        <v>58</v>
      </c>
      <c r="L802" s="10">
        <v>5470</v>
      </c>
      <c r="M802" s="17" t="s">
        <v>36</v>
      </c>
      <c r="N802" s="10">
        <v>0.4</v>
      </c>
      <c r="Q802" s="42">
        <f t="shared" si="58"/>
        <v>0.4</v>
      </c>
      <c r="R802" s="10">
        <v>2188</v>
      </c>
      <c r="U802" s="16">
        <f t="shared" si="59"/>
        <v>2188</v>
      </c>
      <c r="V802" s="16">
        <f t="shared" si="60"/>
        <v>2188</v>
      </c>
      <c r="W802" s="19">
        <f t="shared" si="61"/>
        <v>0</v>
      </c>
    </row>
    <row r="803" spans="1:25">
      <c r="A803" s="11" t="s">
        <v>27</v>
      </c>
      <c r="B803" s="29" t="s">
        <v>23</v>
      </c>
      <c r="C803" s="12" t="s">
        <v>24</v>
      </c>
      <c r="D803" s="25">
        <v>19</v>
      </c>
      <c r="E803" s="25">
        <v>1789</v>
      </c>
      <c r="F803" s="38" t="s">
        <v>28</v>
      </c>
      <c r="G803" s="29" t="s">
        <v>447</v>
      </c>
      <c r="H803" s="29" t="s">
        <v>412</v>
      </c>
      <c r="I803" s="30" t="s">
        <v>378</v>
      </c>
      <c r="J803" s="29" t="s">
        <v>32</v>
      </c>
      <c r="K803" s="38" t="s">
        <v>30</v>
      </c>
      <c r="L803" s="10">
        <f>5+(120/288)</f>
        <v>5.416666666666667</v>
      </c>
      <c r="M803" s="17" t="s">
        <v>180</v>
      </c>
      <c r="Q803" s="42">
        <f t="shared" si="58"/>
        <v>0</v>
      </c>
      <c r="R803" s="10">
        <v>104</v>
      </c>
      <c r="U803" s="16">
        <f t="shared" si="59"/>
        <v>104</v>
      </c>
      <c r="V803" s="16">
        <f t="shared" si="60"/>
        <v>0</v>
      </c>
      <c r="W803" s="19">
        <f t="shared" si="61"/>
        <v>104</v>
      </c>
      <c r="Y803" s="29" t="s">
        <v>446</v>
      </c>
    </row>
    <row r="804" spans="1:25">
      <c r="A804" s="11" t="s">
        <v>27</v>
      </c>
      <c r="B804" s="29" t="s">
        <v>23</v>
      </c>
      <c r="C804" s="12" t="s">
        <v>24</v>
      </c>
      <c r="D804" s="25">
        <v>21</v>
      </c>
      <c r="E804" s="25">
        <v>1789</v>
      </c>
      <c r="F804" s="38" t="s">
        <v>28</v>
      </c>
      <c r="G804" s="29" t="s">
        <v>447</v>
      </c>
      <c r="H804" s="29" t="s">
        <v>34</v>
      </c>
      <c r="I804" s="30" t="s">
        <v>35</v>
      </c>
      <c r="J804" s="29" t="s">
        <v>32</v>
      </c>
      <c r="K804" s="38" t="s">
        <v>30</v>
      </c>
      <c r="L804" s="10">
        <v>3843</v>
      </c>
      <c r="M804" s="17" t="s">
        <v>36</v>
      </c>
      <c r="Q804" s="42">
        <f t="shared" si="58"/>
        <v>0</v>
      </c>
      <c r="R804" s="10">
        <v>2458</v>
      </c>
      <c r="U804" s="16">
        <f t="shared" si="59"/>
        <v>2458</v>
      </c>
      <c r="V804" s="16">
        <f t="shared" si="60"/>
        <v>0</v>
      </c>
      <c r="W804" s="19">
        <f t="shared" si="61"/>
        <v>2458</v>
      </c>
      <c r="Y804" s="29" t="s">
        <v>83</v>
      </c>
    </row>
    <row r="805" spans="1:25">
      <c r="A805" s="11" t="s">
        <v>27</v>
      </c>
      <c r="B805" s="29" t="s">
        <v>23</v>
      </c>
      <c r="C805" s="12" t="s">
        <v>24</v>
      </c>
      <c r="D805" s="25">
        <v>21</v>
      </c>
      <c r="E805" s="25">
        <v>1789</v>
      </c>
      <c r="F805" s="38" t="s">
        <v>28</v>
      </c>
      <c r="G805" s="29" t="s">
        <v>447</v>
      </c>
      <c r="H805" s="32" t="s">
        <v>448</v>
      </c>
      <c r="I805" s="30" t="s">
        <v>449</v>
      </c>
      <c r="J805" s="29" t="s">
        <v>32</v>
      </c>
      <c r="K805" s="38" t="s">
        <v>30</v>
      </c>
      <c r="L805" s="10">
        <v>1</v>
      </c>
      <c r="M805" s="17" t="s">
        <v>54</v>
      </c>
      <c r="N805" s="10">
        <v>483</v>
      </c>
      <c r="Q805" s="42">
        <f t="shared" si="58"/>
        <v>483</v>
      </c>
      <c r="R805" s="10">
        <v>483</v>
      </c>
      <c r="U805" s="16">
        <f t="shared" si="59"/>
        <v>483</v>
      </c>
      <c r="V805" s="16">
        <f t="shared" si="60"/>
        <v>483</v>
      </c>
      <c r="W805" s="19">
        <f t="shared" si="61"/>
        <v>0</v>
      </c>
    </row>
    <row r="806" spans="1:25">
      <c r="A806" s="11" t="s">
        <v>27</v>
      </c>
      <c r="B806" s="29" t="s">
        <v>23</v>
      </c>
      <c r="C806" s="12" t="s">
        <v>24</v>
      </c>
      <c r="D806" s="25">
        <v>21</v>
      </c>
      <c r="E806" s="25">
        <v>1789</v>
      </c>
      <c r="F806" s="38" t="s">
        <v>28</v>
      </c>
      <c r="G806" s="29" t="s">
        <v>447</v>
      </c>
      <c r="H806" s="29" t="s">
        <v>34</v>
      </c>
      <c r="I806" s="30" t="s">
        <v>52</v>
      </c>
      <c r="J806" s="29" t="s">
        <v>32</v>
      </c>
      <c r="K806" s="38" t="s">
        <v>30</v>
      </c>
      <c r="L806" s="10">
        <v>855</v>
      </c>
      <c r="M806" s="17" t="s">
        <v>36</v>
      </c>
      <c r="Q806" s="42">
        <f t="shared" si="58"/>
        <v>0</v>
      </c>
      <c r="R806" s="10">
        <v>1283</v>
      </c>
      <c r="U806" s="16">
        <f t="shared" si="59"/>
        <v>1283</v>
      </c>
      <c r="V806" s="16">
        <f t="shared" si="60"/>
        <v>0</v>
      </c>
      <c r="W806" s="19">
        <f t="shared" si="61"/>
        <v>1283</v>
      </c>
      <c r="Y806" s="29" t="s">
        <v>83</v>
      </c>
    </row>
    <row r="807" spans="1:25">
      <c r="A807" s="11" t="s">
        <v>27</v>
      </c>
      <c r="B807" s="29" t="s">
        <v>23</v>
      </c>
      <c r="C807" s="12" t="s">
        <v>24</v>
      </c>
      <c r="D807" s="25">
        <v>21</v>
      </c>
      <c r="E807" s="25">
        <v>1789</v>
      </c>
      <c r="F807" s="38" t="s">
        <v>28</v>
      </c>
      <c r="G807" s="29" t="s">
        <v>447</v>
      </c>
      <c r="H807" s="29" t="s">
        <v>34</v>
      </c>
      <c r="I807" s="30" t="s">
        <v>60</v>
      </c>
      <c r="J807" s="29" t="s">
        <v>32</v>
      </c>
      <c r="K807" s="38" t="s">
        <v>30</v>
      </c>
      <c r="L807" s="10">
        <v>10484</v>
      </c>
      <c r="M807" s="17" t="s">
        <v>36</v>
      </c>
      <c r="Q807" s="42">
        <f t="shared" si="58"/>
        <v>0</v>
      </c>
      <c r="R807" s="10">
        <v>11836</v>
      </c>
      <c r="U807" s="16">
        <f t="shared" si="59"/>
        <v>11836</v>
      </c>
      <c r="V807" s="16">
        <f t="shared" si="60"/>
        <v>0</v>
      </c>
      <c r="W807" s="19">
        <f t="shared" si="61"/>
        <v>11836</v>
      </c>
      <c r="Y807" s="29" t="s">
        <v>83</v>
      </c>
    </row>
    <row r="808" spans="1:25">
      <c r="A808" s="11" t="s">
        <v>27</v>
      </c>
      <c r="B808" s="29" t="s">
        <v>23</v>
      </c>
      <c r="C808" s="12" t="s">
        <v>24</v>
      </c>
      <c r="D808" s="25">
        <v>21</v>
      </c>
      <c r="E808" s="25">
        <v>1789</v>
      </c>
      <c r="F808" s="38" t="s">
        <v>28</v>
      </c>
      <c r="G808" s="29" t="s">
        <v>447</v>
      </c>
      <c r="H808" s="29" t="s">
        <v>450</v>
      </c>
      <c r="I808" s="30" t="s">
        <v>62</v>
      </c>
      <c r="J808" s="29" t="s">
        <v>32</v>
      </c>
      <c r="K808" s="38" t="s">
        <v>30</v>
      </c>
      <c r="L808" s="10">
        <v>2957</v>
      </c>
      <c r="M808" s="33" t="s">
        <v>86</v>
      </c>
      <c r="Q808" s="42">
        <f t="shared" si="58"/>
        <v>0</v>
      </c>
      <c r="R808" s="10">
        <v>4318</v>
      </c>
      <c r="U808" s="16">
        <f t="shared" si="59"/>
        <v>4318</v>
      </c>
      <c r="V808" s="16">
        <f t="shared" si="60"/>
        <v>0</v>
      </c>
      <c r="W808" s="19">
        <f t="shared" si="61"/>
        <v>4318</v>
      </c>
      <c r="Y808" s="29" t="s">
        <v>83</v>
      </c>
    </row>
    <row r="809" spans="1:25">
      <c r="A809" s="11" t="s">
        <v>27</v>
      </c>
      <c r="B809" s="29" t="s">
        <v>23</v>
      </c>
      <c r="C809" s="12" t="s">
        <v>24</v>
      </c>
      <c r="D809" s="25">
        <v>21</v>
      </c>
      <c r="E809" s="25">
        <v>1789</v>
      </c>
      <c r="F809" s="38" t="s">
        <v>28</v>
      </c>
      <c r="G809" s="29" t="s">
        <v>447</v>
      </c>
      <c r="H809" s="29" t="s">
        <v>450</v>
      </c>
      <c r="I809" s="30" t="s">
        <v>65</v>
      </c>
      <c r="J809" s="29" t="s">
        <v>32</v>
      </c>
      <c r="K809" s="38" t="s">
        <v>30</v>
      </c>
      <c r="L809" s="10">
        <v>1658</v>
      </c>
      <c r="M809" s="17"/>
      <c r="Q809" s="42">
        <f t="shared" si="58"/>
        <v>0</v>
      </c>
      <c r="R809" s="10">
        <v>1658</v>
      </c>
      <c r="U809" s="16">
        <f t="shared" si="59"/>
        <v>1658</v>
      </c>
      <c r="V809" s="16">
        <f t="shared" si="60"/>
        <v>0</v>
      </c>
      <c r="W809" s="19">
        <f t="shared" si="61"/>
        <v>1658</v>
      </c>
      <c r="Y809" s="29" t="s">
        <v>33</v>
      </c>
    </row>
    <row r="810" spans="1:25">
      <c r="A810" s="11" t="s">
        <v>27</v>
      </c>
      <c r="B810" s="29" t="s">
        <v>23</v>
      </c>
      <c r="C810" s="12" t="s">
        <v>24</v>
      </c>
      <c r="D810" s="25">
        <v>21</v>
      </c>
      <c r="E810" s="25">
        <v>1789</v>
      </c>
      <c r="F810" s="38" t="s">
        <v>28</v>
      </c>
      <c r="G810" s="29" t="s">
        <v>447</v>
      </c>
      <c r="H810" s="29" t="s">
        <v>34</v>
      </c>
      <c r="I810" s="30" t="s">
        <v>502</v>
      </c>
      <c r="J810" s="29" t="s">
        <v>32</v>
      </c>
      <c r="K810" s="38" t="s">
        <v>30</v>
      </c>
      <c r="L810" s="10">
        <v>1</v>
      </c>
      <c r="M810" s="17" t="s">
        <v>54</v>
      </c>
      <c r="N810" s="10">
        <v>124</v>
      </c>
      <c r="Q810" s="42">
        <f t="shared" si="58"/>
        <v>124</v>
      </c>
      <c r="R810" s="10">
        <v>124</v>
      </c>
      <c r="U810" s="16">
        <f t="shared" si="59"/>
        <v>124</v>
      </c>
      <c r="V810" s="16">
        <f t="shared" si="60"/>
        <v>124</v>
      </c>
      <c r="W810" s="19">
        <f t="shared" si="61"/>
        <v>0</v>
      </c>
    </row>
    <row r="811" spans="1:25">
      <c r="A811" s="11" t="s">
        <v>27</v>
      </c>
      <c r="B811" s="29" t="s">
        <v>23</v>
      </c>
      <c r="C811" s="12" t="s">
        <v>24</v>
      </c>
      <c r="D811" s="25">
        <v>21</v>
      </c>
      <c r="E811" s="25">
        <v>1789</v>
      </c>
      <c r="F811" s="38" t="s">
        <v>28</v>
      </c>
      <c r="G811" s="29" t="s">
        <v>447</v>
      </c>
      <c r="H811" s="29" t="s">
        <v>40</v>
      </c>
      <c r="I811" s="30" t="s">
        <v>451</v>
      </c>
      <c r="J811" s="29" t="s">
        <v>32</v>
      </c>
      <c r="K811" s="38" t="s">
        <v>30</v>
      </c>
      <c r="L811" s="10">
        <v>7150</v>
      </c>
      <c r="M811" s="17" t="s">
        <v>36</v>
      </c>
      <c r="Q811" s="42">
        <f t="shared" si="58"/>
        <v>0</v>
      </c>
      <c r="R811" s="10">
        <v>3300</v>
      </c>
      <c r="U811" s="16">
        <f t="shared" si="59"/>
        <v>3300</v>
      </c>
      <c r="V811" s="16">
        <f t="shared" si="60"/>
        <v>0</v>
      </c>
      <c r="W811" s="19">
        <f t="shared" si="61"/>
        <v>3300</v>
      </c>
      <c r="Y811" s="29" t="s">
        <v>83</v>
      </c>
    </row>
    <row r="812" spans="1:25">
      <c r="A812" s="11" t="s">
        <v>27</v>
      </c>
      <c r="B812" s="29" t="s">
        <v>23</v>
      </c>
      <c r="C812" s="12" t="s">
        <v>24</v>
      </c>
      <c r="D812" s="25">
        <v>21</v>
      </c>
      <c r="E812" s="25">
        <v>1789</v>
      </c>
      <c r="F812" s="38" t="s">
        <v>28</v>
      </c>
      <c r="G812" s="29" t="s">
        <v>447</v>
      </c>
      <c r="H812" s="29" t="s">
        <v>34</v>
      </c>
      <c r="I812" s="30" t="s">
        <v>303</v>
      </c>
      <c r="J812" s="29" t="s">
        <v>32</v>
      </c>
      <c r="K812" s="38" t="s">
        <v>30</v>
      </c>
      <c r="L812" s="10">
        <v>1230</v>
      </c>
      <c r="M812" s="17" t="s">
        <v>36</v>
      </c>
      <c r="Q812" s="42">
        <f t="shared" si="58"/>
        <v>0</v>
      </c>
      <c r="R812" s="10">
        <v>1010</v>
      </c>
      <c r="U812" s="16">
        <f t="shared" si="59"/>
        <v>1010</v>
      </c>
      <c r="V812" s="16">
        <f t="shared" si="60"/>
        <v>0</v>
      </c>
      <c r="W812" s="19">
        <f t="shared" si="61"/>
        <v>1010</v>
      </c>
      <c r="Y812" s="29" t="s">
        <v>83</v>
      </c>
    </row>
    <row r="813" spans="1:25">
      <c r="A813" s="11" t="s">
        <v>27</v>
      </c>
      <c r="B813" s="29" t="s">
        <v>23</v>
      </c>
      <c r="C813" s="12" t="s">
        <v>24</v>
      </c>
      <c r="D813" s="25">
        <v>21</v>
      </c>
      <c r="E813" s="25">
        <v>1789</v>
      </c>
      <c r="F813" s="38" t="s">
        <v>28</v>
      </c>
      <c r="G813" s="29" t="s">
        <v>447</v>
      </c>
      <c r="H813" s="29" t="s">
        <v>125</v>
      </c>
      <c r="I813" s="30" t="s">
        <v>452</v>
      </c>
      <c r="J813" s="29" t="s">
        <v>32</v>
      </c>
      <c r="K813" s="38" t="s">
        <v>30</v>
      </c>
      <c r="L813" s="10">
        <v>4430</v>
      </c>
      <c r="M813" s="17" t="s">
        <v>36</v>
      </c>
      <c r="Q813" s="42">
        <f t="shared" si="58"/>
        <v>0</v>
      </c>
      <c r="R813" s="10">
        <v>559</v>
      </c>
      <c r="U813" s="16">
        <f t="shared" si="59"/>
        <v>559</v>
      </c>
      <c r="V813" s="16">
        <f t="shared" si="60"/>
        <v>0</v>
      </c>
      <c r="W813" s="19">
        <f t="shared" si="61"/>
        <v>559</v>
      </c>
      <c r="Y813" s="29" t="s">
        <v>83</v>
      </c>
    </row>
    <row r="814" spans="1:25">
      <c r="A814" s="11" t="s">
        <v>27</v>
      </c>
      <c r="B814" s="29" t="s">
        <v>23</v>
      </c>
      <c r="C814" s="12" t="s">
        <v>24</v>
      </c>
      <c r="D814" s="25">
        <v>21</v>
      </c>
      <c r="E814" s="25">
        <v>1789</v>
      </c>
      <c r="F814" s="38" t="s">
        <v>28</v>
      </c>
      <c r="G814" s="29" t="s">
        <v>447</v>
      </c>
      <c r="H814" s="29" t="s">
        <v>34</v>
      </c>
      <c r="I814" s="30" t="s">
        <v>422</v>
      </c>
      <c r="J814" s="29" t="s">
        <v>32</v>
      </c>
      <c r="K814" s="38" t="s">
        <v>30</v>
      </c>
      <c r="L814" s="10">
        <v>28</v>
      </c>
      <c r="M814" s="17" t="s">
        <v>36</v>
      </c>
      <c r="Q814" s="42">
        <f t="shared" si="58"/>
        <v>0</v>
      </c>
      <c r="R814" s="10">
        <v>280</v>
      </c>
      <c r="U814" s="16">
        <f t="shared" si="59"/>
        <v>280</v>
      </c>
      <c r="V814" s="16">
        <f t="shared" si="60"/>
        <v>0</v>
      </c>
      <c r="W814" s="19">
        <f t="shared" si="61"/>
        <v>280</v>
      </c>
      <c r="Y814" s="29" t="s">
        <v>83</v>
      </c>
    </row>
    <row r="815" spans="1:25">
      <c r="A815" s="11" t="s">
        <v>27</v>
      </c>
      <c r="B815" s="29" t="s">
        <v>23</v>
      </c>
      <c r="C815" s="12" t="s">
        <v>24</v>
      </c>
      <c r="D815" s="25">
        <v>21</v>
      </c>
      <c r="E815" s="25">
        <v>1789</v>
      </c>
      <c r="F815" s="38" t="s">
        <v>28</v>
      </c>
      <c r="G815" s="29" t="s">
        <v>447</v>
      </c>
      <c r="H815" s="29" t="s">
        <v>125</v>
      </c>
      <c r="I815" s="30" t="s">
        <v>453</v>
      </c>
      <c r="J815" s="29" t="s">
        <v>32</v>
      </c>
      <c r="K815" s="38" t="s">
        <v>30</v>
      </c>
      <c r="L815" s="10">
        <v>623</v>
      </c>
      <c r="M815" s="17" t="s">
        <v>36</v>
      </c>
      <c r="Q815" s="42">
        <f t="shared" si="58"/>
        <v>0</v>
      </c>
      <c r="R815" s="10">
        <v>623</v>
      </c>
      <c r="U815" s="16">
        <f t="shared" si="59"/>
        <v>623</v>
      </c>
      <c r="V815" s="16">
        <f t="shared" si="60"/>
        <v>0</v>
      </c>
      <c r="W815" s="19">
        <f t="shared" si="61"/>
        <v>623</v>
      </c>
      <c r="Y815" s="29" t="s">
        <v>454</v>
      </c>
    </row>
    <row r="816" spans="1:25">
      <c r="A816" s="11" t="s">
        <v>27</v>
      </c>
      <c r="B816" s="29" t="s">
        <v>23</v>
      </c>
      <c r="C816" s="12" t="s">
        <v>24</v>
      </c>
      <c r="D816" s="25">
        <v>21</v>
      </c>
      <c r="E816" s="25">
        <v>1789</v>
      </c>
      <c r="F816" s="38" t="s">
        <v>28</v>
      </c>
      <c r="G816" s="29" t="s">
        <v>447</v>
      </c>
      <c r="I816" s="30" t="s">
        <v>329</v>
      </c>
      <c r="J816" s="29" t="s">
        <v>32</v>
      </c>
      <c r="K816" s="38" t="s">
        <v>30</v>
      </c>
      <c r="L816" s="10">
        <v>1</v>
      </c>
      <c r="M816" s="17" t="s">
        <v>54</v>
      </c>
      <c r="N816" s="10">
        <v>2456</v>
      </c>
      <c r="Q816" s="42">
        <f t="shared" si="58"/>
        <v>2456</v>
      </c>
      <c r="R816" s="10">
        <v>2456</v>
      </c>
      <c r="U816" s="16">
        <f t="shared" si="59"/>
        <v>2456</v>
      </c>
      <c r="V816" s="16">
        <f t="shared" si="60"/>
        <v>2456</v>
      </c>
      <c r="W816" s="19">
        <f t="shared" si="61"/>
        <v>0</v>
      </c>
    </row>
    <row r="817" spans="1:25">
      <c r="A817" s="11" t="s">
        <v>27</v>
      </c>
      <c r="B817" s="29" t="s">
        <v>23</v>
      </c>
      <c r="C817" s="12" t="s">
        <v>24</v>
      </c>
      <c r="D817" s="25">
        <v>21</v>
      </c>
      <c r="E817" s="25">
        <v>1789</v>
      </c>
      <c r="F817" s="38" t="s">
        <v>28</v>
      </c>
      <c r="G817" s="29" t="s">
        <v>447</v>
      </c>
      <c r="H817" s="29" t="s">
        <v>34</v>
      </c>
      <c r="I817" s="30" t="s">
        <v>110</v>
      </c>
      <c r="J817" s="29" t="s">
        <v>32</v>
      </c>
      <c r="K817" s="38" t="s">
        <v>30</v>
      </c>
      <c r="L817" s="10">
        <v>1</v>
      </c>
      <c r="M817" s="17" t="s">
        <v>54</v>
      </c>
      <c r="N817" s="10">
        <v>194</v>
      </c>
      <c r="Q817" s="42">
        <f t="shared" si="58"/>
        <v>194</v>
      </c>
      <c r="R817" s="10">
        <v>194</v>
      </c>
      <c r="U817" s="16">
        <f t="shared" si="59"/>
        <v>194</v>
      </c>
      <c r="V817" s="16">
        <f t="shared" si="60"/>
        <v>194</v>
      </c>
      <c r="W817" s="19">
        <f t="shared" si="61"/>
        <v>0</v>
      </c>
    </row>
    <row r="818" spans="1:25">
      <c r="A818" s="11" t="s">
        <v>27</v>
      </c>
      <c r="B818" s="29" t="s">
        <v>23</v>
      </c>
      <c r="C818" s="12" t="s">
        <v>24</v>
      </c>
      <c r="D818" s="25">
        <v>21</v>
      </c>
      <c r="E818" s="25">
        <v>1789</v>
      </c>
      <c r="F818" s="38" t="s">
        <v>28</v>
      </c>
      <c r="G818" s="29" t="s">
        <v>447</v>
      </c>
      <c r="H818" s="29" t="s">
        <v>34</v>
      </c>
      <c r="I818" s="30" t="s">
        <v>119</v>
      </c>
      <c r="J818" s="29" t="s">
        <v>32</v>
      </c>
      <c r="K818" s="38" t="s">
        <v>30</v>
      </c>
      <c r="L818" s="10">
        <v>933</v>
      </c>
      <c r="M818" s="17" t="s">
        <v>36</v>
      </c>
      <c r="Q818" s="42">
        <f t="shared" si="58"/>
        <v>0</v>
      </c>
      <c r="R818" s="10">
        <v>468</v>
      </c>
      <c r="U818" s="16">
        <f t="shared" si="59"/>
        <v>468</v>
      </c>
      <c r="V818" s="16">
        <f t="shared" si="60"/>
        <v>0</v>
      </c>
      <c r="W818" s="19">
        <f t="shared" si="61"/>
        <v>468</v>
      </c>
      <c r="Y818" s="29" t="s">
        <v>83</v>
      </c>
    </row>
    <row r="819" spans="1:25">
      <c r="A819" s="11" t="s">
        <v>27</v>
      </c>
      <c r="B819" s="29" t="s">
        <v>23</v>
      </c>
      <c r="C819" s="12" t="s">
        <v>24</v>
      </c>
      <c r="D819" s="25">
        <v>21</v>
      </c>
      <c r="E819" s="25">
        <v>1789</v>
      </c>
      <c r="F819" s="38" t="s">
        <v>28</v>
      </c>
      <c r="G819" s="29" t="s">
        <v>447</v>
      </c>
      <c r="H819" s="29" t="s">
        <v>450</v>
      </c>
      <c r="I819" s="30" t="s">
        <v>455</v>
      </c>
      <c r="J819" s="29" t="s">
        <v>32</v>
      </c>
      <c r="K819" s="38" t="s">
        <v>30</v>
      </c>
      <c r="L819" s="10">
        <v>100</v>
      </c>
      <c r="M819" s="17" t="s">
        <v>36</v>
      </c>
      <c r="Q819" s="42">
        <f t="shared" si="58"/>
        <v>0</v>
      </c>
      <c r="R819" s="10">
        <v>100</v>
      </c>
      <c r="U819" s="16">
        <f t="shared" si="59"/>
        <v>100</v>
      </c>
      <c r="V819" s="16">
        <f t="shared" si="60"/>
        <v>0</v>
      </c>
      <c r="W819" s="19">
        <f t="shared" si="61"/>
        <v>100</v>
      </c>
      <c r="Y819" s="29" t="s">
        <v>83</v>
      </c>
    </row>
    <row r="820" spans="1:25">
      <c r="A820" s="11" t="s">
        <v>27</v>
      </c>
      <c r="B820" s="29" t="s">
        <v>23</v>
      </c>
      <c r="C820" s="12" t="s">
        <v>24</v>
      </c>
      <c r="D820" s="25">
        <v>21</v>
      </c>
      <c r="E820" s="25">
        <v>1789</v>
      </c>
      <c r="F820" s="38" t="s">
        <v>28</v>
      </c>
      <c r="G820" s="29" t="s">
        <v>447</v>
      </c>
      <c r="H820" s="29" t="s">
        <v>34</v>
      </c>
      <c r="I820" s="30" t="s">
        <v>456</v>
      </c>
      <c r="J820" s="29" t="s">
        <v>32</v>
      </c>
      <c r="K820" s="38" t="s">
        <v>30</v>
      </c>
      <c r="L820" s="10">
        <v>1247</v>
      </c>
      <c r="M820" s="17" t="s">
        <v>36</v>
      </c>
      <c r="Q820" s="42">
        <f t="shared" si="58"/>
        <v>0</v>
      </c>
      <c r="R820" s="10">
        <v>1247</v>
      </c>
      <c r="U820" s="16">
        <f t="shared" si="59"/>
        <v>1247</v>
      </c>
      <c r="V820" s="16">
        <f t="shared" si="60"/>
        <v>0</v>
      </c>
      <c r="W820" s="19">
        <f t="shared" si="61"/>
        <v>1247</v>
      </c>
      <c r="Y820" s="29" t="s">
        <v>83</v>
      </c>
    </row>
    <row r="821" spans="1:25">
      <c r="A821" s="11" t="s">
        <v>27</v>
      </c>
      <c r="B821" s="29" t="s">
        <v>23</v>
      </c>
      <c r="C821" s="12" t="s">
        <v>24</v>
      </c>
      <c r="D821" s="25">
        <v>21</v>
      </c>
      <c r="E821" s="25">
        <v>1789</v>
      </c>
      <c r="F821" s="38" t="s">
        <v>28</v>
      </c>
      <c r="G821" s="29" t="s">
        <v>447</v>
      </c>
      <c r="H821" s="29" t="s">
        <v>34</v>
      </c>
      <c r="I821" s="30" t="s">
        <v>457</v>
      </c>
      <c r="J821" s="29" t="s">
        <v>32</v>
      </c>
      <c r="K821" s="38" t="s">
        <v>30</v>
      </c>
      <c r="L821" s="10">
        <v>3</v>
      </c>
      <c r="M821" s="17" t="s">
        <v>61</v>
      </c>
      <c r="Q821" s="42">
        <f t="shared" si="58"/>
        <v>0</v>
      </c>
      <c r="R821" s="10">
        <v>166</v>
      </c>
      <c r="U821" s="16">
        <f t="shared" si="59"/>
        <v>166</v>
      </c>
      <c r="V821" s="16">
        <f t="shared" si="60"/>
        <v>0</v>
      </c>
      <c r="W821" s="19">
        <f t="shared" si="61"/>
        <v>166</v>
      </c>
      <c r="Y821" s="29" t="s">
        <v>83</v>
      </c>
    </row>
    <row r="822" spans="1:25">
      <c r="A822" s="11" t="s">
        <v>27</v>
      </c>
      <c r="B822" s="29" t="s">
        <v>23</v>
      </c>
      <c r="C822" s="12" t="s">
        <v>24</v>
      </c>
      <c r="D822" s="25">
        <v>21</v>
      </c>
      <c r="E822" s="25">
        <v>1789</v>
      </c>
      <c r="F822" s="38" t="s">
        <v>28</v>
      </c>
      <c r="G822" s="29" t="s">
        <v>447</v>
      </c>
      <c r="H822" s="29" t="s">
        <v>34</v>
      </c>
      <c r="I822" s="30" t="s">
        <v>458</v>
      </c>
      <c r="J822" s="29" t="s">
        <v>32</v>
      </c>
      <c r="K822" s="38" t="s">
        <v>30</v>
      </c>
      <c r="L822" s="10">
        <v>778</v>
      </c>
      <c r="M822" s="17" t="s">
        <v>61</v>
      </c>
      <c r="Q822" s="42">
        <f t="shared" si="58"/>
        <v>0</v>
      </c>
      <c r="R822" s="10">
        <v>10689</v>
      </c>
      <c r="U822" s="16">
        <f t="shared" si="59"/>
        <v>10689</v>
      </c>
      <c r="V822" s="16">
        <f t="shared" si="60"/>
        <v>0</v>
      </c>
      <c r="W822" s="19">
        <f t="shared" si="61"/>
        <v>10689</v>
      </c>
      <c r="Y822" s="29" t="s">
        <v>83</v>
      </c>
    </row>
    <row r="823" spans="1:25">
      <c r="A823" s="11" t="s">
        <v>27</v>
      </c>
      <c r="B823" s="29" t="s">
        <v>23</v>
      </c>
      <c r="C823" s="12" t="s">
        <v>24</v>
      </c>
      <c r="D823" s="25">
        <v>21</v>
      </c>
      <c r="E823" s="25">
        <v>1789</v>
      </c>
      <c r="F823" s="38" t="s">
        <v>28</v>
      </c>
      <c r="G823" s="29" t="s">
        <v>447</v>
      </c>
      <c r="H823" s="29" t="s">
        <v>34</v>
      </c>
      <c r="I823" s="30" t="s">
        <v>459</v>
      </c>
      <c r="J823" s="29" t="s">
        <v>32</v>
      </c>
      <c r="K823" s="38" t="s">
        <v>30</v>
      </c>
      <c r="L823" s="10">
        <v>842</v>
      </c>
      <c r="M823" s="17" t="s">
        <v>36</v>
      </c>
      <c r="Q823" s="42">
        <f t="shared" si="58"/>
        <v>0</v>
      </c>
      <c r="R823" s="10">
        <v>842</v>
      </c>
      <c r="U823" s="16">
        <f t="shared" si="59"/>
        <v>842</v>
      </c>
      <c r="V823" s="16">
        <f t="shared" si="60"/>
        <v>0</v>
      </c>
      <c r="W823" s="19">
        <f t="shared" si="61"/>
        <v>842</v>
      </c>
      <c r="Y823" s="29" t="s">
        <v>83</v>
      </c>
    </row>
    <row r="824" spans="1:25">
      <c r="A824" s="11" t="s">
        <v>27</v>
      </c>
      <c r="B824" s="29" t="s">
        <v>23</v>
      </c>
      <c r="C824" s="12" t="s">
        <v>24</v>
      </c>
      <c r="D824" s="25">
        <v>21</v>
      </c>
      <c r="E824" s="25">
        <v>1789</v>
      </c>
      <c r="F824" s="38" t="s">
        <v>28</v>
      </c>
      <c r="G824" s="29" t="s">
        <v>447</v>
      </c>
      <c r="H824" s="29" t="s">
        <v>34</v>
      </c>
      <c r="I824" s="30" t="s">
        <v>433</v>
      </c>
      <c r="J824" s="29" t="s">
        <v>32</v>
      </c>
      <c r="K824" s="38" t="s">
        <v>30</v>
      </c>
      <c r="L824" s="10">
        <v>8340</v>
      </c>
      <c r="M824" s="17" t="s">
        <v>36</v>
      </c>
      <c r="Q824" s="42">
        <f t="shared" si="58"/>
        <v>0</v>
      </c>
      <c r="R824" s="10">
        <v>10868</v>
      </c>
      <c r="U824" s="16">
        <f t="shared" si="59"/>
        <v>10868</v>
      </c>
      <c r="V824" s="16">
        <f t="shared" si="60"/>
        <v>0</v>
      </c>
      <c r="W824" s="19">
        <f t="shared" si="61"/>
        <v>10868</v>
      </c>
      <c r="Y824" s="29" t="s">
        <v>83</v>
      </c>
    </row>
    <row r="825" spans="1:25">
      <c r="A825" s="11" t="s">
        <v>27</v>
      </c>
      <c r="B825" s="29" t="s">
        <v>23</v>
      </c>
      <c r="C825" s="12" t="s">
        <v>24</v>
      </c>
      <c r="D825" s="25">
        <v>21</v>
      </c>
      <c r="E825" s="25">
        <v>1789</v>
      </c>
      <c r="F825" s="38" t="s">
        <v>28</v>
      </c>
      <c r="G825" s="29" t="s">
        <v>447</v>
      </c>
      <c r="H825" s="29" t="s">
        <v>34</v>
      </c>
      <c r="I825" s="30" t="s">
        <v>135</v>
      </c>
      <c r="J825" s="29" t="s">
        <v>32</v>
      </c>
      <c r="K825" s="38" t="s">
        <v>30</v>
      </c>
      <c r="L825" s="10">
        <f>(12*2)+8</f>
        <v>32</v>
      </c>
      <c r="M825" s="17" t="s">
        <v>39</v>
      </c>
      <c r="Q825" s="42">
        <f t="shared" si="58"/>
        <v>0</v>
      </c>
      <c r="R825" s="10">
        <v>120</v>
      </c>
      <c r="U825" s="16">
        <f t="shared" si="59"/>
        <v>120</v>
      </c>
      <c r="V825" s="16">
        <f t="shared" si="60"/>
        <v>0</v>
      </c>
      <c r="W825" s="19">
        <f t="shared" si="61"/>
        <v>120</v>
      </c>
      <c r="Y825" s="29" t="s">
        <v>462</v>
      </c>
    </row>
    <row r="826" spans="1:25">
      <c r="A826" s="11" t="s">
        <v>27</v>
      </c>
      <c r="B826" s="29" t="s">
        <v>23</v>
      </c>
      <c r="C826" s="12" t="s">
        <v>24</v>
      </c>
      <c r="D826" s="25">
        <v>21</v>
      </c>
      <c r="E826" s="25">
        <v>1789</v>
      </c>
      <c r="F826" s="38" t="s">
        <v>28</v>
      </c>
      <c r="G826" s="29" t="s">
        <v>447</v>
      </c>
      <c r="H826" s="29" t="s">
        <v>34</v>
      </c>
      <c r="I826" s="30" t="s">
        <v>460</v>
      </c>
      <c r="J826" s="29" t="s">
        <v>32</v>
      </c>
      <c r="K826" s="38" t="s">
        <v>30</v>
      </c>
      <c r="L826" s="10">
        <f>(67*12)+6</f>
        <v>810</v>
      </c>
      <c r="M826" s="17" t="s">
        <v>39</v>
      </c>
      <c r="Q826" s="42">
        <f t="shared" si="58"/>
        <v>0</v>
      </c>
      <c r="R826" s="10">
        <v>2324</v>
      </c>
      <c r="U826" s="16">
        <f t="shared" si="59"/>
        <v>2324</v>
      </c>
      <c r="V826" s="16">
        <f t="shared" si="60"/>
        <v>0</v>
      </c>
      <c r="W826" s="19">
        <f t="shared" si="61"/>
        <v>2324</v>
      </c>
      <c r="Y826" s="29" t="s">
        <v>461</v>
      </c>
    </row>
    <row r="827" spans="1:25">
      <c r="A827" s="11" t="s">
        <v>27</v>
      </c>
      <c r="B827" s="29" t="s">
        <v>23</v>
      </c>
      <c r="C827" s="12" t="s">
        <v>24</v>
      </c>
      <c r="D827" s="25">
        <v>21</v>
      </c>
      <c r="E827" s="25">
        <v>1789</v>
      </c>
      <c r="F827" s="38" t="s">
        <v>28</v>
      </c>
      <c r="G827" s="29" t="s">
        <v>447</v>
      </c>
      <c r="H827" s="29" t="s">
        <v>34</v>
      </c>
      <c r="I827" s="30" t="s">
        <v>137</v>
      </c>
      <c r="J827" s="29" t="s">
        <v>32</v>
      </c>
      <c r="K827" s="38" t="s">
        <v>30</v>
      </c>
      <c r="L827" s="10">
        <v>233</v>
      </c>
      <c r="M827" s="17" t="s">
        <v>61</v>
      </c>
      <c r="Q827" s="42">
        <f t="shared" si="58"/>
        <v>0</v>
      </c>
      <c r="R827" s="10">
        <v>14672</v>
      </c>
      <c r="U827" s="16">
        <f t="shared" si="59"/>
        <v>14672</v>
      </c>
      <c r="V827" s="16">
        <f t="shared" si="60"/>
        <v>0</v>
      </c>
      <c r="W827" s="19">
        <f t="shared" si="61"/>
        <v>14672</v>
      </c>
      <c r="Y827" s="29" t="s">
        <v>463</v>
      </c>
    </row>
    <row r="828" spans="1:25">
      <c r="A828" s="11" t="s">
        <v>27</v>
      </c>
      <c r="B828" s="29" t="s">
        <v>23</v>
      </c>
      <c r="C828" s="12" t="s">
        <v>24</v>
      </c>
      <c r="D828" s="25">
        <v>21</v>
      </c>
      <c r="E828" s="25">
        <v>1789</v>
      </c>
      <c r="F828" s="38" t="s">
        <v>28</v>
      </c>
      <c r="G828" s="29" t="s">
        <v>447</v>
      </c>
      <c r="H828" s="29" t="s">
        <v>34</v>
      </c>
      <c r="I828" s="30" t="s">
        <v>355</v>
      </c>
      <c r="J828" s="29" t="s">
        <v>32</v>
      </c>
      <c r="K828" s="38" t="s">
        <v>30</v>
      </c>
      <c r="L828" s="10">
        <v>1</v>
      </c>
      <c r="M828" s="17" t="s">
        <v>54</v>
      </c>
      <c r="N828" s="10">
        <v>120</v>
      </c>
      <c r="Q828" s="42">
        <f t="shared" si="58"/>
        <v>120</v>
      </c>
      <c r="R828" s="10">
        <v>120</v>
      </c>
      <c r="U828" s="16">
        <f t="shared" si="59"/>
        <v>120</v>
      </c>
      <c r="V828" s="16">
        <f t="shared" si="60"/>
        <v>120</v>
      </c>
      <c r="W828" s="19">
        <f t="shared" si="61"/>
        <v>0</v>
      </c>
    </row>
    <row r="829" spans="1:25">
      <c r="A829" s="11" t="s">
        <v>27</v>
      </c>
      <c r="B829" s="29" t="s">
        <v>23</v>
      </c>
      <c r="C829" s="12" t="s">
        <v>24</v>
      </c>
      <c r="D829" s="25">
        <v>21</v>
      </c>
      <c r="E829" s="25">
        <v>1789</v>
      </c>
      <c r="F829" s="38" t="s">
        <v>28</v>
      </c>
      <c r="G829" s="29" t="s">
        <v>447</v>
      </c>
      <c r="H829" s="29" t="s">
        <v>464</v>
      </c>
      <c r="I829" s="30" t="s">
        <v>465</v>
      </c>
      <c r="J829" s="29" t="s">
        <v>32</v>
      </c>
      <c r="K829" s="38" t="s">
        <v>30</v>
      </c>
      <c r="L829" s="10">
        <v>614</v>
      </c>
      <c r="M829" s="17" t="s">
        <v>36</v>
      </c>
      <c r="Q829" s="42">
        <f t="shared" si="58"/>
        <v>0</v>
      </c>
      <c r="R829" s="10">
        <v>1844</v>
      </c>
      <c r="U829" s="16">
        <f t="shared" si="59"/>
        <v>1844</v>
      </c>
      <c r="V829" s="16">
        <f t="shared" si="60"/>
        <v>0</v>
      </c>
      <c r="W829" s="19">
        <f t="shared" si="61"/>
        <v>1844</v>
      </c>
      <c r="Y829" s="29" t="s">
        <v>83</v>
      </c>
    </row>
    <row r="830" spans="1:25">
      <c r="A830" s="11" t="s">
        <v>27</v>
      </c>
      <c r="B830" s="29" t="s">
        <v>23</v>
      </c>
      <c r="C830" s="12" t="s">
        <v>24</v>
      </c>
      <c r="D830" s="25">
        <v>21</v>
      </c>
      <c r="E830" s="25">
        <v>1789</v>
      </c>
      <c r="F830" s="38" t="s">
        <v>28</v>
      </c>
      <c r="G830" s="29" t="s">
        <v>447</v>
      </c>
      <c r="H830" s="29" t="s">
        <v>34</v>
      </c>
      <c r="I830" s="30" t="s">
        <v>466</v>
      </c>
      <c r="J830" s="29" t="s">
        <v>32</v>
      </c>
      <c r="K830" s="38" t="s">
        <v>30</v>
      </c>
      <c r="L830" s="10">
        <v>22</v>
      </c>
      <c r="M830" s="17" t="s">
        <v>36</v>
      </c>
      <c r="Q830" s="42">
        <f t="shared" si="58"/>
        <v>0</v>
      </c>
      <c r="R830" s="10">
        <v>266</v>
      </c>
      <c r="U830" s="16">
        <f t="shared" si="59"/>
        <v>266</v>
      </c>
      <c r="V830" s="16">
        <f t="shared" si="60"/>
        <v>0</v>
      </c>
      <c r="W830" s="19">
        <f t="shared" si="61"/>
        <v>266</v>
      </c>
      <c r="Y830" s="29" t="s">
        <v>83</v>
      </c>
    </row>
    <row r="831" spans="1:25">
      <c r="A831" s="11" t="s">
        <v>27</v>
      </c>
      <c r="B831" s="29" t="s">
        <v>23</v>
      </c>
      <c r="C831" s="12" t="s">
        <v>24</v>
      </c>
      <c r="D831" s="25">
        <v>21</v>
      </c>
      <c r="E831" s="25">
        <v>1789</v>
      </c>
      <c r="F831" s="38" t="s">
        <v>28</v>
      </c>
      <c r="G831" s="29" t="s">
        <v>447</v>
      </c>
      <c r="H831" s="29" t="s">
        <v>34</v>
      </c>
      <c r="I831" s="30" t="s">
        <v>172</v>
      </c>
      <c r="J831" s="29" t="s">
        <v>32</v>
      </c>
      <c r="K831" s="38" t="s">
        <v>30</v>
      </c>
      <c r="L831" s="10">
        <v>50</v>
      </c>
      <c r="M831" s="17" t="s">
        <v>86</v>
      </c>
      <c r="Q831" s="42">
        <f t="shared" si="58"/>
        <v>0</v>
      </c>
      <c r="R831" s="10">
        <v>200</v>
      </c>
      <c r="U831" s="16">
        <f t="shared" si="59"/>
        <v>200</v>
      </c>
      <c r="V831" s="16">
        <f t="shared" si="60"/>
        <v>0</v>
      </c>
      <c r="W831" s="19">
        <f t="shared" si="61"/>
        <v>200</v>
      </c>
      <c r="Y831" s="29" t="s">
        <v>83</v>
      </c>
    </row>
    <row r="832" spans="1:25">
      <c r="A832" s="11" t="s">
        <v>27</v>
      </c>
      <c r="B832" s="29" t="s">
        <v>23</v>
      </c>
      <c r="C832" s="12" t="s">
        <v>24</v>
      </c>
      <c r="D832" s="25">
        <v>21</v>
      </c>
      <c r="E832" s="25">
        <v>1789</v>
      </c>
      <c r="F832" s="38" t="s">
        <v>28</v>
      </c>
      <c r="G832" s="29" t="s">
        <v>447</v>
      </c>
      <c r="H832" s="29" t="s">
        <v>90</v>
      </c>
      <c r="I832" s="30" t="s">
        <v>172</v>
      </c>
      <c r="J832" s="29" t="s">
        <v>32</v>
      </c>
      <c r="K832" s="38" t="s">
        <v>30</v>
      </c>
      <c r="L832" s="10">
        <v>170</v>
      </c>
      <c r="M832" s="17" t="s">
        <v>86</v>
      </c>
      <c r="Q832" s="42">
        <f t="shared" si="58"/>
        <v>0</v>
      </c>
      <c r="R832" s="10">
        <v>500</v>
      </c>
      <c r="U832" s="16">
        <f t="shared" si="59"/>
        <v>500</v>
      </c>
      <c r="V832" s="16">
        <f t="shared" si="60"/>
        <v>0</v>
      </c>
      <c r="W832" s="19">
        <f t="shared" si="61"/>
        <v>500</v>
      </c>
      <c r="Y832" s="29" t="s">
        <v>83</v>
      </c>
    </row>
    <row r="833" spans="1:25">
      <c r="A833" s="11" t="s">
        <v>27</v>
      </c>
      <c r="B833" s="29" t="s">
        <v>23</v>
      </c>
      <c r="C833" s="12" t="s">
        <v>24</v>
      </c>
      <c r="D833" s="25">
        <v>21</v>
      </c>
      <c r="E833" s="25">
        <v>1789</v>
      </c>
      <c r="F833" s="38" t="s">
        <v>28</v>
      </c>
      <c r="G833" s="29" t="s">
        <v>468</v>
      </c>
      <c r="H833" s="29" t="s">
        <v>34</v>
      </c>
      <c r="I833" s="30" t="s">
        <v>378</v>
      </c>
      <c r="J833" s="29" t="s">
        <v>32</v>
      </c>
      <c r="K833" s="38" t="s">
        <v>30</v>
      </c>
      <c r="L833" s="10">
        <f>14+(102/288)</f>
        <v>14.354166666666666</v>
      </c>
      <c r="M833" s="17" t="s">
        <v>180</v>
      </c>
      <c r="Q833" s="42">
        <f t="shared" si="58"/>
        <v>0</v>
      </c>
      <c r="R833" s="10">
        <v>310</v>
      </c>
      <c r="U833" s="16">
        <f t="shared" si="59"/>
        <v>310</v>
      </c>
      <c r="V833" s="16">
        <f t="shared" si="60"/>
        <v>0</v>
      </c>
      <c r="W833" s="19">
        <f t="shared" si="61"/>
        <v>310</v>
      </c>
      <c r="Y833" s="29" t="s">
        <v>467</v>
      </c>
    </row>
    <row r="834" spans="1:25">
      <c r="A834" s="11" t="s">
        <v>27</v>
      </c>
      <c r="B834" s="29" t="s">
        <v>23</v>
      </c>
      <c r="C834" s="12" t="s">
        <v>24</v>
      </c>
      <c r="D834" s="25">
        <v>23</v>
      </c>
      <c r="E834" s="25">
        <v>1789</v>
      </c>
      <c r="F834" s="38" t="s">
        <v>28</v>
      </c>
      <c r="G834" s="29" t="s">
        <v>468</v>
      </c>
      <c r="H834" s="29" t="s">
        <v>34</v>
      </c>
      <c r="I834" s="30" t="s">
        <v>35</v>
      </c>
      <c r="J834" s="29" t="s">
        <v>32</v>
      </c>
      <c r="K834" s="38" t="s">
        <v>30</v>
      </c>
      <c r="L834" s="10">
        <v>50347</v>
      </c>
      <c r="M834" s="17" t="s">
        <v>36</v>
      </c>
      <c r="N834" s="10">
        <v>0.6</v>
      </c>
      <c r="Q834" s="42">
        <f t="shared" si="58"/>
        <v>0.6</v>
      </c>
      <c r="R834" s="10">
        <v>30208</v>
      </c>
      <c r="U834" s="16">
        <f t="shared" si="59"/>
        <v>30208</v>
      </c>
      <c r="V834" s="16">
        <f t="shared" si="60"/>
        <v>30208.199999999997</v>
      </c>
      <c r="W834" s="19">
        <f t="shared" si="61"/>
        <v>-0.19999999999708962</v>
      </c>
    </row>
    <row r="835" spans="1:25">
      <c r="A835" s="11" t="s">
        <v>27</v>
      </c>
      <c r="B835" s="29" t="s">
        <v>23</v>
      </c>
      <c r="C835" s="12" t="s">
        <v>24</v>
      </c>
      <c r="D835" s="25">
        <v>23</v>
      </c>
      <c r="E835" s="25">
        <v>1789</v>
      </c>
      <c r="F835" s="38" t="s">
        <v>28</v>
      </c>
      <c r="G835" s="29" t="s">
        <v>468</v>
      </c>
      <c r="H835" s="29" t="s">
        <v>34</v>
      </c>
      <c r="I835" s="30" t="s">
        <v>469</v>
      </c>
      <c r="J835" s="29" t="s">
        <v>32</v>
      </c>
      <c r="K835" s="38" t="s">
        <v>30</v>
      </c>
      <c r="L835" s="10">
        <v>175</v>
      </c>
      <c r="M835" s="17" t="s">
        <v>36</v>
      </c>
      <c r="O835" s="10">
        <v>22</v>
      </c>
      <c r="Q835" s="42">
        <f t="shared" si="58"/>
        <v>1.1000000000000001</v>
      </c>
      <c r="R835" s="10">
        <v>192</v>
      </c>
      <c r="U835" s="16">
        <f t="shared" si="59"/>
        <v>192</v>
      </c>
      <c r="V835" s="16">
        <f t="shared" si="60"/>
        <v>192.50000000000003</v>
      </c>
      <c r="W835" s="19">
        <f t="shared" si="61"/>
        <v>-0.50000000000002842</v>
      </c>
    </row>
    <row r="836" spans="1:25">
      <c r="A836" s="11" t="s">
        <v>27</v>
      </c>
      <c r="B836" s="29" t="s">
        <v>23</v>
      </c>
      <c r="C836" s="12" t="s">
        <v>24</v>
      </c>
      <c r="D836" s="25">
        <v>23</v>
      </c>
      <c r="E836" s="25">
        <v>1789</v>
      </c>
      <c r="F836" s="38" t="s">
        <v>28</v>
      </c>
      <c r="G836" s="29" t="s">
        <v>468</v>
      </c>
      <c r="H836" s="29" t="s">
        <v>34</v>
      </c>
      <c r="I836" s="30" t="s">
        <v>122</v>
      </c>
      <c r="J836" s="29" t="s">
        <v>32</v>
      </c>
      <c r="K836" s="38" t="s">
        <v>30</v>
      </c>
      <c r="L836" s="10">
        <v>136300</v>
      </c>
      <c r="M836" s="17" t="s">
        <v>39</v>
      </c>
      <c r="N836" s="10">
        <v>0.02</v>
      </c>
      <c r="Q836" s="42">
        <f t="shared" si="58"/>
        <v>0.02</v>
      </c>
      <c r="R836" s="10">
        <v>2726</v>
      </c>
      <c r="U836" s="16">
        <f t="shared" si="59"/>
        <v>2726</v>
      </c>
      <c r="V836" s="16">
        <f t="shared" si="60"/>
        <v>2726</v>
      </c>
      <c r="W836" s="19">
        <f t="shared" si="61"/>
        <v>0</v>
      </c>
    </row>
    <row r="837" spans="1:25">
      <c r="A837" s="11" t="s">
        <v>27</v>
      </c>
      <c r="B837" s="29" t="s">
        <v>23</v>
      </c>
      <c r="C837" s="12" t="s">
        <v>24</v>
      </c>
      <c r="D837" s="25">
        <v>23</v>
      </c>
      <c r="E837" s="25">
        <v>1789</v>
      </c>
      <c r="F837" s="38" t="s">
        <v>28</v>
      </c>
      <c r="H837" s="29" t="s">
        <v>34</v>
      </c>
      <c r="I837" s="30" t="s">
        <v>52</v>
      </c>
      <c r="J837" s="29" t="s">
        <v>32</v>
      </c>
      <c r="K837" s="38" t="s">
        <v>30</v>
      </c>
      <c r="L837" s="10">
        <v>750</v>
      </c>
      <c r="M837" s="17" t="s">
        <v>36</v>
      </c>
      <c r="O837" s="10">
        <v>30</v>
      </c>
      <c r="Q837" s="42">
        <f t="shared" si="58"/>
        <v>1.5</v>
      </c>
      <c r="R837" s="10">
        <v>1125</v>
      </c>
      <c r="U837" s="16">
        <f t="shared" si="59"/>
        <v>1125</v>
      </c>
      <c r="V837" s="16">
        <f t="shared" si="60"/>
        <v>1125</v>
      </c>
      <c r="W837" s="19">
        <f t="shared" si="61"/>
        <v>0</v>
      </c>
    </row>
    <row r="838" spans="1:25">
      <c r="M838" s="17"/>
      <c r="Q838" s="42">
        <f t="shared" si="58"/>
        <v>0</v>
      </c>
      <c r="U838" s="16">
        <f t="shared" si="59"/>
        <v>0</v>
      </c>
      <c r="V838" s="16">
        <f t="shared" si="60"/>
        <v>0</v>
      </c>
      <c r="W838" s="19">
        <f t="shared" si="61"/>
        <v>0</v>
      </c>
    </row>
    <row r="839" spans="1:25">
      <c r="M839" s="17"/>
      <c r="Q839" s="42">
        <f t="shared" si="58"/>
        <v>0</v>
      </c>
      <c r="U839" s="16">
        <f t="shared" si="59"/>
        <v>0</v>
      </c>
      <c r="V839" s="16">
        <f t="shared" si="60"/>
        <v>0</v>
      </c>
      <c r="W839" s="19">
        <f t="shared" si="61"/>
        <v>0</v>
      </c>
    </row>
    <row r="840" spans="1:25">
      <c r="M840" s="17"/>
      <c r="Q840" s="42">
        <f t="shared" si="58"/>
        <v>0</v>
      </c>
      <c r="U840" s="16">
        <f t="shared" si="59"/>
        <v>0</v>
      </c>
      <c r="V840" s="16">
        <f t="shared" si="60"/>
        <v>0</v>
      </c>
      <c r="W840" s="19">
        <f t="shared" si="61"/>
        <v>0</v>
      </c>
    </row>
    <row r="841" spans="1:25">
      <c r="M841" s="17"/>
      <c r="Q841" s="42">
        <f t="shared" si="58"/>
        <v>0</v>
      </c>
      <c r="U841" s="16">
        <f t="shared" si="59"/>
        <v>0</v>
      </c>
      <c r="V841" s="16">
        <f t="shared" si="60"/>
        <v>0</v>
      </c>
      <c r="W841" s="19">
        <f t="shared" si="61"/>
        <v>0</v>
      </c>
    </row>
    <row r="842" spans="1:25">
      <c r="M842" s="17"/>
      <c r="Q842" s="42">
        <f t="shared" si="58"/>
        <v>0</v>
      </c>
      <c r="U842" s="16">
        <f t="shared" si="59"/>
        <v>0</v>
      </c>
      <c r="V842" s="16">
        <f t="shared" si="60"/>
        <v>0</v>
      </c>
      <c r="W842" s="19">
        <f t="shared" si="61"/>
        <v>0</v>
      </c>
    </row>
    <row r="843" spans="1:25">
      <c r="M843" s="17"/>
      <c r="Q843" s="42">
        <f t="shared" ref="Q843:Q906" si="62">N843+(0.05*O843)+(P843/240)</f>
        <v>0</v>
      </c>
      <c r="U843" s="16">
        <f t="shared" si="59"/>
        <v>0</v>
      </c>
      <c r="V843" s="16">
        <f t="shared" si="60"/>
        <v>0</v>
      </c>
      <c r="W843" s="19">
        <f t="shared" si="61"/>
        <v>0</v>
      </c>
    </row>
    <row r="844" spans="1:25">
      <c r="M844" s="17"/>
      <c r="Q844" s="42">
        <f t="shared" si="62"/>
        <v>0</v>
      </c>
      <c r="U844" s="16">
        <f t="shared" si="59"/>
        <v>0</v>
      </c>
      <c r="V844" s="16">
        <f t="shared" si="60"/>
        <v>0</v>
      </c>
      <c r="W844" s="19">
        <f t="shared" si="61"/>
        <v>0</v>
      </c>
    </row>
    <row r="845" spans="1:25">
      <c r="M845" s="17"/>
      <c r="Q845" s="42">
        <f t="shared" si="62"/>
        <v>0</v>
      </c>
      <c r="U845" s="16">
        <f t="shared" si="59"/>
        <v>0</v>
      </c>
      <c r="V845" s="16">
        <f t="shared" si="60"/>
        <v>0</v>
      </c>
      <c r="W845" s="19">
        <f t="shared" si="61"/>
        <v>0</v>
      </c>
    </row>
    <row r="846" spans="1:25">
      <c r="M846" s="17"/>
      <c r="Q846" s="42">
        <f t="shared" si="62"/>
        <v>0</v>
      </c>
      <c r="U846" s="16">
        <f t="shared" si="59"/>
        <v>0</v>
      </c>
      <c r="V846" s="16">
        <f t="shared" si="60"/>
        <v>0</v>
      </c>
      <c r="W846" s="19">
        <f t="shared" si="61"/>
        <v>0</v>
      </c>
    </row>
    <row r="847" spans="1:25">
      <c r="M847" s="17"/>
      <c r="Q847" s="42">
        <f t="shared" si="62"/>
        <v>0</v>
      </c>
      <c r="U847" s="16">
        <f t="shared" si="59"/>
        <v>0</v>
      </c>
      <c r="V847" s="16">
        <f t="shared" si="60"/>
        <v>0</v>
      </c>
      <c r="W847" s="19">
        <f t="shared" si="61"/>
        <v>0</v>
      </c>
    </row>
    <row r="848" spans="1:25">
      <c r="M848" s="17"/>
      <c r="Q848" s="42">
        <f t="shared" si="62"/>
        <v>0</v>
      </c>
      <c r="U848" s="16">
        <f t="shared" ref="U848:U911" si="63">R848+(S848*0.05)+(T848/240)</f>
        <v>0</v>
      </c>
      <c r="V848" s="16">
        <f t="shared" ref="V848:V911" si="64">L848*Q848</f>
        <v>0</v>
      </c>
      <c r="W848" s="19">
        <f t="shared" ref="W848:W911" si="65">U848-V848</f>
        <v>0</v>
      </c>
    </row>
    <row r="849" spans="13:23">
      <c r="M849" s="17"/>
      <c r="Q849" s="42">
        <f t="shared" si="62"/>
        <v>0</v>
      </c>
      <c r="U849" s="16">
        <f t="shared" si="63"/>
        <v>0</v>
      </c>
      <c r="V849" s="16">
        <f t="shared" si="64"/>
        <v>0</v>
      </c>
      <c r="W849" s="19">
        <f t="shared" si="65"/>
        <v>0</v>
      </c>
    </row>
    <row r="850" spans="13:23">
      <c r="M850" s="17"/>
      <c r="Q850" s="42">
        <f t="shared" si="62"/>
        <v>0</v>
      </c>
      <c r="U850" s="16">
        <f t="shared" si="63"/>
        <v>0</v>
      </c>
      <c r="V850" s="16">
        <f t="shared" si="64"/>
        <v>0</v>
      </c>
      <c r="W850" s="19">
        <f t="shared" si="65"/>
        <v>0</v>
      </c>
    </row>
    <row r="851" spans="13:23">
      <c r="M851" s="17"/>
      <c r="Q851" s="42">
        <f t="shared" si="62"/>
        <v>0</v>
      </c>
      <c r="U851" s="16">
        <f t="shared" si="63"/>
        <v>0</v>
      </c>
      <c r="V851" s="16">
        <f t="shared" si="64"/>
        <v>0</v>
      </c>
      <c r="W851" s="19">
        <f t="shared" si="65"/>
        <v>0</v>
      </c>
    </row>
    <row r="852" spans="13:23">
      <c r="M852" s="17"/>
      <c r="Q852" s="42">
        <f t="shared" si="62"/>
        <v>0</v>
      </c>
      <c r="U852" s="16">
        <f t="shared" si="63"/>
        <v>0</v>
      </c>
      <c r="V852" s="16">
        <f t="shared" si="64"/>
        <v>0</v>
      </c>
      <c r="W852" s="19">
        <f t="shared" si="65"/>
        <v>0</v>
      </c>
    </row>
    <row r="853" spans="13:23">
      <c r="M853" s="17"/>
      <c r="Q853" s="42">
        <f t="shared" si="62"/>
        <v>0</v>
      </c>
      <c r="U853" s="16">
        <f t="shared" si="63"/>
        <v>0</v>
      </c>
      <c r="V853" s="16">
        <f t="shared" si="64"/>
        <v>0</v>
      </c>
      <c r="W853" s="19">
        <f t="shared" si="65"/>
        <v>0</v>
      </c>
    </row>
    <row r="854" spans="13:23">
      <c r="M854" s="17"/>
      <c r="Q854" s="42">
        <f t="shared" si="62"/>
        <v>0</v>
      </c>
      <c r="U854" s="16">
        <f t="shared" si="63"/>
        <v>0</v>
      </c>
      <c r="V854" s="16">
        <f t="shared" si="64"/>
        <v>0</v>
      </c>
      <c r="W854" s="19">
        <f t="shared" si="65"/>
        <v>0</v>
      </c>
    </row>
    <row r="855" spans="13:23">
      <c r="M855" s="17"/>
      <c r="Q855" s="42">
        <f t="shared" si="62"/>
        <v>0</v>
      </c>
      <c r="U855" s="16">
        <f t="shared" si="63"/>
        <v>0</v>
      </c>
      <c r="V855" s="16">
        <f t="shared" si="64"/>
        <v>0</v>
      </c>
      <c r="W855" s="19">
        <f t="shared" si="65"/>
        <v>0</v>
      </c>
    </row>
    <row r="856" spans="13:23">
      <c r="M856" s="17"/>
      <c r="Q856" s="42">
        <f t="shared" si="62"/>
        <v>0</v>
      </c>
      <c r="U856" s="16">
        <f t="shared" si="63"/>
        <v>0</v>
      </c>
      <c r="V856" s="16">
        <f t="shared" si="64"/>
        <v>0</v>
      </c>
      <c r="W856" s="19">
        <f t="shared" si="65"/>
        <v>0</v>
      </c>
    </row>
    <row r="857" spans="13:23">
      <c r="M857" s="17"/>
      <c r="Q857" s="42">
        <f t="shared" si="62"/>
        <v>0</v>
      </c>
      <c r="U857" s="16">
        <f t="shared" si="63"/>
        <v>0</v>
      </c>
      <c r="V857" s="16">
        <f t="shared" si="64"/>
        <v>0</v>
      </c>
      <c r="W857" s="19">
        <f t="shared" si="65"/>
        <v>0</v>
      </c>
    </row>
    <row r="858" spans="13:23">
      <c r="M858" s="17"/>
      <c r="Q858" s="42">
        <f t="shared" si="62"/>
        <v>0</v>
      </c>
      <c r="U858" s="16">
        <f t="shared" si="63"/>
        <v>0</v>
      </c>
      <c r="V858" s="16">
        <f t="shared" si="64"/>
        <v>0</v>
      </c>
      <c r="W858" s="19">
        <f t="shared" si="65"/>
        <v>0</v>
      </c>
    </row>
    <row r="859" spans="13:23">
      <c r="M859" s="17"/>
      <c r="Q859" s="42">
        <f t="shared" si="62"/>
        <v>0</v>
      </c>
      <c r="U859" s="16">
        <f t="shared" si="63"/>
        <v>0</v>
      </c>
      <c r="V859" s="16">
        <f t="shared" si="64"/>
        <v>0</v>
      </c>
      <c r="W859" s="19">
        <f t="shared" si="65"/>
        <v>0</v>
      </c>
    </row>
    <row r="860" spans="13:23">
      <c r="M860" s="17"/>
      <c r="Q860" s="42">
        <f t="shared" si="62"/>
        <v>0</v>
      </c>
      <c r="U860" s="16">
        <f t="shared" si="63"/>
        <v>0</v>
      </c>
      <c r="V860" s="16">
        <f t="shared" si="64"/>
        <v>0</v>
      </c>
      <c r="W860" s="19">
        <f t="shared" si="65"/>
        <v>0</v>
      </c>
    </row>
    <row r="861" spans="13:23">
      <c r="M861" s="17"/>
      <c r="Q861" s="42">
        <f t="shared" si="62"/>
        <v>0</v>
      </c>
      <c r="U861" s="16">
        <f t="shared" si="63"/>
        <v>0</v>
      </c>
      <c r="V861" s="16">
        <f t="shared" si="64"/>
        <v>0</v>
      </c>
      <c r="W861" s="19">
        <f t="shared" si="65"/>
        <v>0</v>
      </c>
    </row>
    <row r="862" spans="13:23">
      <c r="M862" s="17"/>
      <c r="Q862" s="42">
        <f t="shared" si="62"/>
        <v>0</v>
      </c>
      <c r="U862" s="16">
        <f t="shared" si="63"/>
        <v>0</v>
      </c>
      <c r="V862" s="16">
        <f t="shared" si="64"/>
        <v>0</v>
      </c>
      <c r="W862" s="19">
        <f t="shared" si="65"/>
        <v>0</v>
      </c>
    </row>
    <row r="863" spans="13:23">
      <c r="M863" s="17"/>
      <c r="Q863" s="42">
        <f t="shared" si="62"/>
        <v>0</v>
      </c>
      <c r="U863" s="16">
        <f t="shared" si="63"/>
        <v>0</v>
      </c>
      <c r="V863" s="16">
        <f t="shared" si="64"/>
        <v>0</v>
      </c>
      <c r="W863" s="19">
        <f t="shared" si="65"/>
        <v>0</v>
      </c>
    </row>
    <row r="864" spans="13:23">
      <c r="M864" s="17"/>
      <c r="Q864" s="42">
        <f t="shared" si="62"/>
        <v>0</v>
      </c>
      <c r="U864" s="16">
        <f t="shared" si="63"/>
        <v>0</v>
      </c>
      <c r="V864" s="16">
        <f t="shared" si="64"/>
        <v>0</v>
      </c>
      <c r="W864" s="19">
        <f t="shared" si="65"/>
        <v>0</v>
      </c>
    </row>
    <row r="865" spans="13:23">
      <c r="M865" s="17"/>
      <c r="Q865" s="42">
        <f t="shared" si="62"/>
        <v>0</v>
      </c>
      <c r="U865" s="16">
        <f t="shared" si="63"/>
        <v>0</v>
      </c>
      <c r="V865" s="16">
        <f t="shared" si="64"/>
        <v>0</v>
      </c>
      <c r="W865" s="19">
        <f t="shared" si="65"/>
        <v>0</v>
      </c>
    </row>
    <row r="866" spans="13:23">
      <c r="M866" s="17"/>
      <c r="Q866" s="42">
        <f t="shared" si="62"/>
        <v>0</v>
      </c>
      <c r="U866" s="16">
        <f t="shared" si="63"/>
        <v>0</v>
      </c>
      <c r="V866" s="16">
        <f t="shared" si="64"/>
        <v>0</v>
      </c>
      <c r="W866" s="19">
        <f t="shared" si="65"/>
        <v>0</v>
      </c>
    </row>
    <row r="867" spans="13:23">
      <c r="M867" s="17"/>
      <c r="Q867" s="42">
        <f t="shared" si="62"/>
        <v>0</v>
      </c>
      <c r="U867" s="16">
        <f t="shared" si="63"/>
        <v>0</v>
      </c>
      <c r="V867" s="16">
        <f t="shared" si="64"/>
        <v>0</v>
      </c>
      <c r="W867" s="19">
        <f t="shared" si="65"/>
        <v>0</v>
      </c>
    </row>
    <row r="868" spans="13:23">
      <c r="M868" s="17"/>
      <c r="Q868" s="42">
        <f t="shared" si="62"/>
        <v>0</v>
      </c>
      <c r="U868" s="16">
        <f t="shared" si="63"/>
        <v>0</v>
      </c>
      <c r="V868" s="16">
        <f t="shared" si="64"/>
        <v>0</v>
      </c>
      <c r="W868" s="19">
        <f t="shared" si="65"/>
        <v>0</v>
      </c>
    </row>
    <row r="869" spans="13:23">
      <c r="M869" s="17"/>
      <c r="Q869" s="42">
        <f t="shared" si="62"/>
        <v>0</v>
      </c>
      <c r="U869" s="16">
        <f t="shared" si="63"/>
        <v>0</v>
      </c>
      <c r="V869" s="16">
        <f t="shared" si="64"/>
        <v>0</v>
      </c>
      <c r="W869" s="19">
        <f t="shared" si="65"/>
        <v>0</v>
      </c>
    </row>
    <row r="870" spans="13:23">
      <c r="M870" s="17"/>
      <c r="Q870" s="42">
        <f t="shared" si="62"/>
        <v>0</v>
      </c>
      <c r="U870" s="16">
        <f t="shared" si="63"/>
        <v>0</v>
      </c>
      <c r="V870" s="16">
        <f t="shared" si="64"/>
        <v>0</v>
      </c>
      <c r="W870" s="19">
        <f t="shared" si="65"/>
        <v>0</v>
      </c>
    </row>
    <row r="871" spans="13:23">
      <c r="M871" s="17"/>
      <c r="Q871" s="42">
        <f t="shared" si="62"/>
        <v>0</v>
      </c>
      <c r="U871" s="16">
        <f t="shared" si="63"/>
        <v>0</v>
      </c>
      <c r="V871" s="16">
        <f t="shared" si="64"/>
        <v>0</v>
      </c>
      <c r="W871" s="19">
        <f t="shared" si="65"/>
        <v>0</v>
      </c>
    </row>
    <row r="872" spans="13:23">
      <c r="M872" s="17"/>
      <c r="Q872" s="42">
        <f t="shared" si="62"/>
        <v>0</v>
      </c>
      <c r="U872" s="16">
        <f t="shared" si="63"/>
        <v>0</v>
      </c>
      <c r="V872" s="16">
        <f t="shared" si="64"/>
        <v>0</v>
      </c>
      <c r="W872" s="19">
        <f t="shared" si="65"/>
        <v>0</v>
      </c>
    </row>
    <row r="873" spans="13:23">
      <c r="M873" s="17"/>
      <c r="Q873" s="42">
        <f t="shared" si="62"/>
        <v>0</v>
      </c>
      <c r="U873" s="16">
        <f t="shared" si="63"/>
        <v>0</v>
      </c>
      <c r="V873" s="16">
        <f t="shared" si="64"/>
        <v>0</v>
      </c>
      <c r="W873" s="19">
        <f t="shared" si="65"/>
        <v>0</v>
      </c>
    </row>
    <row r="874" spans="13:23">
      <c r="M874" s="17"/>
      <c r="Q874" s="42">
        <f t="shared" si="62"/>
        <v>0</v>
      </c>
      <c r="U874" s="16">
        <f t="shared" si="63"/>
        <v>0</v>
      </c>
      <c r="V874" s="16">
        <f t="shared" si="64"/>
        <v>0</v>
      </c>
      <c r="W874" s="19">
        <f t="shared" si="65"/>
        <v>0</v>
      </c>
    </row>
    <row r="875" spans="13:23">
      <c r="M875" s="17"/>
      <c r="Q875" s="42">
        <f t="shared" si="62"/>
        <v>0</v>
      </c>
      <c r="U875" s="16">
        <f t="shared" si="63"/>
        <v>0</v>
      </c>
      <c r="V875" s="16">
        <f t="shared" si="64"/>
        <v>0</v>
      </c>
      <c r="W875" s="19">
        <f t="shared" si="65"/>
        <v>0</v>
      </c>
    </row>
    <row r="876" spans="13:23">
      <c r="M876" s="17"/>
      <c r="Q876" s="42">
        <f t="shared" si="62"/>
        <v>0</v>
      </c>
      <c r="U876" s="16">
        <f t="shared" si="63"/>
        <v>0</v>
      </c>
      <c r="V876" s="16">
        <f t="shared" si="64"/>
        <v>0</v>
      </c>
      <c r="W876" s="19">
        <f t="shared" si="65"/>
        <v>0</v>
      </c>
    </row>
    <row r="877" spans="13:23">
      <c r="M877" s="17"/>
      <c r="Q877" s="42">
        <f t="shared" si="62"/>
        <v>0</v>
      </c>
      <c r="U877" s="16">
        <f t="shared" si="63"/>
        <v>0</v>
      </c>
      <c r="V877" s="16">
        <f t="shared" si="64"/>
        <v>0</v>
      </c>
      <c r="W877" s="19">
        <f t="shared" si="65"/>
        <v>0</v>
      </c>
    </row>
    <row r="878" spans="13:23">
      <c r="M878" s="17"/>
      <c r="Q878" s="42">
        <f t="shared" si="62"/>
        <v>0</v>
      </c>
      <c r="U878" s="16">
        <f t="shared" si="63"/>
        <v>0</v>
      </c>
      <c r="V878" s="16">
        <f t="shared" si="64"/>
        <v>0</v>
      </c>
      <c r="W878" s="19">
        <f t="shared" si="65"/>
        <v>0</v>
      </c>
    </row>
    <row r="879" spans="13:23">
      <c r="M879" s="17"/>
      <c r="Q879" s="42">
        <f t="shared" si="62"/>
        <v>0</v>
      </c>
      <c r="U879" s="16">
        <f t="shared" si="63"/>
        <v>0</v>
      </c>
      <c r="V879" s="16">
        <f t="shared" si="64"/>
        <v>0</v>
      </c>
      <c r="W879" s="19">
        <f t="shared" si="65"/>
        <v>0</v>
      </c>
    </row>
    <row r="880" spans="13:23">
      <c r="M880" s="17"/>
      <c r="Q880" s="42">
        <f t="shared" si="62"/>
        <v>0</v>
      </c>
      <c r="U880" s="16">
        <f t="shared" si="63"/>
        <v>0</v>
      </c>
      <c r="V880" s="16">
        <f t="shared" si="64"/>
        <v>0</v>
      </c>
      <c r="W880" s="19">
        <f t="shared" si="65"/>
        <v>0</v>
      </c>
    </row>
    <row r="881" spans="13:23">
      <c r="M881" s="17"/>
      <c r="Q881" s="42">
        <f t="shared" si="62"/>
        <v>0</v>
      </c>
      <c r="U881" s="16">
        <f t="shared" si="63"/>
        <v>0</v>
      </c>
      <c r="V881" s="16">
        <f t="shared" si="64"/>
        <v>0</v>
      </c>
      <c r="W881" s="19">
        <f t="shared" si="65"/>
        <v>0</v>
      </c>
    </row>
    <row r="882" spans="13:23">
      <c r="M882" s="17"/>
      <c r="Q882" s="42">
        <f t="shared" si="62"/>
        <v>0</v>
      </c>
      <c r="U882" s="16">
        <f t="shared" si="63"/>
        <v>0</v>
      </c>
      <c r="V882" s="16">
        <f t="shared" si="64"/>
        <v>0</v>
      </c>
      <c r="W882" s="19">
        <f t="shared" si="65"/>
        <v>0</v>
      </c>
    </row>
    <row r="883" spans="13:23">
      <c r="M883" s="17"/>
      <c r="Q883" s="42">
        <f t="shared" si="62"/>
        <v>0</v>
      </c>
      <c r="U883" s="16">
        <f t="shared" si="63"/>
        <v>0</v>
      </c>
      <c r="V883" s="16">
        <f t="shared" si="64"/>
        <v>0</v>
      </c>
      <c r="W883" s="19">
        <f t="shared" si="65"/>
        <v>0</v>
      </c>
    </row>
    <row r="884" spans="13:23">
      <c r="M884" s="17"/>
      <c r="Q884" s="42">
        <f t="shared" si="62"/>
        <v>0</v>
      </c>
      <c r="U884" s="16">
        <f t="shared" si="63"/>
        <v>0</v>
      </c>
      <c r="V884" s="16">
        <f t="shared" si="64"/>
        <v>0</v>
      </c>
      <c r="W884" s="19">
        <f t="shared" si="65"/>
        <v>0</v>
      </c>
    </row>
    <row r="885" spans="13:23">
      <c r="M885" s="17"/>
      <c r="Q885" s="42">
        <f t="shared" si="62"/>
        <v>0</v>
      </c>
      <c r="U885" s="16">
        <f t="shared" si="63"/>
        <v>0</v>
      </c>
      <c r="V885" s="16">
        <f t="shared" si="64"/>
        <v>0</v>
      </c>
      <c r="W885" s="19">
        <f t="shared" si="65"/>
        <v>0</v>
      </c>
    </row>
    <row r="886" spans="13:23">
      <c r="M886" s="17"/>
      <c r="Q886" s="42">
        <f t="shared" si="62"/>
        <v>0</v>
      </c>
      <c r="U886" s="16">
        <f t="shared" si="63"/>
        <v>0</v>
      </c>
      <c r="V886" s="16">
        <f t="shared" si="64"/>
        <v>0</v>
      </c>
      <c r="W886" s="19">
        <f t="shared" si="65"/>
        <v>0</v>
      </c>
    </row>
    <row r="887" spans="13:23">
      <c r="M887" s="17"/>
      <c r="Q887" s="42">
        <f t="shared" si="62"/>
        <v>0</v>
      </c>
      <c r="U887" s="16">
        <f t="shared" si="63"/>
        <v>0</v>
      </c>
      <c r="V887" s="16">
        <f t="shared" si="64"/>
        <v>0</v>
      </c>
      <c r="W887" s="19">
        <f t="shared" si="65"/>
        <v>0</v>
      </c>
    </row>
    <row r="888" spans="13:23">
      <c r="M888" s="17"/>
      <c r="Q888" s="42">
        <f t="shared" si="62"/>
        <v>0</v>
      </c>
      <c r="U888" s="16">
        <f t="shared" si="63"/>
        <v>0</v>
      </c>
      <c r="V888" s="16">
        <f t="shared" si="64"/>
        <v>0</v>
      </c>
      <c r="W888" s="19">
        <f t="shared" si="65"/>
        <v>0</v>
      </c>
    </row>
    <row r="889" spans="13:23">
      <c r="M889" s="17"/>
      <c r="Q889" s="42">
        <f t="shared" si="62"/>
        <v>0</v>
      </c>
      <c r="U889" s="16">
        <f t="shared" si="63"/>
        <v>0</v>
      </c>
      <c r="V889" s="16">
        <f t="shared" si="64"/>
        <v>0</v>
      </c>
      <c r="W889" s="19">
        <f t="shared" si="65"/>
        <v>0</v>
      </c>
    </row>
    <row r="890" spans="13:23">
      <c r="M890" s="17"/>
      <c r="Q890" s="42">
        <f t="shared" si="62"/>
        <v>0</v>
      </c>
      <c r="U890" s="16">
        <f t="shared" si="63"/>
        <v>0</v>
      </c>
      <c r="V890" s="16">
        <f t="shared" si="64"/>
        <v>0</v>
      </c>
      <c r="W890" s="19">
        <f t="shared" si="65"/>
        <v>0</v>
      </c>
    </row>
    <row r="891" spans="13:23">
      <c r="M891" s="17"/>
      <c r="Q891" s="42">
        <f t="shared" si="62"/>
        <v>0</v>
      </c>
      <c r="U891" s="16">
        <f t="shared" si="63"/>
        <v>0</v>
      </c>
      <c r="V891" s="16">
        <f t="shared" si="64"/>
        <v>0</v>
      </c>
      <c r="W891" s="19">
        <f t="shared" si="65"/>
        <v>0</v>
      </c>
    </row>
    <row r="892" spans="13:23">
      <c r="M892" s="17"/>
      <c r="Q892" s="42">
        <f t="shared" si="62"/>
        <v>0</v>
      </c>
      <c r="U892" s="16">
        <f t="shared" si="63"/>
        <v>0</v>
      </c>
      <c r="V892" s="16">
        <f t="shared" si="64"/>
        <v>0</v>
      </c>
      <c r="W892" s="19">
        <f t="shared" si="65"/>
        <v>0</v>
      </c>
    </row>
    <row r="893" spans="13:23">
      <c r="M893" s="17"/>
      <c r="Q893" s="42">
        <f t="shared" si="62"/>
        <v>0</v>
      </c>
      <c r="U893" s="16">
        <f t="shared" si="63"/>
        <v>0</v>
      </c>
      <c r="V893" s="16">
        <f t="shared" si="64"/>
        <v>0</v>
      </c>
      <c r="W893" s="19">
        <f t="shared" si="65"/>
        <v>0</v>
      </c>
    </row>
    <row r="894" spans="13:23">
      <c r="M894" s="17"/>
      <c r="Q894" s="42">
        <f t="shared" si="62"/>
        <v>0</v>
      </c>
      <c r="U894" s="16">
        <f t="shared" si="63"/>
        <v>0</v>
      </c>
      <c r="V894" s="16">
        <f t="shared" si="64"/>
        <v>0</v>
      </c>
      <c r="W894" s="19">
        <f t="shared" si="65"/>
        <v>0</v>
      </c>
    </row>
    <row r="895" spans="13:23">
      <c r="M895" s="17"/>
      <c r="Q895" s="42">
        <f t="shared" si="62"/>
        <v>0</v>
      </c>
      <c r="U895" s="16">
        <f t="shared" si="63"/>
        <v>0</v>
      </c>
      <c r="V895" s="16">
        <f t="shared" si="64"/>
        <v>0</v>
      </c>
      <c r="W895" s="19">
        <f t="shared" si="65"/>
        <v>0</v>
      </c>
    </row>
    <row r="896" spans="13:23">
      <c r="M896" s="17"/>
      <c r="Q896" s="42">
        <f t="shared" si="62"/>
        <v>0</v>
      </c>
      <c r="U896" s="16">
        <f t="shared" si="63"/>
        <v>0</v>
      </c>
      <c r="V896" s="16">
        <f t="shared" si="64"/>
        <v>0</v>
      </c>
      <c r="W896" s="19">
        <f t="shared" si="65"/>
        <v>0</v>
      </c>
    </row>
    <row r="897" spans="13:23">
      <c r="M897" s="17"/>
      <c r="Q897" s="42">
        <f t="shared" si="62"/>
        <v>0</v>
      </c>
      <c r="U897" s="16">
        <f t="shared" si="63"/>
        <v>0</v>
      </c>
      <c r="V897" s="16">
        <f t="shared" si="64"/>
        <v>0</v>
      </c>
      <c r="W897" s="19">
        <f t="shared" si="65"/>
        <v>0</v>
      </c>
    </row>
    <row r="898" spans="13:23">
      <c r="M898" s="17"/>
      <c r="Q898" s="42">
        <f t="shared" si="62"/>
        <v>0</v>
      </c>
      <c r="U898" s="16">
        <f t="shared" si="63"/>
        <v>0</v>
      </c>
      <c r="V898" s="16">
        <f t="shared" si="64"/>
        <v>0</v>
      </c>
      <c r="W898" s="19">
        <f t="shared" si="65"/>
        <v>0</v>
      </c>
    </row>
    <row r="899" spans="13:23">
      <c r="M899" s="17"/>
      <c r="Q899" s="42">
        <f t="shared" si="62"/>
        <v>0</v>
      </c>
      <c r="U899" s="16">
        <f t="shared" si="63"/>
        <v>0</v>
      </c>
      <c r="V899" s="16">
        <f t="shared" si="64"/>
        <v>0</v>
      </c>
      <c r="W899" s="19">
        <f t="shared" si="65"/>
        <v>0</v>
      </c>
    </row>
    <row r="900" spans="13:23">
      <c r="M900" s="17"/>
      <c r="Q900" s="42">
        <f t="shared" si="62"/>
        <v>0</v>
      </c>
      <c r="U900" s="16">
        <f t="shared" si="63"/>
        <v>0</v>
      </c>
      <c r="V900" s="16">
        <f t="shared" si="64"/>
        <v>0</v>
      </c>
      <c r="W900" s="19">
        <f t="shared" si="65"/>
        <v>0</v>
      </c>
    </row>
    <row r="901" spans="13:23">
      <c r="M901" s="17"/>
      <c r="Q901" s="42">
        <f t="shared" si="62"/>
        <v>0</v>
      </c>
      <c r="U901" s="16">
        <f t="shared" si="63"/>
        <v>0</v>
      </c>
      <c r="V901" s="16">
        <f t="shared" si="64"/>
        <v>0</v>
      </c>
      <c r="W901" s="19">
        <f t="shared" si="65"/>
        <v>0</v>
      </c>
    </row>
    <row r="902" spans="13:23">
      <c r="M902" s="17"/>
      <c r="Q902" s="42">
        <f t="shared" si="62"/>
        <v>0</v>
      </c>
      <c r="U902" s="16">
        <f t="shared" si="63"/>
        <v>0</v>
      </c>
      <c r="V902" s="16">
        <f t="shared" si="64"/>
        <v>0</v>
      </c>
      <c r="W902" s="19">
        <f t="shared" si="65"/>
        <v>0</v>
      </c>
    </row>
    <row r="903" spans="13:23">
      <c r="M903" s="17"/>
      <c r="Q903" s="42">
        <f t="shared" si="62"/>
        <v>0</v>
      </c>
      <c r="U903" s="16">
        <f t="shared" si="63"/>
        <v>0</v>
      </c>
      <c r="V903" s="16">
        <f t="shared" si="64"/>
        <v>0</v>
      </c>
      <c r="W903" s="19">
        <f t="shared" si="65"/>
        <v>0</v>
      </c>
    </row>
    <row r="904" spans="13:23">
      <c r="M904" s="17"/>
      <c r="Q904" s="42">
        <f t="shared" si="62"/>
        <v>0</v>
      </c>
      <c r="U904" s="16">
        <f t="shared" si="63"/>
        <v>0</v>
      </c>
      <c r="V904" s="16">
        <f t="shared" si="64"/>
        <v>0</v>
      </c>
      <c r="W904" s="19">
        <f t="shared" si="65"/>
        <v>0</v>
      </c>
    </row>
    <row r="905" spans="13:23">
      <c r="M905" s="17"/>
      <c r="Q905" s="42">
        <f t="shared" si="62"/>
        <v>0</v>
      </c>
      <c r="U905" s="16">
        <f t="shared" si="63"/>
        <v>0</v>
      </c>
      <c r="V905" s="16">
        <f t="shared" si="64"/>
        <v>0</v>
      </c>
      <c r="W905" s="19">
        <f t="shared" si="65"/>
        <v>0</v>
      </c>
    </row>
    <row r="906" spans="13:23">
      <c r="M906" s="17"/>
      <c r="Q906" s="42">
        <f t="shared" si="62"/>
        <v>0</v>
      </c>
      <c r="U906" s="16">
        <f t="shared" si="63"/>
        <v>0</v>
      </c>
      <c r="V906" s="16">
        <f t="shared" si="64"/>
        <v>0</v>
      </c>
      <c r="W906" s="19">
        <f t="shared" si="65"/>
        <v>0</v>
      </c>
    </row>
    <row r="907" spans="13:23">
      <c r="M907" s="17"/>
      <c r="Q907" s="42">
        <f t="shared" ref="Q907:Q970" si="66">N907+(0.05*O907)+(P907/240)</f>
        <v>0</v>
      </c>
      <c r="U907" s="16">
        <f t="shared" si="63"/>
        <v>0</v>
      </c>
      <c r="V907" s="16">
        <f t="shared" si="64"/>
        <v>0</v>
      </c>
      <c r="W907" s="19">
        <f t="shared" si="65"/>
        <v>0</v>
      </c>
    </row>
    <row r="908" spans="13:23">
      <c r="M908" s="17"/>
      <c r="Q908" s="42">
        <f t="shared" si="66"/>
        <v>0</v>
      </c>
      <c r="U908" s="16">
        <f t="shared" si="63"/>
        <v>0</v>
      </c>
      <c r="V908" s="16">
        <f t="shared" si="64"/>
        <v>0</v>
      </c>
      <c r="W908" s="19">
        <f t="shared" si="65"/>
        <v>0</v>
      </c>
    </row>
    <row r="909" spans="13:23">
      <c r="M909" s="17"/>
      <c r="Q909" s="42">
        <f t="shared" si="66"/>
        <v>0</v>
      </c>
      <c r="U909" s="16">
        <f t="shared" si="63"/>
        <v>0</v>
      </c>
      <c r="V909" s="16">
        <f t="shared" si="64"/>
        <v>0</v>
      </c>
      <c r="W909" s="19">
        <f t="shared" si="65"/>
        <v>0</v>
      </c>
    </row>
    <row r="910" spans="13:23">
      <c r="M910" s="17"/>
      <c r="Q910" s="42">
        <f t="shared" si="66"/>
        <v>0</v>
      </c>
      <c r="U910" s="16">
        <f t="shared" si="63"/>
        <v>0</v>
      </c>
      <c r="V910" s="16">
        <f t="shared" si="64"/>
        <v>0</v>
      </c>
      <c r="W910" s="19">
        <f t="shared" si="65"/>
        <v>0</v>
      </c>
    </row>
    <row r="911" spans="13:23">
      <c r="M911" s="17"/>
      <c r="Q911" s="42">
        <f t="shared" si="66"/>
        <v>0</v>
      </c>
      <c r="U911" s="16">
        <f t="shared" si="63"/>
        <v>0</v>
      </c>
      <c r="V911" s="16">
        <f t="shared" si="64"/>
        <v>0</v>
      </c>
      <c r="W911" s="19">
        <f t="shared" si="65"/>
        <v>0</v>
      </c>
    </row>
    <row r="912" spans="13:23">
      <c r="M912" s="17"/>
      <c r="Q912" s="42">
        <f t="shared" si="66"/>
        <v>0</v>
      </c>
      <c r="U912" s="16">
        <f t="shared" ref="U912:U975" si="67">R912+(S912*0.05)+(T912/240)</f>
        <v>0</v>
      </c>
      <c r="V912" s="16">
        <f t="shared" ref="V912:V975" si="68">L912*Q912</f>
        <v>0</v>
      </c>
      <c r="W912" s="19">
        <f t="shared" ref="W912:W975" si="69">U912-V912</f>
        <v>0</v>
      </c>
    </row>
    <row r="913" spans="13:23">
      <c r="M913" s="17"/>
      <c r="Q913" s="42">
        <f t="shared" si="66"/>
        <v>0</v>
      </c>
      <c r="U913" s="16">
        <f t="shared" si="67"/>
        <v>0</v>
      </c>
      <c r="V913" s="16">
        <f t="shared" si="68"/>
        <v>0</v>
      </c>
      <c r="W913" s="19">
        <f t="shared" si="69"/>
        <v>0</v>
      </c>
    </row>
    <row r="914" spans="13:23">
      <c r="M914" s="17"/>
      <c r="Q914" s="42">
        <f t="shared" si="66"/>
        <v>0</v>
      </c>
      <c r="U914" s="16">
        <f t="shared" si="67"/>
        <v>0</v>
      </c>
      <c r="V914" s="16">
        <f t="shared" si="68"/>
        <v>0</v>
      </c>
      <c r="W914" s="19">
        <f t="shared" si="69"/>
        <v>0</v>
      </c>
    </row>
    <row r="915" spans="13:23">
      <c r="M915" s="17"/>
      <c r="Q915" s="42">
        <f t="shared" si="66"/>
        <v>0</v>
      </c>
      <c r="U915" s="16">
        <f t="shared" si="67"/>
        <v>0</v>
      </c>
      <c r="V915" s="16">
        <f t="shared" si="68"/>
        <v>0</v>
      </c>
      <c r="W915" s="19">
        <f t="shared" si="69"/>
        <v>0</v>
      </c>
    </row>
    <row r="916" spans="13:23">
      <c r="M916" s="17"/>
      <c r="Q916" s="42">
        <f t="shared" si="66"/>
        <v>0</v>
      </c>
      <c r="U916" s="16">
        <f t="shared" si="67"/>
        <v>0</v>
      </c>
      <c r="V916" s="16">
        <f t="shared" si="68"/>
        <v>0</v>
      </c>
      <c r="W916" s="19">
        <f t="shared" si="69"/>
        <v>0</v>
      </c>
    </row>
    <row r="917" spans="13:23">
      <c r="M917" s="17"/>
      <c r="Q917" s="42">
        <f t="shared" si="66"/>
        <v>0</v>
      </c>
      <c r="U917" s="16">
        <f t="shared" si="67"/>
        <v>0</v>
      </c>
      <c r="V917" s="16">
        <f t="shared" si="68"/>
        <v>0</v>
      </c>
      <c r="W917" s="19">
        <f t="shared" si="69"/>
        <v>0</v>
      </c>
    </row>
    <row r="918" spans="13:23">
      <c r="M918" s="17"/>
      <c r="Q918" s="42">
        <f t="shared" si="66"/>
        <v>0</v>
      </c>
      <c r="U918" s="16">
        <f t="shared" si="67"/>
        <v>0</v>
      </c>
      <c r="V918" s="16">
        <f t="shared" si="68"/>
        <v>0</v>
      </c>
      <c r="W918" s="19">
        <f t="shared" si="69"/>
        <v>0</v>
      </c>
    </row>
    <row r="919" spans="13:23">
      <c r="M919" s="17"/>
      <c r="Q919" s="42">
        <f t="shared" si="66"/>
        <v>0</v>
      </c>
      <c r="U919" s="16">
        <f t="shared" si="67"/>
        <v>0</v>
      </c>
      <c r="V919" s="16">
        <f t="shared" si="68"/>
        <v>0</v>
      </c>
      <c r="W919" s="19">
        <f t="shared" si="69"/>
        <v>0</v>
      </c>
    </row>
    <row r="920" spans="13:23">
      <c r="M920" s="17"/>
      <c r="Q920" s="42">
        <f t="shared" si="66"/>
        <v>0</v>
      </c>
      <c r="U920" s="16">
        <f t="shared" si="67"/>
        <v>0</v>
      </c>
      <c r="V920" s="16">
        <f t="shared" si="68"/>
        <v>0</v>
      </c>
      <c r="W920" s="19">
        <f t="shared" si="69"/>
        <v>0</v>
      </c>
    </row>
    <row r="921" spans="13:23">
      <c r="M921" s="17"/>
      <c r="Q921" s="42">
        <f t="shared" si="66"/>
        <v>0</v>
      </c>
      <c r="U921" s="16">
        <f t="shared" si="67"/>
        <v>0</v>
      </c>
      <c r="V921" s="16">
        <f t="shared" si="68"/>
        <v>0</v>
      </c>
      <c r="W921" s="19">
        <f t="shared" si="69"/>
        <v>0</v>
      </c>
    </row>
    <row r="922" spans="13:23">
      <c r="M922" s="17"/>
      <c r="Q922" s="42">
        <f t="shared" si="66"/>
        <v>0</v>
      </c>
      <c r="U922" s="16">
        <f t="shared" si="67"/>
        <v>0</v>
      </c>
      <c r="V922" s="16">
        <f t="shared" si="68"/>
        <v>0</v>
      </c>
      <c r="W922" s="19">
        <f t="shared" si="69"/>
        <v>0</v>
      </c>
    </row>
    <row r="923" spans="13:23">
      <c r="M923" s="17"/>
      <c r="Q923" s="42">
        <f t="shared" si="66"/>
        <v>0</v>
      </c>
      <c r="U923" s="16">
        <f t="shared" si="67"/>
        <v>0</v>
      </c>
      <c r="V923" s="16">
        <f t="shared" si="68"/>
        <v>0</v>
      </c>
      <c r="W923" s="19">
        <f t="shared" si="69"/>
        <v>0</v>
      </c>
    </row>
    <row r="924" spans="13:23">
      <c r="M924" s="17"/>
      <c r="Q924" s="42">
        <f t="shared" si="66"/>
        <v>0</v>
      </c>
      <c r="U924" s="16">
        <f t="shared" si="67"/>
        <v>0</v>
      </c>
      <c r="V924" s="16">
        <f t="shared" si="68"/>
        <v>0</v>
      </c>
      <c r="W924" s="19">
        <f t="shared" si="69"/>
        <v>0</v>
      </c>
    </row>
    <row r="925" spans="13:23">
      <c r="M925" s="17"/>
      <c r="Q925" s="42">
        <f t="shared" si="66"/>
        <v>0</v>
      </c>
      <c r="U925" s="16">
        <f t="shared" si="67"/>
        <v>0</v>
      </c>
      <c r="V925" s="16">
        <f t="shared" si="68"/>
        <v>0</v>
      </c>
      <c r="W925" s="19">
        <f t="shared" si="69"/>
        <v>0</v>
      </c>
    </row>
    <row r="926" spans="13:23">
      <c r="M926" s="17"/>
      <c r="Q926" s="42">
        <f t="shared" si="66"/>
        <v>0</v>
      </c>
      <c r="U926" s="16">
        <f t="shared" si="67"/>
        <v>0</v>
      </c>
      <c r="V926" s="16">
        <f t="shared" si="68"/>
        <v>0</v>
      </c>
      <c r="W926" s="19">
        <f t="shared" si="69"/>
        <v>0</v>
      </c>
    </row>
    <row r="927" spans="13:23">
      <c r="M927" s="17"/>
      <c r="Q927" s="42">
        <f t="shared" si="66"/>
        <v>0</v>
      </c>
      <c r="U927" s="16">
        <f t="shared" si="67"/>
        <v>0</v>
      </c>
      <c r="V927" s="16">
        <f t="shared" si="68"/>
        <v>0</v>
      </c>
      <c r="W927" s="19">
        <f t="shared" si="69"/>
        <v>0</v>
      </c>
    </row>
    <row r="928" spans="13:23">
      <c r="M928" s="17"/>
      <c r="Q928" s="42">
        <f t="shared" si="66"/>
        <v>0</v>
      </c>
      <c r="U928" s="16">
        <f t="shared" si="67"/>
        <v>0</v>
      </c>
      <c r="V928" s="16">
        <f t="shared" si="68"/>
        <v>0</v>
      </c>
      <c r="W928" s="19">
        <f t="shared" si="69"/>
        <v>0</v>
      </c>
    </row>
    <row r="929" spans="13:23">
      <c r="M929" s="17"/>
      <c r="Q929" s="42">
        <f t="shared" si="66"/>
        <v>0</v>
      </c>
      <c r="U929" s="16">
        <f t="shared" si="67"/>
        <v>0</v>
      </c>
      <c r="V929" s="16">
        <f t="shared" si="68"/>
        <v>0</v>
      </c>
      <c r="W929" s="19">
        <f t="shared" si="69"/>
        <v>0</v>
      </c>
    </row>
    <row r="930" spans="13:23">
      <c r="M930" s="17"/>
      <c r="Q930" s="42">
        <f t="shared" si="66"/>
        <v>0</v>
      </c>
      <c r="U930" s="16">
        <f t="shared" si="67"/>
        <v>0</v>
      </c>
      <c r="V930" s="16">
        <f t="shared" si="68"/>
        <v>0</v>
      </c>
      <c r="W930" s="19">
        <f t="shared" si="69"/>
        <v>0</v>
      </c>
    </row>
    <row r="931" spans="13:23">
      <c r="M931" s="17"/>
      <c r="Q931" s="42">
        <f t="shared" si="66"/>
        <v>0</v>
      </c>
      <c r="U931" s="16">
        <f t="shared" si="67"/>
        <v>0</v>
      </c>
      <c r="V931" s="16">
        <f t="shared" si="68"/>
        <v>0</v>
      </c>
      <c r="W931" s="19">
        <f t="shared" si="69"/>
        <v>0</v>
      </c>
    </row>
    <row r="932" spans="13:23">
      <c r="M932" s="17"/>
      <c r="Q932" s="42">
        <f t="shared" si="66"/>
        <v>0</v>
      </c>
      <c r="U932" s="16">
        <f t="shared" si="67"/>
        <v>0</v>
      </c>
      <c r="V932" s="16">
        <f t="shared" si="68"/>
        <v>0</v>
      </c>
      <c r="W932" s="19">
        <f t="shared" si="69"/>
        <v>0</v>
      </c>
    </row>
    <row r="933" spans="13:23">
      <c r="M933" s="17"/>
      <c r="Q933" s="42">
        <f t="shared" si="66"/>
        <v>0</v>
      </c>
      <c r="U933" s="16">
        <f t="shared" si="67"/>
        <v>0</v>
      </c>
      <c r="V933" s="16">
        <f t="shared" si="68"/>
        <v>0</v>
      </c>
      <c r="W933" s="19">
        <f t="shared" si="69"/>
        <v>0</v>
      </c>
    </row>
    <row r="934" spans="13:23">
      <c r="M934" s="17"/>
      <c r="Q934" s="42">
        <f t="shared" si="66"/>
        <v>0</v>
      </c>
      <c r="U934" s="16">
        <f t="shared" si="67"/>
        <v>0</v>
      </c>
      <c r="V934" s="16">
        <f t="shared" si="68"/>
        <v>0</v>
      </c>
      <c r="W934" s="19">
        <f t="shared" si="69"/>
        <v>0</v>
      </c>
    </row>
    <row r="935" spans="13:23">
      <c r="M935" s="17"/>
      <c r="Q935" s="42">
        <f t="shared" si="66"/>
        <v>0</v>
      </c>
      <c r="U935" s="16">
        <f t="shared" si="67"/>
        <v>0</v>
      </c>
      <c r="V935" s="16">
        <f t="shared" si="68"/>
        <v>0</v>
      </c>
      <c r="W935" s="19">
        <f t="shared" si="69"/>
        <v>0</v>
      </c>
    </row>
    <row r="936" spans="13:23">
      <c r="M936" s="17"/>
      <c r="Q936" s="42">
        <f t="shared" si="66"/>
        <v>0</v>
      </c>
      <c r="U936" s="16">
        <f t="shared" si="67"/>
        <v>0</v>
      </c>
      <c r="V936" s="16">
        <f t="shared" si="68"/>
        <v>0</v>
      </c>
      <c r="W936" s="19">
        <f t="shared" si="69"/>
        <v>0</v>
      </c>
    </row>
    <row r="937" spans="13:23">
      <c r="M937" s="17"/>
      <c r="Q937" s="42">
        <f t="shared" si="66"/>
        <v>0</v>
      </c>
      <c r="U937" s="16">
        <f t="shared" si="67"/>
        <v>0</v>
      </c>
      <c r="V937" s="16">
        <f t="shared" si="68"/>
        <v>0</v>
      </c>
      <c r="W937" s="19">
        <f t="shared" si="69"/>
        <v>0</v>
      </c>
    </row>
    <row r="938" spans="13:23">
      <c r="M938" s="17"/>
      <c r="Q938" s="42">
        <f t="shared" si="66"/>
        <v>0</v>
      </c>
      <c r="U938" s="16">
        <f t="shared" si="67"/>
        <v>0</v>
      </c>
      <c r="V938" s="16">
        <f t="shared" si="68"/>
        <v>0</v>
      </c>
      <c r="W938" s="19">
        <f t="shared" si="69"/>
        <v>0</v>
      </c>
    </row>
    <row r="939" spans="13:23">
      <c r="M939" s="17"/>
      <c r="Q939" s="42">
        <f t="shared" si="66"/>
        <v>0</v>
      </c>
      <c r="U939" s="16">
        <f t="shared" si="67"/>
        <v>0</v>
      </c>
      <c r="V939" s="16">
        <f t="shared" si="68"/>
        <v>0</v>
      </c>
      <c r="W939" s="19">
        <f t="shared" si="69"/>
        <v>0</v>
      </c>
    </row>
    <row r="940" spans="13:23">
      <c r="M940" s="17"/>
      <c r="Q940" s="42">
        <f t="shared" si="66"/>
        <v>0</v>
      </c>
      <c r="U940" s="16">
        <f t="shared" si="67"/>
        <v>0</v>
      </c>
      <c r="V940" s="16">
        <f t="shared" si="68"/>
        <v>0</v>
      </c>
      <c r="W940" s="19">
        <f t="shared" si="69"/>
        <v>0</v>
      </c>
    </row>
    <row r="941" spans="13:23">
      <c r="M941" s="17"/>
      <c r="Q941" s="42">
        <f t="shared" si="66"/>
        <v>0</v>
      </c>
      <c r="U941" s="16">
        <f t="shared" si="67"/>
        <v>0</v>
      </c>
      <c r="V941" s="16">
        <f t="shared" si="68"/>
        <v>0</v>
      </c>
      <c r="W941" s="19">
        <f t="shared" si="69"/>
        <v>0</v>
      </c>
    </row>
    <row r="942" spans="13:23">
      <c r="M942" s="17"/>
      <c r="Q942" s="42">
        <f t="shared" si="66"/>
        <v>0</v>
      </c>
      <c r="U942" s="16">
        <f t="shared" si="67"/>
        <v>0</v>
      </c>
      <c r="V942" s="16">
        <f t="shared" si="68"/>
        <v>0</v>
      </c>
      <c r="W942" s="19">
        <f t="shared" si="69"/>
        <v>0</v>
      </c>
    </row>
    <row r="943" spans="13:23">
      <c r="M943" s="17"/>
      <c r="Q943" s="42">
        <f t="shared" si="66"/>
        <v>0</v>
      </c>
      <c r="U943" s="16">
        <f t="shared" si="67"/>
        <v>0</v>
      </c>
      <c r="V943" s="16">
        <f t="shared" si="68"/>
        <v>0</v>
      </c>
      <c r="W943" s="19">
        <f t="shared" si="69"/>
        <v>0</v>
      </c>
    </row>
    <row r="944" spans="13:23">
      <c r="M944" s="17"/>
      <c r="Q944" s="42">
        <f t="shared" si="66"/>
        <v>0</v>
      </c>
      <c r="U944" s="16">
        <f t="shared" si="67"/>
        <v>0</v>
      </c>
      <c r="V944" s="16">
        <f t="shared" si="68"/>
        <v>0</v>
      </c>
      <c r="W944" s="19">
        <f t="shared" si="69"/>
        <v>0</v>
      </c>
    </row>
    <row r="945" spans="13:23">
      <c r="M945" s="17"/>
      <c r="Q945" s="42">
        <f t="shared" si="66"/>
        <v>0</v>
      </c>
      <c r="U945" s="16">
        <f t="shared" si="67"/>
        <v>0</v>
      </c>
      <c r="V945" s="16">
        <f t="shared" si="68"/>
        <v>0</v>
      </c>
      <c r="W945" s="19">
        <f t="shared" si="69"/>
        <v>0</v>
      </c>
    </row>
    <row r="946" spans="13:23">
      <c r="M946" s="17"/>
      <c r="Q946" s="42">
        <f t="shared" si="66"/>
        <v>0</v>
      </c>
      <c r="U946" s="16">
        <f t="shared" si="67"/>
        <v>0</v>
      </c>
      <c r="V946" s="16">
        <f t="shared" si="68"/>
        <v>0</v>
      </c>
      <c r="W946" s="19">
        <f t="shared" si="69"/>
        <v>0</v>
      </c>
    </row>
    <row r="947" spans="13:23">
      <c r="M947" s="17"/>
      <c r="Q947" s="42">
        <f t="shared" si="66"/>
        <v>0</v>
      </c>
      <c r="U947" s="16">
        <f t="shared" si="67"/>
        <v>0</v>
      </c>
      <c r="V947" s="16">
        <f t="shared" si="68"/>
        <v>0</v>
      </c>
      <c r="W947" s="19">
        <f t="shared" si="69"/>
        <v>0</v>
      </c>
    </row>
    <row r="948" spans="13:23">
      <c r="M948" s="17"/>
      <c r="Q948" s="42">
        <f t="shared" si="66"/>
        <v>0</v>
      </c>
      <c r="U948" s="16">
        <f t="shared" si="67"/>
        <v>0</v>
      </c>
      <c r="V948" s="16">
        <f t="shared" si="68"/>
        <v>0</v>
      </c>
      <c r="W948" s="19">
        <f t="shared" si="69"/>
        <v>0</v>
      </c>
    </row>
    <row r="949" spans="13:23">
      <c r="M949" s="17"/>
      <c r="Q949" s="42">
        <f t="shared" si="66"/>
        <v>0</v>
      </c>
      <c r="U949" s="16">
        <f t="shared" si="67"/>
        <v>0</v>
      </c>
      <c r="V949" s="16">
        <f t="shared" si="68"/>
        <v>0</v>
      </c>
      <c r="W949" s="19">
        <f t="shared" si="69"/>
        <v>0</v>
      </c>
    </row>
    <row r="950" spans="13:23">
      <c r="M950" s="17"/>
      <c r="Q950" s="42">
        <f t="shared" si="66"/>
        <v>0</v>
      </c>
      <c r="U950" s="16">
        <f t="shared" si="67"/>
        <v>0</v>
      </c>
      <c r="V950" s="16">
        <f t="shared" si="68"/>
        <v>0</v>
      </c>
      <c r="W950" s="19">
        <f t="shared" si="69"/>
        <v>0</v>
      </c>
    </row>
    <row r="951" spans="13:23">
      <c r="M951" s="17"/>
      <c r="Q951" s="42">
        <f t="shared" si="66"/>
        <v>0</v>
      </c>
      <c r="U951" s="16">
        <f t="shared" si="67"/>
        <v>0</v>
      </c>
      <c r="V951" s="16">
        <f t="shared" si="68"/>
        <v>0</v>
      </c>
      <c r="W951" s="19">
        <f t="shared" si="69"/>
        <v>0</v>
      </c>
    </row>
    <row r="952" spans="13:23">
      <c r="M952" s="17"/>
      <c r="Q952" s="42">
        <f t="shared" si="66"/>
        <v>0</v>
      </c>
      <c r="U952" s="16">
        <f t="shared" si="67"/>
        <v>0</v>
      </c>
      <c r="V952" s="16">
        <f t="shared" si="68"/>
        <v>0</v>
      </c>
      <c r="W952" s="19">
        <f t="shared" si="69"/>
        <v>0</v>
      </c>
    </row>
    <row r="953" spans="13:23">
      <c r="M953" s="17"/>
      <c r="Q953" s="42">
        <f t="shared" si="66"/>
        <v>0</v>
      </c>
      <c r="U953" s="16">
        <f t="shared" si="67"/>
        <v>0</v>
      </c>
      <c r="V953" s="16">
        <f t="shared" si="68"/>
        <v>0</v>
      </c>
      <c r="W953" s="19">
        <f t="shared" si="69"/>
        <v>0</v>
      </c>
    </row>
    <row r="954" spans="13:23">
      <c r="M954" s="17"/>
      <c r="Q954" s="42">
        <f t="shared" si="66"/>
        <v>0</v>
      </c>
      <c r="U954" s="16">
        <f t="shared" si="67"/>
        <v>0</v>
      </c>
      <c r="V954" s="16">
        <f t="shared" si="68"/>
        <v>0</v>
      </c>
      <c r="W954" s="19">
        <f t="shared" si="69"/>
        <v>0</v>
      </c>
    </row>
    <row r="955" spans="13:23">
      <c r="M955" s="17"/>
      <c r="Q955" s="42">
        <f t="shared" si="66"/>
        <v>0</v>
      </c>
      <c r="U955" s="16">
        <f t="shared" si="67"/>
        <v>0</v>
      </c>
      <c r="V955" s="16">
        <f t="shared" si="68"/>
        <v>0</v>
      </c>
      <c r="W955" s="19">
        <f t="shared" si="69"/>
        <v>0</v>
      </c>
    </row>
    <row r="956" spans="13:23">
      <c r="M956" s="17"/>
      <c r="Q956" s="42">
        <f t="shared" si="66"/>
        <v>0</v>
      </c>
      <c r="U956" s="16">
        <f t="shared" si="67"/>
        <v>0</v>
      </c>
      <c r="V956" s="16">
        <f t="shared" si="68"/>
        <v>0</v>
      </c>
      <c r="W956" s="19">
        <f t="shared" si="69"/>
        <v>0</v>
      </c>
    </row>
    <row r="957" spans="13:23">
      <c r="M957" s="17"/>
      <c r="Q957" s="42">
        <f t="shared" si="66"/>
        <v>0</v>
      </c>
      <c r="U957" s="16">
        <f t="shared" si="67"/>
        <v>0</v>
      </c>
      <c r="V957" s="16">
        <f t="shared" si="68"/>
        <v>0</v>
      </c>
      <c r="W957" s="19">
        <f t="shared" si="69"/>
        <v>0</v>
      </c>
    </row>
    <row r="958" spans="13:23">
      <c r="M958" s="17"/>
      <c r="Q958" s="42">
        <f t="shared" si="66"/>
        <v>0</v>
      </c>
      <c r="U958" s="16">
        <f t="shared" si="67"/>
        <v>0</v>
      </c>
      <c r="V958" s="16">
        <f t="shared" si="68"/>
        <v>0</v>
      </c>
      <c r="W958" s="19">
        <f t="shared" si="69"/>
        <v>0</v>
      </c>
    </row>
    <row r="959" spans="13:23">
      <c r="M959" s="17"/>
      <c r="Q959" s="42">
        <f t="shared" si="66"/>
        <v>0</v>
      </c>
      <c r="U959" s="16">
        <f t="shared" si="67"/>
        <v>0</v>
      </c>
      <c r="V959" s="16">
        <f t="shared" si="68"/>
        <v>0</v>
      </c>
      <c r="W959" s="19">
        <f t="shared" si="69"/>
        <v>0</v>
      </c>
    </row>
    <row r="960" spans="13:23">
      <c r="M960" s="17"/>
      <c r="Q960" s="42">
        <f t="shared" si="66"/>
        <v>0</v>
      </c>
      <c r="U960" s="16">
        <f t="shared" si="67"/>
        <v>0</v>
      </c>
      <c r="V960" s="16">
        <f t="shared" si="68"/>
        <v>0</v>
      </c>
      <c r="W960" s="19">
        <f t="shared" si="69"/>
        <v>0</v>
      </c>
    </row>
    <row r="961" spans="13:23">
      <c r="M961" s="17"/>
      <c r="Q961" s="42">
        <f t="shared" si="66"/>
        <v>0</v>
      </c>
      <c r="U961" s="16">
        <f t="shared" si="67"/>
        <v>0</v>
      </c>
      <c r="V961" s="16">
        <f t="shared" si="68"/>
        <v>0</v>
      </c>
      <c r="W961" s="19">
        <f t="shared" si="69"/>
        <v>0</v>
      </c>
    </row>
    <row r="962" spans="13:23">
      <c r="M962" s="17"/>
      <c r="Q962" s="42">
        <f t="shared" si="66"/>
        <v>0</v>
      </c>
      <c r="U962" s="16">
        <f t="shared" si="67"/>
        <v>0</v>
      </c>
      <c r="V962" s="16">
        <f t="shared" si="68"/>
        <v>0</v>
      </c>
      <c r="W962" s="19">
        <f t="shared" si="69"/>
        <v>0</v>
      </c>
    </row>
    <row r="963" spans="13:23">
      <c r="M963" s="17"/>
      <c r="Q963" s="42">
        <f t="shared" si="66"/>
        <v>0</v>
      </c>
      <c r="U963" s="16">
        <f t="shared" si="67"/>
        <v>0</v>
      </c>
      <c r="V963" s="16">
        <f t="shared" si="68"/>
        <v>0</v>
      </c>
      <c r="W963" s="19">
        <f t="shared" si="69"/>
        <v>0</v>
      </c>
    </row>
    <row r="964" spans="13:23">
      <c r="M964" s="17"/>
      <c r="Q964" s="42">
        <f t="shared" si="66"/>
        <v>0</v>
      </c>
      <c r="U964" s="16">
        <f t="shared" si="67"/>
        <v>0</v>
      </c>
      <c r="V964" s="16">
        <f t="shared" si="68"/>
        <v>0</v>
      </c>
      <c r="W964" s="19">
        <f t="shared" si="69"/>
        <v>0</v>
      </c>
    </row>
    <row r="965" spans="13:23">
      <c r="M965" s="17"/>
      <c r="Q965" s="42">
        <f t="shared" si="66"/>
        <v>0</v>
      </c>
      <c r="U965" s="16">
        <f t="shared" si="67"/>
        <v>0</v>
      </c>
      <c r="V965" s="16">
        <f t="shared" si="68"/>
        <v>0</v>
      </c>
      <c r="W965" s="19">
        <f t="shared" si="69"/>
        <v>0</v>
      </c>
    </row>
    <row r="966" spans="13:23">
      <c r="M966" s="17"/>
      <c r="Q966" s="42">
        <f t="shared" si="66"/>
        <v>0</v>
      </c>
      <c r="U966" s="16">
        <f t="shared" si="67"/>
        <v>0</v>
      </c>
      <c r="V966" s="16">
        <f t="shared" si="68"/>
        <v>0</v>
      </c>
      <c r="W966" s="19">
        <f t="shared" si="69"/>
        <v>0</v>
      </c>
    </row>
    <row r="967" spans="13:23">
      <c r="M967" s="17"/>
      <c r="Q967" s="42">
        <f t="shared" si="66"/>
        <v>0</v>
      </c>
      <c r="U967" s="16">
        <f t="shared" si="67"/>
        <v>0</v>
      </c>
      <c r="V967" s="16">
        <f t="shared" si="68"/>
        <v>0</v>
      </c>
      <c r="W967" s="19">
        <f t="shared" si="69"/>
        <v>0</v>
      </c>
    </row>
    <row r="968" spans="13:23">
      <c r="M968" s="17"/>
      <c r="Q968" s="42">
        <f t="shared" si="66"/>
        <v>0</v>
      </c>
      <c r="U968" s="16">
        <f t="shared" si="67"/>
        <v>0</v>
      </c>
      <c r="V968" s="16">
        <f t="shared" si="68"/>
        <v>0</v>
      </c>
      <c r="W968" s="19">
        <f t="shared" si="69"/>
        <v>0</v>
      </c>
    </row>
    <row r="969" spans="13:23">
      <c r="M969" s="17"/>
      <c r="Q969" s="42">
        <f t="shared" si="66"/>
        <v>0</v>
      </c>
      <c r="U969" s="16">
        <f t="shared" si="67"/>
        <v>0</v>
      </c>
      <c r="V969" s="16">
        <f t="shared" si="68"/>
        <v>0</v>
      </c>
      <c r="W969" s="19">
        <f t="shared" si="69"/>
        <v>0</v>
      </c>
    </row>
    <row r="970" spans="13:23">
      <c r="M970" s="17"/>
      <c r="Q970" s="42">
        <f t="shared" si="66"/>
        <v>0</v>
      </c>
      <c r="U970" s="16">
        <f t="shared" si="67"/>
        <v>0</v>
      </c>
      <c r="V970" s="16">
        <f t="shared" si="68"/>
        <v>0</v>
      </c>
      <c r="W970" s="19">
        <f t="shared" si="69"/>
        <v>0</v>
      </c>
    </row>
    <row r="971" spans="13:23">
      <c r="M971" s="17"/>
      <c r="Q971" s="42">
        <f t="shared" ref="Q971:Q1034" si="70">N971+(0.05*O971)+(P971/240)</f>
        <v>0</v>
      </c>
      <c r="U971" s="16">
        <f t="shared" si="67"/>
        <v>0</v>
      </c>
      <c r="V971" s="16">
        <f t="shared" si="68"/>
        <v>0</v>
      </c>
      <c r="W971" s="19">
        <f t="shared" si="69"/>
        <v>0</v>
      </c>
    </row>
    <row r="972" spans="13:23">
      <c r="M972" s="17"/>
      <c r="Q972" s="42">
        <f t="shared" si="70"/>
        <v>0</v>
      </c>
      <c r="U972" s="16">
        <f t="shared" si="67"/>
        <v>0</v>
      </c>
      <c r="V972" s="16">
        <f t="shared" si="68"/>
        <v>0</v>
      </c>
      <c r="W972" s="19">
        <f t="shared" si="69"/>
        <v>0</v>
      </c>
    </row>
    <row r="973" spans="13:23">
      <c r="M973" s="17"/>
      <c r="Q973" s="42">
        <f t="shared" si="70"/>
        <v>0</v>
      </c>
      <c r="U973" s="16">
        <f t="shared" si="67"/>
        <v>0</v>
      </c>
      <c r="V973" s="16">
        <f t="shared" si="68"/>
        <v>0</v>
      </c>
      <c r="W973" s="19">
        <f t="shared" si="69"/>
        <v>0</v>
      </c>
    </row>
    <row r="974" spans="13:23">
      <c r="M974" s="17"/>
      <c r="Q974" s="42">
        <f t="shared" si="70"/>
        <v>0</v>
      </c>
      <c r="U974" s="16">
        <f t="shared" si="67"/>
        <v>0</v>
      </c>
      <c r="V974" s="16">
        <f t="shared" si="68"/>
        <v>0</v>
      </c>
      <c r="W974" s="19">
        <f t="shared" si="69"/>
        <v>0</v>
      </c>
    </row>
    <row r="975" spans="13:23">
      <c r="M975" s="17"/>
      <c r="Q975" s="42">
        <f t="shared" si="70"/>
        <v>0</v>
      </c>
      <c r="U975" s="16">
        <f t="shared" si="67"/>
        <v>0</v>
      </c>
      <c r="V975" s="16">
        <f t="shared" si="68"/>
        <v>0</v>
      </c>
      <c r="W975" s="19">
        <f t="shared" si="69"/>
        <v>0</v>
      </c>
    </row>
    <row r="976" spans="13:23">
      <c r="M976" s="17"/>
      <c r="Q976" s="42">
        <f t="shared" si="70"/>
        <v>0</v>
      </c>
      <c r="U976" s="16">
        <f t="shared" ref="U976:U1039" si="71">R976+(S976*0.05)+(T976/240)</f>
        <v>0</v>
      </c>
      <c r="V976" s="16">
        <f t="shared" ref="V976:V1039" si="72">L976*Q976</f>
        <v>0</v>
      </c>
      <c r="W976" s="19">
        <f t="shared" ref="W976:W1039" si="73">U976-V976</f>
        <v>0</v>
      </c>
    </row>
    <row r="977" spans="13:23">
      <c r="M977" s="17"/>
      <c r="Q977" s="42">
        <f t="shared" si="70"/>
        <v>0</v>
      </c>
      <c r="U977" s="16">
        <f t="shared" si="71"/>
        <v>0</v>
      </c>
      <c r="V977" s="16">
        <f t="shared" si="72"/>
        <v>0</v>
      </c>
      <c r="W977" s="19">
        <f t="shared" si="73"/>
        <v>0</v>
      </c>
    </row>
    <row r="978" spans="13:23">
      <c r="M978" s="17"/>
      <c r="Q978" s="42">
        <f t="shared" si="70"/>
        <v>0</v>
      </c>
      <c r="U978" s="16">
        <f t="shared" si="71"/>
        <v>0</v>
      </c>
      <c r="V978" s="16">
        <f t="shared" si="72"/>
        <v>0</v>
      </c>
      <c r="W978" s="19">
        <f t="shared" si="73"/>
        <v>0</v>
      </c>
    </row>
    <row r="979" spans="13:23">
      <c r="M979" s="17"/>
      <c r="Q979" s="42">
        <f t="shared" si="70"/>
        <v>0</v>
      </c>
      <c r="U979" s="16">
        <f t="shared" si="71"/>
        <v>0</v>
      </c>
      <c r="V979" s="16">
        <f t="shared" si="72"/>
        <v>0</v>
      </c>
      <c r="W979" s="19">
        <f t="shared" si="73"/>
        <v>0</v>
      </c>
    </row>
    <row r="980" spans="13:23">
      <c r="M980" s="17"/>
      <c r="Q980" s="42">
        <f t="shared" si="70"/>
        <v>0</v>
      </c>
      <c r="U980" s="16">
        <f t="shared" si="71"/>
        <v>0</v>
      </c>
      <c r="V980" s="16">
        <f t="shared" si="72"/>
        <v>0</v>
      </c>
      <c r="W980" s="19">
        <f t="shared" si="73"/>
        <v>0</v>
      </c>
    </row>
    <row r="981" spans="13:23">
      <c r="M981" s="17"/>
      <c r="Q981" s="42">
        <f t="shared" si="70"/>
        <v>0</v>
      </c>
      <c r="U981" s="16">
        <f t="shared" si="71"/>
        <v>0</v>
      </c>
      <c r="V981" s="16">
        <f t="shared" si="72"/>
        <v>0</v>
      </c>
      <c r="W981" s="19">
        <f t="shared" si="73"/>
        <v>0</v>
      </c>
    </row>
    <row r="982" spans="13:23">
      <c r="M982" s="17"/>
      <c r="Q982" s="42">
        <f t="shared" si="70"/>
        <v>0</v>
      </c>
      <c r="U982" s="16">
        <f t="shared" si="71"/>
        <v>0</v>
      </c>
      <c r="V982" s="16">
        <f t="shared" si="72"/>
        <v>0</v>
      </c>
      <c r="W982" s="19">
        <f t="shared" si="73"/>
        <v>0</v>
      </c>
    </row>
    <row r="983" spans="13:23">
      <c r="M983" s="17"/>
      <c r="Q983" s="42">
        <f t="shared" si="70"/>
        <v>0</v>
      </c>
      <c r="U983" s="16">
        <f t="shared" si="71"/>
        <v>0</v>
      </c>
      <c r="V983" s="16">
        <f t="shared" si="72"/>
        <v>0</v>
      </c>
      <c r="W983" s="19">
        <f t="shared" si="73"/>
        <v>0</v>
      </c>
    </row>
    <row r="984" spans="13:23">
      <c r="M984" s="17"/>
      <c r="Q984" s="42">
        <f t="shared" si="70"/>
        <v>0</v>
      </c>
      <c r="U984" s="16">
        <f t="shared" si="71"/>
        <v>0</v>
      </c>
      <c r="V984" s="16">
        <f t="shared" si="72"/>
        <v>0</v>
      </c>
      <c r="W984" s="19">
        <f t="shared" si="73"/>
        <v>0</v>
      </c>
    </row>
    <row r="985" spans="13:23">
      <c r="M985" s="17"/>
      <c r="Q985" s="42">
        <f t="shared" si="70"/>
        <v>0</v>
      </c>
      <c r="U985" s="16">
        <f t="shared" si="71"/>
        <v>0</v>
      </c>
      <c r="V985" s="16">
        <f t="shared" si="72"/>
        <v>0</v>
      </c>
      <c r="W985" s="19">
        <f t="shared" si="73"/>
        <v>0</v>
      </c>
    </row>
    <row r="986" spans="13:23">
      <c r="M986" s="17"/>
      <c r="Q986" s="42">
        <f t="shared" si="70"/>
        <v>0</v>
      </c>
      <c r="U986" s="16">
        <f t="shared" si="71"/>
        <v>0</v>
      </c>
      <c r="V986" s="16">
        <f t="shared" si="72"/>
        <v>0</v>
      </c>
      <c r="W986" s="19">
        <f t="shared" si="73"/>
        <v>0</v>
      </c>
    </row>
    <row r="987" spans="13:23">
      <c r="M987" s="17"/>
      <c r="Q987" s="42">
        <f t="shared" si="70"/>
        <v>0</v>
      </c>
      <c r="U987" s="16">
        <f t="shared" si="71"/>
        <v>0</v>
      </c>
      <c r="V987" s="16">
        <f t="shared" si="72"/>
        <v>0</v>
      </c>
      <c r="W987" s="19">
        <f t="shared" si="73"/>
        <v>0</v>
      </c>
    </row>
    <row r="988" spans="13:23">
      <c r="M988" s="17"/>
      <c r="Q988" s="42">
        <f t="shared" si="70"/>
        <v>0</v>
      </c>
      <c r="U988" s="16">
        <f t="shared" si="71"/>
        <v>0</v>
      </c>
      <c r="V988" s="16">
        <f t="shared" si="72"/>
        <v>0</v>
      </c>
      <c r="W988" s="19">
        <f t="shared" si="73"/>
        <v>0</v>
      </c>
    </row>
    <row r="989" spans="13:23">
      <c r="M989" s="17"/>
      <c r="Q989" s="42">
        <f t="shared" si="70"/>
        <v>0</v>
      </c>
      <c r="U989" s="16">
        <f t="shared" si="71"/>
        <v>0</v>
      </c>
      <c r="V989" s="16">
        <f t="shared" si="72"/>
        <v>0</v>
      </c>
      <c r="W989" s="19">
        <f t="shared" si="73"/>
        <v>0</v>
      </c>
    </row>
    <row r="990" spans="13:23">
      <c r="M990" s="17"/>
      <c r="Q990" s="42">
        <f t="shared" si="70"/>
        <v>0</v>
      </c>
      <c r="U990" s="16">
        <f t="shared" si="71"/>
        <v>0</v>
      </c>
      <c r="V990" s="16">
        <f t="shared" si="72"/>
        <v>0</v>
      </c>
      <c r="W990" s="19">
        <f t="shared" si="73"/>
        <v>0</v>
      </c>
    </row>
    <row r="991" spans="13:23">
      <c r="M991" s="17"/>
      <c r="Q991" s="42">
        <f t="shared" si="70"/>
        <v>0</v>
      </c>
      <c r="U991" s="16">
        <f t="shared" si="71"/>
        <v>0</v>
      </c>
      <c r="V991" s="16">
        <f t="shared" si="72"/>
        <v>0</v>
      </c>
      <c r="W991" s="19">
        <f t="shared" si="73"/>
        <v>0</v>
      </c>
    </row>
    <row r="992" spans="13:23">
      <c r="M992" s="17"/>
      <c r="Q992" s="42">
        <f t="shared" si="70"/>
        <v>0</v>
      </c>
      <c r="U992" s="16">
        <f t="shared" si="71"/>
        <v>0</v>
      </c>
      <c r="V992" s="16">
        <f t="shared" si="72"/>
        <v>0</v>
      </c>
      <c r="W992" s="19">
        <f t="shared" si="73"/>
        <v>0</v>
      </c>
    </row>
    <row r="993" spans="13:23">
      <c r="M993" s="17"/>
      <c r="Q993" s="42">
        <f t="shared" si="70"/>
        <v>0</v>
      </c>
      <c r="U993" s="16">
        <f t="shared" si="71"/>
        <v>0</v>
      </c>
      <c r="V993" s="16">
        <f t="shared" si="72"/>
        <v>0</v>
      </c>
      <c r="W993" s="19">
        <f t="shared" si="73"/>
        <v>0</v>
      </c>
    </row>
    <row r="994" spans="13:23">
      <c r="M994" s="17"/>
      <c r="Q994" s="42">
        <f t="shared" si="70"/>
        <v>0</v>
      </c>
      <c r="U994" s="16">
        <f t="shared" si="71"/>
        <v>0</v>
      </c>
      <c r="V994" s="16">
        <f t="shared" si="72"/>
        <v>0</v>
      </c>
      <c r="W994" s="19">
        <f t="shared" si="73"/>
        <v>0</v>
      </c>
    </row>
    <row r="995" spans="13:23">
      <c r="M995" s="17"/>
      <c r="Q995" s="42">
        <f t="shared" si="70"/>
        <v>0</v>
      </c>
      <c r="U995" s="16">
        <f t="shared" si="71"/>
        <v>0</v>
      </c>
      <c r="V995" s="16">
        <f t="shared" si="72"/>
        <v>0</v>
      </c>
      <c r="W995" s="19">
        <f t="shared" si="73"/>
        <v>0</v>
      </c>
    </row>
    <row r="996" spans="13:23">
      <c r="M996" s="17"/>
      <c r="Q996" s="42">
        <f t="shared" si="70"/>
        <v>0</v>
      </c>
      <c r="U996" s="16">
        <f t="shared" si="71"/>
        <v>0</v>
      </c>
      <c r="V996" s="16">
        <f t="shared" si="72"/>
        <v>0</v>
      </c>
      <c r="W996" s="19">
        <f t="shared" si="73"/>
        <v>0</v>
      </c>
    </row>
    <row r="997" spans="13:23">
      <c r="M997" s="17"/>
      <c r="Q997" s="42">
        <f t="shared" si="70"/>
        <v>0</v>
      </c>
      <c r="U997" s="16">
        <f t="shared" si="71"/>
        <v>0</v>
      </c>
      <c r="V997" s="16">
        <f t="shared" si="72"/>
        <v>0</v>
      </c>
      <c r="W997" s="19">
        <f t="shared" si="73"/>
        <v>0</v>
      </c>
    </row>
    <row r="998" spans="13:23">
      <c r="M998" s="17"/>
      <c r="Q998" s="42">
        <f t="shared" si="70"/>
        <v>0</v>
      </c>
      <c r="U998" s="16">
        <f t="shared" si="71"/>
        <v>0</v>
      </c>
      <c r="V998" s="16">
        <f t="shared" si="72"/>
        <v>0</v>
      </c>
      <c r="W998" s="19">
        <f t="shared" si="73"/>
        <v>0</v>
      </c>
    </row>
    <row r="999" spans="13:23">
      <c r="M999" s="17"/>
      <c r="Q999" s="42">
        <f t="shared" si="70"/>
        <v>0</v>
      </c>
      <c r="U999" s="16">
        <f t="shared" si="71"/>
        <v>0</v>
      </c>
      <c r="V999" s="16">
        <f t="shared" si="72"/>
        <v>0</v>
      </c>
      <c r="W999" s="19">
        <f t="shared" si="73"/>
        <v>0</v>
      </c>
    </row>
    <row r="1000" spans="13:23">
      <c r="M1000" s="17"/>
      <c r="Q1000" s="42">
        <f t="shared" si="70"/>
        <v>0</v>
      </c>
      <c r="U1000" s="16">
        <f t="shared" si="71"/>
        <v>0</v>
      </c>
      <c r="V1000" s="16">
        <f t="shared" si="72"/>
        <v>0</v>
      </c>
      <c r="W1000" s="19">
        <f t="shared" si="73"/>
        <v>0</v>
      </c>
    </row>
    <row r="1001" spans="13:23">
      <c r="M1001" s="17"/>
      <c r="Q1001" s="42">
        <f t="shared" si="70"/>
        <v>0</v>
      </c>
      <c r="U1001" s="16">
        <f t="shared" si="71"/>
        <v>0</v>
      </c>
      <c r="V1001" s="16">
        <f t="shared" si="72"/>
        <v>0</v>
      </c>
      <c r="W1001" s="19">
        <f t="shared" si="73"/>
        <v>0</v>
      </c>
    </row>
    <row r="1002" spans="13:23">
      <c r="M1002" s="17"/>
      <c r="Q1002" s="42">
        <f t="shared" si="70"/>
        <v>0</v>
      </c>
      <c r="U1002" s="16">
        <f t="shared" si="71"/>
        <v>0</v>
      </c>
      <c r="V1002" s="16">
        <f t="shared" si="72"/>
        <v>0</v>
      </c>
      <c r="W1002" s="19">
        <f t="shared" si="73"/>
        <v>0</v>
      </c>
    </row>
    <row r="1003" spans="13:23">
      <c r="M1003" s="17"/>
      <c r="Q1003" s="42">
        <f t="shared" si="70"/>
        <v>0</v>
      </c>
      <c r="U1003" s="16">
        <f t="shared" si="71"/>
        <v>0</v>
      </c>
      <c r="V1003" s="16">
        <f t="shared" si="72"/>
        <v>0</v>
      </c>
      <c r="W1003" s="19">
        <f t="shared" si="73"/>
        <v>0</v>
      </c>
    </row>
    <row r="1004" spans="13:23">
      <c r="M1004" s="17"/>
      <c r="Q1004" s="42">
        <f t="shared" si="70"/>
        <v>0</v>
      </c>
      <c r="U1004" s="16">
        <f t="shared" si="71"/>
        <v>0</v>
      </c>
      <c r="V1004" s="16">
        <f t="shared" si="72"/>
        <v>0</v>
      </c>
      <c r="W1004" s="19">
        <f t="shared" si="73"/>
        <v>0</v>
      </c>
    </row>
    <row r="1005" spans="13:23">
      <c r="M1005" s="17"/>
      <c r="Q1005" s="42">
        <f t="shared" si="70"/>
        <v>0</v>
      </c>
      <c r="U1005" s="16">
        <f t="shared" si="71"/>
        <v>0</v>
      </c>
      <c r="V1005" s="16">
        <f t="shared" si="72"/>
        <v>0</v>
      </c>
      <c r="W1005" s="19">
        <f t="shared" si="73"/>
        <v>0</v>
      </c>
    </row>
    <row r="1006" spans="13:23">
      <c r="M1006" s="17"/>
      <c r="Q1006" s="42">
        <f t="shared" si="70"/>
        <v>0</v>
      </c>
      <c r="U1006" s="16">
        <f t="shared" si="71"/>
        <v>0</v>
      </c>
      <c r="V1006" s="16">
        <f t="shared" si="72"/>
        <v>0</v>
      </c>
      <c r="W1006" s="19">
        <f t="shared" si="73"/>
        <v>0</v>
      </c>
    </row>
    <row r="1007" spans="13:23">
      <c r="M1007" s="17"/>
      <c r="Q1007" s="42">
        <f t="shared" si="70"/>
        <v>0</v>
      </c>
      <c r="U1007" s="16">
        <f t="shared" si="71"/>
        <v>0</v>
      </c>
      <c r="V1007" s="16">
        <f t="shared" si="72"/>
        <v>0</v>
      </c>
      <c r="W1007" s="19">
        <f t="shared" si="73"/>
        <v>0</v>
      </c>
    </row>
    <row r="1008" spans="13:23">
      <c r="M1008" s="17"/>
      <c r="Q1008" s="42">
        <f t="shared" si="70"/>
        <v>0</v>
      </c>
      <c r="U1008" s="16">
        <f t="shared" si="71"/>
        <v>0</v>
      </c>
      <c r="V1008" s="16">
        <f t="shared" si="72"/>
        <v>0</v>
      </c>
      <c r="W1008" s="19">
        <f t="shared" si="73"/>
        <v>0</v>
      </c>
    </row>
    <row r="1009" spans="13:23">
      <c r="M1009" s="17"/>
      <c r="Q1009" s="42">
        <f t="shared" si="70"/>
        <v>0</v>
      </c>
      <c r="U1009" s="16">
        <f t="shared" si="71"/>
        <v>0</v>
      </c>
      <c r="V1009" s="16">
        <f t="shared" si="72"/>
        <v>0</v>
      </c>
      <c r="W1009" s="19">
        <f t="shared" si="73"/>
        <v>0</v>
      </c>
    </row>
    <row r="1010" spans="13:23">
      <c r="M1010" s="17"/>
      <c r="Q1010" s="42">
        <f t="shared" si="70"/>
        <v>0</v>
      </c>
      <c r="U1010" s="16">
        <f t="shared" si="71"/>
        <v>0</v>
      </c>
      <c r="V1010" s="16">
        <f t="shared" si="72"/>
        <v>0</v>
      </c>
      <c r="W1010" s="19">
        <f t="shared" si="73"/>
        <v>0</v>
      </c>
    </row>
    <row r="1011" spans="13:23">
      <c r="M1011" s="17"/>
      <c r="Q1011" s="42">
        <f t="shared" si="70"/>
        <v>0</v>
      </c>
      <c r="U1011" s="16">
        <f t="shared" si="71"/>
        <v>0</v>
      </c>
      <c r="V1011" s="16">
        <f t="shared" si="72"/>
        <v>0</v>
      </c>
      <c r="W1011" s="19">
        <f t="shared" si="73"/>
        <v>0</v>
      </c>
    </row>
    <row r="1012" spans="13:23">
      <c r="M1012" s="17"/>
      <c r="Q1012" s="42">
        <f t="shared" si="70"/>
        <v>0</v>
      </c>
      <c r="U1012" s="16">
        <f t="shared" si="71"/>
        <v>0</v>
      </c>
      <c r="V1012" s="16">
        <f t="shared" si="72"/>
        <v>0</v>
      </c>
      <c r="W1012" s="19">
        <f t="shared" si="73"/>
        <v>0</v>
      </c>
    </row>
    <row r="1013" spans="13:23">
      <c r="M1013" s="17"/>
      <c r="Q1013" s="42">
        <f t="shared" si="70"/>
        <v>0</v>
      </c>
      <c r="U1013" s="16">
        <f t="shared" si="71"/>
        <v>0</v>
      </c>
      <c r="V1013" s="16">
        <f t="shared" si="72"/>
        <v>0</v>
      </c>
      <c r="W1013" s="19">
        <f t="shared" si="73"/>
        <v>0</v>
      </c>
    </row>
    <row r="1014" spans="13:23">
      <c r="M1014" s="17"/>
      <c r="Q1014" s="42">
        <f t="shared" si="70"/>
        <v>0</v>
      </c>
      <c r="U1014" s="16">
        <f t="shared" si="71"/>
        <v>0</v>
      </c>
      <c r="V1014" s="16">
        <f t="shared" si="72"/>
        <v>0</v>
      </c>
      <c r="W1014" s="19">
        <f t="shared" si="73"/>
        <v>0</v>
      </c>
    </row>
    <row r="1015" spans="13:23">
      <c r="M1015" s="17"/>
      <c r="Q1015" s="42">
        <f t="shared" si="70"/>
        <v>0</v>
      </c>
      <c r="U1015" s="16">
        <f t="shared" si="71"/>
        <v>0</v>
      </c>
      <c r="V1015" s="16">
        <f t="shared" si="72"/>
        <v>0</v>
      </c>
      <c r="W1015" s="19">
        <f t="shared" si="73"/>
        <v>0</v>
      </c>
    </row>
    <row r="1016" spans="13:23">
      <c r="M1016" s="17"/>
      <c r="Q1016" s="42">
        <f t="shared" si="70"/>
        <v>0</v>
      </c>
      <c r="U1016" s="16">
        <f t="shared" si="71"/>
        <v>0</v>
      </c>
      <c r="V1016" s="16">
        <f t="shared" si="72"/>
        <v>0</v>
      </c>
      <c r="W1016" s="19">
        <f t="shared" si="73"/>
        <v>0</v>
      </c>
    </row>
    <row r="1017" spans="13:23">
      <c r="M1017" s="17"/>
      <c r="Q1017" s="42">
        <f t="shared" si="70"/>
        <v>0</v>
      </c>
      <c r="U1017" s="16">
        <f t="shared" si="71"/>
        <v>0</v>
      </c>
      <c r="V1017" s="16">
        <f t="shared" si="72"/>
        <v>0</v>
      </c>
      <c r="W1017" s="19">
        <f t="shared" si="73"/>
        <v>0</v>
      </c>
    </row>
    <row r="1018" spans="13:23">
      <c r="M1018" s="17"/>
      <c r="Q1018" s="42">
        <f t="shared" si="70"/>
        <v>0</v>
      </c>
      <c r="U1018" s="16">
        <f t="shared" si="71"/>
        <v>0</v>
      </c>
      <c r="V1018" s="16">
        <f t="shared" si="72"/>
        <v>0</v>
      </c>
      <c r="W1018" s="19">
        <f t="shared" si="73"/>
        <v>0</v>
      </c>
    </row>
    <row r="1019" spans="13:23">
      <c r="M1019" s="17"/>
      <c r="Q1019" s="42">
        <f t="shared" si="70"/>
        <v>0</v>
      </c>
      <c r="U1019" s="16">
        <f t="shared" si="71"/>
        <v>0</v>
      </c>
      <c r="V1019" s="16">
        <f t="shared" si="72"/>
        <v>0</v>
      </c>
      <c r="W1019" s="19">
        <f t="shared" si="73"/>
        <v>0</v>
      </c>
    </row>
    <row r="1020" spans="13:23">
      <c r="M1020" s="17"/>
      <c r="Q1020" s="42">
        <f t="shared" si="70"/>
        <v>0</v>
      </c>
      <c r="U1020" s="16">
        <f t="shared" si="71"/>
        <v>0</v>
      </c>
      <c r="V1020" s="16">
        <f t="shared" si="72"/>
        <v>0</v>
      </c>
      <c r="W1020" s="19">
        <f t="shared" si="73"/>
        <v>0</v>
      </c>
    </row>
    <row r="1021" spans="13:23">
      <c r="M1021" s="17"/>
      <c r="Q1021" s="42">
        <f t="shared" si="70"/>
        <v>0</v>
      </c>
      <c r="U1021" s="16">
        <f t="shared" si="71"/>
        <v>0</v>
      </c>
      <c r="V1021" s="16">
        <f t="shared" si="72"/>
        <v>0</v>
      </c>
      <c r="W1021" s="19">
        <f t="shared" si="73"/>
        <v>0</v>
      </c>
    </row>
    <row r="1022" spans="13:23">
      <c r="M1022" s="17"/>
      <c r="Q1022" s="42">
        <f t="shared" si="70"/>
        <v>0</v>
      </c>
      <c r="U1022" s="16">
        <f t="shared" si="71"/>
        <v>0</v>
      </c>
      <c r="V1022" s="16">
        <f t="shared" si="72"/>
        <v>0</v>
      </c>
      <c r="W1022" s="19">
        <f t="shared" si="73"/>
        <v>0</v>
      </c>
    </row>
    <row r="1023" spans="13:23">
      <c r="M1023" s="17"/>
      <c r="Q1023" s="42">
        <f t="shared" si="70"/>
        <v>0</v>
      </c>
      <c r="U1023" s="16">
        <f t="shared" si="71"/>
        <v>0</v>
      </c>
      <c r="V1023" s="16">
        <f t="shared" si="72"/>
        <v>0</v>
      </c>
      <c r="W1023" s="19">
        <f t="shared" si="73"/>
        <v>0</v>
      </c>
    </row>
    <row r="1024" spans="13:23">
      <c r="M1024" s="17"/>
      <c r="Q1024" s="42">
        <f t="shared" si="70"/>
        <v>0</v>
      </c>
      <c r="U1024" s="16">
        <f t="shared" si="71"/>
        <v>0</v>
      </c>
      <c r="V1024" s="16">
        <f t="shared" si="72"/>
        <v>0</v>
      </c>
      <c r="W1024" s="19">
        <f t="shared" si="73"/>
        <v>0</v>
      </c>
    </row>
    <row r="1025" spans="13:23">
      <c r="M1025" s="17"/>
      <c r="Q1025" s="42">
        <f t="shared" si="70"/>
        <v>0</v>
      </c>
      <c r="U1025" s="16">
        <f t="shared" si="71"/>
        <v>0</v>
      </c>
      <c r="V1025" s="16">
        <f t="shared" si="72"/>
        <v>0</v>
      </c>
      <c r="W1025" s="19">
        <f t="shared" si="73"/>
        <v>0</v>
      </c>
    </row>
    <row r="1026" spans="13:23">
      <c r="M1026" s="17"/>
      <c r="Q1026" s="42">
        <f t="shared" si="70"/>
        <v>0</v>
      </c>
      <c r="U1026" s="16">
        <f t="shared" si="71"/>
        <v>0</v>
      </c>
      <c r="V1026" s="16">
        <f t="shared" si="72"/>
        <v>0</v>
      </c>
      <c r="W1026" s="19">
        <f t="shared" si="73"/>
        <v>0</v>
      </c>
    </row>
    <row r="1027" spans="13:23">
      <c r="M1027" s="17"/>
      <c r="Q1027" s="42">
        <f t="shared" si="70"/>
        <v>0</v>
      </c>
      <c r="U1027" s="16">
        <f t="shared" si="71"/>
        <v>0</v>
      </c>
      <c r="V1027" s="16">
        <f t="shared" si="72"/>
        <v>0</v>
      </c>
      <c r="W1027" s="19">
        <f t="shared" si="73"/>
        <v>0</v>
      </c>
    </row>
    <row r="1028" spans="13:23">
      <c r="M1028" s="17"/>
      <c r="Q1028" s="42">
        <f t="shared" si="70"/>
        <v>0</v>
      </c>
      <c r="U1028" s="16">
        <f t="shared" si="71"/>
        <v>0</v>
      </c>
      <c r="V1028" s="16">
        <f t="shared" si="72"/>
        <v>0</v>
      </c>
      <c r="W1028" s="19">
        <f t="shared" si="73"/>
        <v>0</v>
      </c>
    </row>
    <row r="1029" spans="13:23">
      <c r="M1029" s="17"/>
      <c r="Q1029" s="42">
        <f t="shared" si="70"/>
        <v>0</v>
      </c>
      <c r="U1029" s="16">
        <f t="shared" si="71"/>
        <v>0</v>
      </c>
      <c r="V1029" s="16">
        <f t="shared" si="72"/>
        <v>0</v>
      </c>
      <c r="W1029" s="19">
        <f t="shared" si="73"/>
        <v>0</v>
      </c>
    </row>
    <row r="1030" spans="13:23">
      <c r="M1030" s="17"/>
      <c r="Q1030" s="42">
        <f t="shared" si="70"/>
        <v>0</v>
      </c>
      <c r="U1030" s="16">
        <f t="shared" si="71"/>
        <v>0</v>
      </c>
      <c r="V1030" s="16">
        <f t="shared" si="72"/>
        <v>0</v>
      </c>
      <c r="W1030" s="19">
        <f t="shared" si="73"/>
        <v>0</v>
      </c>
    </row>
    <row r="1031" spans="13:23">
      <c r="M1031" s="17"/>
      <c r="Q1031" s="42">
        <f t="shared" si="70"/>
        <v>0</v>
      </c>
      <c r="U1031" s="16">
        <f t="shared" si="71"/>
        <v>0</v>
      </c>
      <c r="V1031" s="16">
        <f t="shared" si="72"/>
        <v>0</v>
      </c>
      <c r="W1031" s="19">
        <f t="shared" si="73"/>
        <v>0</v>
      </c>
    </row>
    <row r="1032" spans="13:23">
      <c r="M1032" s="17"/>
      <c r="Q1032" s="42">
        <f t="shared" si="70"/>
        <v>0</v>
      </c>
      <c r="U1032" s="16">
        <f t="shared" si="71"/>
        <v>0</v>
      </c>
      <c r="V1032" s="16">
        <f t="shared" si="72"/>
        <v>0</v>
      </c>
      <c r="W1032" s="19">
        <f t="shared" si="73"/>
        <v>0</v>
      </c>
    </row>
    <row r="1033" spans="13:23">
      <c r="M1033" s="17"/>
      <c r="Q1033" s="42">
        <f t="shared" si="70"/>
        <v>0</v>
      </c>
      <c r="U1033" s="16">
        <f t="shared" si="71"/>
        <v>0</v>
      </c>
      <c r="V1033" s="16">
        <f t="shared" si="72"/>
        <v>0</v>
      </c>
      <c r="W1033" s="19">
        <f t="shared" si="73"/>
        <v>0</v>
      </c>
    </row>
    <row r="1034" spans="13:23">
      <c r="M1034" s="17"/>
      <c r="Q1034" s="42">
        <f t="shared" si="70"/>
        <v>0</v>
      </c>
      <c r="U1034" s="16">
        <f t="shared" si="71"/>
        <v>0</v>
      </c>
      <c r="V1034" s="16">
        <f t="shared" si="72"/>
        <v>0</v>
      </c>
      <c r="W1034" s="19">
        <f t="shared" si="73"/>
        <v>0</v>
      </c>
    </row>
    <row r="1035" spans="13:23">
      <c r="M1035" s="17"/>
      <c r="Q1035" s="42">
        <f t="shared" ref="Q1035:Q1098" si="74">N1035+(0.05*O1035)+(P1035/240)</f>
        <v>0</v>
      </c>
      <c r="U1035" s="16">
        <f t="shared" si="71"/>
        <v>0</v>
      </c>
      <c r="V1035" s="16">
        <f t="shared" si="72"/>
        <v>0</v>
      </c>
      <c r="W1035" s="19">
        <f t="shared" si="73"/>
        <v>0</v>
      </c>
    </row>
    <row r="1036" spans="13:23">
      <c r="M1036" s="17"/>
      <c r="Q1036" s="42">
        <f t="shared" si="74"/>
        <v>0</v>
      </c>
      <c r="U1036" s="16">
        <f t="shared" si="71"/>
        <v>0</v>
      </c>
      <c r="V1036" s="16">
        <f t="shared" si="72"/>
        <v>0</v>
      </c>
      <c r="W1036" s="19">
        <f t="shared" si="73"/>
        <v>0</v>
      </c>
    </row>
    <row r="1037" spans="13:23">
      <c r="M1037" s="17"/>
      <c r="Q1037" s="42">
        <f t="shared" si="74"/>
        <v>0</v>
      </c>
      <c r="U1037" s="16">
        <f t="shared" si="71"/>
        <v>0</v>
      </c>
      <c r="V1037" s="16">
        <f t="shared" si="72"/>
        <v>0</v>
      </c>
      <c r="W1037" s="19">
        <f t="shared" si="73"/>
        <v>0</v>
      </c>
    </row>
    <row r="1038" spans="13:23">
      <c r="M1038" s="17"/>
      <c r="Q1038" s="42">
        <f t="shared" si="74"/>
        <v>0</v>
      </c>
      <c r="U1038" s="16">
        <f t="shared" si="71"/>
        <v>0</v>
      </c>
      <c r="V1038" s="16">
        <f t="shared" si="72"/>
        <v>0</v>
      </c>
      <c r="W1038" s="19">
        <f t="shared" si="73"/>
        <v>0</v>
      </c>
    </row>
    <row r="1039" spans="13:23">
      <c r="M1039" s="17"/>
      <c r="Q1039" s="42">
        <f t="shared" si="74"/>
        <v>0</v>
      </c>
      <c r="U1039" s="16">
        <f t="shared" si="71"/>
        <v>0</v>
      </c>
      <c r="V1039" s="16">
        <f t="shared" si="72"/>
        <v>0</v>
      </c>
      <c r="W1039" s="19">
        <f t="shared" si="73"/>
        <v>0</v>
      </c>
    </row>
    <row r="1040" spans="13:23">
      <c r="M1040" s="17"/>
      <c r="Q1040" s="42">
        <f t="shared" si="74"/>
        <v>0</v>
      </c>
      <c r="U1040" s="16">
        <f t="shared" ref="U1040:U1103" si="75">R1040+(S1040*0.05)+(T1040/240)</f>
        <v>0</v>
      </c>
      <c r="V1040" s="16">
        <f t="shared" ref="V1040:V1103" si="76">L1040*Q1040</f>
        <v>0</v>
      </c>
      <c r="W1040" s="19">
        <f t="shared" ref="W1040:W1103" si="77">U1040-V1040</f>
        <v>0</v>
      </c>
    </row>
    <row r="1041" spans="13:23">
      <c r="M1041" s="17"/>
      <c r="Q1041" s="42">
        <f t="shared" si="74"/>
        <v>0</v>
      </c>
      <c r="U1041" s="16">
        <f t="shared" si="75"/>
        <v>0</v>
      </c>
      <c r="V1041" s="16">
        <f t="shared" si="76"/>
        <v>0</v>
      </c>
      <c r="W1041" s="19">
        <f t="shared" si="77"/>
        <v>0</v>
      </c>
    </row>
    <row r="1042" spans="13:23">
      <c r="M1042" s="17"/>
      <c r="Q1042" s="42">
        <f t="shared" si="74"/>
        <v>0</v>
      </c>
      <c r="U1042" s="16">
        <f t="shared" si="75"/>
        <v>0</v>
      </c>
      <c r="V1042" s="16">
        <f t="shared" si="76"/>
        <v>0</v>
      </c>
      <c r="W1042" s="19">
        <f t="shared" si="77"/>
        <v>0</v>
      </c>
    </row>
    <row r="1043" spans="13:23">
      <c r="M1043" s="17"/>
      <c r="Q1043" s="42">
        <f t="shared" si="74"/>
        <v>0</v>
      </c>
      <c r="U1043" s="16">
        <f t="shared" si="75"/>
        <v>0</v>
      </c>
      <c r="V1043" s="16">
        <f t="shared" si="76"/>
        <v>0</v>
      </c>
      <c r="W1043" s="19">
        <f t="shared" si="77"/>
        <v>0</v>
      </c>
    </row>
    <row r="1044" spans="13:23">
      <c r="M1044" s="17"/>
      <c r="Q1044" s="42">
        <f t="shared" si="74"/>
        <v>0</v>
      </c>
      <c r="U1044" s="16">
        <f t="shared" si="75"/>
        <v>0</v>
      </c>
      <c r="V1044" s="16">
        <f t="shared" si="76"/>
        <v>0</v>
      </c>
      <c r="W1044" s="19">
        <f t="shared" si="77"/>
        <v>0</v>
      </c>
    </row>
    <row r="1045" spans="13:23">
      <c r="M1045" s="17"/>
      <c r="Q1045" s="42">
        <f t="shared" si="74"/>
        <v>0</v>
      </c>
      <c r="U1045" s="16">
        <f t="shared" si="75"/>
        <v>0</v>
      </c>
      <c r="V1045" s="16">
        <f t="shared" si="76"/>
        <v>0</v>
      </c>
      <c r="W1045" s="19">
        <f t="shared" si="77"/>
        <v>0</v>
      </c>
    </row>
    <row r="1046" spans="13:23">
      <c r="M1046" s="17"/>
      <c r="Q1046" s="42">
        <f t="shared" si="74"/>
        <v>0</v>
      </c>
      <c r="U1046" s="16">
        <f t="shared" si="75"/>
        <v>0</v>
      </c>
      <c r="V1046" s="16">
        <f t="shared" si="76"/>
        <v>0</v>
      </c>
      <c r="W1046" s="19">
        <f t="shared" si="77"/>
        <v>0</v>
      </c>
    </row>
    <row r="1047" spans="13:23">
      <c r="M1047" s="17"/>
      <c r="Q1047" s="42">
        <f t="shared" si="74"/>
        <v>0</v>
      </c>
      <c r="U1047" s="16">
        <f t="shared" si="75"/>
        <v>0</v>
      </c>
      <c r="V1047" s="16">
        <f t="shared" si="76"/>
        <v>0</v>
      </c>
      <c r="W1047" s="19">
        <f t="shared" si="77"/>
        <v>0</v>
      </c>
    </row>
    <row r="1048" spans="13:23">
      <c r="M1048" s="17"/>
      <c r="Q1048" s="42">
        <f t="shared" si="74"/>
        <v>0</v>
      </c>
      <c r="U1048" s="16">
        <f t="shared" si="75"/>
        <v>0</v>
      </c>
      <c r="V1048" s="16">
        <f t="shared" si="76"/>
        <v>0</v>
      </c>
      <c r="W1048" s="19">
        <f t="shared" si="77"/>
        <v>0</v>
      </c>
    </row>
    <row r="1049" spans="13:23">
      <c r="M1049" s="17"/>
      <c r="Q1049" s="42">
        <f t="shared" si="74"/>
        <v>0</v>
      </c>
      <c r="U1049" s="16">
        <f t="shared" si="75"/>
        <v>0</v>
      </c>
      <c r="V1049" s="16">
        <f t="shared" si="76"/>
        <v>0</v>
      </c>
      <c r="W1049" s="19">
        <f t="shared" si="77"/>
        <v>0</v>
      </c>
    </row>
    <row r="1050" spans="13:23">
      <c r="M1050" s="17"/>
      <c r="Q1050" s="42">
        <f t="shared" si="74"/>
        <v>0</v>
      </c>
      <c r="U1050" s="16">
        <f t="shared" si="75"/>
        <v>0</v>
      </c>
      <c r="V1050" s="16">
        <f t="shared" si="76"/>
        <v>0</v>
      </c>
      <c r="W1050" s="19">
        <f t="shared" si="77"/>
        <v>0</v>
      </c>
    </row>
    <row r="1051" spans="13:23">
      <c r="M1051" s="17"/>
      <c r="Q1051" s="42">
        <f t="shared" si="74"/>
        <v>0</v>
      </c>
      <c r="U1051" s="16">
        <f t="shared" si="75"/>
        <v>0</v>
      </c>
      <c r="V1051" s="16">
        <f t="shared" si="76"/>
        <v>0</v>
      </c>
      <c r="W1051" s="19">
        <f t="shared" si="77"/>
        <v>0</v>
      </c>
    </row>
    <row r="1052" spans="13:23">
      <c r="M1052" s="17"/>
      <c r="Q1052" s="42">
        <f t="shared" si="74"/>
        <v>0</v>
      </c>
      <c r="U1052" s="16">
        <f t="shared" si="75"/>
        <v>0</v>
      </c>
      <c r="V1052" s="16">
        <f t="shared" si="76"/>
        <v>0</v>
      </c>
      <c r="W1052" s="19">
        <f t="shared" si="77"/>
        <v>0</v>
      </c>
    </row>
    <row r="1053" spans="13:23">
      <c r="M1053" s="17"/>
      <c r="Q1053" s="42">
        <f t="shared" si="74"/>
        <v>0</v>
      </c>
      <c r="U1053" s="16">
        <f t="shared" si="75"/>
        <v>0</v>
      </c>
      <c r="V1053" s="16">
        <f t="shared" si="76"/>
        <v>0</v>
      </c>
      <c r="W1053" s="19">
        <f t="shared" si="77"/>
        <v>0</v>
      </c>
    </row>
    <row r="1054" spans="13:23">
      <c r="M1054" s="17"/>
      <c r="Q1054" s="42">
        <f t="shared" si="74"/>
        <v>0</v>
      </c>
      <c r="U1054" s="16">
        <f t="shared" si="75"/>
        <v>0</v>
      </c>
      <c r="V1054" s="16">
        <f t="shared" si="76"/>
        <v>0</v>
      </c>
      <c r="W1054" s="19">
        <f t="shared" si="77"/>
        <v>0</v>
      </c>
    </row>
    <row r="1055" spans="13:23">
      <c r="M1055" s="17"/>
      <c r="Q1055" s="42">
        <f t="shared" si="74"/>
        <v>0</v>
      </c>
      <c r="U1055" s="16">
        <f t="shared" si="75"/>
        <v>0</v>
      </c>
      <c r="V1055" s="16">
        <f t="shared" si="76"/>
        <v>0</v>
      </c>
      <c r="W1055" s="19">
        <f t="shared" si="77"/>
        <v>0</v>
      </c>
    </row>
    <row r="1056" spans="13:23">
      <c r="M1056" s="17"/>
      <c r="Q1056" s="42">
        <f t="shared" si="74"/>
        <v>0</v>
      </c>
      <c r="U1056" s="16">
        <f t="shared" si="75"/>
        <v>0</v>
      </c>
      <c r="V1056" s="16">
        <f t="shared" si="76"/>
        <v>0</v>
      </c>
      <c r="W1056" s="19">
        <f t="shared" si="77"/>
        <v>0</v>
      </c>
    </row>
    <row r="1057" spans="13:23">
      <c r="M1057" s="17"/>
      <c r="Q1057" s="42">
        <f t="shared" si="74"/>
        <v>0</v>
      </c>
      <c r="U1057" s="16">
        <f t="shared" si="75"/>
        <v>0</v>
      </c>
      <c r="V1057" s="16">
        <f t="shared" si="76"/>
        <v>0</v>
      </c>
      <c r="W1057" s="19">
        <f t="shared" si="77"/>
        <v>0</v>
      </c>
    </row>
    <row r="1058" spans="13:23">
      <c r="M1058" s="17"/>
      <c r="Q1058" s="42">
        <f t="shared" si="74"/>
        <v>0</v>
      </c>
      <c r="U1058" s="16">
        <f t="shared" si="75"/>
        <v>0</v>
      </c>
      <c r="V1058" s="16">
        <f t="shared" si="76"/>
        <v>0</v>
      </c>
      <c r="W1058" s="19">
        <f t="shared" si="77"/>
        <v>0</v>
      </c>
    </row>
    <row r="1059" spans="13:23">
      <c r="M1059" s="17"/>
      <c r="Q1059" s="42">
        <f t="shared" si="74"/>
        <v>0</v>
      </c>
      <c r="U1059" s="16">
        <f t="shared" si="75"/>
        <v>0</v>
      </c>
      <c r="V1059" s="16">
        <f t="shared" si="76"/>
        <v>0</v>
      </c>
      <c r="W1059" s="19">
        <f t="shared" si="77"/>
        <v>0</v>
      </c>
    </row>
    <row r="1060" spans="13:23">
      <c r="M1060" s="17"/>
      <c r="Q1060" s="42">
        <f t="shared" si="74"/>
        <v>0</v>
      </c>
      <c r="U1060" s="16">
        <f t="shared" si="75"/>
        <v>0</v>
      </c>
      <c r="V1060" s="16">
        <f t="shared" si="76"/>
        <v>0</v>
      </c>
      <c r="W1060" s="19">
        <f t="shared" si="77"/>
        <v>0</v>
      </c>
    </row>
    <row r="1061" spans="13:23">
      <c r="M1061" s="17"/>
      <c r="Q1061" s="42">
        <f t="shared" si="74"/>
        <v>0</v>
      </c>
      <c r="U1061" s="16">
        <f t="shared" si="75"/>
        <v>0</v>
      </c>
      <c r="V1061" s="16">
        <f t="shared" si="76"/>
        <v>0</v>
      </c>
      <c r="W1061" s="19">
        <f t="shared" si="77"/>
        <v>0</v>
      </c>
    </row>
    <row r="1062" spans="13:23">
      <c r="M1062" s="17"/>
      <c r="Q1062" s="42">
        <f t="shared" si="74"/>
        <v>0</v>
      </c>
      <c r="U1062" s="16">
        <f t="shared" si="75"/>
        <v>0</v>
      </c>
      <c r="V1062" s="16">
        <f t="shared" si="76"/>
        <v>0</v>
      </c>
      <c r="W1062" s="19">
        <f t="shared" si="77"/>
        <v>0</v>
      </c>
    </row>
    <row r="1063" spans="13:23">
      <c r="M1063" s="17"/>
      <c r="Q1063" s="42">
        <f t="shared" si="74"/>
        <v>0</v>
      </c>
      <c r="U1063" s="16">
        <f t="shared" si="75"/>
        <v>0</v>
      </c>
      <c r="V1063" s="16">
        <f t="shared" si="76"/>
        <v>0</v>
      </c>
      <c r="W1063" s="19">
        <f t="shared" si="77"/>
        <v>0</v>
      </c>
    </row>
    <row r="1064" spans="13:23">
      <c r="M1064" s="17"/>
      <c r="Q1064" s="42">
        <f t="shared" si="74"/>
        <v>0</v>
      </c>
      <c r="U1064" s="16">
        <f t="shared" si="75"/>
        <v>0</v>
      </c>
      <c r="V1064" s="16">
        <f t="shared" si="76"/>
        <v>0</v>
      </c>
      <c r="W1064" s="19">
        <f t="shared" si="77"/>
        <v>0</v>
      </c>
    </row>
    <row r="1065" spans="13:23">
      <c r="M1065" s="17"/>
      <c r="Q1065" s="42">
        <f t="shared" si="74"/>
        <v>0</v>
      </c>
      <c r="U1065" s="16">
        <f t="shared" si="75"/>
        <v>0</v>
      </c>
      <c r="V1065" s="16">
        <f t="shared" si="76"/>
        <v>0</v>
      </c>
      <c r="W1065" s="19">
        <f t="shared" si="77"/>
        <v>0</v>
      </c>
    </row>
    <row r="1066" spans="13:23">
      <c r="M1066" s="17"/>
      <c r="Q1066" s="42">
        <f t="shared" si="74"/>
        <v>0</v>
      </c>
      <c r="U1066" s="16">
        <f t="shared" si="75"/>
        <v>0</v>
      </c>
      <c r="V1066" s="16">
        <f t="shared" si="76"/>
        <v>0</v>
      </c>
      <c r="W1066" s="19">
        <f t="shared" si="77"/>
        <v>0</v>
      </c>
    </row>
    <row r="1067" spans="13:23">
      <c r="M1067" s="17"/>
      <c r="Q1067" s="42">
        <f t="shared" si="74"/>
        <v>0</v>
      </c>
      <c r="U1067" s="16">
        <f t="shared" si="75"/>
        <v>0</v>
      </c>
      <c r="V1067" s="16">
        <f t="shared" si="76"/>
        <v>0</v>
      </c>
      <c r="W1067" s="19">
        <f t="shared" si="77"/>
        <v>0</v>
      </c>
    </row>
    <row r="1068" spans="13:23">
      <c r="M1068" s="17"/>
      <c r="Q1068" s="42">
        <f t="shared" si="74"/>
        <v>0</v>
      </c>
      <c r="U1068" s="16">
        <f t="shared" si="75"/>
        <v>0</v>
      </c>
      <c r="V1068" s="16">
        <f t="shared" si="76"/>
        <v>0</v>
      </c>
      <c r="W1068" s="19">
        <f t="shared" si="77"/>
        <v>0</v>
      </c>
    </row>
    <row r="1069" spans="13:23">
      <c r="M1069" s="17"/>
      <c r="Q1069" s="42">
        <f t="shared" si="74"/>
        <v>0</v>
      </c>
      <c r="U1069" s="16">
        <f t="shared" si="75"/>
        <v>0</v>
      </c>
      <c r="V1069" s="16">
        <f t="shared" si="76"/>
        <v>0</v>
      </c>
      <c r="W1069" s="19">
        <f t="shared" si="77"/>
        <v>0</v>
      </c>
    </row>
    <row r="1070" spans="13:23">
      <c r="M1070" s="17"/>
      <c r="Q1070" s="42">
        <f t="shared" si="74"/>
        <v>0</v>
      </c>
      <c r="U1070" s="16">
        <f t="shared" si="75"/>
        <v>0</v>
      </c>
      <c r="V1070" s="16">
        <f t="shared" si="76"/>
        <v>0</v>
      </c>
      <c r="W1070" s="19">
        <f t="shared" si="77"/>
        <v>0</v>
      </c>
    </row>
    <row r="1071" spans="13:23">
      <c r="M1071" s="17"/>
      <c r="Q1071" s="42">
        <f t="shared" si="74"/>
        <v>0</v>
      </c>
      <c r="U1071" s="16">
        <f t="shared" si="75"/>
        <v>0</v>
      </c>
      <c r="V1071" s="16">
        <f t="shared" si="76"/>
        <v>0</v>
      </c>
      <c r="W1071" s="19">
        <f t="shared" si="77"/>
        <v>0</v>
      </c>
    </row>
    <row r="1072" spans="13:23">
      <c r="M1072" s="17"/>
      <c r="Q1072" s="42">
        <f t="shared" si="74"/>
        <v>0</v>
      </c>
      <c r="U1072" s="16">
        <f t="shared" si="75"/>
        <v>0</v>
      </c>
      <c r="V1072" s="16">
        <f t="shared" si="76"/>
        <v>0</v>
      </c>
      <c r="W1072" s="19">
        <f t="shared" si="77"/>
        <v>0</v>
      </c>
    </row>
    <row r="1073" spans="13:23">
      <c r="M1073" s="17"/>
      <c r="Q1073" s="42">
        <f t="shared" si="74"/>
        <v>0</v>
      </c>
      <c r="U1073" s="16">
        <f t="shared" si="75"/>
        <v>0</v>
      </c>
      <c r="V1073" s="16">
        <f t="shared" si="76"/>
        <v>0</v>
      </c>
      <c r="W1073" s="19">
        <f t="shared" si="77"/>
        <v>0</v>
      </c>
    </row>
    <row r="1074" spans="13:23">
      <c r="M1074" s="17"/>
      <c r="Q1074" s="42">
        <f t="shared" si="74"/>
        <v>0</v>
      </c>
      <c r="U1074" s="16">
        <f t="shared" si="75"/>
        <v>0</v>
      </c>
      <c r="V1074" s="16">
        <f t="shared" si="76"/>
        <v>0</v>
      </c>
      <c r="W1074" s="19">
        <f t="shared" si="77"/>
        <v>0</v>
      </c>
    </row>
    <row r="1075" spans="13:23">
      <c r="M1075" s="17"/>
      <c r="Q1075" s="42">
        <f t="shared" si="74"/>
        <v>0</v>
      </c>
      <c r="U1075" s="16">
        <f t="shared" si="75"/>
        <v>0</v>
      </c>
      <c r="V1075" s="16">
        <f t="shared" si="76"/>
        <v>0</v>
      </c>
      <c r="W1075" s="19">
        <f t="shared" si="77"/>
        <v>0</v>
      </c>
    </row>
    <row r="1076" spans="13:23">
      <c r="M1076" s="17"/>
      <c r="Q1076" s="42">
        <f t="shared" si="74"/>
        <v>0</v>
      </c>
      <c r="U1076" s="16">
        <f t="shared" si="75"/>
        <v>0</v>
      </c>
      <c r="V1076" s="16">
        <f t="shared" si="76"/>
        <v>0</v>
      </c>
      <c r="W1076" s="19">
        <f t="shared" si="77"/>
        <v>0</v>
      </c>
    </row>
    <row r="1077" spans="13:23">
      <c r="M1077" s="17"/>
      <c r="Q1077" s="42">
        <f t="shared" si="74"/>
        <v>0</v>
      </c>
      <c r="U1077" s="16">
        <f t="shared" si="75"/>
        <v>0</v>
      </c>
      <c r="V1077" s="16">
        <f t="shared" si="76"/>
        <v>0</v>
      </c>
      <c r="W1077" s="19">
        <f t="shared" si="77"/>
        <v>0</v>
      </c>
    </row>
    <row r="1078" spans="13:23">
      <c r="M1078" s="17"/>
      <c r="Q1078" s="42">
        <f t="shared" si="74"/>
        <v>0</v>
      </c>
      <c r="U1078" s="16">
        <f t="shared" si="75"/>
        <v>0</v>
      </c>
      <c r="V1078" s="16">
        <f t="shared" si="76"/>
        <v>0</v>
      </c>
      <c r="W1078" s="19">
        <f t="shared" si="77"/>
        <v>0</v>
      </c>
    </row>
    <row r="1079" spans="13:23">
      <c r="M1079" s="17"/>
      <c r="Q1079" s="42">
        <f t="shared" si="74"/>
        <v>0</v>
      </c>
      <c r="U1079" s="16">
        <f t="shared" si="75"/>
        <v>0</v>
      </c>
      <c r="V1079" s="16">
        <f t="shared" si="76"/>
        <v>0</v>
      </c>
      <c r="W1079" s="19">
        <f t="shared" si="77"/>
        <v>0</v>
      </c>
    </row>
    <row r="1080" spans="13:23">
      <c r="M1080" s="17"/>
      <c r="Q1080" s="42">
        <f t="shared" si="74"/>
        <v>0</v>
      </c>
      <c r="U1080" s="16">
        <f t="shared" si="75"/>
        <v>0</v>
      </c>
      <c r="V1080" s="16">
        <f t="shared" si="76"/>
        <v>0</v>
      </c>
      <c r="W1080" s="19">
        <f t="shared" si="77"/>
        <v>0</v>
      </c>
    </row>
    <row r="1081" spans="13:23">
      <c r="M1081" s="17"/>
      <c r="Q1081" s="42">
        <f t="shared" si="74"/>
        <v>0</v>
      </c>
      <c r="U1081" s="16">
        <f t="shared" si="75"/>
        <v>0</v>
      </c>
      <c r="V1081" s="16">
        <f t="shared" si="76"/>
        <v>0</v>
      </c>
      <c r="W1081" s="19">
        <f t="shared" si="77"/>
        <v>0</v>
      </c>
    </row>
    <row r="1082" spans="13:23">
      <c r="M1082" s="17"/>
      <c r="Q1082" s="42">
        <f t="shared" si="74"/>
        <v>0</v>
      </c>
      <c r="U1082" s="16">
        <f t="shared" si="75"/>
        <v>0</v>
      </c>
      <c r="V1082" s="16">
        <f t="shared" si="76"/>
        <v>0</v>
      </c>
      <c r="W1082" s="19">
        <f t="shared" si="77"/>
        <v>0</v>
      </c>
    </row>
    <row r="1083" spans="13:23">
      <c r="M1083" s="17"/>
      <c r="Q1083" s="42">
        <f t="shared" si="74"/>
        <v>0</v>
      </c>
      <c r="U1083" s="16">
        <f t="shared" si="75"/>
        <v>0</v>
      </c>
      <c r="V1083" s="16">
        <f t="shared" si="76"/>
        <v>0</v>
      </c>
      <c r="W1083" s="19">
        <f t="shared" si="77"/>
        <v>0</v>
      </c>
    </row>
    <row r="1084" spans="13:23">
      <c r="M1084" s="17"/>
      <c r="Q1084" s="42">
        <f t="shared" si="74"/>
        <v>0</v>
      </c>
      <c r="U1084" s="16">
        <f t="shared" si="75"/>
        <v>0</v>
      </c>
      <c r="V1084" s="16">
        <f t="shared" si="76"/>
        <v>0</v>
      </c>
      <c r="W1084" s="19">
        <f t="shared" si="77"/>
        <v>0</v>
      </c>
    </row>
    <row r="1085" spans="13:23">
      <c r="M1085" s="17"/>
      <c r="Q1085" s="42">
        <f t="shared" si="74"/>
        <v>0</v>
      </c>
      <c r="U1085" s="16">
        <f t="shared" si="75"/>
        <v>0</v>
      </c>
      <c r="V1085" s="16">
        <f t="shared" si="76"/>
        <v>0</v>
      </c>
      <c r="W1085" s="19">
        <f t="shared" si="77"/>
        <v>0</v>
      </c>
    </row>
    <row r="1086" spans="13:23">
      <c r="M1086" s="17"/>
      <c r="Q1086" s="42">
        <f t="shared" si="74"/>
        <v>0</v>
      </c>
      <c r="U1086" s="16">
        <f t="shared" si="75"/>
        <v>0</v>
      </c>
      <c r="V1086" s="16">
        <f t="shared" si="76"/>
        <v>0</v>
      </c>
      <c r="W1086" s="19">
        <f t="shared" si="77"/>
        <v>0</v>
      </c>
    </row>
    <row r="1087" spans="13:23">
      <c r="M1087" s="17"/>
      <c r="Q1087" s="42">
        <f t="shared" si="74"/>
        <v>0</v>
      </c>
      <c r="U1087" s="16">
        <f t="shared" si="75"/>
        <v>0</v>
      </c>
      <c r="V1087" s="16">
        <f t="shared" si="76"/>
        <v>0</v>
      </c>
      <c r="W1087" s="19">
        <f t="shared" si="77"/>
        <v>0</v>
      </c>
    </row>
    <row r="1088" spans="13:23">
      <c r="M1088" s="17"/>
      <c r="Q1088" s="42">
        <f t="shared" si="74"/>
        <v>0</v>
      </c>
      <c r="U1088" s="16">
        <f t="shared" si="75"/>
        <v>0</v>
      </c>
      <c r="V1088" s="16">
        <f t="shared" si="76"/>
        <v>0</v>
      </c>
      <c r="W1088" s="19">
        <f t="shared" si="77"/>
        <v>0</v>
      </c>
    </row>
    <row r="1089" spans="13:23">
      <c r="M1089" s="17"/>
      <c r="Q1089" s="42">
        <f t="shared" si="74"/>
        <v>0</v>
      </c>
      <c r="U1089" s="16">
        <f t="shared" si="75"/>
        <v>0</v>
      </c>
      <c r="V1089" s="16">
        <f t="shared" si="76"/>
        <v>0</v>
      </c>
      <c r="W1089" s="19">
        <f t="shared" si="77"/>
        <v>0</v>
      </c>
    </row>
    <row r="1090" spans="13:23">
      <c r="M1090" s="17"/>
      <c r="Q1090" s="42">
        <f t="shared" si="74"/>
        <v>0</v>
      </c>
      <c r="U1090" s="16">
        <f t="shared" si="75"/>
        <v>0</v>
      </c>
      <c r="V1090" s="16">
        <f t="shared" si="76"/>
        <v>0</v>
      </c>
      <c r="W1090" s="19">
        <f t="shared" si="77"/>
        <v>0</v>
      </c>
    </row>
    <row r="1091" spans="13:23">
      <c r="M1091" s="17"/>
      <c r="Q1091" s="42">
        <f t="shared" si="74"/>
        <v>0</v>
      </c>
      <c r="U1091" s="16">
        <f t="shared" si="75"/>
        <v>0</v>
      </c>
      <c r="V1091" s="16">
        <f t="shared" si="76"/>
        <v>0</v>
      </c>
      <c r="W1091" s="19">
        <f t="shared" si="77"/>
        <v>0</v>
      </c>
    </row>
    <row r="1092" spans="13:23">
      <c r="M1092" s="17"/>
      <c r="Q1092" s="42">
        <f t="shared" si="74"/>
        <v>0</v>
      </c>
      <c r="U1092" s="16">
        <f t="shared" si="75"/>
        <v>0</v>
      </c>
      <c r="V1092" s="16">
        <f t="shared" si="76"/>
        <v>0</v>
      </c>
      <c r="W1092" s="19">
        <f t="shared" si="77"/>
        <v>0</v>
      </c>
    </row>
    <row r="1093" spans="13:23">
      <c r="M1093" s="17"/>
      <c r="Q1093" s="42">
        <f t="shared" si="74"/>
        <v>0</v>
      </c>
      <c r="U1093" s="16">
        <f t="shared" si="75"/>
        <v>0</v>
      </c>
      <c r="V1093" s="16">
        <f t="shared" si="76"/>
        <v>0</v>
      </c>
      <c r="W1093" s="19">
        <f t="shared" si="77"/>
        <v>0</v>
      </c>
    </row>
    <row r="1094" spans="13:23">
      <c r="M1094" s="17"/>
      <c r="Q1094" s="42">
        <f t="shared" si="74"/>
        <v>0</v>
      </c>
      <c r="U1094" s="16">
        <f t="shared" si="75"/>
        <v>0</v>
      </c>
      <c r="V1094" s="16">
        <f t="shared" si="76"/>
        <v>0</v>
      </c>
      <c r="W1094" s="19">
        <f t="shared" si="77"/>
        <v>0</v>
      </c>
    </row>
    <row r="1095" spans="13:23">
      <c r="M1095" s="17"/>
      <c r="Q1095" s="42">
        <f t="shared" si="74"/>
        <v>0</v>
      </c>
      <c r="U1095" s="16">
        <f t="shared" si="75"/>
        <v>0</v>
      </c>
      <c r="V1095" s="16">
        <f t="shared" si="76"/>
        <v>0</v>
      </c>
      <c r="W1095" s="19">
        <f t="shared" si="77"/>
        <v>0</v>
      </c>
    </row>
    <row r="1096" spans="13:23">
      <c r="M1096" s="17"/>
      <c r="Q1096" s="42">
        <f t="shared" si="74"/>
        <v>0</v>
      </c>
      <c r="U1096" s="16">
        <f t="shared" si="75"/>
        <v>0</v>
      </c>
      <c r="V1096" s="16">
        <f t="shared" si="76"/>
        <v>0</v>
      </c>
      <c r="W1096" s="19">
        <f t="shared" si="77"/>
        <v>0</v>
      </c>
    </row>
    <row r="1097" spans="13:23">
      <c r="M1097" s="17"/>
      <c r="Q1097" s="42">
        <f t="shared" si="74"/>
        <v>0</v>
      </c>
      <c r="U1097" s="16">
        <f t="shared" si="75"/>
        <v>0</v>
      </c>
      <c r="V1097" s="16">
        <f t="shared" si="76"/>
        <v>0</v>
      </c>
      <c r="W1097" s="19">
        <f t="shared" si="77"/>
        <v>0</v>
      </c>
    </row>
    <row r="1098" spans="13:23">
      <c r="M1098" s="17"/>
      <c r="Q1098" s="42">
        <f t="shared" si="74"/>
        <v>0</v>
      </c>
      <c r="U1098" s="16">
        <f t="shared" si="75"/>
        <v>0</v>
      </c>
      <c r="V1098" s="16">
        <f t="shared" si="76"/>
        <v>0</v>
      </c>
      <c r="W1098" s="19">
        <f t="shared" si="77"/>
        <v>0</v>
      </c>
    </row>
    <row r="1099" spans="13:23">
      <c r="M1099" s="17"/>
      <c r="Q1099" s="42">
        <f t="shared" ref="Q1099:Q1139" si="78">N1099+(0.05*O1099)+(P1099/240)</f>
        <v>0</v>
      </c>
      <c r="U1099" s="16">
        <f t="shared" si="75"/>
        <v>0</v>
      </c>
      <c r="V1099" s="16">
        <f t="shared" si="76"/>
        <v>0</v>
      </c>
      <c r="W1099" s="19">
        <f t="shared" si="77"/>
        <v>0</v>
      </c>
    </row>
    <row r="1100" spans="13:23">
      <c r="M1100" s="17"/>
      <c r="Q1100" s="42">
        <f t="shared" si="78"/>
        <v>0</v>
      </c>
      <c r="U1100" s="16">
        <f t="shared" si="75"/>
        <v>0</v>
      </c>
      <c r="V1100" s="16">
        <f t="shared" si="76"/>
        <v>0</v>
      </c>
      <c r="W1100" s="19">
        <f t="shared" si="77"/>
        <v>0</v>
      </c>
    </row>
    <row r="1101" spans="13:23">
      <c r="M1101" s="17"/>
      <c r="Q1101" s="42">
        <f t="shared" si="78"/>
        <v>0</v>
      </c>
      <c r="U1101" s="16">
        <f t="shared" si="75"/>
        <v>0</v>
      </c>
      <c r="V1101" s="16">
        <f t="shared" si="76"/>
        <v>0</v>
      </c>
      <c r="W1101" s="19">
        <f t="shared" si="77"/>
        <v>0</v>
      </c>
    </row>
    <row r="1102" spans="13:23">
      <c r="M1102" s="17"/>
      <c r="Q1102" s="42">
        <f t="shared" si="78"/>
        <v>0</v>
      </c>
      <c r="U1102" s="16">
        <f t="shared" si="75"/>
        <v>0</v>
      </c>
      <c r="V1102" s="16">
        <f t="shared" si="76"/>
        <v>0</v>
      </c>
      <c r="W1102" s="19">
        <f t="shared" si="77"/>
        <v>0</v>
      </c>
    </row>
    <row r="1103" spans="13:23">
      <c r="M1103" s="17"/>
      <c r="Q1103" s="42">
        <f t="shared" si="78"/>
        <v>0</v>
      </c>
      <c r="U1103" s="16">
        <f t="shared" si="75"/>
        <v>0</v>
      </c>
      <c r="V1103" s="16">
        <f t="shared" si="76"/>
        <v>0</v>
      </c>
      <c r="W1103" s="19">
        <f t="shared" si="77"/>
        <v>0</v>
      </c>
    </row>
    <row r="1104" spans="13:23">
      <c r="M1104" s="17"/>
      <c r="Q1104" s="42">
        <f t="shared" si="78"/>
        <v>0</v>
      </c>
      <c r="U1104" s="16">
        <f t="shared" ref="U1104:U1139" si="79">R1104+(S1104*0.05)+(T1104/240)</f>
        <v>0</v>
      </c>
      <c r="V1104" s="16">
        <f t="shared" ref="V1104:V1139" si="80">L1104*Q1104</f>
        <v>0</v>
      </c>
      <c r="W1104" s="19">
        <f t="shared" ref="W1104:W1139" si="81">U1104-V1104</f>
        <v>0</v>
      </c>
    </row>
    <row r="1105" spans="13:23">
      <c r="M1105" s="17"/>
      <c r="Q1105" s="42">
        <f t="shared" si="78"/>
        <v>0</v>
      </c>
      <c r="U1105" s="16">
        <f t="shared" si="79"/>
        <v>0</v>
      </c>
      <c r="V1105" s="16">
        <f t="shared" si="80"/>
        <v>0</v>
      </c>
      <c r="W1105" s="19">
        <f t="shared" si="81"/>
        <v>0</v>
      </c>
    </row>
    <row r="1106" spans="13:23">
      <c r="M1106" s="17"/>
      <c r="Q1106" s="42">
        <f t="shared" si="78"/>
        <v>0</v>
      </c>
      <c r="U1106" s="16">
        <f t="shared" si="79"/>
        <v>0</v>
      </c>
      <c r="V1106" s="16">
        <f t="shared" si="80"/>
        <v>0</v>
      </c>
      <c r="W1106" s="19">
        <f t="shared" si="81"/>
        <v>0</v>
      </c>
    </row>
    <row r="1107" spans="13:23">
      <c r="M1107" s="17"/>
      <c r="Q1107" s="42">
        <f t="shared" si="78"/>
        <v>0</v>
      </c>
      <c r="U1107" s="16">
        <f t="shared" si="79"/>
        <v>0</v>
      </c>
      <c r="V1107" s="16">
        <f t="shared" si="80"/>
        <v>0</v>
      </c>
      <c r="W1107" s="19">
        <f t="shared" si="81"/>
        <v>0</v>
      </c>
    </row>
    <row r="1108" spans="13:23">
      <c r="M1108" s="17"/>
      <c r="Q1108" s="42">
        <f t="shared" si="78"/>
        <v>0</v>
      </c>
      <c r="U1108" s="16">
        <f t="shared" si="79"/>
        <v>0</v>
      </c>
      <c r="V1108" s="16">
        <f t="shared" si="80"/>
        <v>0</v>
      </c>
      <c r="W1108" s="19">
        <f t="shared" si="81"/>
        <v>0</v>
      </c>
    </row>
    <row r="1109" spans="13:23">
      <c r="M1109" s="17"/>
      <c r="Q1109" s="42">
        <f t="shared" si="78"/>
        <v>0</v>
      </c>
      <c r="U1109" s="16">
        <f t="shared" si="79"/>
        <v>0</v>
      </c>
      <c r="V1109" s="16">
        <f t="shared" si="80"/>
        <v>0</v>
      </c>
      <c r="W1109" s="19">
        <f t="shared" si="81"/>
        <v>0</v>
      </c>
    </row>
    <row r="1110" spans="13:23">
      <c r="M1110" s="17"/>
      <c r="Q1110" s="42">
        <f t="shared" si="78"/>
        <v>0</v>
      </c>
      <c r="U1110" s="16">
        <f t="shared" si="79"/>
        <v>0</v>
      </c>
      <c r="V1110" s="16">
        <f t="shared" si="80"/>
        <v>0</v>
      </c>
      <c r="W1110" s="19">
        <f t="shared" si="81"/>
        <v>0</v>
      </c>
    </row>
    <row r="1111" spans="13:23">
      <c r="M1111" s="17"/>
      <c r="Q1111" s="42">
        <f t="shared" si="78"/>
        <v>0</v>
      </c>
      <c r="U1111" s="16">
        <f t="shared" si="79"/>
        <v>0</v>
      </c>
      <c r="V1111" s="16">
        <f t="shared" si="80"/>
        <v>0</v>
      </c>
      <c r="W1111" s="19">
        <f t="shared" si="81"/>
        <v>0</v>
      </c>
    </row>
    <row r="1112" spans="13:23">
      <c r="M1112" s="17"/>
      <c r="Q1112" s="42">
        <f t="shared" si="78"/>
        <v>0</v>
      </c>
      <c r="U1112" s="16">
        <f t="shared" si="79"/>
        <v>0</v>
      </c>
      <c r="V1112" s="16">
        <f t="shared" si="80"/>
        <v>0</v>
      </c>
      <c r="W1112" s="19">
        <f t="shared" si="81"/>
        <v>0</v>
      </c>
    </row>
    <row r="1113" spans="13:23">
      <c r="M1113" s="17"/>
      <c r="Q1113" s="42">
        <f t="shared" si="78"/>
        <v>0</v>
      </c>
      <c r="U1113" s="16">
        <f t="shared" si="79"/>
        <v>0</v>
      </c>
      <c r="V1113" s="16">
        <f t="shared" si="80"/>
        <v>0</v>
      </c>
      <c r="W1113" s="19">
        <f t="shared" si="81"/>
        <v>0</v>
      </c>
    </row>
    <row r="1114" spans="13:23">
      <c r="M1114" s="17"/>
      <c r="Q1114" s="42">
        <f t="shared" si="78"/>
        <v>0</v>
      </c>
      <c r="U1114" s="16">
        <f t="shared" si="79"/>
        <v>0</v>
      </c>
      <c r="V1114" s="16">
        <f t="shared" si="80"/>
        <v>0</v>
      </c>
      <c r="W1114" s="19">
        <f t="shared" si="81"/>
        <v>0</v>
      </c>
    </row>
    <row r="1115" spans="13:23">
      <c r="M1115" s="17"/>
      <c r="Q1115" s="42">
        <f t="shared" si="78"/>
        <v>0</v>
      </c>
      <c r="U1115" s="16">
        <f t="shared" si="79"/>
        <v>0</v>
      </c>
      <c r="V1115" s="16">
        <f t="shared" si="80"/>
        <v>0</v>
      </c>
      <c r="W1115" s="19">
        <f t="shared" si="81"/>
        <v>0</v>
      </c>
    </row>
    <row r="1116" spans="13:23">
      <c r="M1116" s="17"/>
      <c r="Q1116" s="42">
        <f t="shared" si="78"/>
        <v>0</v>
      </c>
      <c r="U1116" s="16">
        <f t="shared" si="79"/>
        <v>0</v>
      </c>
      <c r="V1116" s="16">
        <f t="shared" si="80"/>
        <v>0</v>
      </c>
      <c r="W1116" s="19">
        <f t="shared" si="81"/>
        <v>0</v>
      </c>
    </row>
    <row r="1117" spans="13:23">
      <c r="M1117" s="17"/>
      <c r="Q1117" s="42">
        <f t="shared" si="78"/>
        <v>0</v>
      </c>
      <c r="U1117" s="16">
        <f t="shared" si="79"/>
        <v>0</v>
      </c>
      <c r="V1117" s="16">
        <f t="shared" si="80"/>
        <v>0</v>
      </c>
      <c r="W1117" s="19">
        <f t="shared" si="81"/>
        <v>0</v>
      </c>
    </row>
    <row r="1118" spans="13:23">
      <c r="M1118" s="17"/>
      <c r="Q1118" s="42">
        <f t="shared" si="78"/>
        <v>0</v>
      </c>
      <c r="U1118" s="16">
        <f t="shared" si="79"/>
        <v>0</v>
      </c>
      <c r="V1118" s="16">
        <f t="shared" si="80"/>
        <v>0</v>
      </c>
      <c r="W1118" s="19">
        <f t="shared" si="81"/>
        <v>0</v>
      </c>
    </row>
    <row r="1119" spans="13:23">
      <c r="M1119" s="17"/>
      <c r="Q1119" s="42">
        <f t="shared" si="78"/>
        <v>0</v>
      </c>
      <c r="U1119" s="16">
        <f t="shared" si="79"/>
        <v>0</v>
      </c>
      <c r="V1119" s="16">
        <f t="shared" si="80"/>
        <v>0</v>
      </c>
      <c r="W1119" s="19">
        <f t="shared" si="81"/>
        <v>0</v>
      </c>
    </row>
    <row r="1120" spans="13:23">
      <c r="M1120" s="17"/>
      <c r="Q1120" s="42">
        <f t="shared" si="78"/>
        <v>0</v>
      </c>
      <c r="U1120" s="16">
        <f t="shared" si="79"/>
        <v>0</v>
      </c>
      <c r="V1120" s="16">
        <f t="shared" si="80"/>
        <v>0</v>
      </c>
      <c r="W1120" s="19">
        <f t="shared" si="81"/>
        <v>0</v>
      </c>
    </row>
    <row r="1121" spans="13:23">
      <c r="M1121" s="17"/>
      <c r="Q1121" s="42">
        <f t="shared" si="78"/>
        <v>0</v>
      </c>
      <c r="U1121" s="16">
        <f t="shared" si="79"/>
        <v>0</v>
      </c>
      <c r="V1121" s="16">
        <f t="shared" si="80"/>
        <v>0</v>
      </c>
      <c r="W1121" s="19">
        <f t="shared" si="81"/>
        <v>0</v>
      </c>
    </row>
    <row r="1122" spans="13:23">
      <c r="M1122" s="17"/>
      <c r="Q1122" s="42">
        <f t="shared" si="78"/>
        <v>0</v>
      </c>
      <c r="U1122" s="16">
        <f t="shared" si="79"/>
        <v>0</v>
      </c>
      <c r="V1122" s="16">
        <f t="shared" si="80"/>
        <v>0</v>
      </c>
      <c r="W1122" s="19">
        <f t="shared" si="81"/>
        <v>0</v>
      </c>
    </row>
    <row r="1123" spans="13:23">
      <c r="M1123" s="17"/>
      <c r="Q1123" s="42">
        <f t="shared" si="78"/>
        <v>0</v>
      </c>
      <c r="U1123" s="16">
        <f t="shared" si="79"/>
        <v>0</v>
      </c>
      <c r="V1123" s="16">
        <f t="shared" si="80"/>
        <v>0</v>
      </c>
      <c r="W1123" s="19">
        <f t="shared" si="81"/>
        <v>0</v>
      </c>
    </row>
    <row r="1124" spans="13:23">
      <c r="M1124" s="17"/>
      <c r="Q1124" s="42">
        <f t="shared" si="78"/>
        <v>0</v>
      </c>
      <c r="U1124" s="16">
        <f t="shared" si="79"/>
        <v>0</v>
      </c>
      <c r="V1124" s="16">
        <f t="shared" si="80"/>
        <v>0</v>
      </c>
      <c r="W1124" s="19">
        <f t="shared" si="81"/>
        <v>0</v>
      </c>
    </row>
    <row r="1125" spans="13:23">
      <c r="M1125" s="17"/>
      <c r="Q1125" s="42">
        <f t="shared" si="78"/>
        <v>0</v>
      </c>
      <c r="U1125" s="16">
        <f t="shared" si="79"/>
        <v>0</v>
      </c>
      <c r="V1125" s="16">
        <f t="shared" si="80"/>
        <v>0</v>
      </c>
      <c r="W1125" s="19">
        <f t="shared" si="81"/>
        <v>0</v>
      </c>
    </row>
    <row r="1126" spans="13:23">
      <c r="M1126" s="17"/>
      <c r="Q1126" s="42">
        <f t="shared" si="78"/>
        <v>0</v>
      </c>
      <c r="U1126" s="16">
        <f t="shared" si="79"/>
        <v>0</v>
      </c>
      <c r="V1126" s="16">
        <f t="shared" si="80"/>
        <v>0</v>
      </c>
      <c r="W1126" s="19">
        <f t="shared" si="81"/>
        <v>0</v>
      </c>
    </row>
    <row r="1127" spans="13:23">
      <c r="M1127" s="17"/>
      <c r="Q1127" s="42">
        <f t="shared" si="78"/>
        <v>0</v>
      </c>
      <c r="U1127" s="16">
        <f t="shared" si="79"/>
        <v>0</v>
      </c>
      <c r="V1127" s="16">
        <f t="shared" si="80"/>
        <v>0</v>
      </c>
      <c r="W1127" s="19">
        <f t="shared" si="81"/>
        <v>0</v>
      </c>
    </row>
    <row r="1128" spans="13:23">
      <c r="M1128" s="17"/>
      <c r="Q1128" s="42">
        <f t="shared" si="78"/>
        <v>0</v>
      </c>
      <c r="U1128" s="16">
        <f t="shared" si="79"/>
        <v>0</v>
      </c>
      <c r="V1128" s="16">
        <f t="shared" si="80"/>
        <v>0</v>
      </c>
      <c r="W1128" s="19">
        <f t="shared" si="81"/>
        <v>0</v>
      </c>
    </row>
    <row r="1129" spans="13:23">
      <c r="M1129" s="17"/>
      <c r="Q1129" s="42">
        <f t="shared" si="78"/>
        <v>0</v>
      </c>
      <c r="U1129" s="16">
        <f t="shared" si="79"/>
        <v>0</v>
      </c>
      <c r="V1129" s="16">
        <f t="shared" si="80"/>
        <v>0</v>
      </c>
      <c r="W1129" s="19">
        <f t="shared" si="81"/>
        <v>0</v>
      </c>
    </row>
    <row r="1130" spans="13:23">
      <c r="M1130" s="17"/>
      <c r="Q1130" s="42">
        <f t="shared" si="78"/>
        <v>0</v>
      </c>
      <c r="U1130" s="16">
        <f t="shared" si="79"/>
        <v>0</v>
      </c>
      <c r="V1130" s="16">
        <f t="shared" si="80"/>
        <v>0</v>
      </c>
      <c r="W1130" s="19">
        <f t="shared" si="81"/>
        <v>0</v>
      </c>
    </row>
    <row r="1131" spans="13:23">
      <c r="M1131" s="17"/>
      <c r="Q1131" s="42">
        <f t="shared" si="78"/>
        <v>0</v>
      </c>
      <c r="U1131" s="16">
        <f t="shared" si="79"/>
        <v>0</v>
      </c>
      <c r="V1131" s="16">
        <f t="shared" si="80"/>
        <v>0</v>
      </c>
      <c r="W1131" s="19">
        <f t="shared" si="81"/>
        <v>0</v>
      </c>
    </row>
    <row r="1132" spans="13:23">
      <c r="M1132" s="17"/>
      <c r="Q1132" s="42">
        <f t="shared" si="78"/>
        <v>0</v>
      </c>
      <c r="U1132" s="16">
        <f t="shared" si="79"/>
        <v>0</v>
      </c>
      <c r="V1132" s="16">
        <f t="shared" si="80"/>
        <v>0</v>
      </c>
      <c r="W1132" s="19">
        <f t="shared" si="81"/>
        <v>0</v>
      </c>
    </row>
    <row r="1133" spans="13:23">
      <c r="M1133" s="17"/>
      <c r="Q1133" s="42">
        <f t="shared" si="78"/>
        <v>0</v>
      </c>
      <c r="U1133" s="16">
        <f t="shared" si="79"/>
        <v>0</v>
      </c>
      <c r="V1133" s="16">
        <f t="shared" si="80"/>
        <v>0</v>
      </c>
      <c r="W1133" s="19">
        <f t="shared" si="81"/>
        <v>0</v>
      </c>
    </row>
    <row r="1134" spans="13:23">
      <c r="M1134" s="17"/>
      <c r="Q1134" s="42">
        <f t="shared" si="78"/>
        <v>0</v>
      </c>
      <c r="U1134" s="16">
        <f t="shared" si="79"/>
        <v>0</v>
      </c>
      <c r="V1134" s="16">
        <f t="shared" si="80"/>
        <v>0</v>
      </c>
      <c r="W1134" s="19">
        <f t="shared" si="81"/>
        <v>0</v>
      </c>
    </row>
    <row r="1135" spans="13:23">
      <c r="M1135" s="17"/>
      <c r="Q1135" s="42">
        <f t="shared" si="78"/>
        <v>0</v>
      </c>
      <c r="U1135" s="16">
        <f t="shared" si="79"/>
        <v>0</v>
      </c>
      <c r="V1135" s="16">
        <f t="shared" si="80"/>
        <v>0</v>
      </c>
      <c r="W1135" s="19">
        <f t="shared" si="81"/>
        <v>0</v>
      </c>
    </row>
    <row r="1136" spans="13:23">
      <c r="M1136" s="17"/>
      <c r="Q1136" s="42">
        <f t="shared" si="78"/>
        <v>0</v>
      </c>
      <c r="U1136" s="16">
        <f t="shared" si="79"/>
        <v>0</v>
      </c>
      <c r="V1136" s="16">
        <f t="shared" si="80"/>
        <v>0</v>
      </c>
      <c r="W1136" s="19">
        <f t="shared" si="81"/>
        <v>0</v>
      </c>
    </row>
    <row r="1137" spans="13:23">
      <c r="M1137" s="17"/>
      <c r="Q1137" s="42">
        <f t="shared" si="78"/>
        <v>0</v>
      </c>
      <c r="U1137" s="16">
        <f t="shared" si="79"/>
        <v>0</v>
      </c>
      <c r="V1137" s="16">
        <f t="shared" si="80"/>
        <v>0</v>
      </c>
      <c r="W1137" s="19">
        <f t="shared" si="81"/>
        <v>0</v>
      </c>
    </row>
    <row r="1138" spans="13:23">
      <c r="M1138" s="17"/>
      <c r="Q1138" s="42">
        <f t="shared" si="78"/>
        <v>0</v>
      </c>
      <c r="U1138" s="16">
        <f t="shared" si="79"/>
        <v>0</v>
      </c>
      <c r="V1138" s="16">
        <f t="shared" si="80"/>
        <v>0</v>
      </c>
      <c r="W1138" s="19">
        <f t="shared" si="81"/>
        <v>0</v>
      </c>
    </row>
    <row r="1139" spans="13:23">
      <c r="M1139" s="17"/>
      <c r="Q1139" s="42">
        <f t="shared" si="78"/>
        <v>0</v>
      </c>
      <c r="U1139" s="16">
        <f t="shared" si="79"/>
        <v>0</v>
      </c>
      <c r="V1139" s="16">
        <f t="shared" si="80"/>
        <v>0</v>
      </c>
      <c r="W1139" s="19">
        <f t="shared" si="81"/>
        <v>0</v>
      </c>
    </row>
  </sheetData>
  <conditionalFormatting sqref="W693:W1139 W1:W691">
    <cfRule type="cellIs" dxfId="1" priority="4" stopIfTrue="1" operator="greaterThan">
      <formula>0</formula>
    </cfRule>
  </conditionalFormatting>
  <conditionalFormatting sqref="W692">
    <cfRule type="cellIs" dxfId="0" priority="2" stopIfTrue="1" operator="greaterThan">
      <formula>0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Exports Auch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Loïc Charles</cp:lastModifiedBy>
  <dcterms:created xsi:type="dcterms:W3CDTF">2014-05-20T06:34:57Z</dcterms:created>
  <dcterms:modified xsi:type="dcterms:W3CDTF">2016-09-06T07:52:47Z</dcterms:modified>
</cp:coreProperties>
</file>